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admdin12\Desktop\ADMINISTRACION DEL RIESGO\ARI - 2024\1. MATRICES INSTITUCIONALES 2024\"/>
    </mc:Choice>
  </mc:AlternateContent>
  <xr:revisionPtr revIDLastSave="0" documentId="13_ncr:1_{B995B6D0-B406-4668-AAED-89E6A3A61B7D}" xr6:coauthVersionLast="41" xr6:coauthVersionMax="41" xr10:uidLastSave="{00000000-0000-0000-0000-000000000000}"/>
  <bookViews>
    <workbookView xWindow="-120" yWindow="-120" windowWidth="29040" windowHeight="15840" tabRatio="871" activeTab="9" xr2:uid="{00000000-000D-0000-FFFF-FFFF00000000}"/>
  </bookViews>
  <sheets>
    <sheet name="1. INSTRUCTIVO" sheetId="9" r:id="rId1"/>
    <sheet name="2. CONTEXTO POR PROCESO DOF (2)" sheetId="18" r:id="rId2"/>
    <sheet name="PROBABILIDAD - IMPACTO" sheetId="3" state="hidden" r:id="rId3"/>
    <sheet name="CALIFICACIÓN DE LOS CONTROLES" sheetId="4" state="hidden" r:id="rId4"/>
    <sheet name="CALIFI DE LOS CONTROL I SEM " sheetId="6" state="hidden" r:id="rId5"/>
    <sheet name="CALIFI DE LOS CONTROL II SEM " sheetId="7" state="hidden" r:id="rId6"/>
    <sheet name="4. PROBABILIDAD e IMPACTO" sheetId="13" state="hidden" r:id="rId7"/>
    <sheet name="5. MAPA DE CALOR" sheetId="14" state="hidden" r:id="rId8"/>
    <sheet name="3. PROBABILIDAD E IMPACTO C." sheetId="17" r:id="rId9"/>
    <sheet name="4. ClCLO DE GESTIÓN" sheetId="1" r:id="rId10"/>
    <sheet name="Listas" sheetId="2" state="hidden" r:id="rId11"/>
  </sheets>
  <externalReferences>
    <externalReference r:id="rId12"/>
    <externalReference r:id="rId13"/>
    <externalReference r:id="rId14"/>
  </externalReferences>
  <definedNames>
    <definedName name="_Toc418056853" localSheetId="4">'CALIFI DE LOS CONTROL I SEM '!$A$1</definedName>
    <definedName name="_Toc418056853" localSheetId="5">'CALIFI DE LOS CONTROL II SEM '!$A$1</definedName>
    <definedName name="_Toc418056853" localSheetId="3">'CALIFICACIÓN DE LOS CONTROLES'!$A$1</definedName>
    <definedName name="Acto">[1]TABLA!$K$2:$K$8</definedName>
    <definedName name="Administrativa">[1]TABLA!$I$2:$I$13</definedName>
    <definedName name="_xlnm.Print_Area" localSheetId="7">'5. MAPA DE CALOR'!$B$2:$U$30</definedName>
    <definedName name="_xlnm.Print_Area" localSheetId="3">'CALIFICACIÓN DE LOS CONTROLES'!$A$1:$Q$24</definedName>
    <definedName name="Confidencialidad" localSheetId="4">'[2]  '!#REF!</definedName>
    <definedName name="Confidencialidad" localSheetId="5">'[2]  '!#REF!</definedName>
    <definedName name="Confidencialidad">'[2]  '!#REF!</definedName>
    <definedName name="Credibilidad" localSheetId="4">'[2]  '!#REF!</definedName>
    <definedName name="Credibilidad" localSheetId="5">'[2]  '!#REF!</definedName>
    <definedName name="Credibilidad">'[2]  '!#REF!</definedName>
    <definedName name="elemento">[1]TABLA!$F$2:$F$3</definedName>
    <definedName name="GRAT">[1]TABLA!$F$2:$F$4</definedName>
    <definedName name="hj">'[2]  '!#REF!</definedName>
    <definedName name="Legal" localSheetId="4">'[2]  '!#REF!</definedName>
    <definedName name="Legal" localSheetId="5">'[2]  '!#REF!</definedName>
    <definedName name="Legal">'[2]  '!#REF!</definedName>
    <definedName name="nivelinter">[1]TABLA!$G$5:$G$6</definedName>
    <definedName name="nivelracio">[1]TABLA!$G$2:$G$3</definedName>
    <definedName name="Operativo" localSheetId="4">'[2]  '!#REF!</definedName>
    <definedName name="Operativo" localSheetId="5">'[2]  '!#REF!</definedName>
    <definedName name="Operativo">'[2]  '!#REF!</definedName>
    <definedName name="Personal" localSheetId="4">'[2]  '!#REF!</definedName>
    <definedName name="Personal" localSheetId="5">'[2]  '!#REF!</definedName>
    <definedName name="Personal">'[2]  '!#REF!</definedName>
    <definedName name="respuesta">[1]TABLA!$T$2:$T$293</definedName>
  </definedNames>
  <calcPr calcId="191029"/>
</workbook>
</file>

<file path=xl/calcChain.xml><?xml version="1.0" encoding="utf-8"?>
<calcChain xmlns="http://schemas.openxmlformats.org/spreadsheetml/2006/main">
  <c r="M20" i="1" l="1"/>
  <c r="AY156" i="1"/>
  <c r="R158" i="1"/>
  <c r="U158" i="1"/>
  <c r="AM158" i="1" s="1"/>
  <c r="BB158" i="1" s="1"/>
  <c r="BF158" i="1" s="1"/>
  <c r="BC158" i="1" s="1"/>
  <c r="AZ158" i="1"/>
  <c r="AY150" i="1" s="1"/>
  <c r="AY162" i="1"/>
  <c r="AK162" i="1"/>
  <c r="AK161" i="1"/>
  <c r="AK160" i="1"/>
  <c r="AK159" i="1"/>
  <c r="AK158" i="1"/>
  <c r="M158" i="1"/>
  <c r="R116" i="1"/>
  <c r="U116" i="1"/>
  <c r="AM116" i="1" s="1"/>
  <c r="BB116" i="1" s="1"/>
  <c r="BF116" i="1" s="1"/>
  <c r="BC116" i="1" s="1"/>
  <c r="AZ122" i="1"/>
  <c r="AY108" i="1" s="1"/>
  <c r="BA122" i="1" s="1"/>
  <c r="AZ128" i="1"/>
  <c r="AY120" i="1" s="1"/>
  <c r="AK120" i="1"/>
  <c r="AK119" i="1"/>
  <c r="AK118" i="1"/>
  <c r="AK117" i="1"/>
  <c r="AZ116" i="1"/>
  <c r="AY116" i="1"/>
  <c r="AK116" i="1"/>
  <c r="M116" i="1"/>
  <c r="R128" i="1"/>
  <c r="S128" i="1" s="1"/>
  <c r="U128" i="1"/>
  <c r="AZ140" i="1"/>
  <c r="AY132" i="1" s="1"/>
  <c r="AK132" i="1"/>
  <c r="AK131" i="1"/>
  <c r="AK130" i="1"/>
  <c r="AK129" i="1"/>
  <c r="AK128" i="1"/>
  <c r="M128" i="1"/>
  <c r="R152" i="1"/>
  <c r="S152" i="1" s="1"/>
  <c r="U152" i="1"/>
  <c r="AM152" i="1" s="1"/>
  <c r="BB152" i="1" s="1"/>
  <c r="BF152" i="1" s="1"/>
  <c r="AZ152" i="1"/>
  <c r="AY144" i="1" s="1"/>
  <c r="BA152" i="1" s="1"/>
  <c r="AK156" i="1"/>
  <c r="AK155" i="1"/>
  <c r="AK154" i="1"/>
  <c r="AK153" i="1"/>
  <c r="AK152" i="1"/>
  <c r="M152" i="1"/>
  <c r="R146" i="1"/>
  <c r="S146" i="1" s="1"/>
  <c r="U146" i="1"/>
  <c r="AM146" i="1" s="1"/>
  <c r="BB146" i="1" s="1"/>
  <c r="BF146" i="1" s="1"/>
  <c r="BC146" i="1" s="1"/>
  <c r="AZ146" i="1"/>
  <c r="AY138" i="1" s="1"/>
  <c r="AK150" i="1"/>
  <c r="AK149" i="1"/>
  <c r="AK148" i="1"/>
  <c r="AK147" i="1"/>
  <c r="AK146" i="1"/>
  <c r="M146" i="1"/>
  <c r="R140" i="1"/>
  <c r="U140" i="1"/>
  <c r="AM140" i="1" s="1"/>
  <c r="BB140" i="1" s="1"/>
  <c r="BF140" i="1" s="1"/>
  <c r="BC140" i="1" s="1"/>
  <c r="AK144" i="1"/>
  <c r="AK143" i="1"/>
  <c r="AK142" i="1"/>
  <c r="AK141" i="1"/>
  <c r="AK140" i="1"/>
  <c r="M140" i="1"/>
  <c r="R134" i="1"/>
  <c r="U134" i="1"/>
  <c r="AM134" i="1" s="1"/>
  <c r="BB134" i="1" s="1"/>
  <c r="BF134" i="1" s="1"/>
  <c r="BC134" i="1" s="1"/>
  <c r="AZ134" i="1"/>
  <c r="AY126" i="1" s="1"/>
  <c r="AK138" i="1"/>
  <c r="AK137" i="1"/>
  <c r="AK136" i="1"/>
  <c r="AK135" i="1"/>
  <c r="AK134" i="1"/>
  <c r="M134" i="1"/>
  <c r="R122" i="1"/>
  <c r="U122" i="1"/>
  <c r="AM122" i="1" s="1"/>
  <c r="BB122" i="1" s="1"/>
  <c r="BF122" i="1" s="1"/>
  <c r="BC122" i="1" s="1"/>
  <c r="AK126" i="1"/>
  <c r="AK125" i="1"/>
  <c r="AK124" i="1"/>
  <c r="AK123" i="1"/>
  <c r="AK122" i="1"/>
  <c r="M122" i="1"/>
  <c r="R110" i="1"/>
  <c r="S110" i="1" s="1"/>
  <c r="U110" i="1"/>
  <c r="AM110" i="1" s="1"/>
  <c r="BB110" i="1" s="1"/>
  <c r="BF110" i="1" s="1"/>
  <c r="BC110" i="1" s="1"/>
  <c r="AZ110" i="1"/>
  <c r="AY102" i="1" s="1"/>
  <c r="BA110" i="1" s="1"/>
  <c r="AK114" i="1"/>
  <c r="AK113" i="1"/>
  <c r="AK112" i="1"/>
  <c r="AK111" i="1"/>
  <c r="AK110" i="1"/>
  <c r="M110" i="1"/>
  <c r="R104" i="1"/>
  <c r="S104" i="1" s="1"/>
  <c r="U104" i="1"/>
  <c r="AM104" i="1" s="1"/>
  <c r="BB104" i="1" s="1"/>
  <c r="BF104" i="1" s="1"/>
  <c r="AZ104" i="1"/>
  <c r="AY96" i="1" s="1"/>
  <c r="BA104" i="1" s="1"/>
  <c r="AK108" i="1"/>
  <c r="AK107" i="1"/>
  <c r="AK106" i="1"/>
  <c r="AK105" i="1"/>
  <c r="AK104" i="1"/>
  <c r="M104" i="1"/>
  <c r="R98" i="1"/>
  <c r="U98" i="1"/>
  <c r="AM98" i="1" s="1"/>
  <c r="BB98" i="1" s="1"/>
  <c r="BF98" i="1" s="1"/>
  <c r="AZ98" i="1"/>
  <c r="AY90" i="1" s="1"/>
  <c r="BA98" i="1" s="1"/>
  <c r="AK102" i="1"/>
  <c r="AK101" i="1"/>
  <c r="AK100" i="1"/>
  <c r="AK99" i="1"/>
  <c r="AK98" i="1"/>
  <c r="M98" i="1"/>
  <c r="R92" i="1"/>
  <c r="S92" i="1" s="1"/>
  <c r="U92" i="1"/>
  <c r="AZ92" i="1"/>
  <c r="AY84" i="1" s="1"/>
  <c r="BA92" i="1" s="1"/>
  <c r="AK96" i="1"/>
  <c r="AK95" i="1"/>
  <c r="AK94" i="1"/>
  <c r="AK93" i="1"/>
  <c r="AK92" i="1"/>
  <c r="M92" i="1"/>
  <c r="R86" i="1"/>
  <c r="S86" i="1" s="1"/>
  <c r="U86" i="1"/>
  <c r="AZ86" i="1"/>
  <c r="AY78" i="1" s="1"/>
  <c r="AK90" i="1"/>
  <c r="AK89" i="1"/>
  <c r="AK88" i="1"/>
  <c r="AK87" i="1"/>
  <c r="AK86" i="1"/>
  <c r="M86" i="1"/>
  <c r="R80" i="1"/>
  <c r="U80" i="1"/>
  <c r="AM80" i="1" s="1"/>
  <c r="BB80" i="1" s="1"/>
  <c r="BF80" i="1" s="1"/>
  <c r="AZ80" i="1"/>
  <c r="AY72" i="1" s="1"/>
  <c r="BA80" i="1" s="1"/>
  <c r="AK84" i="1"/>
  <c r="AK83" i="1"/>
  <c r="AK82" i="1"/>
  <c r="AK81" i="1"/>
  <c r="AK80" i="1"/>
  <c r="M80" i="1"/>
  <c r="R74" i="1"/>
  <c r="U74" i="1"/>
  <c r="AM74" i="1" s="1"/>
  <c r="BB74" i="1" s="1"/>
  <c r="BF74" i="1" s="1"/>
  <c r="BC74" i="1" s="1"/>
  <c r="AZ74" i="1"/>
  <c r="AY66" i="1" s="1"/>
  <c r="AK78" i="1"/>
  <c r="AK77" i="1"/>
  <c r="AK76" i="1"/>
  <c r="AK75" i="1"/>
  <c r="AK74" i="1"/>
  <c r="M74" i="1"/>
  <c r="R68" i="1"/>
  <c r="U68" i="1"/>
  <c r="AM68" i="1" s="1"/>
  <c r="BB68" i="1" s="1"/>
  <c r="BF68" i="1" s="1"/>
  <c r="BC68" i="1" s="1"/>
  <c r="AZ68" i="1"/>
  <c r="AY60" i="1" s="1"/>
  <c r="BA68" i="1" s="1"/>
  <c r="AK72" i="1"/>
  <c r="AK71" i="1"/>
  <c r="AK70" i="1"/>
  <c r="AK69" i="1"/>
  <c r="AK68" i="1"/>
  <c r="M68" i="1"/>
  <c r="R62" i="1"/>
  <c r="S62" i="1" s="1"/>
  <c r="U62" i="1"/>
  <c r="AM62" i="1" s="1"/>
  <c r="BB62" i="1" s="1"/>
  <c r="BF62" i="1" s="1"/>
  <c r="BC62" i="1" s="1"/>
  <c r="AZ62" i="1"/>
  <c r="AY54" i="1" s="1"/>
  <c r="AK66" i="1"/>
  <c r="AK65" i="1"/>
  <c r="AK64" i="1"/>
  <c r="AK63" i="1"/>
  <c r="AK62" i="1"/>
  <c r="M62" i="1"/>
  <c r="R56" i="1"/>
  <c r="S56" i="1" s="1"/>
  <c r="U56" i="1"/>
  <c r="AM56" i="1" s="1"/>
  <c r="BB56" i="1" s="1"/>
  <c r="BF56" i="1" s="1"/>
  <c r="AZ56" i="1"/>
  <c r="AY48" i="1" s="1"/>
  <c r="BA56" i="1" s="1"/>
  <c r="AK60" i="1"/>
  <c r="AK59" i="1"/>
  <c r="AK58" i="1"/>
  <c r="AK57" i="1"/>
  <c r="AK56" i="1"/>
  <c r="M56" i="1"/>
  <c r="AZ50" i="1"/>
  <c r="AY42" i="1" s="1"/>
  <c r="U50" i="1"/>
  <c r="AM50" i="1" s="1"/>
  <c r="BB50" i="1" s="1"/>
  <c r="BF50" i="1" s="1"/>
  <c r="BC50" i="1" s="1"/>
  <c r="AY26" i="1"/>
  <c r="R50" i="1"/>
  <c r="AK54" i="1"/>
  <c r="AK53" i="1"/>
  <c r="AK52" i="1"/>
  <c r="AK51" i="1"/>
  <c r="AK50" i="1"/>
  <c r="M50" i="1"/>
  <c r="AZ32" i="1"/>
  <c r="AY24" i="1" s="1"/>
  <c r="BA32" i="1" s="1"/>
  <c r="AZ44" i="1"/>
  <c r="AY36" i="1" s="1"/>
  <c r="BA44" i="1" s="1"/>
  <c r="AZ26" i="1"/>
  <c r="AY18" i="1" s="1"/>
  <c r="BA26" i="1" s="1"/>
  <c r="AZ38" i="1"/>
  <c r="AY30" i="1" s="1"/>
  <c r="BA38" i="1" s="1"/>
  <c r="M32" i="1"/>
  <c r="R32" i="1"/>
  <c r="U32" i="1"/>
  <c r="AM32" i="1" s="1"/>
  <c r="BB32" i="1" s="1"/>
  <c r="BF32" i="1" s="1"/>
  <c r="BC32" i="1" s="1"/>
  <c r="AK32" i="1"/>
  <c r="AK33" i="1"/>
  <c r="AK34" i="1"/>
  <c r="AK35" i="1"/>
  <c r="AK36" i="1"/>
  <c r="M44" i="1"/>
  <c r="R44" i="1"/>
  <c r="U44" i="1"/>
  <c r="AM44" i="1" s="1"/>
  <c r="BB44" i="1" s="1"/>
  <c r="BF44" i="1" s="1"/>
  <c r="AK44" i="1"/>
  <c r="AK45" i="1"/>
  <c r="AK46" i="1"/>
  <c r="AK47" i="1"/>
  <c r="AK48" i="1"/>
  <c r="R38" i="1"/>
  <c r="S38" i="1" s="1"/>
  <c r="U38" i="1"/>
  <c r="AM38" i="1" s="1"/>
  <c r="BB38" i="1" s="1"/>
  <c r="BF38" i="1" s="1"/>
  <c r="AK42" i="1"/>
  <c r="AK41" i="1"/>
  <c r="AK40" i="1"/>
  <c r="AK39" i="1"/>
  <c r="AK38" i="1"/>
  <c r="W38" i="1"/>
  <c r="M38" i="1"/>
  <c r="U20" i="1"/>
  <c r="U26" i="1"/>
  <c r="AM26" i="1" s="1"/>
  <c r="BB26" i="1" s="1"/>
  <c r="BF26" i="1" s="1"/>
  <c r="M26" i="1"/>
  <c r="R26" i="1"/>
  <c r="AK26" i="1"/>
  <c r="AK27" i="1"/>
  <c r="AK28" i="1"/>
  <c r="AK29" i="1"/>
  <c r="AK30" i="1"/>
  <c r="R20" i="1"/>
  <c r="S20" i="1" s="1"/>
  <c r="W20" i="1"/>
  <c r="AZ20" i="1"/>
  <c r="AY12" i="1" s="1"/>
  <c r="AK20" i="1"/>
  <c r="AK21" i="1"/>
  <c r="AK22" i="1"/>
  <c r="AK23" i="1"/>
  <c r="AK24" i="1"/>
  <c r="J68" i="4"/>
  <c r="P56" i="2" s="1"/>
  <c r="J46" i="4"/>
  <c r="H66" i="4"/>
  <c r="H65" i="4"/>
  <c r="H64" i="4"/>
  <c r="H63" i="4"/>
  <c r="T2" i="2" s="1"/>
  <c r="U5" i="2" s="1"/>
  <c r="V5" i="2" s="1"/>
  <c r="H62" i="4"/>
  <c r="H61" i="4"/>
  <c r="H60" i="4"/>
  <c r="H59" i="4"/>
  <c r="H58" i="4"/>
  <c r="H57" i="4"/>
  <c r="H56" i="4"/>
  <c r="H55" i="4"/>
  <c r="H54" i="4"/>
  <c r="H53" i="4"/>
  <c r="H52" i="4"/>
  <c r="H51" i="4"/>
  <c r="B51" i="4"/>
  <c r="H56" i="2"/>
  <c r="H55" i="2"/>
  <c r="H52" i="2"/>
  <c r="H44" i="4"/>
  <c r="H43" i="4"/>
  <c r="H42" i="4"/>
  <c r="H41" i="4"/>
  <c r="H40" i="4"/>
  <c r="H39" i="4"/>
  <c r="H38" i="4"/>
  <c r="H37" i="4"/>
  <c r="H36" i="4"/>
  <c r="H35" i="4"/>
  <c r="H34" i="4"/>
  <c r="H33" i="4"/>
  <c r="H32" i="4"/>
  <c r="H31" i="4"/>
  <c r="H30" i="4"/>
  <c r="H29" i="4"/>
  <c r="B29" i="4"/>
  <c r="P52" i="2"/>
  <c r="P53" i="2"/>
  <c r="P54" i="2"/>
  <c r="P55" i="2"/>
  <c r="P57" i="2"/>
  <c r="P58" i="2"/>
  <c r="P59" i="2"/>
  <c r="P60" i="2"/>
  <c r="P61" i="2"/>
  <c r="P62" i="2"/>
  <c r="P63" i="2"/>
  <c r="P64" i="2"/>
  <c r="P65" i="2"/>
  <c r="O52" i="2"/>
  <c r="O53" i="2"/>
  <c r="O54" i="2"/>
  <c r="O55" i="2"/>
  <c r="O56" i="2"/>
  <c r="O57" i="2"/>
  <c r="R57" i="2" s="1"/>
  <c r="S57" i="2" s="1"/>
  <c r="O58" i="2"/>
  <c r="O59" i="2"/>
  <c r="O60" i="2"/>
  <c r="O61" i="2"/>
  <c r="O62" i="2"/>
  <c r="O63" i="2"/>
  <c r="O64" i="2"/>
  <c r="O65" i="2"/>
  <c r="R65" i="2" s="1"/>
  <c r="S65" i="2" s="1"/>
  <c r="L52" i="2"/>
  <c r="L53" i="2"/>
  <c r="L54" i="2"/>
  <c r="L55" i="2"/>
  <c r="L57" i="2"/>
  <c r="L58" i="2"/>
  <c r="L59" i="2"/>
  <c r="L60" i="2"/>
  <c r="L61" i="2"/>
  <c r="L62" i="2"/>
  <c r="L63" i="2"/>
  <c r="L64" i="2"/>
  <c r="L65" i="2"/>
  <c r="K52" i="2"/>
  <c r="K53" i="2"/>
  <c r="K54" i="2"/>
  <c r="K55" i="2"/>
  <c r="K56" i="2"/>
  <c r="K57" i="2"/>
  <c r="K58" i="2"/>
  <c r="K59" i="2"/>
  <c r="K60" i="2"/>
  <c r="K61" i="2"/>
  <c r="K62" i="2"/>
  <c r="K63" i="2"/>
  <c r="K64" i="2"/>
  <c r="K65" i="2"/>
  <c r="AL52" i="2"/>
  <c r="AL53" i="2"/>
  <c r="AL54" i="2"/>
  <c r="AL55" i="2"/>
  <c r="AL56" i="2"/>
  <c r="AL57" i="2"/>
  <c r="AL58" i="2"/>
  <c r="AL59" i="2"/>
  <c r="AL60" i="2"/>
  <c r="AL61" i="2"/>
  <c r="AL62" i="2"/>
  <c r="AL63" i="2"/>
  <c r="AL64" i="2"/>
  <c r="AL65" i="2"/>
  <c r="AL51" i="2"/>
  <c r="AH52" i="2"/>
  <c r="AH53" i="2"/>
  <c r="AH54" i="2"/>
  <c r="AH55" i="2"/>
  <c r="AH56" i="2"/>
  <c r="AH57" i="2"/>
  <c r="AH58" i="2"/>
  <c r="AH59" i="2"/>
  <c r="AH60" i="2"/>
  <c r="AH61" i="2"/>
  <c r="AH62" i="2"/>
  <c r="AH63" i="2"/>
  <c r="AH64" i="2"/>
  <c r="AH65" i="2"/>
  <c r="AH51" i="2"/>
  <c r="AA52" i="2"/>
  <c r="AA53" i="2"/>
  <c r="AA54" i="2"/>
  <c r="AA55" i="2"/>
  <c r="AA56" i="2"/>
  <c r="AA57" i="2"/>
  <c r="AA58" i="2"/>
  <c r="AA59" i="2"/>
  <c r="AA60" i="2"/>
  <c r="AA61" i="2"/>
  <c r="AA62" i="2"/>
  <c r="AA63" i="2"/>
  <c r="AA64" i="2"/>
  <c r="AA65" i="2"/>
  <c r="AA51" i="2"/>
  <c r="W52" i="2"/>
  <c r="W53" i="2"/>
  <c r="W54" i="2"/>
  <c r="W55" i="2"/>
  <c r="W56" i="2"/>
  <c r="W57" i="2"/>
  <c r="W58" i="2"/>
  <c r="W59" i="2"/>
  <c r="W60" i="2"/>
  <c r="W61" i="2"/>
  <c r="W62" i="2"/>
  <c r="W63" i="2"/>
  <c r="W64" i="2"/>
  <c r="W65" i="2"/>
  <c r="W51" i="2"/>
  <c r="H182" i="7"/>
  <c r="AM65" i="2" s="1"/>
  <c r="G180" i="7"/>
  <c r="G179" i="7"/>
  <c r="G178" i="7"/>
  <c r="G177" i="7"/>
  <c r="G176" i="7"/>
  <c r="B174" i="7"/>
  <c r="A174" i="7"/>
  <c r="H170" i="7"/>
  <c r="G168" i="7"/>
  <c r="G167" i="7"/>
  <c r="G166" i="7"/>
  <c r="G165" i="7"/>
  <c r="G164" i="7"/>
  <c r="B162" i="7"/>
  <c r="A162" i="7"/>
  <c r="H158" i="7"/>
  <c r="AM63" i="2" s="1"/>
  <c r="G156" i="7"/>
  <c r="G155" i="7"/>
  <c r="G154" i="7"/>
  <c r="G153" i="7"/>
  <c r="G152" i="7"/>
  <c r="B150" i="7"/>
  <c r="A150" i="7"/>
  <c r="H146" i="7"/>
  <c r="G144" i="7"/>
  <c r="G143" i="7"/>
  <c r="G142" i="7"/>
  <c r="G141" i="7"/>
  <c r="G140" i="7"/>
  <c r="B138" i="7"/>
  <c r="A138" i="7"/>
  <c r="H134" i="7"/>
  <c r="AM61" i="2" s="1"/>
  <c r="G132" i="7"/>
  <c r="G131" i="7"/>
  <c r="G130" i="7"/>
  <c r="G129" i="7"/>
  <c r="G128" i="7"/>
  <c r="B126" i="7"/>
  <c r="A126" i="7"/>
  <c r="H122" i="7"/>
  <c r="AI60" i="2" s="1"/>
  <c r="G120" i="7"/>
  <c r="G119" i="7"/>
  <c r="G118" i="7"/>
  <c r="G117" i="7"/>
  <c r="G116" i="7"/>
  <c r="B114" i="7"/>
  <c r="A114" i="7"/>
  <c r="H110" i="7"/>
  <c r="AM59" i="2" s="1"/>
  <c r="G108" i="7"/>
  <c r="G107" i="7"/>
  <c r="G106" i="7"/>
  <c r="G105" i="7"/>
  <c r="G104" i="7"/>
  <c r="B102" i="7"/>
  <c r="A102" i="7"/>
  <c r="H98" i="7"/>
  <c r="AM58" i="2" s="1"/>
  <c r="G96" i="7"/>
  <c r="G95" i="7"/>
  <c r="G94" i="7"/>
  <c r="G93" i="7"/>
  <c r="G92" i="7"/>
  <c r="B90" i="7"/>
  <c r="A90" i="7"/>
  <c r="H86" i="7"/>
  <c r="AM57" i="2" s="1"/>
  <c r="G84" i="7"/>
  <c r="G83" i="7"/>
  <c r="G82" i="7"/>
  <c r="G81" i="7"/>
  <c r="G80" i="7"/>
  <c r="B78" i="7"/>
  <c r="A78" i="7"/>
  <c r="H74" i="7"/>
  <c r="G72" i="7"/>
  <c r="G71" i="7"/>
  <c r="G70" i="7"/>
  <c r="G69" i="7"/>
  <c r="G68" i="7"/>
  <c r="B66" i="7"/>
  <c r="A66" i="7"/>
  <c r="H62" i="7"/>
  <c r="AM55" i="2" s="1"/>
  <c r="G60" i="7"/>
  <c r="G59" i="7"/>
  <c r="G58" i="7"/>
  <c r="G57" i="7"/>
  <c r="G56" i="7"/>
  <c r="B54" i="7"/>
  <c r="A54" i="7"/>
  <c r="H50" i="7"/>
  <c r="AI54" i="2" s="1"/>
  <c r="G48" i="7"/>
  <c r="G47" i="7"/>
  <c r="G46" i="7"/>
  <c r="G45" i="7"/>
  <c r="G44" i="7"/>
  <c r="B42" i="7"/>
  <c r="A42" i="7"/>
  <c r="H38" i="7"/>
  <c r="G36" i="7"/>
  <c r="G35" i="7"/>
  <c r="G34" i="7"/>
  <c r="G33" i="7"/>
  <c r="G32" i="7"/>
  <c r="B30" i="7"/>
  <c r="A30" i="7"/>
  <c r="H26" i="7"/>
  <c r="AI52" i="2" s="1"/>
  <c r="G24" i="7"/>
  <c r="G23" i="7"/>
  <c r="G22" i="7"/>
  <c r="G21" i="7"/>
  <c r="G20" i="7"/>
  <c r="B18" i="7"/>
  <c r="A18" i="7"/>
  <c r="H14" i="7"/>
  <c r="AI51" i="2" s="1"/>
  <c r="G12" i="7"/>
  <c r="G11" i="7"/>
  <c r="G10" i="7"/>
  <c r="G9" i="7"/>
  <c r="G8" i="7"/>
  <c r="B6" i="7"/>
  <c r="A6" i="7"/>
  <c r="H182" i="6"/>
  <c r="AB65" i="2" s="1"/>
  <c r="G180" i="6"/>
  <c r="G179" i="6"/>
  <c r="G178" i="6"/>
  <c r="G177" i="6"/>
  <c r="G176" i="6"/>
  <c r="B174" i="6"/>
  <c r="A174" i="6"/>
  <c r="H170" i="6"/>
  <c r="G168" i="6"/>
  <c r="G167" i="6"/>
  <c r="G166" i="6"/>
  <c r="G165" i="6"/>
  <c r="G164" i="6"/>
  <c r="B162" i="6"/>
  <c r="A162" i="6"/>
  <c r="H158" i="6"/>
  <c r="AB63" i="2" s="1"/>
  <c r="G156" i="6"/>
  <c r="G155" i="6"/>
  <c r="G154" i="6"/>
  <c r="G153" i="6"/>
  <c r="G152" i="6"/>
  <c r="B150" i="6"/>
  <c r="A150" i="6"/>
  <c r="H146" i="6"/>
  <c r="AB62" i="2" s="1"/>
  <c r="G144" i="6"/>
  <c r="G143" i="6"/>
  <c r="G142" i="6"/>
  <c r="G141" i="6"/>
  <c r="G140" i="6"/>
  <c r="B138" i="6"/>
  <c r="A138" i="6"/>
  <c r="H134" i="6"/>
  <c r="AB61" i="2" s="1"/>
  <c r="G132" i="6"/>
  <c r="G131" i="6"/>
  <c r="G130" i="6"/>
  <c r="G129" i="6"/>
  <c r="G128" i="6"/>
  <c r="B126" i="6"/>
  <c r="A126" i="6"/>
  <c r="H122" i="6"/>
  <c r="G120" i="6"/>
  <c r="G119" i="6"/>
  <c r="G118" i="6"/>
  <c r="G117" i="6"/>
  <c r="G116" i="6"/>
  <c r="B114" i="6"/>
  <c r="A114" i="6"/>
  <c r="H110" i="6"/>
  <c r="AB59" i="2" s="1"/>
  <c r="G108" i="6"/>
  <c r="G107" i="6"/>
  <c r="G106" i="6"/>
  <c r="G105" i="6"/>
  <c r="G104" i="6"/>
  <c r="B102" i="6"/>
  <c r="A102" i="6"/>
  <c r="H98" i="6"/>
  <c r="X58" i="2" s="1"/>
  <c r="G96" i="6"/>
  <c r="G95" i="6"/>
  <c r="G94" i="6"/>
  <c r="G93" i="6"/>
  <c r="G92" i="6"/>
  <c r="B90" i="6"/>
  <c r="A90" i="6"/>
  <c r="H86" i="6"/>
  <c r="G84" i="6"/>
  <c r="G83" i="6"/>
  <c r="G82" i="6"/>
  <c r="G81" i="6"/>
  <c r="G80" i="6"/>
  <c r="B78" i="6"/>
  <c r="A78" i="6"/>
  <c r="H74" i="6"/>
  <c r="AB56" i="2" s="1"/>
  <c r="G72" i="6"/>
  <c r="G71" i="6"/>
  <c r="G70" i="6"/>
  <c r="G69" i="6"/>
  <c r="G68" i="6"/>
  <c r="B66" i="6"/>
  <c r="A66" i="6"/>
  <c r="H62" i="6"/>
  <c r="X55" i="2" s="1"/>
  <c r="Y55" i="2" s="1"/>
  <c r="Z55" i="2" s="1"/>
  <c r="G60" i="6"/>
  <c r="G59" i="6"/>
  <c r="G58" i="6"/>
  <c r="G57" i="6"/>
  <c r="G56" i="6"/>
  <c r="B54" i="6"/>
  <c r="A54" i="6"/>
  <c r="H50" i="6"/>
  <c r="G48" i="6"/>
  <c r="G47" i="6"/>
  <c r="G46" i="6"/>
  <c r="G45" i="6"/>
  <c r="G44" i="6"/>
  <c r="B42" i="6"/>
  <c r="A42" i="6"/>
  <c r="H38" i="6"/>
  <c r="G36" i="6"/>
  <c r="G35" i="6"/>
  <c r="G34" i="6"/>
  <c r="G33" i="6"/>
  <c r="G32" i="6"/>
  <c r="B30" i="6"/>
  <c r="A30" i="6"/>
  <c r="H26" i="6"/>
  <c r="X52" i="2" s="1"/>
  <c r="G24" i="6"/>
  <c r="G23" i="6"/>
  <c r="G22" i="6"/>
  <c r="G21" i="6"/>
  <c r="G20" i="6"/>
  <c r="B18" i="6"/>
  <c r="A18" i="6"/>
  <c r="H14" i="6"/>
  <c r="AB51" i="2" s="1"/>
  <c r="AC51" i="2" s="1"/>
  <c r="AD51" i="2" s="1"/>
  <c r="G12" i="6"/>
  <c r="G11" i="6"/>
  <c r="G10" i="6"/>
  <c r="G9" i="6"/>
  <c r="G8" i="6"/>
  <c r="B6" i="6"/>
  <c r="A6" i="6"/>
  <c r="AF62" i="2"/>
  <c r="AF64" i="2"/>
  <c r="AF56" i="2"/>
  <c r="AF58" i="2"/>
  <c r="AF54" i="2"/>
  <c r="AF63" i="2"/>
  <c r="AF59" i="2"/>
  <c r="AF55" i="2"/>
  <c r="AF65" i="2"/>
  <c r="AF61" i="2"/>
  <c r="AF57" i="2"/>
  <c r="AF53" i="2"/>
  <c r="AF51" i="2"/>
  <c r="AF60" i="2"/>
  <c r="AF52" i="2"/>
  <c r="U56" i="2"/>
  <c r="U58" i="2"/>
  <c r="U54" i="2"/>
  <c r="U52" i="2"/>
  <c r="U62" i="2"/>
  <c r="U65" i="2"/>
  <c r="U61" i="2"/>
  <c r="U57" i="2"/>
  <c r="U53" i="2"/>
  <c r="U60" i="2"/>
  <c r="U64" i="2"/>
  <c r="U63" i="2"/>
  <c r="U59" i="2"/>
  <c r="U55" i="2"/>
  <c r="U51" i="2"/>
  <c r="J67" i="2"/>
  <c r="J68" i="2"/>
  <c r="J69" i="2"/>
  <c r="J66" i="2"/>
  <c r="O51" i="2"/>
  <c r="K51" i="2"/>
  <c r="H57" i="2"/>
  <c r="H61" i="2"/>
  <c r="H65" i="2"/>
  <c r="U2" i="2"/>
  <c r="H66" i="2"/>
  <c r="H68" i="2"/>
  <c r="H69" i="2"/>
  <c r="H59" i="2"/>
  <c r="H60" i="2"/>
  <c r="H62" i="2"/>
  <c r="H64" i="2"/>
  <c r="H63" i="2"/>
  <c r="H58" i="2"/>
  <c r="H54" i="2"/>
  <c r="P51" i="2"/>
  <c r="L51" i="2"/>
  <c r="H53" i="2"/>
  <c r="H51" i="2"/>
  <c r="X63" i="2"/>
  <c r="AM86" i="1"/>
  <c r="BB86" i="1" s="1"/>
  <c r="BF86" i="1" s="1"/>
  <c r="BC86" i="1" s="1"/>
  <c r="S122" i="1"/>
  <c r="V158" i="1"/>
  <c r="S158" i="1"/>
  <c r="R62" i="2" l="1"/>
  <c r="S62" i="2" s="1"/>
  <c r="M60" i="2"/>
  <c r="N60" i="2" s="1"/>
  <c r="AM54" i="2"/>
  <c r="AI55" i="2"/>
  <c r="L56" i="2"/>
  <c r="M56" i="2" s="1"/>
  <c r="N56" i="2" s="1"/>
  <c r="Y58" i="2"/>
  <c r="Z58" i="2" s="1"/>
  <c r="M59" i="2"/>
  <c r="N59" i="2" s="1"/>
  <c r="M54" i="2"/>
  <c r="N54" i="2" s="1"/>
  <c r="R58" i="2"/>
  <c r="S58" i="2" s="1"/>
  <c r="AC59" i="2"/>
  <c r="AD59" i="2" s="1"/>
  <c r="AJ51" i="2"/>
  <c r="AN55" i="2"/>
  <c r="AO55" i="2" s="1"/>
  <c r="AN57" i="2"/>
  <c r="AO57" i="2" s="1"/>
  <c r="AN63" i="2"/>
  <c r="AO63" i="2" s="1"/>
  <c r="V140" i="1"/>
  <c r="BM140" i="1" s="1"/>
  <c r="V92" i="1"/>
  <c r="BM92" i="1" s="1"/>
  <c r="M58" i="2"/>
  <c r="N58" i="2" s="1"/>
  <c r="AI59" i="2"/>
  <c r="AJ59" i="2" s="1"/>
  <c r="AK59" i="2" s="1"/>
  <c r="F85" i="7"/>
  <c r="F86" i="7" s="1"/>
  <c r="AB58" i="2"/>
  <c r="AC58" i="2" s="1"/>
  <c r="AD58" i="2" s="1"/>
  <c r="X62" i="2"/>
  <c r="Y62" i="2" s="1"/>
  <c r="AM60" i="2"/>
  <c r="AN60" i="2" s="1"/>
  <c r="AO60" i="2" s="1"/>
  <c r="AN59" i="2"/>
  <c r="AO59" i="2" s="1"/>
  <c r="BD110" i="1"/>
  <c r="BG110" i="1" s="1"/>
  <c r="AM52" i="2"/>
  <c r="AN52" i="2" s="1"/>
  <c r="X61" i="2"/>
  <c r="Y61" i="2" s="1"/>
  <c r="Z61" i="2" s="1"/>
  <c r="R54" i="2"/>
  <c r="S54" i="2" s="1"/>
  <c r="AI65" i="2"/>
  <c r="AJ65" i="2" s="1"/>
  <c r="AK65" i="2" s="1"/>
  <c r="M55" i="2"/>
  <c r="N55" i="2" s="1"/>
  <c r="V62" i="1"/>
  <c r="X56" i="2"/>
  <c r="Y56" i="2" s="1"/>
  <c r="Z56" i="2" s="1"/>
  <c r="M62" i="2"/>
  <c r="N62" i="2" s="1"/>
  <c r="V104" i="1"/>
  <c r="BM104" i="1" s="1"/>
  <c r="V152" i="1"/>
  <c r="BK154" i="1" s="1"/>
  <c r="AI63" i="2"/>
  <c r="AJ63" i="2" s="1"/>
  <c r="AK63" i="2" s="1"/>
  <c r="AM92" i="1"/>
  <c r="BB92" i="1" s="1"/>
  <c r="BF92" i="1" s="1"/>
  <c r="BC92" i="1" s="1"/>
  <c r="Y63" i="2"/>
  <c r="Z63" i="2" s="1"/>
  <c r="F25" i="7"/>
  <c r="F26" i="7" s="1"/>
  <c r="F13" i="7"/>
  <c r="F14" i="7" s="1"/>
  <c r="V134" i="1"/>
  <c r="BL136" i="1" s="1"/>
  <c r="AB55" i="2"/>
  <c r="AC55" i="2" s="1"/>
  <c r="AD55" i="2" s="1"/>
  <c r="BD104" i="1"/>
  <c r="BG104" i="1" s="1"/>
  <c r="BC104" i="1"/>
  <c r="AB52" i="2"/>
  <c r="AC52" i="2" s="1"/>
  <c r="AD52" i="2" s="1"/>
  <c r="AN61" i="2"/>
  <c r="AO61" i="2" s="1"/>
  <c r="R52" i="2"/>
  <c r="S52" i="2" s="1"/>
  <c r="R56" i="2"/>
  <c r="S56" i="2" s="1"/>
  <c r="AN58" i="2"/>
  <c r="AO58" i="2" s="1"/>
  <c r="M65" i="2"/>
  <c r="N65" i="2" s="1"/>
  <c r="J65" i="2" s="1"/>
  <c r="R60" i="2"/>
  <c r="S60" i="2" s="1"/>
  <c r="S140" i="1"/>
  <c r="BD158" i="1"/>
  <c r="BK160" i="1" s="1"/>
  <c r="AJ52" i="2"/>
  <c r="AK52" i="2" s="1"/>
  <c r="R53" i="2"/>
  <c r="S53" i="2" s="1"/>
  <c r="V74" i="1"/>
  <c r="BM74" i="1" s="1"/>
  <c r="AY114" i="1"/>
  <c r="BA128" i="1" s="1"/>
  <c r="F25" i="6"/>
  <c r="F26" i="6" s="1"/>
  <c r="F109" i="7"/>
  <c r="F110" i="7" s="1"/>
  <c r="M53" i="2"/>
  <c r="N53" i="2" s="1"/>
  <c r="F13" i="6"/>
  <c r="F14" i="6" s="1"/>
  <c r="S134" i="1"/>
  <c r="M63" i="2"/>
  <c r="N63" i="2" s="1"/>
  <c r="M61" i="2"/>
  <c r="N61" i="2" s="1"/>
  <c r="AI61" i="2"/>
  <c r="AJ61" i="2" s="1"/>
  <c r="AK61" i="2" s="1"/>
  <c r="AG61" i="2" s="1"/>
  <c r="AM51" i="2"/>
  <c r="AN51" i="2" s="1"/>
  <c r="AO51" i="2" s="1"/>
  <c r="F49" i="7"/>
  <c r="F50" i="7" s="1"/>
  <c r="V26" i="1"/>
  <c r="S26" i="1"/>
  <c r="BA74" i="1"/>
  <c r="BD74" i="1"/>
  <c r="BK162" i="1"/>
  <c r="S68" i="1"/>
  <c r="V68" i="1"/>
  <c r="BM70" i="1" s="1"/>
  <c r="BD98" i="1"/>
  <c r="BG98" i="1" s="1"/>
  <c r="BC98" i="1"/>
  <c r="S98" i="1"/>
  <c r="V98" i="1"/>
  <c r="AN65" i="2"/>
  <c r="AO65" i="2" s="1"/>
  <c r="BD80" i="1"/>
  <c r="BG80" i="1" s="1"/>
  <c r="BC80" i="1"/>
  <c r="X53" i="2"/>
  <c r="Y53" i="2" s="1"/>
  <c r="AB53" i="2"/>
  <c r="AC53" i="2" s="1"/>
  <c r="AD53" i="2" s="1"/>
  <c r="AI62" i="2"/>
  <c r="AJ62" i="2" s="1"/>
  <c r="AK62" i="2" s="1"/>
  <c r="AM62" i="2"/>
  <c r="AN62" i="2" s="1"/>
  <c r="AO62" i="2" s="1"/>
  <c r="BC26" i="1"/>
  <c r="BD26" i="1"/>
  <c r="BG26" i="1" s="1"/>
  <c r="BA86" i="1"/>
  <c r="BD86" i="1"/>
  <c r="BD152" i="1"/>
  <c r="BL156" i="1" s="1"/>
  <c r="BC152" i="1"/>
  <c r="V116" i="1"/>
  <c r="BL118" i="1" s="1"/>
  <c r="S116" i="1"/>
  <c r="BJ107" i="1"/>
  <c r="X64" i="2"/>
  <c r="Y64" i="2" s="1"/>
  <c r="Z64" i="2" s="1"/>
  <c r="AB64" i="2"/>
  <c r="AC64" i="2" s="1"/>
  <c r="AD64" i="2" s="1"/>
  <c r="BD122" i="1"/>
  <c r="BG122" i="1" s="1"/>
  <c r="BD44" i="1"/>
  <c r="BG44" i="1" s="1"/>
  <c r="BC44" i="1"/>
  <c r="BI159" i="1"/>
  <c r="BJ161" i="1"/>
  <c r="AJ54" i="2"/>
  <c r="AK54" i="2" s="1"/>
  <c r="F181" i="7"/>
  <c r="F182" i="7" s="1"/>
  <c r="AI57" i="2"/>
  <c r="AJ57" i="2" s="1"/>
  <c r="AC62" i="2"/>
  <c r="AD62" i="2" s="1"/>
  <c r="AC56" i="2"/>
  <c r="AD56" i="2" s="1"/>
  <c r="M64" i="2"/>
  <c r="N64" i="2" s="1"/>
  <c r="F97" i="6"/>
  <c r="F98" i="6" s="1"/>
  <c r="BM107" i="1"/>
  <c r="BL160" i="1"/>
  <c r="U8" i="2"/>
  <c r="V8" i="2" s="1"/>
  <c r="AC63" i="2"/>
  <c r="AD63" i="2" s="1"/>
  <c r="M57" i="2"/>
  <c r="N57" i="2" s="1"/>
  <c r="R61" i="2"/>
  <c r="S61" i="2" s="1"/>
  <c r="V80" i="1"/>
  <c r="X59" i="2"/>
  <c r="Y59" i="2" s="1"/>
  <c r="Z59" i="2" s="1"/>
  <c r="V59" i="2" s="1"/>
  <c r="AI58" i="2"/>
  <c r="AJ58" i="2" s="1"/>
  <c r="AK58" i="2" s="1"/>
  <c r="U6" i="2"/>
  <c r="V6" i="2" s="1"/>
  <c r="U4" i="2"/>
  <c r="V4" i="2" s="1"/>
  <c r="X4" i="2" s="1"/>
  <c r="F145" i="6"/>
  <c r="F146" i="6" s="1"/>
  <c r="F157" i="6"/>
  <c r="F158" i="6" s="1"/>
  <c r="F73" i="7"/>
  <c r="F74" i="7" s="1"/>
  <c r="F145" i="7"/>
  <c r="F146" i="7" s="1"/>
  <c r="AJ60" i="2"/>
  <c r="AK60" i="2" s="1"/>
  <c r="S74" i="1"/>
  <c r="V86" i="1"/>
  <c r="BK107" i="1"/>
  <c r="BL107" i="1"/>
  <c r="M51" i="2"/>
  <c r="N51" i="2" s="1"/>
  <c r="F61" i="6"/>
  <c r="F62" i="6" s="1"/>
  <c r="F109" i="6"/>
  <c r="F110" i="6" s="1"/>
  <c r="F121" i="6"/>
  <c r="F122" i="6" s="1"/>
  <c r="F121" i="7"/>
  <c r="F122" i="7" s="1"/>
  <c r="F133" i="7"/>
  <c r="F134" i="7" s="1"/>
  <c r="R59" i="2"/>
  <c r="S59" i="2" s="1"/>
  <c r="BI108" i="1"/>
  <c r="BM162" i="1"/>
  <c r="U7" i="2"/>
  <c r="V7" i="2" s="1"/>
  <c r="R51" i="2"/>
  <c r="S51" i="2" s="1"/>
  <c r="F37" i="6"/>
  <c r="F38" i="6" s="1"/>
  <c r="F49" i="6"/>
  <c r="F50" i="6" s="1"/>
  <c r="F169" i="6"/>
  <c r="F170" i="6" s="1"/>
  <c r="F181" i="6"/>
  <c r="F182" i="6" s="1"/>
  <c r="F157" i="7"/>
  <c r="F158" i="7" s="1"/>
  <c r="F169" i="7"/>
  <c r="F170" i="7" s="1"/>
  <c r="M52" i="2"/>
  <c r="N52" i="2" s="1"/>
  <c r="R63" i="2"/>
  <c r="S63" i="2" s="1"/>
  <c r="R64" i="2"/>
  <c r="S64" i="2" s="1"/>
  <c r="R55" i="2"/>
  <c r="S55" i="2" s="1"/>
  <c r="G45" i="4"/>
  <c r="G46" i="4" s="1"/>
  <c r="V56" i="1"/>
  <c r="BK59" i="1" s="1"/>
  <c r="V110" i="1"/>
  <c r="S80" i="1"/>
  <c r="BD56" i="1"/>
  <c r="BC56" i="1"/>
  <c r="BI162" i="1"/>
  <c r="F133" i="6"/>
  <c r="F134" i="6" s="1"/>
  <c r="BM160" i="1"/>
  <c r="BL159" i="1"/>
  <c r="BI158" i="1"/>
  <c r="BI160" i="1"/>
  <c r="BL161" i="1"/>
  <c r="BL158" i="1"/>
  <c r="AB57" i="2"/>
  <c r="AC57" i="2" s="1"/>
  <c r="AD57" i="2" s="1"/>
  <c r="X57" i="2"/>
  <c r="Y57" i="2" s="1"/>
  <c r="AI53" i="2"/>
  <c r="AJ53" i="2" s="1"/>
  <c r="AM53" i="2"/>
  <c r="AN53" i="2" s="1"/>
  <c r="AO53" i="2" s="1"/>
  <c r="BD68" i="1"/>
  <c r="BC38" i="1"/>
  <c r="BD38" i="1"/>
  <c r="BG38" i="1" s="1"/>
  <c r="AB54" i="2"/>
  <c r="AC54" i="2" s="1"/>
  <c r="AD54" i="2" s="1"/>
  <c r="X54" i="2"/>
  <c r="Y54" i="2" s="1"/>
  <c r="BA20" i="1"/>
  <c r="AM20" i="1"/>
  <c r="BB20" i="1" s="1"/>
  <c r="BF20" i="1" s="1"/>
  <c r="BC20" i="1" s="1"/>
  <c r="V20" i="1"/>
  <c r="BA50" i="1"/>
  <c r="BD50" i="1"/>
  <c r="BG50" i="1" s="1"/>
  <c r="BM64" i="1"/>
  <c r="BD134" i="1"/>
  <c r="BA134" i="1"/>
  <c r="BA146" i="1"/>
  <c r="BD146" i="1"/>
  <c r="BG146" i="1" s="1"/>
  <c r="BA140" i="1"/>
  <c r="BD140" i="1"/>
  <c r="BK104" i="1"/>
  <c r="F97" i="7"/>
  <c r="F98" i="7" s="1"/>
  <c r="AM64" i="2"/>
  <c r="AN64" i="2" s="1"/>
  <c r="AO64" i="2" s="1"/>
  <c r="AI64" i="2"/>
  <c r="AJ64" i="2" s="1"/>
  <c r="V122" i="1"/>
  <c r="AN54" i="2"/>
  <c r="AO54" i="2" s="1"/>
  <c r="V38" i="1"/>
  <c r="V128" i="1"/>
  <c r="AM128" i="1"/>
  <c r="BB128" i="1" s="1"/>
  <c r="BF128" i="1" s="1"/>
  <c r="BC128" i="1" s="1"/>
  <c r="X65" i="2"/>
  <c r="Y65" i="2" s="1"/>
  <c r="AG59" i="2"/>
  <c r="AK51" i="2"/>
  <c r="AM56" i="2"/>
  <c r="AN56" i="2" s="1"/>
  <c r="AO56" i="2" s="1"/>
  <c r="AI56" i="2"/>
  <c r="AJ56" i="2" s="1"/>
  <c r="S44" i="1"/>
  <c r="V44" i="1"/>
  <c r="S50" i="1"/>
  <c r="V50" i="1"/>
  <c r="BD32" i="1"/>
  <c r="BG32" i="1" s="1"/>
  <c r="J59" i="2"/>
  <c r="F73" i="6"/>
  <c r="F74" i="6" s="1"/>
  <c r="F85" i="6"/>
  <c r="F86" i="6" s="1"/>
  <c r="X60" i="2"/>
  <c r="Y60" i="2" s="1"/>
  <c r="AB60" i="2"/>
  <c r="AC60" i="2" s="1"/>
  <c r="AD60" i="2" s="1"/>
  <c r="Y52" i="2"/>
  <c r="AC61" i="2"/>
  <c r="AJ55" i="2"/>
  <c r="BD62" i="1"/>
  <c r="F37" i="7"/>
  <c r="F38" i="7" s="1"/>
  <c r="S32" i="1"/>
  <c r="V32" i="1"/>
  <c r="BA62" i="1"/>
  <c r="X51" i="2"/>
  <c r="Y51" i="2" s="1"/>
  <c r="F61" i="7"/>
  <c r="F62" i="7" s="1"/>
  <c r="AC65" i="2"/>
  <c r="AD65" i="2" s="1"/>
  <c r="G67" i="4"/>
  <c r="G68" i="4" s="1"/>
  <c r="BD116" i="1"/>
  <c r="BA116" i="1"/>
  <c r="V146" i="1"/>
  <c r="BA158" i="1"/>
  <c r="J60" i="2" l="1"/>
  <c r="J54" i="2"/>
  <c r="BJ104" i="1"/>
  <c r="J57" i="2"/>
  <c r="V58" i="2"/>
  <c r="BK153" i="1"/>
  <c r="BK161" i="1"/>
  <c r="BK105" i="1"/>
  <c r="BI105" i="1"/>
  <c r="BL104" i="1"/>
  <c r="BK158" i="1"/>
  <c r="V55" i="2"/>
  <c r="BK106" i="1"/>
  <c r="BK108" i="1"/>
  <c r="BM159" i="1"/>
  <c r="BG158" i="1"/>
  <c r="BI161" i="1"/>
  <c r="J58" i="2"/>
  <c r="BJ158" i="1"/>
  <c r="BJ160" i="1"/>
  <c r="J55" i="2"/>
  <c r="BM161" i="1"/>
  <c r="BL162" i="1"/>
  <c r="BL106" i="1"/>
  <c r="BM105" i="1"/>
  <c r="BJ159" i="1"/>
  <c r="BL108" i="1"/>
  <c r="BM106" i="1"/>
  <c r="BJ156" i="1"/>
  <c r="BJ106" i="1"/>
  <c r="BM158" i="1"/>
  <c r="BL105" i="1"/>
  <c r="BM108" i="1"/>
  <c r="AG63" i="2"/>
  <c r="AO52" i="2"/>
  <c r="AG52" i="2" s="1"/>
  <c r="BK77" i="1"/>
  <c r="BJ155" i="1"/>
  <c r="AG58" i="2"/>
  <c r="BK156" i="1"/>
  <c r="BL76" i="1"/>
  <c r="J56" i="2"/>
  <c r="BI153" i="1"/>
  <c r="J53" i="2"/>
  <c r="BG152" i="1"/>
  <c r="J62" i="2"/>
  <c r="BM78" i="1"/>
  <c r="BM75" i="1"/>
  <c r="BM98" i="1"/>
  <c r="BL78" i="1"/>
  <c r="BL77" i="1"/>
  <c r="BI75" i="1"/>
  <c r="BI102" i="1"/>
  <c r="BL75" i="1"/>
  <c r="BD92" i="1"/>
  <c r="BK96" i="1" s="1"/>
  <c r="J51" i="2"/>
  <c r="BI99" i="1"/>
  <c r="BJ75" i="1"/>
  <c r="BG74" i="1"/>
  <c r="BJ76" i="1"/>
  <c r="V56" i="2"/>
  <c r="J64" i="2"/>
  <c r="BI107" i="1"/>
  <c r="AG62" i="2"/>
  <c r="AG51" i="2"/>
  <c r="AG54" i="2"/>
  <c r="BJ162" i="1"/>
  <c r="BK159" i="1"/>
  <c r="AG60" i="2"/>
  <c r="J61" i="2"/>
  <c r="BK90" i="1"/>
  <c r="BI106" i="1"/>
  <c r="BI104" i="1"/>
  <c r="BJ105" i="1"/>
  <c r="BJ108" i="1"/>
  <c r="BG86" i="1"/>
  <c r="Z53" i="2"/>
  <c r="V53" i="2" s="1"/>
  <c r="V63" i="2"/>
  <c r="BJ69" i="1"/>
  <c r="BD20" i="1"/>
  <c r="BG20" i="1" s="1"/>
  <c r="BJ113" i="1"/>
  <c r="BK111" i="1"/>
  <c r="BK110" i="1"/>
  <c r="BL110" i="1"/>
  <c r="BM110" i="1"/>
  <c r="BI110" i="1"/>
  <c r="BM111" i="1"/>
  <c r="BL112" i="1"/>
  <c r="BI113" i="1"/>
  <c r="BM113" i="1"/>
  <c r="BL114" i="1"/>
  <c r="BJ110" i="1"/>
  <c r="BL113" i="1"/>
  <c r="BJ111" i="1"/>
  <c r="BM112" i="1"/>
  <c r="BK114" i="1"/>
  <c r="BI114" i="1"/>
  <c r="BJ112" i="1"/>
  <c r="BJ114" i="1"/>
  <c r="BL111" i="1"/>
  <c r="BK112" i="1"/>
  <c r="BI112" i="1"/>
  <c r="BI111" i="1"/>
  <c r="BK113" i="1"/>
  <c r="BM114" i="1"/>
  <c r="BK87" i="1"/>
  <c r="BK89" i="1"/>
  <c r="BL86" i="1"/>
  <c r="BL90" i="1"/>
  <c r="BK86" i="1"/>
  <c r="BM89" i="1"/>
  <c r="BL89" i="1"/>
  <c r="BM87" i="1"/>
  <c r="BI90" i="1"/>
  <c r="BI86" i="1"/>
  <c r="BL88" i="1"/>
  <c r="BI88" i="1"/>
  <c r="BJ86" i="1"/>
  <c r="BJ89" i="1"/>
  <c r="BJ87" i="1"/>
  <c r="BM88" i="1"/>
  <c r="BI89" i="1"/>
  <c r="BM86" i="1"/>
  <c r="BM90" i="1"/>
  <c r="BI87" i="1"/>
  <c r="BL87" i="1"/>
  <c r="BJ90" i="1"/>
  <c r="BK88" i="1"/>
  <c r="BJ88" i="1"/>
  <c r="BI76" i="1"/>
  <c r="BJ74" i="1"/>
  <c r="BL74" i="1"/>
  <c r="BK74" i="1"/>
  <c r="BJ77" i="1"/>
  <c r="BK75" i="1"/>
  <c r="BM77" i="1"/>
  <c r="BK78" i="1"/>
  <c r="BJ78" i="1"/>
  <c r="BI78" i="1"/>
  <c r="BI77" i="1"/>
  <c r="BK76" i="1"/>
  <c r="BM76" i="1"/>
  <c r="BI74" i="1"/>
  <c r="BJ98" i="1"/>
  <c r="BJ100" i="1"/>
  <c r="BJ99" i="1"/>
  <c r="BL100" i="1"/>
  <c r="BM101" i="1"/>
  <c r="BM100" i="1"/>
  <c r="BL101" i="1"/>
  <c r="BK99" i="1"/>
  <c r="BL99" i="1"/>
  <c r="BK102" i="1"/>
  <c r="BJ101" i="1"/>
  <c r="BM99" i="1"/>
  <c r="BL102" i="1"/>
  <c r="BI100" i="1"/>
  <c r="BI98" i="1"/>
  <c r="BK101" i="1"/>
  <c r="BK100" i="1"/>
  <c r="BL30" i="1"/>
  <c r="BK83" i="1"/>
  <c r="BL83" i="1"/>
  <c r="BI81" i="1"/>
  <c r="BI80" i="1"/>
  <c r="BM84" i="1"/>
  <c r="BM82" i="1"/>
  <c r="BI84" i="1"/>
  <c r="BM81" i="1"/>
  <c r="BL81" i="1"/>
  <c r="BM83" i="1"/>
  <c r="BI82" i="1"/>
  <c r="BJ80" i="1"/>
  <c r="BJ83" i="1"/>
  <c r="BL84" i="1"/>
  <c r="BJ81" i="1"/>
  <c r="BI83" i="1"/>
  <c r="BM80" i="1"/>
  <c r="BK82" i="1"/>
  <c r="BJ82" i="1"/>
  <c r="BK84" i="1"/>
  <c r="BL80" i="1"/>
  <c r="BK81" i="1"/>
  <c r="BK80" i="1"/>
  <c r="BM102" i="1"/>
  <c r="BL98" i="1"/>
  <c r="BJ84" i="1"/>
  <c r="V64" i="2"/>
  <c r="AG65" i="2"/>
  <c r="BK98" i="1"/>
  <c r="BI30" i="1"/>
  <c r="AK57" i="2"/>
  <c r="AG57" i="2" s="1"/>
  <c r="J63" i="2"/>
  <c r="BL70" i="1"/>
  <c r="BL82" i="1"/>
  <c r="J52" i="2"/>
  <c r="BJ102" i="1"/>
  <c r="BI101" i="1"/>
  <c r="BK30" i="1"/>
  <c r="BM154" i="1"/>
  <c r="BL152" i="1"/>
  <c r="BM156" i="1"/>
  <c r="BM152" i="1"/>
  <c r="BI155" i="1"/>
  <c r="BK152" i="1"/>
  <c r="BJ152" i="1"/>
  <c r="BI156" i="1"/>
  <c r="BL153" i="1"/>
  <c r="BI152" i="1"/>
  <c r="BI154" i="1"/>
  <c r="BJ153" i="1"/>
  <c r="BM153" i="1"/>
  <c r="BK155" i="1"/>
  <c r="BJ154" i="1"/>
  <c r="BM155" i="1"/>
  <c r="BL154" i="1"/>
  <c r="BL155" i="1"/>
  <c r="BK27" i="1"/>
  <c r="BM27" i="1"/>
  <c r="BM26" i="1"/>
  <c r="BM30" i="1"/>
  <c r="BL29" i="1"/>
  <c r="BM29" i="1"/>
  <c r="BJ29" i="1"/>
  <c r="BJ27" i="1"/>
  <c r="BM28" i="1"/>
  <c r="BL27" i="1"/>
  <c r="BI26" i="1"/>
  <c r="BK29" i="1"/>
  <c r="BK26" i="1"/>
  <c r="BK28" i="1"/>
  <c r="BL26" i="1"/>
  <c r="BJ26" i="1"/>
  <c r="BI29" i="1"/>
  <c r="BI27" i="1"/>
  <c r="BJ28" i="1"/>
  <c r="BL28" i="1"/>
  <c r="BJ30" i="1"/>
  <c r="BI28" i="1"/>
  <c r="Z60" i="2"/>
  <c r="V60" i="2" s="1"/>
  <c r="BK63" i="1"/>
  <c r="BI64" i="1"/>
  <c r="BK66" i="1"/>
  <c r="BJ66" i="1"/>
  <c r="BK65" i="1"/>
  <c r="BL63" i="1"/>
  <c r="BM62" i="1"/>
  <c r="BK64" i="1"/>
  <c r="BI62" i="1"/>
  <c r="BM66" i="1"/>
  <c r="BL64" i="1"/>
  <c r="BG62" i="1"/>
  <c r="AK55" i="2"/>
  <c r="AG55" i="2" s="1"/>
  <c r="BM50" i="1"/>
  <c r="BI53" i="1"/>
  <c r="BJ54" i="1"/>
  <c r="BK53" i="1"/>
  <c r="BM51" i="1"/>
  <c r="BL51" i="1"/>
  <c r="BI52" i="1"/>
  <c r="BI50" i="1"/>
  <c r="BJ50" i="1"/>
  <c r="BL50" i="1"/>
  <c r="BK54" i="1"/>
  <c r="BM53" i="1"/>
  <c r="BM54" i="1"/>
  <c r="BK51" i="1"/>
  <c r="BL53" i="1"/>
  <c r="BK50" i="1"/>
  <c r="BM52" i="1"/>
  <c r="BK52" i="1"/>
  <c r="BL52" i="1"/>
  <c r="BJ52" i="1"/>
  <c r="BJ53" i="1"/>
  <c r="BI51" i="1"/>
  <c r="BL54" i="1"/>
  <c r="BI54" i="1"/>
  <c r="BJ51" i="1"/>
  <c r="BL66" i="1"/>
  <c r="BJ41" i="1"/>
  <c r="BJ38" i="1"/>
  <c r="BI39" i="1"/>
  <c r="BM42" i="1"/>
  <c r="BI41" i="1"/>
  <c r="BK39" i="1"/>
  <c r="BK41" i="1"/>
  <c r="BJ42" i="1"/>
  <c r="BI40" i="1"/>
  <c r="BL39" i="1"/>
  <c r="BM38" i="1"/>
  <c r="BI42" i="1"/>
  <c r="BK40" i="1"/>
  <c r="BL42" i="1"/>
  <c r="BM40" i="1"/>
  <c r="BL38" i="1"/>
  <c r="BI38" i="1"/>
  <c r="BM41" i="1"/>
  <c r="BL41" i="1"/>
  <c r="BM39" i="1"/>
  <c r="BJ39" i="1"/>
  <c r="BJ40" i="1"/>
  <c r="BK42" i="1"/>
  <c r="BK38" i="1"/>
  <c r="BL40" i="1"/>
  <c r="AK64" i="2"/>
  <c r="AG64" i="2" s="1"/>
  <c r="BI63" i="1"/>
  <c r="BM35" i="1"/>
  <c r="BJ34" i="1"/>
  <c r="BI33" i="1"/>
  <c r="BK35" i="1"/>
  <c r="BK36" i="1"/>
  <c r="BJ35" i="1"/>
  <c r="BM33" i="1"/>
  <c r="BL33" i="1"/>
  <c r="BJ33" i="1"/>
  <c r="BK33" i="1"/>
  <c r="BI34" i="1"/>
  <c r="BM34" i="1"/>
  <c r="BI32" i="1"/>
  <c r="BK34" i="1"/>
  <c r="BJ32" i="1"/>
  <c r="BL35" i="1"/>
  <c r="BM32" i="1"/>
  <c r="BI36" i="1"/>
  <c r="BI35" i="1"/>
  <c r="BJ36" i="1"/>
  <c r="BM36" i="1"/>
  <c r="BL34" i="1"/>
  <c r="BK32" i="1"/>
  <c r="BL36" i="1"/>
  <c r="BL32" i="1"/>
  <c r="AD61" i="2"/>
  <c r="V61" i="2" s="1"/>
  <c r="Z65" i="2"/>
  <c r="V65" i="2" s="1"/>
  <c r="BK62" i="1"/>
  <c r="Z57" i="2"/>
  <c r="V57" i="2" s="1"/>
  <c r="BG140" i="1"/>
  <c r="BK142" i="1"/>
  <c r="BM143" i="1"/>
  <c r="BL140" i="1"/>
  <c r="BI144" i="1"/>
  <c r="BI141" i="1"/>
  <c r="BK144" i="1"/>
  <c r="BK141" i="1"/>
  <c r="BM144" i="1"/>
  <c r="BI143" i="1"/>
  <c r="BL143" i="1"/>
  <c r="BK143" i="1"/>
  <c r="BM141" i="1"/>
  <c r="BJ140" i="1"/>
  <c r="BI142" i="1"/>
  <c r="BK140" i="1"/>
  <c r="BI140" i="1"/>
  <c r="BL142" i="1"/>
  <c r="BL144" i="1"/>
  <c r="BJ144" i="1"/>
  <c r="BJ141" i="1"/>
  <c r="BJ143" i="1"/>
  <c r="BJ142" i="1"/>
  <c r="BL141" i="1"/>
  <c r="Z51" i="2"/>
  <c r="V51" i="2" s="1"/>
  <c r="Z52" i="2"/>
  <c r="V52" i="2" s="1"/>
  <c r="BI46" i="1"/>
  <c r="BJ45" i="1"/>
  <c r="BJ48" i="1"/>
  <c r="BJ46" i="1"/>
  <c r="BK45" i="1"/>
  <c r="BI47" i="1"/>
  <c r="BK46" i="1"/>
  <c r="BJ44" i="1"/>
  <c r="BM48" i="1"/>
  <c r="BL45" i="1"/>
  <c r="BL44" i="1"/>
  <c r="BL47" i="1"/>
  <c r="BK44" i="1"/>
  <c r="BI45" i="1"/>
  <c r="BM45" i="1"/>
  <c r="BM47" i="1"/>
  <c r="BK48" i="1"/>
  <c r="BL48" i="1"/>
  <c r="BL46" i="1"/>
  <c r="BM44" i="1"/>
  <c r="BM46" i="1"/>
  <c r="BJ47" i="1"/>
  <c r="BK47" i="1"/>
  <c r="BI44" i="1"/>
  <c r="BI48" i="1"/>
  <c r="BJ62" i="1"/>
  <c r="Z54" i="2"/>
  <c r="V54" i="2" s="1"/>
  <c r="AK53" i="2"/>
  <c r="AG53" i="2" s="1"/>
  <c r="BD128" i="1"/>
  <c r="BG128" i="1" s="1"/>
  <c r="BL148" i="1"/>
  <c r="BI148" i="1"/>
  <c r="BJ146" i="1"/>
  <c r="BI147" i="1"/>
  <c r="BL146" i="1"/>
  <c r="BM146" i="1"/>
  <c r="BI150" i="1"/>
  <c r="BK150" i="1"/>
  <c r="BM148" i="1"/>
  <c r="BM150" i="1"/>
  <c r="BJ150" i="1"/>
  <c r="BM149" i="1"/>
  <c r="BL149" i="1"/>
  <c r="BI146" i="1"/>
  <c r="BJ148" i="1"/>
  <c r="BK149" i="1"/>
  <c r="BI149" i="1"/>
  <c r="BK148" i="1"/>
  <c r="BM147" i="1"/>
  <c r="BL150" i="1"/>
  <c r="BK146" i="1"/>
  <c r="BJ147" i="1"/>
  <c r="BL147" i="1"/>
  <c r="BJ149" i="1"/>
  <c r="BK147" i="1"/>
  <c r="BL125" i="1"/>
  <c r="BI122" i="1"/>
  <c r="BJ124" i="1"/>
  <c r="BM122" i="1"/>
  <c r="BK125" i="1"/>
  <c r="BI123" i="1"/>
  <c r="BK126" i="1"/>
  <c r="BL124" i="1"/>
  <c r="BM124" i="1"/>
  <c r="BK123" i="1"/>
  <c r="BL126" i="1"/>
  <c r="BJ125" i="1"/>
  <c r="BJ122" i="1"/>
  <c r="BL122" i="1"/>
  <c r="BI124" i="1"/>
  <c r="BL123" i="1"/>
  <c r="BK122" i="1"/>
  <c r="BM126" i="1"/>
  <c r="BK124" i="1"/>
  <c r="BI126" i="1"/>
  <c r="BI125" i="1"/>
  <c r="BM125" i="1"/>
  <c r="BM123" i="1"/>
  <c r="BJ123" i="1"/>
  <c r="BJ126" i="1"/>
  <c r="BM65" i="1"/>
  <c r="BM96" i="1"/>
  <c r="BL96" i="1"/>
  <c r="BJ92" i="1"/>
  <c r="BI65" i="1"/>
  <c r="BL65" i="1"/>
  <c r="AK56" i="2"/>
  <c r="AG56" i="2" s="1"/>
  <c r="BG134" i="1"/>
  <c r="BL134" i="1"/>
  <c r="BM134" i="1"/>
  <c r="BK138" i="1"/>
  <c r="BJ135" i="1"/>
  <c r="BJ134" i="1"/>
  <c r="BI134" i="1"/>
  <c r="BI137" i="1"/>
  <c r="BK136" i="1"/>
  <c r="BJ136" i="1"/>
  <c r="BK134" i="1"/>
  <c r="BI135" i="1"/>
  <c r="BI136" i="1"/>
  <c r="BJ137" i="1"/>
  <c r="BI138" i="1"/>
  <c r="BM138" i="1"/>
  <c r="BJ138" i="1"/>
  <c r="BM136" i="1"/>
  <c r="BL138" i="1"/>
  <c r="BK135" i="1"/>
  <c r="BL135" i="1"/>
  <c r="BL137" i="1"/>
  <c r="BK137" i="1"/>
  <c r="BJ64" i="1"/>
  <c r="BJ131" i="1"/>
  <c r="BM129" i="1"/>
  <c r="BM63" i="1"/>
  <c r="BG116" i="1"/>
  <c r="BM120" i="1"/>
  <c r="BJ119" i="1"/>
  <c r="BM118" i="1"/>
  <c r="BM116" i="1"/>
  <c r="BI117" i="1"/>
  <c r="BM117" i="1"/>
  <c r="BI118" i="1"/>
  <c r="BK118" i="1"/>
  <c r="BL120" i="1"/>
  <c r="BK116" i="1"/>
  <c r="BK120" i="1"/>
  <c r="BL119" i="1"/>
  <c r="BL117" i="1"/>
  <c r="BJ117" i="1"/>
  <c r="BI119" i="1"/>
  <c r="BJ118" i="1"/>
  <c r="BJ116" i="1"/>
  <c r="BJ120" i="1"/>
  <c r="BK117" i="1"/>
  <c r="BL116" i="1"/>
  <c r="BI116" i="1"/>
  <c r="BM119" i="1"/>
  <c r="BI120" i="1"/>
  <c r="BK119" i="1"/>
  <c r="BI66" i="1"/>
  <c r="BL62" i="1"/>
  <c r="BJ63" i="1"/>
  <c r="BJ23" i="1"/>
  <c r="BM21" i="1"/>
  <c r="BM23" i="1"/>
  <c r="BM137" i="1"/>
  <c r="BM142" i="1"/>
  <c r="Z62" i="2"/>
  <c r="V62" i="2" s="1"/>
  <c r="BJ65" i="1"/>
  <c r="BG68" i="1"/>
  <c r="BI68" i="1"/>
  <c r="BI71" i="1"/>
  <c r="BM72" i="1"/>
  <c r="BL69" i="1"/>
  <c r="BK69" i="1"/>
  <c r="BK71" i="1"/>
  <c r="BK68" i="1"/>
  <c r="BI72" i="1"/>
  <c r="BJ71" i="1"/>
  <c r="BJ70" i="1"/>
  <c r="BK70" i="1"/>
  <c r="BM69" i="1"/>
  <c r="BL72" i="1"/>
  <c r="BL68" i="1"/>
  <c r="BJ68" i="1"/>
  <c r="BI70" i="1"/>
  <c r="BK72" i="1"/>
  <c r="BM71" i="1"/>
  <c r="BJ72" i="1"/>
  <c r="BL71" i="1"/>
  <c r="BM68" i="1"/>
  <c r="BI69" i="1"/>
  <c r="BM135" i="1"/>
  <c r="BJ60" i="1"/>
  <c r="BK60" i="1"/>
  <c r="BI57" i="1"/>
  <c r="BJ56" i="1"/>
  <c r="BL57" i="1"/>
  <c r="BK56" i="1"/>
  <c r="BM58" i="1"/>
  <c r="BK57" i="1"/>
  <c r="BL56" i="1"/>
  <c r="BM56" i="1"/>
  <c r="BI59" i="1"/>
  <c r="BM59" i="1"/>
  <c r="BI58" i="1"/>
  <c r="BJ57" i="1"/>
  <c r="BI56" i="1"/>
  <c r="BI60" i="1"/>
  <c r="BJ59" i="1"/>
  <c r="BM57" i="1"/>
  <c r="BG56" i="1"/>
  <c r="BL58" i="1"/>
  <c r="BL60" i="1"/>
  <c r="BJ58" i="1"/>
  <c r="BM60" i="1"/>
  <c r="BK58" i="1"/>
  <c r="BL59" i="1"/>
  <c r="BI23" i="1" l="1"/>
  <c r="BJ24" i="1"/>
  <c r="BL23" i="1"/>
  <c r="BM132" i="1"/>
  <c r="BM20" i="1"/>
  <c r="BM130" i="1"/>
  <c r="BI21" i="1"/>
  <c r="BI22" i="1"/>
  <c r="BK20" i="1"/>
  <c r="BJ21" i="1"/>
  <c r="BI129" i="1"/>
  <c r="BI93" i="1"/>
  <c r="BK93" i="1"/>
  <c r="BK92" i="1"/>
  <c r="BM93" i="1"/>
  <c r="BJ95" i="1"/>
  <c r="BJ93" i="1"/>
  <c r="BL93" i="1"/>
  <c r="BI92" i="1"/>
  <c r="BI96" i="1"/>
  <c r="BK94" i="1"/>
  <c r="BI95" i="1"/>
  <c r="BI94" i="1"/>
  <c r="BL95" i="1"/>
  <c r="BL94" i="1"/>
  <c r="BM94" i="1"/>
  <c r="BM95" i="1"/>
  <c r="BG92" i="1"/>
  <c r="BK95" i="1"/>
  <c r="BL92" i="1"/>
  <c r="BJ94" i="1"/>
  <c r="BJ96" i="1"/>
  <c r="BI24" i="1"/>
  <c r="BI130" i="1"/>
  <c r="BL22" i="1"/>
  <c r="BK132" i="1"/>
  <c r="BL132" i="1"/>
  <c r="BM22" i="1"/>
  <c r="BJ22" i="1"/>
  <c r="BK24" i="1"/>
  <c r="BM128" i="1"/>
  <c r="BJ132" i="1"/>
  <c r="BK130" i="1"/>
  <c r="BK129" i="1"/>
  <c r="BL130" i="1"/>
  <c r="BI131" i="1"/>
  <c r="BL20" i="1"/>
  <c r="BL128" i="1"/>
  <c r="BJ128" i="1"/>
  <c r="BK128" i="1"/>
  <c r="BI128" i="1"/>
  <c r="BK22" i="1"/>
  <c r="BK23" i="1"/>
  <c r="BK21" i="1"/>
  <c r="BK131" i="1"/>
  <c r="BI132" i="1"/>
  <c r="BL129" i="1"/>
  <c r="BI20" i="1"/>
  <c r="BJ20" i="1"/>
  <c r="BL21" i="1"/>
  <c r="BJ129" i="1"/>
  <c r="BM24" i="1"/>
  <c r="BL24" i="1"/>
  <c r="BJ130" i="1"/>
  <c r="BL131" i="1"/>
  <c r="BM1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Eduardo Enciso Guzmán</author>
    <author>ADMDIN12</author>
  </authors>
  <commentList>
    <comment ref="C14" authorId="0" shapeId="0" xr:uid="{00000000-0006-0000-0300-000001000000}">
      <text>
        <r>
          <rPr>
            <b/>
            <sz val="10"/>
            <color indexed="81"/>
            <rFont val="Arial Narrow"/>
            <family val="2"/>
          </rPr>
          <t>Oscar Eduardo Enciso Guzmán:</t>
        </r>
        <r>
          <rPr>
            <sz val="10"/>
            <color indexed="81"/>
            <rFont val="Arial Narrow"/>
            <family val="2"/>
          </rPr>
          <t xml:space="preserve">
</t>
        </r>
        <r>
          <rPr>
            <b/>
            <sz val="12"/>
            <color indexed="81"/>
            <rFont val="Arial Narrow"/>
            <family val="2"/>
          </rPr>
          <t xml:space="preserve">3.1 </t>
        </r>
        <r>
          <rPr>
            <sz val="12"/>
            <color indexed="81"/>
            <rFont val="Arial Narrow"/>
            <family val="2"/>
          </rPr>
          <t>Numero de riesgo</t>
        </r>
        <r>
          <rPr>
            <sz val="10"/>
            <color indexed="81"/>
            <rFont val="Arial Narrow"/>
            <family val="2"/>
          </rPr>
          <t xml:space="preserve"> </t>
        </r>
      </text>
    </comment>
    <comment ref="D14" authorId="0" shapeId="0" xr:uid="{00000000-0006-0000-0300-000002000000}">
      <text>
        <r>
          <rPr>
            <b/>
            <sz val="9"/>
            <color indexed="81"/>
            <rFont val="Tahoma"/>
            <family val="2"/>
          </rPr>
          <t xml:space="preserve">Oscar Eduardo Enciso Guzmán:
</t>
        </r>
        <r>
          <rPr>
            <sz val="9"/>
            <color indexed="81"/>
            <rFont val="Tahoma"/>
            <family val="2"/>
          </rPr>
          <t xml:space="preserve">
</t>
        </r>
        <r>
          <rPr>
            <b/>
            <sz val="12"/>
            <color indexed="81"/>
            <rFont val="Arial Narrow"/>
            <family val="2"/>
          </rPr>
          <t>3.2</t>
        </r>
        <r>
          <rPr>
            <sz val="12"/>
            <color indexed="81"/>
            <rFont val="Arial Narrow"/>
            <family val="2"/>
          </rPr>
          <t xml:space="preserve">
Elija una opción de la lista desplegable</t>
        </r>
      </text>
    </comment>
    <comment ref="E14" authorId="0" shapeId="0" xr:uid="{00000000-0006-0000-0300-000003000000}">
      <text>
        <r>
          <rPr>
            <b/>
            <sz val="9"/>
            <color indexed="81"/>
            <rFont val="Tahoma"/>
            <family val="2"/>
          </rPr>
          <t>Oscar Eduardo Enciso Guzmán:</t>
        </r>
        <r>
          <rPr>
            <sz val="9"/>
            <color indexed="81"/>
            <rFont val="Tahoma"/>
            <family val="2"/>
          </rPr>
          <t xml:space="preserve">
</t>
        </r>
        <r>
          <rPr>
            <sz val="12"/>
            <color indexed="81"/>
            <rFont val="Arial Narrow"/>
            <family val="2"/>
          </rPr>
          <t xml:space="preserve">
</t>
        </r>
        <r>
          <rPr>
            <b/>
            <sz val="12"/>
            <color indexed="81"/>
            <rFont val="Arial Narrow"/>
            <family val="2"/>
          </rPr>
          <t>3.3</t>
        </r>
        <r>
          <rPr>
            <sz val="12"/>
            <color indexed="81"/>
            <rFont val="Arial Narrow"/>
            <family val="2"/>
          </rPr>
          <t xml:space="preserve"> Seleccione según corresponda al Proceso</t>
        </r>
        <r>
          <rPr>
            <sz val="9"/>
            <color indexed="81"/>
            <rFont val="Tahoma"/>
            <family val="2"/>
          </rPr>
          <t xml:space="preserve"> </t>
        </r>
      </text>
    </comment>
    <comment ref="F14" authorId="0" shapeId="0" xr:uid="{00000000-0006-0000-0300-000004000000}">
      <text>
        <r>
          <rPr>
            <b/>
            <sz val="9"/>
            <color indexed="81"/>
            <rFont val="Tahoma"/>
            <family val="2"/>
          </rPr>
          <t>Oscar Eduardo Enciso Guzmán:</t>
        </r>
        <r>
          <rPr>
            <sz val="9"/>
            <color indexed="81"/>
            <rFont val="Tahoma"/>
            <family val="2"/>
          </rPr>
          <t xml:space="preserve">
</t>
        </r>
        <r>
          <rPr>
            <b/>
            <sz val="10"/>
            <color indexed="81"/>
            <rFont val="Arial Narrow"/>
            <family val="2"/>
          </rPr>
          <t>3.4</t>
        </r>
        <r>
          <rPr>
            <sz val="10"/>
            <color indexed="81"/>
            <rFont val="Arial Narrow"/>
            <family val="2"/>
          </rPr>
          <t xml:space="preserve"> Seleccione según corresponda al Proceso </t>
        </r>
      </text>
    </comment>
    <comment ref="G14" authorId="0" shapeId="0" xr:uid="{00000000-0006-0000-0300-000005000000}">
      <text>
        <r>
          <rPr>
            <b/>
            <sz val="9"/>
            <color indexed="81"/>
            <rFont val="Tahoma"/>
            <family val="2"/>
          </rPr>
          <t>Oscar Eduardo Enciso Guzmán:</t>
        </r>
        <r>
          <rPr>
            <sz val="9"/>
            <color indexed="81"/>
            <rFont val="Tahoma"/>
            <family val="2"/>
          </rPr>
          <t xml:space="preserve">
</t>
        </r>
        <r>
          <rPr>
            <sz val="10"/>
            <color indexed="81"/>
            <rFont val="Arial Narrow"/>
            <family val="2"/>
          </rPr>
          <t xml:space="preserve">
</t>
        </r>
        <r>
          <rPr>
            <b/>
            <sz val="10"/>
            <color indexed="81"/>
            <rFont val="Arial Narrow"/>
            <family val="2"/>
          </rPr>
          <t xml:space="preserve">3.5 </t>
        </r>
        <r>
          <rPr>
            <sz val="10"/>
            <color indexed="81"/>
            <rFont val="Arial Narrow"/>
            <family val="2"/>
          </rPr>
          <t xml:space="preserve">IMPACTO: (qué)
</t>
        </r>
      </text>
    </comment>
    <comment ref="H14" authorId="0" shapeId="0" xr:uid="{00000000-0006-0000-0300-000006000000}">
      <text>
        <r>
          <rPr>
            <b/>
            <sz val="9"/>
            <color indexed="81"/>
            <rFont val="Tahoma"/>
            <family val="2"/>
          </rPr>
          <t>Oscar Eduardo Enciso Guzmán:</t>
        </r>
        <r>
          <rPr>
            <sz val="9"/>
            <color indexed="81"/>
            <rFont val="Tahoma"/>
            <family val="2"/>
          </rPr>
          <t xml:space="preserve">
</t>
        </r>
        <r>
          <rPr>
            <sz val="10"/>
            <color indexed="81"/>
            <rFont val="Arial Narrow"/>
            <family val="2"/>
          </rPr>
          <t xml:space="preserve">
</t>
        </r>
        <r>
          <rPr>
            <b/>
            <sz val="10"/>
            <color indexed="81"/>
            <rFont val="Arial Narrow"/>
            <family val="2"/>
          </rPr>
          <t xml:space="preserve">3.6 </t>
        </r>
        <r>
          <rPr>
            <sz val="10"/>
            <color indexed="81"/>
            <rFont val="Arial Narrow"/>
            <family val="2"/>
          </rPr>
          <t>CAUSA INMEDIATA: (comó)</t>
        </r>
      </text>
    </comment>
    <comment ref="I14" authorId="0" shapeId="0" xr:uid="{00000000-0006-0000-0300-000007000000}">
      <text>
        <r>
          <rPr>
            <b/>
            <sz val="9"/>
            <color indexed="81"/>
            <rFont val="Tahoma"/>
            <family val="2"/>
          </rPr>
          <t>Oscar Eduardo Enciso Guzmán:</t>
        </r>
        <r>
          <rPr>
            <sz val="9"/>
            <color indexed="81"/>
            <rFont val="Tahoma"/>
            <family val="2"/>
          </rPr>
          <t xml:space="preserve">
</t>
        </r>
        <r>
          <rPr>
            <sz val="10"/>
            <color indexed="81"/>
            <rFont val="Arial Narrow"/>
            <family val="2"/>
          </rPr>
          <t xml:space="preserve">
</t>
        </r>
        <r>
          <rPr>
            <b/>
            <sz val="10"/>
            <color indexed="81"/>
            <rFont val="Arial Narrow"/>
            <family val="2"/>
          </rPr>
          <t>3.7</t>
        </r>
        <r>
          <rPr>
            <sz val="10"/>
            <color indexed="81"/>
            <rFont val="Arial Narrow"/>
            <family val="2"/>
          </rPr>
          <t xml:space="preserve"> CAUSA RAIZ: 
(por qué)</t>
        </r>
      </text>
    </comment>
    <comment ref="J14" authorId="1" shapeId="0" xr:uid="{C9893BD5-8652-49CC-8D3E-BCF2F5D657E8}">
      <text>
        <r>
          <rPr>
            <b/>
            <sz val="9"/>
            <color indexed="81"/>
            <rFont val="Tahoma"/>
            <family val="2"/>
          </rPr>
          <t>ADMDIN12:</t>
        </r>
        <r>
          <rPr>
            <sz val="9"/>
            <color indexed="81"/>
            <rFont val="Tahoma"/>
            <family val="2"/>
          </rPr>
          <t xml:space="preserve">
</t>
        </r>
        <r>
          <rPr>
            <b/>
            <sz val="11"/>
            <color indexed="81"/>
            <rFont val="Tahoma"/>
            <family val="2"/>
          </rPr>
          <t>3.8:</t>
        </r>
        <r>
          <rPr>
            <sz val="9"/>
            <color indexed="81"/>
            <rFont val="Tahoma"/>
            <family val="2"/>
          </rPr>
          <t xml:space="preserve"> Se tienen en cuenta las consecuencias potenciales establecidas</t>
        </r>
      </text>
    </comment>
    <comment ref="L14" authorId="0" shapeId="0" xr:uid="{00000000-0006-0000-0300-000008000000}">
      <text>
        <r>
          <rPr>
            <b/>
            <sz val="10"/>
            <color indexed="81"/>
            <rFont val="Arial Narrow"/>
            <family val="2"/>
          </rPr>
          <t>Oscar Eduardo Enciso Guzmán:</t>
        </r>
        <r>
          <rPr>
            <sz val="10"/>
            <color indexed="81"/>
            <rFont val="Arial Narrow"/>
            <family val="2"/>
          </rPr>
          <t xml:space="preserve">
</t>
        </r>
        <r>
          <rPr>
            <b/>
            <sz val="10"/>
            <color indexed="81"/>
            <rFont val="Arial Narrow"/>
            <family val="2"/>
          </rPr>
          <t xml:space="preserve">3.9 </t>
        </r>
        <r>
          <rPr>
            <sz val="10"/>
            <color indexed="81"/>
            <rFont val="Arial Narrow"/>
            <family val="2"/>
          </rPr>
          <t xml:space="preserve">
Selecciones lista despegable </t>
        </r>
      </text>
    </comment>
    <comment ref="M14" authorId="0" shapeId="0" xr:uid="{00000000-0006-0000-0300-000009000000}">
      <text>
        <r>
          <rPr>
            <b/>
            <sz val="9"/>
            <color indexed="81"/>
            <rFont val="Tahoma"/>
            <family val="2"/>
          </rPr>
          <t>Oscar Eduardo Enciso Guzmán:</t>
        </r>
        <r>
          <rPr>
            <sz val="9"/>
            <color indexed="81"/>
            <rFont val="Tahoma"/>
            <family val="2"/>
          </rPr>
          <t xml:space="preserve">
</t>
        </r>
        <r>
          <rPr>
            <b/>
            <sz val="11"/>
            <color indexed="81"/>
            <rFont val="Arial Narrow"/>
            <family val="2"/>
          </rPr>
          <t xml:space="preserve">3.10 
</t>
        </r>
        <r>
          <rPr>
            <sz val="11"/>
            <color indexed="81"/>
            <rFont val="Arial Narrow"/>
            <family val="2"/>
          </rPr>
          <t>Para la descripción del Riesgo debe contener la siguiente estructura:
IMPACTO (qué) + CAUSA INMEDIATA (cómo) + CAUSA RAÍZ (por qué)
E iniciar la frase POSIBILIDAD DE y se analizan los anteriores aspectos
veasé la guía de admistración del riesgo (Numeral 9.5)</t>
        </r>
      </text>
    </comment>
    <comment ref="N14" authorId="0" shapeId="0" xr:uid="{00000000-0006-0000-0300-00000A000000}">
      <text>
        <r>
          <rPr>
            <b/>
            <sz val="9"/>
            <color indexed="81"/>
            <rFont val="Tahoma"/>
            <family val="2"/>
          </rPr>
          <t>Oscar Eduardo Enciso Guzmán:</t>
        </r>
        <r>
          <rPr>
            <sz val="9"/>
            <color indexed="81"/>
            <rFont val="Tahoma"/>
            <family val="2"/>
          </rPr>
          <t xml:space="preserve">
</t>
        </r>
        <r>
          <rPr>
            <b/>
            <sz val="11"/>
            <color indexed="81"/>
            <rFont val="Arial Narrow"/>
            <family val="2"/>
          </rPr>
          <t>3.11</t>
        </r>
        <r>
          <rPr>
            <sz val="11"/>
            <color indexed="81"/>
            <rFont val="Arial Narrow"/>
            <family val="2"/>
          </rPr>
          <t xml:space="preserve">
Selecciones lista despegable 
En la hoja #1 Instructivo: puedes ver el significado de cada factor</t>
        </r>
      </text>
    </comment>
    <comment ref="O14" authorId="0" shapeId="0" xr:uid="{00000000-0006-0000-0300-00000B000000}">
      <text>
        <r>
          <rPr>
            <b/>
            <sz val="9"/>
            <color indexed="81"/>
            <rFont val="Tahoma"/>
            <family val="2"/>
          </rPr>
          <t>Oscar Eduardo Enciso Guzmán:</t>
        </r>
        <r>
          <rPr>
            <sz val="9"/>
            <color indexed="81"/>
            <rFont val="Tahoma"/>
            <family val="2"/>
          </rPr>
          <t xml:space="preserve">
</t>
        </r>
        <r>
          <rPr>
            <b/>
            <sz val="12"/>
            <color indexed="81"/>
            <rFont val="Arial Narrow"/>
            <family val="2"/>
          </rPr>
          <t>3.12</t>
        </r>
        <r>
          <rPr>
            <sz val="12"/>
            <color indexed="81"/>
            <rFont val="Arial Narrow"/>
            <family val="2"/>
          </rPr>
          <t xml:space="preserve">
Selecciones lista despegable 
En la hoja #1 Instructivo: puedes ver el significado de cada clasificación del riesgo</t>
        </r>
      </text>
    </comment>
    <comment ref="AZ15" authorId="0" shapeId="0" xr:uid="{00000000-0006-0000-0300-00000C000000}">
      <text>
        <r>
          <rPr>
            <b/>
            <sz val="9"/>
            <color indexed="81"/>
            <rFont val="Tahoma"/>
            <family val="2"/>
          </rPr>
          <t xml:space="preserve">Oscar Eduardo Enciso Guzmán:
</t>
        </r>
        <r>
          <rPr>
            <sz val="10"/>
            <color indexed="81"/>
            <rFont val="Arial Narrow"/>
            <family val="2"/>
          </rPr>
          <t xml:space="preserve">
</t>
        </r>
        <r>
          <rPr>
            <b/>
            <sz val="10"/>
            <color indexed="81"/>
            <rFont val="Arial Narrow"/>
            <family val="2"/>
          </rPr>
          <t>6.1:</t>
        </r>
        <r>
          <rPr>
            <sz val="10"/>
            <color indexed="81"/>
            <rFont val="Arial Narrow"/>
            <family val="2"/>
          </rPr>
          <t xml:space="preserve"> Es el porcentaje calculado en el eje de la probabilidad luego de efectuar los controles que atacaran el riesgo identificado
selección automatica </t>
        </r>
      </text>
    </comment>
    <comment ref="BB15" authorId="0" shapeId="0" xr:uid="{00000000-0006-0000-0300-00000D000000}">
      <text>
        <r>
          <rPr>
            <b/>
            <sz val="9"/>
            <color indexed="81"/>
            <rFont val="Tahoma"/>
            <family val="2"/>
          </rPr>
          <t>Oscar Eduardo Enciso Guzmán:</t>
        </r>
        <r>
          <rPr>
            <sz val="9"/>
            <color indexed="81"/>
            <rFont val="Tahoma"/>
            <family val="2"/>
          </rPr>
          <t xml:space="preserve">
</t>
        </r>
        <r>
          <rPr>
            <b/>
            <sz val="9"/>
            <color indexed="81"/>
            <rFont val="Tahoma"/>
            <family val="2"/>
          </rPr>
          <t xml:space="preserve">6.2:  </t>
        </r>
        <r>
          <rPr>
            <sz val="10"/>
            <color indexed="81"/>
            <rFont val="Arial Narrow"/>
            <family val="2"/>
          </rPr>
          <t xml:space="preserve">Es el porcentaje calculado en el eje de impacto luego de efectuar los controles que atacaran el riesgo identificado
selección automatica </t>
        </r>
      </text>
    </comment>
    <comment ref="BD15" authorId="0" shapeId="0" xr:uid="{00000000-0006-0000-0300-00000E000000}">
      <text>
        <r>
          <rPr>
            <b/>
            <sz val="9"/>
            <color indexed="81"/>
            <rFont val="Tahoma"/>
            <family val="2"/>
          </rPr>
          <t>Oscar Eduardo Enciso Guzmán:</t>
        </r>
        <r>
          <rPr>
            <sz val="9"/>
            <color indexed="81"/>
            <rFont val="Tahoma"/>
            <family val="2"/>
          </rPr>
          <t xml:space="preserve">
</t>
        </r>
        <r>
          <rPr>
            <b/>
            <sz val="9"/>
            <color indexed="81"/>
            <rFont val="Tahoma"/>
            <family val="2"/>
          </rPr>
          <t xml:space="preserve">6.3: </t>
        </r>
        <r>
          <rPr>
            <sz val="9"/>
            <color indexed="81"/>
            <rFont val="Tahoma"/>
            <family val="2"/>
          </rPr>
          <t xml:space="preserve"> D</t>
        </r>
        <r>
          <rPr>
            <sz val="10"/>
            <color indexed="81"/>
            <rFont val="Arial Narrow"/>
            <family val="2"/>
          </rPr>
          <t>efine la escala en la zona de riesgo establecida de la conjugacion de la probabilidad y el impacto luego de aplicar los controles.
Selección automatica</t>
        </r>
      </text>
    </comment>
    <comment ref="BE15" authorId="0" shapeId="0" xr:uid="{00000000-0006-0000-0300-00000F000000}">
      <text>
        <r>
          <rPr>
            <b/>
            <sz val="9"/>
            <color indexed="81"/>
            <rFont val="Tahoma"/>
            <family val="2"/>
          </rPr>
          <t>Oscar Eduardo Enciso Guzmán:</t>
        </r>
        <r>
          <rPr>
            <sz val="9"/>
            <color indexed="81"/>
            <rFont val="Tahoma"/>
            <family val="2"/>
          </rPr>
          <t xml:space="preserve">
</t>
        </r>
        <r>
          <rPr>
            <b/>
            <sz val="10"/>
            <color indexed="81"/>
            <rFont val="Arial Narrow"/>
            <family val="2"/>
          </rPr>
          <t>6.4</t>
        </r>
        <r>
          <rPr>
            <sz val="9"/>
            <color indexed="81"/>
            <rFont val="Tahoma"/>
            <family val="2"/>
          </rPr>
          <t xml:space="preserve">
</t>
        </r>
        <r>
          <rPr>
            <sz val="10"/>
            <color indexed="81"/>
            <rFont val="Arial Narrow"/>
            <family val="2"/>
          </rPr>
          <t>Decisión que se toma frente a un determinado nivel de riesgo</t>
        </r>
      </text>
    </comment>
    <comment ref="Q16" authorId="0" shapeId="0" xr:uid="{00000000-0006-0000-0300-000010000000}">
      <text>
        <r>
          <rPr>
            <b/>
            <sz val="9"/>
            <color indexed="81"/>
            <rFont val="Tahoma"/>
            <family val="2"/>
          </rPr>
          <t>Oscar Eduardo Enciso Guzmán:</t>
        </r>
        <r>
          <rPr>
            <sz val="9"/>
            <color indexed="81"/>
            <rFont val="Tahoma"/>
            <family val="2"/>
          </rPr>
          <t xml:space="preserve">
</t>
        </r>
        <r>
          <rPr>
            <b/>
            <sz val="10"/>
            <color indexed="81"/>
            <rFont val="Arial Narrow"/>
            <family val="2"/>
          </rPr>
          <t>4.1</t>
        </r>
        <r>
          <rPr>
            <sz val="10"/>
            <color indexed="81"/>
            <rFont val="Arial Narrow"/>
            <family val="2"/>
          </rPr>
          <t xml:space="preserve"> Defina la frecuencia de la actividad según la tabla de probabilidad </t>
        </r>
      </text>
    </comment>
    <comment ref="R16" authorId="0" shapeId="0" xr:uid="{00000000-0006-0000-0300-000011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4.2 </t>
        </r>
        <r>
          <rPr>
            <sz val="10"/>
            <color indexed="81"/>
            <rFont val="Arial Narrow"/>
            <family val="2"/>
          </rPr>
          <t>dependiendo de la frecuencia de la actividad estas dos casillas se seleccionaran automaticamente.</t>
        </r>
      </text>
    </comment>
    <comment ref="T16" authorId="0" shapeId="0" xr:uid="{00000000-0006-0000-0300-000012000000}">
      <text>
        <r>
          <rPr>
            <b/>
            <sz val="9"/>
            <color indexed="81"/>
            <rFont val="Tahoma"/>
            <family val="2"/>
          </rPr>
          <t>Oscar Eduardo Enciso Guzmán:</t>
        </r>
        <r>
          <rPr>
            <sz val="9"/>
            <color indexed="81"/>
            <rFont val="Tahoma"/>
            <family val="2"/>
          </rPr>
          <t xml:space="preserve">
</t>
        </r>
        <r>
          <rPr>
            <b/>
            <sz val="10"/>
            <color indexed="81"/>
            <rFont val="Arial Narrow"/>
            <family val="2"/>
          </rPr>
          <t>4.3</t>
        </r>
        <r>
          <rPr>
            <sz val="10"/>
            <color indexed="81"/>
            <rFont val="Arial Narrow"/>
            <family val="2"/>
          </rPr>
          <t xml:space="preserve"> Se define por medio de impactos economicos o reputacionales. </t>
        </r>
      </text>
    </comment>
    <comment ref="V16" authorId="0" shapeId="0" xr:uid="{00000000-0006-0000-0300-000013000000}">
      <text>
        <r>
          <rPr>
            <b/>
            <sz val="9"/>
            <color indexed="81"/>
            <rFont val="Tahoma"/>
            <family val="2"/>
          </rPr>
          <t xml:space="preserve">Oscar Eduardo Enciso Guzmán:
</t>
        </r>
        <r>
          <rPr>
            <sz val="9"/>
            <color indexed="81"/>
            <rFont val="Tahoma"/>
            <family val="2"/>
          </rPr>
          <t xml:space="preserve">
</t>
        </r>
        <r>
          <rPr>
            <b/>
            <sz val="10"/>
            <color indexed="81"/>
            <rFont val="Tahoma"/>
            <family val="2"/>
          </rPr>
          <t>4.4</t>
        </r>
        <r>
          <rPr>
            <sz val="10"/>
            <color indexed="81"/>
            <rFont val="Tahoma"/>
            <family val="2"/>
          </rPr>
          <t xml:space="preserve"> </t>
        </r>
        <r>
          <rPr>
            <sz val="9"/>
            <color indexed="81"/>
            <rFont val="Tahoma"/>
            <family val="2"/>
          </rPr>
          <t xml:space="preserve">
</t>
        </r>
        <r>
          <rPr>
            <sz val="10"/>
            <color indexed="81"/>
            <rFont val="Arial Narrow"/>
            <family val="2"/>
          </rPr>
          <t xml:space="preserve">define la escala en la zona de riesgo establecida de la conjugacion de la probabilidad y el impacto. </t>
        </r>
      </text>
    </comment>
    <comment ref="X16" authorId="0" shapeId="0" xr:uid="{00000000-0006-0000-0300-000014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5.1 
</t>
        </r>
        <r>
          <rPr>
            <b/>
            <sz val="11"/>
            <color indexed="81"/>
            <rFont val="Arial Narrow"/>
            <family val="2"/>
          </rPr>
          <t>-</t>
        </r>
        <r>
          <rPr>
            <sz val="11"/>
            <color indexed="81"/>
            <rFont val="Arial Narrow"/>
            <family val="2"/>
          </rPr>
          <t xml:space="preserve">Responsable de ejecutar el control  </t>
        </r>
        <r>
          <rPr>
            <b/>
            <sz val="12"/>
            <color indexed="81"/>
            <rFont val="Arial Narrow"/>
            <family val="2"/>
          </rPr>
          <t xml:space="preserve"> +
</t>
        </r>
        <r>
          <rPr>
            <sz val="11"/>
            <color indexed="81"/>
            <rFont val="Arial Narrow"/>
            <family val="2"/>
          </rPr>
          <t xml:space="preserve">- Periodicidad </t>
        </r>
        <r>
          <rPr>
            <b/>
            <sz val="11"/>
            <color indexed="81"/>
            <rFont val="Arial Narrow"/>
            <family val="2"/>
          </rPr>
          <t>+</t>
        </r>
        <r>
          <rPr>
            <sz val="11"/>
            <color indexed="81"/>
            <rFont val="Arial Narrow"/>
            <family val="2"/>
          </rPr>
          <t xml:space="preserve">
- Acción </t>
        </r>
        <r>
          <rPr>
            <b/>
            <sz val="11"/>
            <color indexed="81"/>
            <rFont val="Arial Narrow"/>
            <family val="2"/>
          </rPr>
          <t>+</t>
        </r>
        <r>
          <rPr>
            <sz val="11"/>
            <color indexed="81"/>
            <rFont val="Arial Narrow"/>
            <family val="2"/>
          </rPr>
          <t xml:space="preserve">
- Complemento </t>
        </r>
      </text>
    </comment>
    <comment ref="AL16" authorId="0" shapeId="0" xr:uid="{00000000-0006-0000-0300-000015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5.10
</t>
        </r>
        <r>
          <rPr>
            <sz val="10"/>
            <color indexed="81"/>
            <rFont val="Arial Narrow"/>
            <family val="2"/>
          </rPr>
          <t xml:space="preserve">Se coloca el resultado de la ecuación  
</t>
        </r>
        <r>
          <rPr>
            <sz val="11"/>
            <color indexed="81"/>
            <rFont val="Arial Narrow"/>
            <family val="2"/>
          </rPr>
          <t xml:space="preserve">
</t>
        </r>
        <r>
          <rPr>
            <b/>
            <sz val="11"/>
            <color indexed="81"/>
            <rFont val="Arial Narrow"/>
            <family val="2"/>
          </rPr>
          <t>(probabilidad inicial)%  x  (resultado cuantitativo)% = (valor) %
(probabilidad inicial)%  -  (valor)% = resultado %</t>
        </r>
        <r>
          <rPr>
            <b/>
            <sz val="10"/>
            <color indexed="81"/>
            <rFont val="Arial Narrow"/>
            <family val="2"/>
          </rPr>
          <t xml:space="preserve">
</t>
        </r>
      </text>
    </comment>
    <comment ref="AM16" authorId="0" shapeId="0" xr:uid="{00000000-0006-0000-0300-000016000000}">
      <text>
        <r>
          <rPr>
            <b/>
            <sz val="9"/>
            <color indexed="81"/>
            <rFont val="Tahoma"/>
            <family val="2"/>
          </rPr>
          <t>Oscar Eduardo Enciso Guzmán:</t>
        </r>
        <r>
          <rPr>
            <sz val="9"/>
            <color indexed="81"/>
            <rFont val="Tahoma"/>
            <family val="2"/>
          </rPr>
          <t xml:space="preserve">
</t>
        </r>
        <r>
          <rPr>
            <b/>
            <sz val="10"/>
            <color indexed="81"/>
            <rFont val="Arial Narrow"/>
            <family val="2"/>
          </rPr>
          <t>5.11</t>
        </r>
        <r>
          <rPr>
            <sz val="10"/>
            <color indexed="81"/>
            <rFont val="Arial Narrow"/>
            <family val="2"/>
          </rPr>
          <t xml:space="preserve">
Se coloca el resultado de la ecuación  
</t>
        </r>
        <r>
          <rPr>
            <b/>
            <sz val="10"/>
            <color indexed="81"/>
            <rFont val="Arial Narrow"/>
            <family val="2"/>
          </rPr>
          <t>(Impacto inicial)%  x  (resultado cuantitativo)% = (valor) %
(Impacto inicial)%  -  (valor)% = resultado %</t>
        </r>
      </text>
    </comment>
    <comment ref="AA17" authorId="0" shapeId="0" xr:uid="{00000000-0006-0000-0300-000017000000}">
      <text>
        <r>
          <rPr>
            <b/>
            <sz val="9"/>
            <color indexed="81"/>
            <rFont val="Tahoma"/>
            <family val="2"/>
          </rPr>
          <t xml:space="preserve">Oscar Eduardo Enciso Guzmán:
</t>
        </r>
        <r>
          <rPr>
            <sz val="9"/>
            <color indexed="81"/>
            <rFont val="Tahoma"/>
            <family val="2"/>
          </rPr>
          <t xml:space="preserve">
</t>
        </r>
        <r>
          <rPr>
            <sz val="10"/>
            <color indexed="81"/>
            <rFont val="Arial Narrow"/>
            <family val="2"/>
          </rPr>
          <t>se define solo una opción de carácter TIPO</t>
        </r>
      </text>
    </comment>
    <comment ref="AG17" authorId="0" shapeId="0" xr:uid="{00000000-0006-0000-0300-000018000000}">
      <text>
        <r>
          <rPr>
            <b/>
            <sz val="9"/>
            <color indexed="81"/>
            <rFont val="Tahoma"/>
            <family val="2"/>
          </rPr>
          <t>Oscar Eduardo Enciso Guzmán:</t>
        </r>
        <r>
          <rPr>
            <sz val="9"/>
            <color indexed="81"/>
            <rFont val="Tahoma"/>
            <family val="2"/>
          </rPr>
          <t xml:space="preserve">
</t>
        </r>
        <r>
          <rPr>
            <sz val="10"/>
            <color indexed="81"/>
            <rFont val="Arial Narrow"/>
            <family val="2"/>
          </rPr>
          <t>Se define solo una opción de implementación</t>
        </r>
      </text>
    </comment>
    <comment ref="AK17" authorId="0" shapeId="0" xr:uid="{00000000-0006-0000-0300-000019000000}">
      <text>
        <r>
          <rPr>
            <b/>
            <sz val="9"/>
            <color indexed="81"/>
            <rFont val="Tahoma"/>
            <family val="2"/>
          </rPr>
          <t>Oscar Eduardo Enciso Guzmán:</t>
        </r>
        <r>
          <rPr>
            <sz val="9"/>
            <color indexed="81"/>
            <rFont val="Tahoma"/>
            <family val="2"/>
          </rPr>
          <t xml:space="preserve">
</t>
        </r>
        <r>
          <rPr>
            <b/>
            <sz val="9"/>
            <color indexed="81"/>
            <rFont val="Tahoma"/>
            <family val="2"/>
          </rPr>
          <t xml:space="preserve">
</t>
        </r>
        <r>
          <rPr>
            <b/>
            <sz val="10"/>
            <color indexed="81"/>
            <rFont val="Arial Narrow"/>
            <family val="2"/>
          </rPr>
          <t>5.9</t>
        </r>
        <r>
          <rPr>
            <sz val="10"/>
            <color indexed="81"/>
            <rFont val="Arial Narrow"/>
            <family val="2"/>
          </rPr>
          <t xml:space="preserve">
Es el valor del control implementado para el riesgo identificado.</t>
        </r>
      </text>
    </comment>
    <comment ref="AN17" authorId="0" shapeId="0" xr:uid="{00000000-0006-0000-0300-00001A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5.12 </t>
        </r>
        <r>
          <rPr>
            <sz val="10"/>
            <color indexed="81"/>
            <rFont val="Arial Narrow"/>
            <family val="2"/>
          </rPr>
          <t xml:space="preserve">
Seleccione según corresponda </t>
        </r>
      </text>
    </comment>
    <comment ref="AP17" authorId="0" shapeId="0" xr:uid="{00000000-0006-0000-0300-00001B000000}">
      <text>
        <r>
          <rPr>
            <b/>
            <sz val="9"/>
            <color indexed="81"/>
            <rFont val="Tahoma"/>
            <family val="2"/>
          </rPr>
          <t xml:space="preserve">Oscar Eduardo Enciso Guzmán:
</t>
        </r>
        <r>
          <rPr>
            <sz val="10"/>
            <color indexed="81"/>
            <rFont val="Arial Narrow"/>
            <family val="2"/>
          </rPr>
          <t xml:space="preserve">
</t>
        </r>
        <r>
          <rPr>
            <b/>
            <sz val="10"/>
            <color indexed="81"/>
            <rFont val="Arial Narrow"/>
            <family val="2"/>
          </rPr>
          <t xml:space="preserve">5.13 </t>
        </r>
        <r>
          <rPr>
            <sz val="10"/>
            <color indexed="81"/>
            <rFont val="Arial Narrow"/>
            <family val="2"/>
          </rPr>
          <t xml:space="preserve">
Seleccione según corresponda </t>
        </r>
      </text>
    </comment>
    <comment ref="AR17" authorId="0" shapeId="0" xr:uid="{00000000-0006-0000-0300-00001C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5.14 </t>
        </r>
        <r>
          <rPr>
            <sz val="10"/>
            <color indexed="81"/>
            <rFont val="Arial Narrow"/>
            <family val="2"/>
          </rPr>
          <t xml:space="preserve">
Seleccione según corresponda </t>
        </r>
      </text>
    </comment>
    <comment ref="BO17" authorId="0" shapeId="0" xr:uid="{00000000-0006-0000-0300-00001D000000}">
      <text>
        <r>
          <rPr>
            <b/>
            <sz val="9"/>
            <color indexed="81"/>
            <rFont val="Tahoma"/>
            <family val="2"/>
          </rPr>
          <t>Oscar Eduardo Enciso Guzmán:</t>
        </r>
        <r>
          <rPr>
            <sz val="9"/>
            <color indexed="81"/>
            <rFont val="Tahoma"/>
            <family val="2"/>
          </rPr>
          <t xml:space="preserve">
</t>
        </r>
        <r>
          <rPr>
            <b/>
            <sz val="10"/>
            <color indexed="81"/>
            <rFont val="Arial Narrow"/>
            <family val="2"/>
          </rPr>
          <t>7.1</t>
        </r>
        <r>
          <rPr>
            <sz val="10"/>
            <color indexed="81"/>
            <rFont val="Arial Narrow"/>
            <family val="2"/>
          </rPr>
          <t xml:space="preserve">
 Formula con su equipo de trabajo la actividad pertinente, el responsable, fecha, seguimiento y estado de su plan de accion frente al tratamiento de reduccion del mismo. </t>
        </r>
      </text>
    </comment>
    <comment ref="Y18" authorId="0" shapeId="0" xr:uid="{00000000-0006-0000-0300-00001E000000}">
      <text>
        <r>
          <rPr>
            <b/>
            <sz val="9"/>
            <color indexed="81"/>
            <rFont val="Tahoma"/>
            <family val="2"/>
          </rPr>
          <t>Oscar Eduardo Enciso Guzmán:</t>
        </r>
        <r>
          <rPr>
            <sz val="9"/>
            <color indexed="81"/>
            <rFont val="Tahoma"/>
            <family val="2"/>
          </rPr>
          <t xml:space="preserve">
</t>
        </r>
        <r>
          <rPr>
            <b/>
            <sz val="10"/>
            <color indexed="81"/>
            <rFont val="Arial Narrow"/>
            <family val="2"/>
          </rPr>
          <t>5.2</t>
        </r>
        <r>
          <rPr>
            <sz val="10"/>
            <color indexed="81"/>
            <rFont val="Arial Narrow"/>
            <family val="2"/>
          </rPr>
          <t xml:space="preserve">
definir si el control atacá a la probabilidad</t>
        </r>
      </text>
    </comment>
    <comment ref="Z18" authorId="0" shapeId="0" xr:uid="{00000000-0006-0000-0300-00001F000000}">
      <text>
        <r>
          <rPr>
            <b/>
            <sz val="9"/>
            <color indexed="81"/>
            <rFont val="Tahoma"/>
            <family val="2"/>
          </rPr>
          <t xml:space="preserve">Oscar Eduardo Enciso Guzmán:
</t>
        </r>
        <r>
          <rPr>
            <sz val="10"/>
            <color indexed="81"/>
            <rFont val="Arial Narrow"/>
            <family val="2"/>
          </rPr>
          <t xml:space="preserve">
</t>
        </r>
        <r>
          <rPr>
            <b/>
            <sz val="10"/>
            <color indexed="81"/>
            <rFont val="Arial Narrow"/>
            <family val="2"/>
          </rPr>
          <t>5.3</t>
        </r>
        <r>
          <rPr>
            <sz val="10"/>
            <color indexed="81"/>
            <rFont val="Arial Narrow"/>
            <family val="2"/>
          </rPr>
          <t xml:space="preserve">
en este caso el Impacto seguira siendo el mismo, no se reduce para el caso del los riesgos de corrupción.</t>
        </r>
      </text>
    </comment>
    <comment ref="AA18" authorId="0" shapeId="0" xr:uid="{00000000-0006-0000-0300-000020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5.4 </t>
        </r>
        <r>
          <rPr>
            <sz val="10"/>
            <color indexed="81"/>
            <rFont val="Arial Narrow"/>
            <family val="2"/>
          </rPr>
          <t xml:space="preserve">
Va a las causas del riesgo Atacan la probabilidad de ocurrencia del riesgo</t>
        </r>
      </text>
    </comment>
    <comment ref="AC18" authorId="0" shapeId="0" xr:uid="{00000000-0006-0000-0300-000021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5.5 </t>
        </r>
        <r>
          <rPr>
            <sz val="10"/>
            <color indexed="81"/>
            <rFont val="Arial Narrow"/>
            <family val="2"/>
          </rPr>
          <t xml:space="preserve">
Detecta que algo ocurre y devuelve el proceso a los controles preventivos Atacan la probabilidad de ocurrencia del riesgo</t>
        </r>
      </text>
    </comment>
    <comment ref="AE18" authorId="0" shapeId="0" xr:uid="{00000000-0006-0000-0300-000022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5.6 </t>
        </r>
        <r>
          <rPr>
            <sz val="10"/>
            <color indexed="81"/>
            <rFont val="Arial Narrow"/>
            <family val="2"/>
          </rPr>
          <t xml:space="preserve">
Atacan el impacto frente a la materialización del riesgo</t>
        </r>
      </text>
    </comment>
    <comment ref="AG18" authorId="0" shapeId="0" xr:uid="{00000000-0006-0000-0300-000023000000}">
      <text>
        <r>
          <rPr>
            <b/>
            <sz val="9"/>
            <color indexed="81"/>
            <rFont val="Tahoma"/>
            <family val="2"/>
          </rPr>
          <t>Oscar Eduardo Enciso Guzmán:</t>
        </r>
        <r>
          <rPr>
            <sz val="9"/>
            <color indexed="81"/>
            <rFont val="Tahoma"/>
            <family val="2"/>
          </rPr>
          <t xml:space="preserve">
</t>
        </r>
        <r>
          <rPr>
            <sz val="10"/>
            <color indexed="81"/>
            <rFont val="Arial Narrow"/>
            <family val="2"/>
          </rPr>
          <t xml:space="preserve">
</t>
        </r>
        <r>
          <rPr>
            <b/>
            <sz val="10"/>
            <color indexed="81"/>
            <rFont val="Arial Narrow"/>
            <family val="2"/>
          </rPr>
          <t>5.7</t>
        </r>
        <r>
          <rPr>
            <sz val="10"/>
            <color indexed="81"/>
            <rFont val="Arial Narrow"/>
            <family val="2"/>
          </rPr>
          <t xml:space="preserve">
controles que son ejecutados por un sistema.</t>
        </r>
      </text>
    </comment>
    <comment ref="AI18" authorId="0" shapeId="0" xr:uid="{00000000-0006-0000-0300-000024000000}">
      <text>
        <r>
          <rPr>
            <b/>
            <sz val="9"/>
            <color indexed="81"/>
            <rFont val="Tahoma"/>
            <family val="2"/>
          </rPr>
          <t>Oscar Eduardo Enciso Guzmán:</t>
        </r>
        <r>
          <rPr>
            <sz val="9"/>
            <color indexed="81"/>
            <rFont val="Tahoma"/>
            <family val="2"/>
          </rPr>
          <t xml:space="preserve">
</t>
        </r>
        <r>
          <rPr>
            <sz val="10"/>
            <color indexed="81"/>
            <rFont val="Arial Narrow"/>
            <family val="2"/>
          </rPr>
          <t xml:space="preserve">
</t>
        </r>
        <r>
          <rPr>
            <b/>
            <sz val="10"/>
            <color indexed="81"/>
            <rFont val="Arial Narrow"/>
            <family val="2"/>
          </rPr>
          <t>5.8</t>
        </r>
        <r>
          <rPr>
            <sz val="10"/>
            <color indexed="81"/>
            <rFont val="Arial Narrow"/>
            <family val="2"/>
          </rPr>
          <t xml:space="preserve">
controles que son ejecutados por personas</t>
        </r>
      </text>
    </comment>
    <comment ref="AT18" authorId="0" shapeId="0" xr:uid="{00000000-0006-0000-0300-000025000000}">
      <text>
        <r>
          <rPr>
            <b/>
            <sz val="9"/>
            <color indexed="81"/>
            <rFont val="Tahoma"/>
            <family val="2"/>
          </rPr>
          <t>Oscar Eduardo Enciso Guzmán:</t>
        </r>
        <r>
          <rPr>
            <sz val="9"/>
            <color indexed="81"/>
            <rFont val="Tahoma"/>
            <family val="2"/>
          </rPr>
          <t xml:space="preserve">
</t>
        </r>
        <r>
          <rPr>
            <sz val="10"/>
            <color indexed="81"/>
            <rFont val="Arial Narrow"/>
            <family val="2"/>
          </rPr>
          <t xml:space="preserve">
</t>
        </r>
        <r>
          <rPr>
            <b/>
            <sz val="10"/>
            <color indexed="81"/>
            <rFont val="Arial Narrow"/>
            <family val="2"/>
          </rPr>
          <t>5.15</t>
        </r>
        <r>
          <rPr>
            <sz val="10"/>
            <color indexed="81"/>
            <rFont val="Arial Narrow"/>
            <family val="2"/>
          </rPr>
          <t xml:space="preserve">
Acción </t>
        </r>
      </text>
    </comment>
    <comment ref="AU18" authorId="0" shapeId="0" xr:uid="{00000000-0006-0000-0300-000026000000}">
      <text>
        <r>
          <rPr>
            <b/>
            <sz val="9"/>
            <color indexed="81"/>
            <rFont val="Tahoma"/>
            <family val="2"/>
          </rPr>
          <t>Oscar Eduardo Enciso Guzmán:</t>
        </r>
        <r>
          <rPr>
            <sz val="9"/>
            <color indexed="81"/>
            <rFont val="Tahoma"/>
            <family val="2"/>
          </rPr>
          <t xml:space="preserve">
</t>
        </r>
        <r>
          <rPr>
            <b/>
            <sz val="10"/>
            <color indexed="81"/>
            <rFont val="Arial Narrow"/>
            <family val="2"/>
          </rPr>
          <t>5.16</t>
        </r>
        <r>
          <rPr>
            <sz val="9"/>
            <color indexed="81"/>
            <rFont val="Tahoma"/>
            <family val="2"/>
          </rPr>
          <t xml:space="preserve">
</t>
        </r>
        <r>
          <rPr>
            <sz val="10"/>
            <color indexed="81"/>
            <rFont val="Arial Narrow"/>
            <family val="2"/>
          </rPr>
          <t xml:space="preserve">Es la frecuencia con que la se realiza la actividad 
seleciona la opción de la lista desplegable </t>
        </r>
      </text>
    </comment>
    <comment ref="AV18" authorId="0" shapeId="0" xr:uid="{00000000-0006-0000-0300-000027000000}">
      <text>
        <r>
          <rPr>
            <b/>
            <sz val="9"/>
            <color indexed="81"/>
            <rFont val="Tahoma"/>
            <family val="2"/>
          </rPr>
          <t>Oscar Eduardo Enciso Guzmán:</t>
        </r>
        <r>
          <rPr>
            <sz val="9"/>
            <color indexed="81"/>
            <rFont val="Tahoma"/>
            <family val="2"/>
          </rPr>
          <t xml:space="preserve">
</t>
        </r>
        <r>
          <rPr>
            <b/>
            <sz val="10"/>
            <color indexed="81"/>
            <rFont val="Arial Narrow"/>
            <family val="2"/>
          </rPr>
          <t>5.17</t>
        </r>
        <r>
          <rPr>
            <sz val="10"/>
            <color indexed="81"/>
            <rFont val="Arial Narrow"/>
            <family val="2"/>
          </rPr>
          <t xml:space="preserve">
Evidencias </t>
        </r>
      </text>
    </comment>
    <comment ref="AX18" authorId="0" shapeId="0" xr:uid="{00000000-0006-0000-0300-000028000000}">
      <text>
        <r>
          <rPr>
            <b/>
            <sz val="9"/>
            <color indexed="81"/>
            <rFont val="Tahoma"/>
            <family val="2"/>
          </rPr>
          <t>Oscar Eduardo Enciso Guzmán:</t>
        </r>
        <r>
          <rPr>
            <sz val="9"/>
            <color indexed="81"/>
            <rFont val="Tahoma"/>
            <family val="2"/>
          </rPr>
          <t xml:space="preserve">
</t>
        </r>
        <r>
          <rPr>
            <sz val="10"/>
            <color indexed="81"/>
            <rFont val="Arial Narrow"/>
            <family val="2"/>
          </rPr>
          <t>Profesional a cargo de subir las evidencias al aplicativo ALMERA en la perioricidad definida el cual sera matriculado como responsable del proceso o subproceso.</t>
        </r>
      </text>
    </comment>
    <comment ref="BI18" authorId="0" shapeId="0" xr:uid="{00000000-0006-0000-0300-000029000000}">
      <text>
        <r>
          <rPr>
            <b/>
            <sz val="9"/>
            <color indexed="81"/>
            <rFont val="Tahoma"/>
            <family val="2"/>
          </rPr>
          <t>Oscar Eduardo Enciso Guzmán:</t>
        </r>
        <r>
          <rPr>
            <sz val="9"/>
            <color indexed="81"/>
            <rFont val="Tahoma"/>
            <family val="2"/>
          </rPr>
          <t xml:space="preserve">
</t>
        </r>
        <r>
          <rPr>
            <sz val="10"/>
            <color indexed="81"/>
            <rFont val="Tahoma"/>
            <family val="2"/>
          </rPr>
          <t xml:space="preserve">
</t>
        </r>
        <r>
          <rPr>
            <b/>
            <sz val="10"/>
            <color indexed="81"/>
            <rFont val="Tahoma"/>
            <family val="2"/>
          </rPr>
          <t>6.5:</t>
        </r>
        <r>
          <rPr>
            <sz val="10"/>
            <color indexed="81"/>
            <rFont val="Tahoma"/>
            <family val="2"/>
          </rPr>
          <t xml:space="preserve">  </t>
        </r>
        <r>
          <rPr>
            <b/>
            <sz val="10"/>
            <color indexed="81"/>
            <rFont val="Arial Narrow"/>
            <family val="2"/>
          </rPr>
          <t>Mapa de calor</t>
        </r>
        <r>
          <rPr>
            <sz val="10"/>
            <color indexed="81"/>
            <rFont val="Arial Narrow"/>
            <family val="2"/>
          </rPr>
          <t xml:space="preserve"> donde se visualiza la efectividad de los controles y la reduccion del riesgo (inherente y residual)</t>
        </r>
      </text>
    </comment>
    <comment ref="BV19" authorId="0" shapeId="0" xr:uid="{00000000-0006-0000-0300-00002A000000}">
      <text>
        <r>
          <rPr>
            <b/>
            <sz val="9"/>
            <color indexed="81"/>
            <rFont val="Tahoma"/>
            <family val="2"/>
          </rPr>
          <t>Oscar Eduardo Enciso Guzmán:</t>
        </r>
        <r>
          <rPr>
            <sz val="9"/>
            <color indexed="81"/>
            <rFont val="Tahoma"/>
            <family val="2"/>
          </rPr>
          <t xml:space="preserve">
</t>
        </r>
        <r>
          <rPr>
            <b/>
            <sz val="9"/>
            <color indexed="81"/>
            <rFont val="Tahoma"/>
            <family val="2"/>
          </rPr>
          <t xml:space="preserve">
</t>
        </r>
        <r>
          <rPr>
            <b/>
            <sz val="10"/>
            <color indexed="81"/>
            <rFont val="Arial Narrow"/>
            <family val="2"/>
          </rPr>
          <t>7.2</t>
        </r>
        <r>
          <rPr>
            <sz val="10"/>
            <color indexed="81"/>
            <rFont val="Arial Narrow"/>
            <family val="2"/>
          </rPr>
          <t xml:space="preserve">
Actividad que se debe realizar de forma inmediata al momento de presenciar una materialización del riesgo identificado </t>
        </r>
      </text>
    </comment>
    <comment ref="BX19" authorId="0" shapeId="0" xr:uid="{00000000-0006-0000-0300-00002B000000}">
      <text>
        <r>
          <rPr>
            <b/>
            <sz val="9"/>
            <color indexed="81"/>
            <rFont val="Tahoma"/>
            <family val="2"/>
          </rPr>
          <t>Oscar Eduardo Enciso Guzmán:</t>
        </r>
        <r>
          <rPr>
            <sz val="9"/>
            <color indexed="81"/>
            <rFont val="Tahoma"/>
            <family val="2"/>
          </rPr>
          <t xml:space="preserve">
</t>
        </r>
        <r>
          <rPr>
            <sz val="10"/>
            <color indexed="81"/>
            <rFont val="Arial Narrow"/>
            <family val="2"/>
          </rPr>
          <t>Nombre del profesional encargado de efectuar la actividad al momento de evidenciarse la materialización del riesgo.</t>
        </r>
      </text>
    </comment>
  </commentList>
</comments>
</file>

<file path=xl/sharedStrings.xml><?xml version="1.0" encoding="utf-8"?>
<sst xmlns="http://schemas.openxmlformats.org/spreadsheetml/2006/main" count="4936" uniqueCount="1725">
  <si>
    <t>IDENTIFICACIÓN</t>
  </si>
  <si>
    <t>No</t>
  </si>
  <si>
    <t>PROBABILIDAD</t>
  </si>
  <si>
    <t>IMPACTO</t>
  </si>
  <si>
    <t>RIESGO INHERENTE / ZONA DE RIESGO</t>
  </si>
  <si>
    <t>FECHA</t>
  </si>
  <si>
    <t xml:space="preserve">Tipologia </t>
  </si>
  <si>
    <t>Estratégicos</t>
  </si>
  <si>
    <t>Financieros</t>
  </si>
  <si>
    <t>NIVEL</t>
  </si>
  <si>
    <t>DESCRIPCIÓN</t>
  </si>
  <si>
    <t>FRECUENCIA</t>
  </si>
  <si>
    <t>Se espera que el evento ocurra en la mayoría de las circunstancias</t>
  </si>
  <si>
    <t>Más de 1 vez al año</t>
  </si>
  <si>
    <t>Es viable que el evento ocurra en la mayoría de las circunstancias</t>
  </si>
  <si>
    <t>Al menos 1 vez en el último año</t>
  </si>
  <si>
    <t>El evento podrá ocurrir en algún momento</t>
  </si>
  <si>
    <t>Al menos 1 vez en los últimos 2 años</t>
  </si>
  <si>
    <t>El evento puede ocurrir en algún momento</t>
  </si>
  <si>
    <t>Al menos 1 vez en los últimos 5 años</t>
  </si>
  <si>
    <t>El evento puede ocurrir solo en circunstancias excepcionales (poco comunes o anormales).</t>
  </si>
  <si>
    <t>No se ha presentado en los últimos 5 años</t>
  </si>
  <si>
    <r>
      <rPr>
        <b/>
        <sz val="11"/>
        <rFont val="Arial"/>
        <family val="2"/>
      </rPr>
      <t>Determinar Probabilidad:</t>
    </r>
    <r>
      <rPr>
        <sz val="11"/>
        <rFont val="Arial"/>
        <family val="2"/>
      </rPr>
      <t xml:space="preserve"> Estimar la posibilidad de ocurrencia del riesgo que puede ser medida con criterios de frecuencia (por ejemplo número de veces en un tiempo determinado) o de factibilidad, teniendo en cuenta la presencia de factores internos y externos que pueden propiciar el riesgo. Para colocar esta calificación se debe utilizar los criterios dados en la descripción de la siguiente tabla.</t>
    </r>
  </si>
  <si>
    <t>VALOR</t>
  </si>
  <si>
    <t>NIVEL DE IMPACTO</t>
  </si>
  <si>
    <t>Riesgo cuya materialización DAÑARÍA GRAVEMENTE  el desarrollo del proceso y el cumplimiento de sus objetivos, impidiendo que este se LOGRE.</t>
  </si>
  <si>
    <t>Riesgo cuya materialización DAÑARIA SIGNIFICATIVAMENTE el desarrollo del proceso y el cumplimiento de sus objetivos, impidiendo que éste se desarrolle en FORMA NORMAL.</t>
  </si>
  <si>
    <t>Riesgo cuya materialización CAUSARÍA UN DETERIORO en el desarrollo del proceso, y DIFICULTANDO O RETRASANDO el cumplimiento de sus objetivos.</t>
  </si>
  <si>
    <t>Riesgo que causa un DAÑO MENOR en el desarrollo del proceso y que no afecta mayormente el cumplimiento de sus objetivos.</t>
  </si>
  <si>
    <t>Riesgo cuya materialización PODRIA TENER UN PEQUEÑO O NULO EFECTO en el desarrollo del proceso/procedimiento, y NO AFECTA el cumplimiento de sus objetivos.</t>
  </si>
  <si>
    <t>Probabilidad</t>
  </si>
  <si>
    <t>Impacto</t>
  </si>
  <si>
    <r>
      <t xml:space="preserve">Determinar Consecuencias o Nivel de Impacto: </t>
    </r>
    <r>
      <rPr>
        <sz val="11"/>
        <rFont val="Arial"/>
        <family val="2"/>
      </rPr>
      <t>Estimar las consecuencias que puede ocasionar a la organización la materialización del riesgo. Se tienen en cuenta las consecuencias potenciales establecidas en la Identificación del riesgo. Su clasificación se hace con base en las categorías presentadas en la siguiente tabla.</t>
    </r>
  </si>
  <si>
    <t>DESCRIPCIÓN DEL CONTROL</t>
  </si>
  <si>
    <t>PARÁMETROS</t>
  </si>
  <si>
    <t>CRITERIOS</t>
  </si>
  <si>
    <t>EVALUACIÓN</t>
  </si>
  <si>
    <t>PUNTAJE</t>
  </si>
  <si>
    <t>SÍ</t>
  </si>
  <si>
    <t>NO</t>
  </si>
  <si>
    <t>Describa el control determinado para el riesgo identificado</t>
  </si>
  <si>
    <t>Criterio en el que incide</t>
  </si>
  <si>
    <r>
      <t xml:space="preserve">¿El control previene la materialización del riesgo (afecta </t>
    </r>
    <r>
      <rPr>
        <b/>
        <sz val="10"/>
        <color rgb="FF1F497D"/>
        <rFont val="Arial"/>
        <family val="2"/>
      </rPr>
      <t>probabilidad</t>
    </r>
    <r>
      <rPr>
        <sz val="10"/>
        <rFont val="Arial"/>
        <family val="2"/>
      </rPr>
      <t>)</t>
    </r>
  </si>
  <si>
    <t>N/A</t>
  </si>
  <si>
    <r>
      <t>¿El control permite enfrentar la situación en caso de materialización (afecta</t>
    </r>
    <r>
      <rPr>
        <b/>
        <sz val="10"/>
        <rFont val="Arial"/>
        <family val="2"/>
      </rPr>
      <t xml:space="preserve"> </t>
    </r>
    <r>
      <rPr>
        <b/>
        <sz val="10"/>
        <color rgb="FF1F497D"/>
        <rFont val="Arial"/>
        <family val="2"/>
      </rPr>
      <t>impacto</t>
    </r>
    <r>
      <rPr>
        <sz val="10"/>
        <rFont val="Arial"/>
        <family val="2"/>
      </rPr>
      <t>)?</t>
    </r>
  </si>
  <si>
    <t>Herramientas para ejercer el Control</t>
  </si>
  <si>
    <t>Posee una herramienta para ejercer el control.</t>
  </si>
  <si>
    <t>Existen manuales instructivos o procedimientos para el manejo de la herramienta</t>
  </si>
  <si>
    <t>En el tiempo que lleva la herramienta ha demostrado ser efectiva</t>
  </si>
  <si>
    <t>Seguimiento al Control</t>
  </si>
  <si>
    <t>Están definidos los responsables de la ejecución del control y seguimiento</t>
  </si>
  <si>
    <t>La frecuencia de la ejecución del control y seguimiento es adecuada</t>
  </si>
  <si>
    <t>TOTAL</t>
  </si>
  <si>
    <t xml:space="preserve">Riesgo </t>
  </si>
  <si>
    <t>No.</t>
  </si>
  <si>
    <r>
      <t xml:space="preserve">Calificación de los controles </t>
    </r>
    <r>
      <rPr>
        <sz val="11"/>
        <rFont val="Arial"/>
        <family val="2"/>
      </rPr>
      <t>El dueño del proceso identifica los controles que tiene implementados actualmente para minimizar o prevenir el riesgo, estos se valoran para determinar su efectividad, eficacia y eficiencia, de acuerdo con la siguiente tabla:</t>
    </r>
  </si>
  <si>
    <t>valoracion inicial</t>
  </si>
  <si>
    <t>RANGO DE CALIFICACIÓN DE CONTROLES</t>
  </si>
  <si>
    <t>DEPENDIENDO SI EL CONTROL AFECTA PROBABILIDAD O IMPACTO DESPLAZA EN LA MATRIZ DE EVALUACIÓN  DEL RIESGO</t>
  </si>
  <si>
    <r>
      <t xml:space="preserve">CUADRANTES A DISMINUIR EN LA </t>
    </r>
    <r>
      <rPr>
        <b/>
        <sz val="10"/>
        <color rgb="FF1F497D"/>
        <rFont val="Arial"/>
        <family val="2"/>
      </rPr>
      <t>PROBABILIDAD</t>
    </r>
  </si>
  <si>
    <t>(Hacia abajo)</t>
  </si>
  <si>
    <r>
      <t xml:space="preserve">CUADRANTES A DISMINUIR EN EL </t>
    </r>
    <r>
      <rPr>
        <b/>
        <sz val="10"/>
        <color rgb="FF1F497D"/>
        <rFont val="Arial"/>
        <family val="2"/>
      </rPr>
      <t>IMPACTO</t>
    </r>
  </si>
  <si>
    <t>(Hacia la Izquierda)</t>
  </si>
  <si>
    <t>Entre 0 - 50</t>
  </si>
  <si>
    <t>Entre 51 - 75</t>
  </si>
  <si>
    <t>Entre 76 - 100</t>
  </si>
  <si>
    <t>Cuadrantes a Disminuir</t>
  </si>
  <si>
    <t>Casi Seguro</t>
  </si>
  <si>
    <t>Probable</t>
  </si>
  <si>
    <t>Posible</t>
  </si>
  <si>
    <t>Improbable</t>
  </si>
  <si>
    <t>Rara vez</t>
  </si>
  <si>
    <t>CATASTRÓFICO</t>
  </si>
  <si>
    <t>MAYOR</t>
  </si>
  <si>
    <t>MODERADO</t>
  </si>
  <si>
    <t>MENOR</t>
  </si>
  <si>
    <t>INSIGNIFICANTE</t>
  </si>
  <si>
    <t>probabilidad</t>
  </si>
  <si>
    <t>impacto</t>
  </si>
  <si>
    <t>Disminución con Controles</t>
  </si>
  <si>
    <t>Residual</t>
  </si>
  <si>
    <t>Riesgo Inherente</t>
  </si>
  <si>
    <t>Riesgo Residual</t>
  </si>
  <si>
    <t>Disminución con controles</t>
  </si>
  <si>
    <t>25 Extrema</t>
  </si>
  <si>
    <t>20 Extrema</t>
  </si>
  <si>
    <t>15 Extrema</t>
  </si>
  <si>
    <t>10 Alta</t>
  </si>
  <si>
    <t>5 Alta</t>
  </si>
  <si>
    <t>16 Extrema</t>
  </si>
  <si>
    <t>12 Alta</t>
  </si>
  <si>
    <t>8 Alta</t>
  </si>
  <si>
    <t>4 Moderada</t>
  </si>
  <si>
    <t>12 Extrema</t>
  </si>
  <si>
    <t>9 Alta</t>
  </si>
  <si>
    <t>6 Moderada</t>
  </si>
  <si>
    <t>3 Baja</t>
  </si>
  <si>
    <t>10 Extrema</t>
  </si>
  <si>
    <t>4 Baja</t>
  </si>
  <si>
    <t>2 Baja</t>
  </si>
  <si>
    <t>4 Alta</t>
  </si>
  <si>
    <t>3 Moderada</t>
  </si>
  <si>
    <t>1 Baja</t>
  </si>
  <si>
    <t>IMPACTO LEGAL</t>
  </si>
  <si>
    <t>Catastrófico</t>
  </si>
  <si>
    <t>Intervención-Sanción</t>
  </si>
  <si>
    <t>Mayor</t>
  </si>
  <si>
    <t>Investigación Fiscal</t>
  </si>
  <si>
    <t>Moderado</t>
  </si>
  <si>
    <t>Investigación Disciplinaria</t>
  </si>
  <si>
    <t>Menor</t>
  </si>
  <si>
    <t>Demandas</t>
  </si>
  <si>
    <t>Insignificante</t>
  </si>
  <si>
    <t>Multas</t>
  </si>
  <si>
    <t>IMPACTO EN LOS RECURSOS FINANCIEROS</t>
  </si>
  <si>
    <t>Pérdida total de los recursos financieros afectando el flujo de caja y presupuesto de la entidad</t>
  </si>
  <si>
    <t>Pérdida parcial de los recursos financieros afectando el flujo de caja y presupuesto de la entidad</t>
  </si>
  <si>
    <t>Perdida de menor cuantía de los recursos financieros que afecta el flujo de caja y presupuesto de la entidad</t>
  </si>
  <si>
    <t>Perdida baja de cuantía de los recursos financiero que NO afecta el presupuesto en la entidad pero afecta flujo de caja.</t>
  </si>
  <si>
    <t>Perdida que No afecta el flujo de caja y presupuesto de la entidad</t>
  </si>
  <si>
    <t xml:space="preserve">NIVEL DE IMPACTO </t>
  </si>
  <si>
    <t>Estratégica</t>
  </si>
  <si>
    <t>Institucional</t>
  </si>
  <si>
    <t>relativa al proceso</t>
  </si>
  <si>
    <t>Grupo de trabajo</t>
  </si>
  <si>
    <t>Personal</t>
  </si>
  <si>
    <t>IMPACTO EN LA INFORMACIÓN
(CONFIDENCIALIDAD-DISPONIBILIDAD-INTEGRIDAD)</t>
  </si>
  <si>
    <t>IMPACTO EN LA CREDIBILIDAD DE LA ENTIDAD-IMAGEN</t>
  </si>
  <si>
    <t>Usuarios del País</t>
  </si>
  <si>
    <t xml:space="preserve">Usuario de la Región </t>
  </si>
  <si>
    <t>Usuarios de la Ciudad</t>
  </si>
  <si>
    <t>Todos los colaboradores</t>
  </si>
  <si>
    <t>Grupos de colaboradores</t>
  </si>
  <si>
    <t>IMPACTO EN LO OPERATIVO</t>
  </si>
  <si>
    <t>Parada total del proceso</t>
  </si>
  <si>
    <t>Intermitencia en el servicio</t>
  </si>
  <si>
    <t>Cambios en la interacción de procesos</t>
  </si>
  <si>
    <t>Cambios en los procedimientos</t>
  </si>
  <si>
    <t>Ajustes a una actividad concreta</t>
  </si>
  <si>
    <t>IMPACTO EN INFRAESTRUCTURA</t>
  </si>
  <si>
    <t>Pérdida Total</t>
  </si>
  <si>
    <t>Daños grandes y/o permanentes sin daño funcional</t>
  </si>
  <si>
    <t>Requiere Intervención externa</t>
  </si>
  <si>
    <t>Requiere Intervención interna</t>
  </si>
  <si>
    <t>Ningún daño.</t>
  </si>
  <si>
    <t>IMPACTO EN LA SALUD DEL USUARIO Y/O FUNCIONARIO - COLABORADOR</t>
  </si>
  <si>
    <t>Muerte</t>
  </si>
  <si>
    <t>Lesiones graves y/o permanentes.</t>
  </si>
  <si>
    <t>Requiere tratamiento médico.</t>
  </si>
  <si>
    <t>Tratamiento de primeros auxilios.</t>
  </si>
  <si>
    <t>IMPACTO EN EL AMBIENTE</t>
  </si>
  <si>
    <t>Muerte, liberación de tóxicos en lugares alejados con efecto nocivo, enormes costos financieros</t>
  </si>
  <si>
    <t>Lesiones extensas, perdida de la capacidad productiva, liberación en lugares alejados contenida con asistencia externa y poco impacto nocivo, pérdida financiera importante</t>
  </si>
  <si>
    <t>Exige tratamiento médico, liberación en el lugar contenida con asistencia externa, pérdida financiera alta</t>
  </si>
  <si>
    <t>Tratamiento de primeros auxilios, liberación en el sitio contenida inmediatamente, pérdida financiera media</t>
  </si>
  <si>
    <t>Sin lesiones, pérdida financiera baja, impacto ambiental insignificante</t>
  </si>
  <si>
    <t>Controles</t>
  </si>
  <si>
    <t>Preventivo</t>
  </si>
  <si>
    <t>Correctivo</t>
  </si>
  <si>
    <t>Detectivo</t>
  </si>
  <si>
    <t>Evaluación inicial</t>
  </si>
  <si>
    <t>Evaluación I semestre</t>
  </si>
  <si>
    <t>Evaluación II semestre</t>
  </si>
  <si>
    <t>Seguridad y Salud en el Trabajo</t>
  </si>
  <si>
    <t>EXTREMO</t>
  </si>
  <si>
    <t>BAJO</t>
  </si>
  <si>
    <t xml:space="preserve">IMPACTO EN LOS RIESGOS DE CORRUPCIÓN </t>
  </si>
  <si>
    <t>Intervención de los Organos de control</t>
  </si>
  <si>
    <t xml:space="preserve">Procesos sancionatorios, disciplinarios y fiscales en contra de la Entidad. </t>
  </si>
  <si>
    <t>Detrimento de calidad de vida de la comunidad por la perdida de bien o servicios o los recursos públicos</t>
  </si>
  <si>
    <t xml:space="preserve">NO APLICA PARA RIESGOS DE CORRUPCIÓN </t>
  </si>
  <si>
    <t>Genera medianas consecuencias sobre la entidad</t>
  </si>
  <si>
    <t>Genera Altas consecuencias sobre la entidad</t>
  </si>
  <si>
    <t>100 Extrema</t>
  </si>
  <si>
    <t>40 Alta</t>
  </si>
  <si>
    <t>25 Moderado</t>
  </si>
  <si>
    <t>50  Alto</t>
  </si>
  <si>
    <t>20 Moderado</t>
  </si>
  <si>
    <t>80 Extrema</t>
  </si>
  <si>
    <t>15 Moderado</t>
  </si>
  <si>
    <t>30 Alto</t>
  </si>
  <si>
    <t>60 Extremo</t>
  </si>
  <si>
    <t>10 Moderado</t>
  </si>
  <si>
    <t>40 Alto</t>
  </si>
  <si>
    <t>Descripción del Control</t>
  </si>
  <si>
    <t>Criterio de Evaluación</t>
  </si>
  <si>
    <t>Aspecto a evaluar en el diseño del control</t>
  </si>
  <si>
    <t xml:space="preserve">Opción de respuesta al criterio de evaluación </t>
  </si>
  <si>
    <t>Evaluación</t>
  </si>
  <si>
    <t>SI</t>
  </si>
  <si>
    <t>1.1 Asignación del Responsable</t>
  </si>
  <si>
    <t>Existe un responsable asignado a la ejecución del control?</t>
  </si>
  <si>
    <t>Asignado</t>
  </si>
  <si>
    <t>No Asignado</t>
  </si>
  <si>
    <t>1.2 Segregación y autoriad del responsable</t>
  </si>
  <si>
    <t>El responsable tiene la oportunidad y adecuada segregación de funciones en la ejecución del control?</t>
  </si>
  <si>
    <t>Adecuado</t>
  </si>
  <si>
    <t>Inadecuado</t>
  </si>
  <si>
    <t>2. Periodicidad</t>
  </si>
  <si>
    <t>¿La oportunidad en que se ejecuta el control ayuda a prevenir la mitigación del riesgo o a detectar la materialización del riesgo de manera oportuna?</t>
  </si>
  <si>
    <t>Oportuna</t>
  </si>
  <si>
    <t>Inoportuna</t>
  </si>
  <si>
    <t>3 Próposito</t>
  </si>
  <si>
    <t>¿Las actividades que se desarrollan en el control realmente buscan por sí sola prevenir o detectar las causas que pueden dar origen al riesgo, ejemplo: verificar, validar, cotejar, comparar, revisar, etc.?</t>
  </si>
  <si>
    <t>Prevenir</t>
  </si>
  <si>
    <t>Detectar</t>
  </si>
  <si>
    <t>No es un control</t>
  </si>
  <si>
    <t>4. Cómo se realiza la actividad de control</t>
  </si>
  <si>
    <t>¿La fuente de información que utiliza en el desarrollo del control es información confiable que permita mitigar el riesgo?.</t>
  </si>
  <si>
    <t>Confiable</t>
  </si>
  <si>
    <t>No confiable</t>
  </si>
  <si>
    <t>5. Qué pasa con las observaciones o desviaciones</t>
  </si>
  <si>
    <t xml:space="preserve">¿Las observaciones, desviaciones o diferencias identificadas como resultados de la ejecución del cntrol son investigadas y resuleltas de manera oportuna?. </t>
  </si>
  <si>
    <t>Se investigan y resuelven oportunamente</t>
  </si>
  <si>
    <t>No se investigan y resuelven oportunamente</t>
  </si>
  <si>
    <t xml:space="preserve">6. Evidencia de la ejecución del control </t>
  </si>
  <si>
    <t>¿Se deja evidencia o rastro de la ejecución del control, que permita a cualquier tercero con la evidencia, llegar a la misma conclusión?.</t>
  </si>
  <si>
    <t>Completa</t>
  </si>
  <si>
    <t>Incompleta</t>
  </si>
  <si>
    <t>No existe</t>
  </si>
  <si>
    <t xml:space="preserve">TOTAL </t>
  </si>
  <si>
    <t xml:space="preserve">
Peso en la evaluación del diseño del control </t>
  </si>
  <si>
    <t xml:space="preserve">RANGO DE CALIFICACIÓN DEL DISEÑO </t>
  </si>
  <si>
    <t xml:space="preserve">RESULTADO- PESO EN LA EVALUACIÓN DEL DISEÑO DEL CONTROL </t>
  </si>
  <si>
    <t>Sí el resultado de las calificaciones del control o el promedio en el diseño de los controles, está por debajo del 96%, se debe establecer un Plan de Acción que permita tener un control o controles bien diseñados.</t>
  </si>
  <si>
    <t>DEBIL</t>
  </si>
  <si>
    <t>Calificación entre 0 y 85</t>
  </si>
  <si>
    <t>Calificación entre  86 - 95</t>
  </si>
  <si>
    <t>FUERTE</t>
  </si>
  <si>
    <t>Calificación entre 96 - 100</t>
  </si>
  <si>
    <t>RANGO DE CALIFICACIÓN DE LA EJECUCIÓN</t>
  </si>
  <si>
    <t xml:space="preserve">RESULTADO- PESO DE LA EJECUCIÓN DEL CONTROL </t>
  </si>
  <si>
    <t>La primera línea de defensa debe asegurarse que el control se ejecute, posteriromente se confirma con las actividades de evaluación realizadas por auditoria interna o control interno.</t>
  </si>
  <si>
    <t>El control se ejecuta de manera consistente por parte del responsable.</t>
  </si>
  <si>
    <t xml:space="preserve">El control se ejecuta algunas veces por parte del responsable </t>
  </si>
  <si>
    <t xml:space="preserve">El control no se ejecuta por parte del responsable </t>
  </si>
  <si>
    <t>Peso del diseño individual o promedio de los controles.(DISEÑO).</t>
  </si>
  <si>
    <t>El control se ejecuta de manera consistente por los responsables
(EJECUCIÓN).</t>
  </si>
  <si>
    <t>Solidez individual de cada control 
Fuerte:100
Moderado: 50
Débil: 0</t>
  </si>
  <si>
    <t>Aplica Plan de Acción para fortalecer el control 
SI/NO</t>
  </si>
  <si>
    <t># de columnas en la matriz de riesgo que se desplaza en el eje de la probabilidad</t>
  </si>
  <si>
    <t># de columnas en la matriz de riesgo que se desplaza en el eje de Impacto</t>
  </si>
  <si>
    <t>Fuerte
Calificación entre 96 y 100</t>
  </si>
  <si>
    <t>Fuerte: siempre se ejecuta</t>
  </si>
  <si>
    <t xml:space="preserve">Fuerte + Fuerte = Fuerte </t>
  </si>
  <si>
    <t xml:space="preserve">No </t>
  </si>
  <si>
    <t>Moderado: algunas veces</t>
  </si>
  <si>
    <t>Fuerte + Moderado= Moderado</t>
  </si>
  <si>
    <t xml:space="preserve">Si </t>
  </si>
  <si>
    <t>Débil: No se ejecuta</t>
  </si>
  <si>
    <t>Fuerte + Débil= Débil</t>
  </si>
  <si>
    <t>Moderado
Calificación entre 86 y 95</t>
  </si>
  <si>
    <t>Moderado+ Fuerte = Moderado</t>
  </si>
  <si>
    <t>Moderado+ Moderado = Moderado</t>
  </si>
  <si>
    <t>Moderado+Débil = Débil</t>
  </si>
  <si>
    <t>Débil
Calificación entre 0 y 85</t>
  </si>
  <si>
    <t>Débil+ Fuerte = Débil</t>
  </si>
  <si>
    <t>Débil+ Moderado =Débil</t>
  </si>
  <si>
    <t>Débil+ Débil =Débil</t>
  </si>
  <si>
    <t>Riesgo</t>
  </si>
  <si>
    <t>X</t>
  </si>
  <si>
    <t>PREVENTIVO</t>
  </si>
  <si>
    <t xml:space="preserve">EVITAR </t>
  </si>
  <si>
    <t>DETECTIVO</t>
  </si>
  <si>
    <t>REDUCIR</t>
  </si>
  <si>
    <t>COMPARTIR</t>
  </si>
  <si>
    <t>Seguridad Digital</t>
  </si>
  <si>
    <t>ANUAL</t>
  </si>
  <si>
    <t>Procesos</t>
  </si>
  <si>
    <t xml:space="preserve">Cuadrantes a Disminuir </t>
  </si>
  <si>
    <t>RANGO DE LA CALIFICACIÓN DEL DISEÑO DEL CONTROL  (FUERTE, MODERADA Y DEBIL)</t>
  </si>
  <si>
    <t>EFICACIA</t>
  </si>
  <si>
    <t xml:space="preserve">PROCESO </t>
  </si>
  <si>
    <t>DIRECCIONAMIENTO ESTRATÉGICO Y DSARROLLO INSTITUCIONAL</t>
  </si>
  <si>
    <t>GESTIÓN JURÍDICA</t>
  </si>
  <si>
    <t>PARTICIPACIÓN COMUNITARIA Y SERVICIO AL CIUDADANO</t>
  </si>
  <si>
    <t>GESTIÓN DE COMUNICACIONES</t>
  </si>
  <si>
    <t>GESTIÓN DEL CONOCIMIENTO</t>
  </si>
  <si>
    <t>GESTIÓN DE LA CALIDAD Y MEJORAMIENTO CONTINUO</t>
  </si>
  <si>
    <t>GESTIÓN DEL RIESGO EN SALUD</t>
  </si>
  <si>
    <t>GESTIÓN CLÍNICA HOSPITALARIA</t>
  </si>
  <si>
    <t>GESTIÓN D SERVICIOS COMPLEMENTARIOS</t>
  </si>
  <si>
    <t>GESTIÓN FINANCIERA</t>
  </si>
  <si>
    <t>GESTIÓN DEL AMBIENTE FÍSICO</t>
  </si>
  <si>
    <t>GESTIÓN DE CONTRATACIÓN</t>
  </si>
  <si>
    <t>GESTIÓN DE TALENTO HUMANO</t>
  </si>
  <si>
    <t>GESTIÓN DE TICS</t>
  </si>
  <si>
    <t>CONTROL INTERNO</t>
  </si>
  <si>
    <t>CONTROL INTERNO DISCIPLINARIO</t>
  </si>
  <si>
    <t>GESTIÓN CLÍNICA AMBULATORIA</t>
  </si>
  <si>
    <t>GESTIÓN CLÍNICA DE URGENCIAS</t>
  </si>
  <si>
    <t>Cumplimiento</t>
  </si>
  <si>
    <t>Corrupción</t>
  </si>
  <si>
    <t>Tecnologícos</t>
  </si>
  <si>
    <t>Imagen o Reputacionales</t>
  </si>
  <si>
    <t>Gerenciales</t>
  </si>
  <si>
    <t>EVALUACIÓN  DEL CONTROL</t>
  </si>
  <si>
    <t>FUERTE: 100</t>
  </si>
  <si>
    <t>MODERADO:50-99</t>
  </si>
  <si>
    <t>DEBIL: &lt;50</t>
  </si>
  <si>
    <t>ACEPTAR</t>
  </si>
  <si>
    <t>CLASIFICACION DE ACTIVIDAD DE CONTROL</t>
  </si>
  <si>
    <t>ERFECTIVIDAD</t>
  </si>
  <si>
    <t>TIPO DE INDICADOR</t>
  </si>
  <si>
    <t>CAUSA</t>
  </si>
  <si>
    <t xml:space="preserve">OBJETIVO </t>
  </si>
  <si>
    <t xml:space="preserve">FRECUENCIA </t>
  </si>
  <si>
    <t>MES</t>
  </si>
  <si>
    <t>TRIMESTRE</t>
  </si>
  <si>
    <t>CUATRIMESTRE</t>
  </si>
  <si>
    <t>SEMESTRE</t>
  </si>
  <si>
    <t>BIMESTRE</t>
  </si>
  <si>
    <t xml:space="preserve">MENSUAL </t>
  </si>
  <si>
    <t>dd/mm/aa</t>
  </si>
  <si>
    <t>Fuente:  Guía para la Administración de Riesgo y el Diseño de Controles en Entidades Públicas, Versión 4 DAFP 2018.  Adaptación Subproceso Planeación Estratégica Mayo/19 V1.</t>
  </si>
  <si>
    <t>CASI SEGURO</t>
  </si>
  <si>
    <t>PROBABLE</t>
  </si>
  <si>
    <t>POSIBLE</t>
  </si>
  <si>
    <t>IMPROBABLE</t>
  </si>
  <si>
    <t>RARA VEZ</t>
  </si>
  <si>
    <t>MAPA DE RIESGOS RESIDUAL</t>
  </si>
  <si>
    <t>MAPA DE RIESGOS INHERENTE</t>
  </si>
  <si>
    <t>Fuente.  Guia para la Administración del Riesgo y Diseño de Controles en Entidades Públicas, V4. DAFP 2018.  Adaptación Subproceso de Planeación Estratégica mayo/19</t>
  </si>
  <si>
    <t>PJE</t>
  </si>
  <si>
    <r>
      <t xml:space="preserve">Calificación de los controles </t>
    </r>
    <r>
      <rPr>
        <sz val="14"/>
        <rFont val="Arial"/>
        <family val="2"/>
      </rPr>
      <t>El dueño del proceso identifica los controles que tiene implementados actualmente para minimizar o prevenir el riesgo, estos se valoran para determinar su efectividad, eficacia y eficiencia, de acuerdo con la siguiente tabla:</t>
    </r>
  </si>
  <si>
    <r>
      <t xml:space="preserve">Calificación deL Diseño  los controles </t>
    </r>
    <r>
      <rPr>
        <sz val="12"/>
        <rFont val="Arial"/>
        <family val="2"/>
      </rPr>
      <t>El dueño del proceso identifica los controles que tiene implementados actualmente para minimizar o prevenir el riesgo, estos se valoran para determinar su efectividad, eficacia y eficiencia, de acuerdo con la siguiente tabla:</t>
    </r>
  </si>
  <si>
    <t>5Casi Seguro5(Corrupción)MODERADO</t>
  </si>
  <si>
    <t>5Casi Seguro10(Corrupción)MAYOR</t>
  </si>
  <si>
    <t>5Casi Seguro20(Corrupción)CATASTRÓFICO</t>
  </si>
  <si>
    <t>4Probable5(Corrupción)MODERADO</t>
  </si>
  <si>
    <t>4Probable10(Corrupción)MAYOR</t>
  </si>
  <si>
    <t>4Probable20(Corrupción)CATASTRÓFICO</t>
  </si>
  <si>
    <t>3Posible5(Corrupción)MODERADO</t>
  </si>
  <si>
    <t>3Posible10(Corrupción)MAYOR</t>
  </si>
  <si>
    <t>3Posible20(Corrupción)CATASTRÓFICO</t>
  </si>
  <si>
    <t>2Improbable5(Corrupción)MODERADO</t>
  </si>
  <si>
    <t>2Improbable10(Corrupción)MAYOR</t>
  </si>
  <si>
    <t>2Improbable20(Corrupción)CATASTRÓFICO</t>
  </si>
  <si>
    <t>1Rara vez5(Corrupción)MODERADO</t>
  </si>
  <si>
    <t>1Rara vez10(Corrupción)MAYOR</t>
  </si>
  <si>
    <t>1Rara vez20(Corrupción)CATASTRÓFICO</t>
  </si>
  <si>
    <t>5 Moderado</t>
  </si>
  <si>
    <t>5(Corrupción)</t>
  </si>
  <si>
    <t>10(Corrupción)</t>
  </si>
  <si>
    <t>20(Corrupción)</t>
  </si>
  <si>
    <t>96 -100</t>
  </si>
  <si>
    <t>86 -95</t>
  </si>
  <si>
    <t>0 -85</t>
  </si>
  <si>
    <t>FUERTE
100</t>
  </si>
  <si>
    <t>MODERADO
50</t>
  </si>
  <si>
    <t xml:space="preserve">DEBIL
0 </t>
  </si>
  <si>
    <t>OBJETIVO DEL PROCESO</t>
  </si>
  <si>
    <t>RIESGO ANTES DE CONTROLES / RIESGO INHERENTE</t>
  </si>
  <si>
    <t>INTERNA</t>
  </si>
  <si>
    <t>DEBILIDADES</t>
  </si>
  <si>
    <t>FORTALEZAS</t>
  </si>
  <si>
    <t>F1</t>
  </si>
  <si>
    <t>F2</t>
  </si>
  <si>
    <t>F3</t>
  </si>
  <si>
    <t>F4</t>
  </si>
  <si>
    <t>F5</t>
  </si>
  <si>
    <t>F6</t>
  </si>
  <si>
    <t>F7</t>
  </si>
  <si>
    <t>F8</t>
  </si>
  <si>
    <t>F9</t>
  </si>
  <si>
    <t>F10</t>
  </si>
  <si>
    <t>EXTERNA</t>
  </si>
  <si>
    <t>OPORTUNIDADES</t>
  </si>
  <si>
    <t>AMENAZAS</t>
  </si>
  <si>
    <t>O1</t>
  </si>
  <si>
    <t>A1</t>
  </si>
  <si>
    <t>O2</t>
  </si>
  <si>
    <t>A2</t>
  </si>
  <si>
    <t>O3</t>
  </si>
  <si>
    <t>A3</t>
  </si>
  <si>
    <t>O4</t>
  </si>
  <si>
    <t>A4</t>
  </si>
  <si>
    <t>O5</t>
  </si>
  <si>
    <t>A5</t>
  </si>
  <si>
    <t>O6</t>
  </si>
  <si>
    <t>A6</t>
  </si>
  <si>
    <t>O7</t>
  </si>
  <si>
    <t>A7</t>
  </si>
  <si>
    <t>O8</t>
  </si>
  <si>
    <t>A8</t>
  </si>
  <si>
    <t>O9</t>
  </si>
  <si>
    <t>A9</t>
  </si>
  <si>
    <t>O10</t>
  </si>
  <si>
    <t>A10</t>
  </si>
  <si>
    <t xml:space="preserve">RIESGO DE CORRUPCIÓN: </t>
  </si>
  <si>
    <t>CUESTIONARIO PARA DETERMINAR EL IMPACTO EN LOS POSIBLES RIESGOS DE CORRUPCIÓN</t>
  </si>
  <si>
    <t xml:space="preserve">N.° </t>
  </si>
  <si>
    <t xml:space="preserve">PREGUNTA: </t>
  </si>
  <si>
    <t>RESPUESTA</t>
  </si>
  <si>
    <t xml:space="preserve">SI EL RIESGO DE CORRUPCIÓN SE MATERIALIZA PODRÍA... </t>
  </si>
  <si>
    <t xml:space="preserve">SÍ </t>
  </si>
  <si>
    <t xml:space="preserve">NO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</si>
  <si>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</si>
  <si>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</si>
  <si>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</si>
  <si>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</si>
  <si>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</si>
  <si>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</si>
  <si>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</si>
  <si>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</si>
  <si>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</si>
  <si>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</si>
  <si>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</si>
  <si>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</si>
  <si>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</si>
  <si>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</si>
  <si>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</si>
  <si>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</si>
  <si>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</si>
  <si>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 xml:space="preserve">¿Afectar la imagen nacional? </t>
  </si>
  <si>
    <t xml:space="preserve">¿Generar daño ambiental? </t>
  </si>
  <si>
    <t xml:space="preserve">1 a 5 
respuestas </t>
  </si>
  <si>
    <t>Genera altas consecuencias sobre la entidad.</t>
  </si>
  <si>
    <t xml:space="preserve">CATASTRÓFICO </t>
  </si>
  <si>
    <t>Genera consecuencias desastrosas para la entidad</t>
  </si>
  <si>
    <t>12 a 19 respuestas</t>
  </si>
  <si>
    <t>OBSERVACIONES</t>
  </si>
  <si>
    <t>RECOMENDACIONES</t>
  </si>
  <si>
    <t>5.16 Fecha del seguimiento</t>
  </si>
  <si>
    <t>5.17 Evaluación integral: Evalua el cumplimiento de las acciones</t>
  </si>
  <si>
    <t xml:space="preserve">FRECUENCIA: ANUAL O DE ACUERDO A LO ESTABLECIDO EN EL PROGRAMA ANUAL DE AUDITORIAS </t>
  </si>
  <si>
    <t>Operacionales</t>
  </si>
  <si>
    <t>EVALUACIÓN INTEGRAL  - CUMPLIMIENTO</t>
  </si>
  <si>
    <t>5.18 Observaciones: Precisiones o acotaciones con respecto al seguimiento realizado por la Oficina de Control Interno</t>
  </si>
  <si>
    <t xml:space="preserve">5.19 Recomendaciones: La Oficina de Control Interno las realizara si así considera pertinente con relación a la gestión del riesgo sin incurrir en una coadministración ni llegar a  ser juez o parte al mismo tiempo. </t>
  </si>
  <si>
    <t>Muy Alta
100%</t>
  </si>
  <si>
    <t>Muy Baja
20%</t>
  </si>
  <si>
    <t>Baja
40%</t>
  </si>
  <si>
    <t>Media
60%</t>
  </si>
  <si>
    <t>Alta
80%</t>
  </si>
  <si>
    <t xml:space="preserve">PROBABILDIDAD </t>
  </si>
  <si>
    <t xml:space="preserve">IMPACTO </t>
  </si>
  <si>
    <t>Leve
20%</t>
  </si>
  <si>
    <t>Moderado
60%</t>
  </si>
  <si>
    <t>Menor
40%</t>
  </si>
  <si>
    <t>Mayor
80%</t>
  </si>
  <si>
    <t>Catastrófico
100%</t>
  </si>
  <si>
    <t>MAPA DE RIESGOS DE CORRUPCIÓN</t>
  </si>
  <si>
    <t>ALTO</t>
  </si>
  <si>
    <t xml:space="preserve">Identificación de Riesgos </t>
  </si>
  <si>
    <t xml:space="preserve">Impacto </t>
  </si>
  <si>
    <t xml:space="preserve"> RIESGO</t>
  </si>
  <si>
    <t>5Muy alta4MAYOR</t>
  </si>
  <si>
    <t>5Muy alta5CATASTRÓFICO</t>
  </si>
  <si>
    <t>5Muy alta3MODERADO</t>
  </si>
  <si>
    <t>5Muy alta2MENOR</t>
  </si>
  <si>
    <t>5Muy alta1INSIGNIFICANTE</t>
  </si>
  <si>
    <t>4Alta5CATASTRÓFICO</t>
  </si>
  <si>
    <t>4Alta4MAYOR</t>
  </si>
  <si>
    <t>4Alta3MODERADO</t>
  </si>
  <si>
    <t>4Alta2MENOR</t>
  </si>
  <si>
    <t>4Alta1INSIGNIFICANTE</t>
  </si>
  <si>
    <t>3Media5CATASTRÓFICO</t>
  </si>
  <si>
    <t>3Media4MAYOR</t>
  </si>
  <si>
    <t>3Media3MODERADO</t>
  </si>
  <si>
    <t>3Media2MENOR</t>
  </si>
  <si>
    <t>3Media1INSIGNIFICANTE</t>
  </si>
  <si>
    <t>2Baja5CATASTRÓFICO</t>
  </si>
  <si>
    <t>2Baja4MAYOR</t>
  </si>
  <si>
    <t>2Baja3MODERADO</t>
  </si>
  <si>
    <t>2Baja2MENOR</t>
  </si>
  <si>
    <t>2Baja1INSIGNIFICANTE</t>
  </si>
  <si>
    <t>1Muy baja5CATASTRÓFICO</t>
  </si>
  <si>
    <t>1Muy baja4MAYOR</t>
  </si>
  <si>
    <t>1Muy baja3MODERADO</t>
  </si>
  <si>
    <t>1Muy baja2MENOR</t>
  </si>
  <si>
    <t>1Muy baja1INSIGNIFICANTE</t>
  </si>
  <si>
    <t xml:space="preserve">Muy Alta </t>
  </si>
  <si>
    <t>Alta</t>
  </si>
  <si>
    <t>Media</t>
  </si>
  <si>
    <t>Baja</t>
  </si>
  <si>
    <t xml:space="preserve">Muy Baja </t>
  </si>
  <si>
    <t xml:space="preserve">PROBABILIDAD </t>
  </si>
  <si>
    <t xml:space="preserve">La actividad que conlleva el riesgo se ejecuta de 3 a 24 veces por año </t>
  </si>
  <si>
    <t xml:space="preserve">La actividad que conlleva el riesgo se ejecuta como maximos 2 veces por año </t>
  </si>
  <si>
    <t xml:space="preserve">La actividad que conlleva el riesgo se ejecuta de 24 a 500 veces por año </t>
  </si>
  <si>
    <t>La actividad que conlleva el riesgo se ejecuta minimo 500 veces al año y maximo 5000 veces por año</t>
  </si>
  <si>
    <t>La actividad que conlleva el riesgo se ejecuta masde 5000 veces por año</t>
  </si>
  <si>
    <t>x</t>
  </si>
  <si>
    <r>
      <t xml:space="preserve">Responder afirmativamente de </t>
    </r>
    <r>
      <rPr>
        <b/>
        <sz val="10"/>
        <rFont val="Arial"/>
        <family val="2"/>
      </rPr>
      <t>UNA a CINCO</t>
    </r>
    <r>
      <rPr>
        <sz val="10"/>
        <rFont val="Arial"/>
        <family val="2"/>
      </rPr>
      <t xml:space="preserve"> preguntas(s) genera un impacto </t>
    </r>
    <r>
      <rPr>
        <b/>
        <sz val="10"/>
        <rFont val="Arial"/>
        <family val="2"/>
      </rPr>
      <t>MODERADO</t>
    </r>
  </si>
  <si>
    <r>
      <t xml:space="preserve">Responder afirmativamente de </t>
    </r>
    <r>
      <rPr>
        <b/>
        <sz val="10"/>
        <rFont val="Arial"/>
        <family val="2"/>
      </rPr>
      <t>SEIS a ONCE</t>
    </r>
    <r>
      <rPr>
        <sz val="10"/>
        <rFont val="Arial"/>
        <family val="2"/>
      </rPr>
      <t xml:space="preserve"> preguntas(s) genera un impacto </t>
    </r>
    <r>
      <rPr>
        <b/>
        <sz val="10"/>
        <rFont val="Arial"/>
        <family val="2"/>
      </rPr>
      <t>MAYOR</t>
    </r>
  </si>
  <si>
    <r>
      <t>Responder afirmativamente de</t>
    </r>
    <r>
      <rPr>
        <b/>
        <sz val="10"/>
        <rFont val="Arial"/>
        <family val="2"/>
      </rPr>
      <t xml:space="preserve"> DOCE a DIECINUEVE</t>
    </r>
    <r>
      <rPr>
        <sz val="10"/>
        <rFont val="Arial"/>
        <family val="2"/>
      </rPr>
      <t xml:space="preserve"> preguntas(s) genera un impacto </t>
    </r>
    <r>
      <rPr>
        <b/>
        <sz val="10"/>
        <rFont val="Arial"/>
        <family val="2"/>
      </rPr>
      <t>CATRASTRÓFICO</t>
    </r>
  </si>
  <si>
    <t>6 a 11 
respuestas</t>
  </si>
  <si>
    <t xml:space="preserve">DEFINICION DEL RIESGO DE CORRUPCIÓN </t>
  </si>
  <si>
    <t>Descripción del Riesgo</t>
  </si>
  <si>
    <t xml:space="preserve">Acción u 
omisión </t>
  </si>
  <si>
    <t>Uso del 
poder</t>
  </si>
  <si>
    <t>Desviar la Gestión 
de lo Público</t>
  </si>
  <si>
    <t xml:space="preserve">Beneficio privado </t>
  </si>
  <si>
    <t xml:space="preserve">Posibilidad de recibir o solicitar cualquier dádiva o beneficio a nombre propio o de terceros con el fin de celebrar un contrato. </t>
  </si>
  <si>
    <t>Frecuencia a la Actividad</t>
  </si>
  <si>
    <t xml:space="preserve">Nivel </t>
  </si>
  <si>
    <t>Reputacional</t>
  </si>
  <si>
    <t>Leve 20%</t>
  </si>
  <si>
    <t>Menor 40%</t>
  </si>
  <si>
    <t>Moderado 60%</t>
  </si>
  <si>
    <t>Mayor 80%</t>
  </si>
  <si>
    <t>Catastrofico 100%</t>
  </si>
  <si>
    <t>Afectación menor a 10 SMLMV</t>
  </si>
  <si>
    <t>Entre 10 y 50 SMLMV</t>
  </si>
  <si>
    <t>Entre 50 y 100 SMLMV</t>
  </si>
  <si>
    <t>Entre 100 y 500 SMLMV</t>
  </si>
  <si>
    <t>Mayor 500 SMLMV</t>
  </si>
  <si>
    <t>El riesgo afecta la imagen de la entidad con efecto publicitario sostenido a nivel de sector administrativo, nivel departamental o minicipal.</t>
  </si>
  <si>
    <t>El Riesgo afecta la imagen de la entidad con algunos usuarios de relevancia frente al logro de los objetivos.</t>
  </si>
  <si>
    <t>El riesgo afecta la imagen de la entidad internamente, de conocimiento general nivel interno, junta directiva y accionistasy/o de proveedores.</t>
  </si>
  <si>
    <t>El riesgo afecta la imagen de algún área de la organización.</t>
  </si>
  <si>
    <t xml:space="preserve">El riesgo afecta la imagen de la entidad a nivel nacional con efecto publicitario sostenido a nivel pais. </t>
  </si>
  <si>
    <r>
      <t xml:space="preserve">PROBABILIDAD:  </t>
    </r>
    <r>
      <rPr>
        <sz val="11"/>
        <color theme="0"/>
        <rFont val="Arial"/>
        <family val="2"/>
      </rPr>
      <t>se entiende la posibilidad de ocurrencia del riesgo. Estará asociada a la exposición al riesgo del proceso o actividad que se esté analizando. La probabilidad inherente será el número de veces que se pasa por el punto de riesgo en el periodo de 1 año. Para colocar esta calificación se debe utilizar los criterios dados en la descripción de la siguiente tabla.</t>
    </r>
  </si>
  <si>
    <r>
      <t xml:space="preserve">PROBABILIDAD: </t>
    </r>
    <r>
      <rPr>
        <b/>
        <sz val="18"/>
        <color rgb="FF92D050"/>
        <rFont val="Arial Narrow"/>
        <family val="2"/>
      </rPr>
      <t>Operacional</t>
    </r>
  </si>
  <si>
    <r>
      <t xml:space="preserve">IMPACTO: </t>
    </r>
    <r>
      <rPr>
        <b/>
        <sz val="18"/>
        <color rgb="FF92D050"/>
        <rFont val="Arial Narrow"/>
        <family val="2"/>
      </rPr>
      <t>Operacional</t>
    </r>
  </si>
  <si>
    <t>IMPACTO:  las consecuencias que puede ocasionar a la organización la materialización del riesgo.</t>
  </si>
  <si>
    <t xml:space="preserve">Afectación Económica  </t>
  </si>
  <si>
    <r>
      <t xml:space="preserve">Probabilidad inherente: </t>
    </r>
    <r>
      <rPr>
        <sz val="18"/>
        <color rgb="FFFFFF00"/>
        <rFont val="Arial Narrow"/>
        <family val="2"/>
      </rPr>
      <t>media 60%</t>
    </r>
    <r>
      <rPr>
        <b/>
        <sz val="18"/>
        <color rgb="FFFFFF00"/>
        <rFont val="Arial Narrow"/>
        <family val="2"/>
      </rPr>
      <t xml:space="preserve">, Impacto inherente: </t>
    </r>
    <r>
      <rPr>
        <sz val="18"/>
        <color rgb="FFFFFF00"/>
        <rFont val="Arial Narrow"/>
        <family val="2"/>
      </rPr>
      <t>mayor 80%</t>
    </r>
  </si>
  <si>
    <t xml:space="preserve">ESTRUCTURA DEL CONTROL </t>
  </si>
  <si>
    <t>Descripcion 
del control</t>
  </si>
  <si>
    <t xml:space="preserve">ATRIBUTOS DE EFICIENCIA </t>
  </si>
  <si>
    <t>TIPO</t>
  </si>
  <si>
    <t xml:space="preserve">Preventivo </t>
  </si>
  <si>
    <t xml:space="preserve">IMPLEMENTACIÓN </t>
  </si>
  <si>
    <t>Automático</t>
  </si>
  <si>
    <t xml:space="preserve">Manual </t>
  </si>
  <si>
    <t xml:space="preserve">DOCUMENTACIÓN </t>
  </si>
  <si>
    <t xml:space="preserve">EVIDENCIA </t>
  </si>
  <si>
    <t xml:space="preserve">Documentado </t>
  </si>
  <si>
    <t xml:space="preserve">Sin documentar </t>
  </si>
  <si>
    <t xml:space="preserve">Cualitativo </t>
  </si>
  <si>
    <t xml:space="preserve">Continua </t>
  </si>
  <si>
    <t>Aleatoria</t>
  </si>
  <si>
    <t>Con registro</t>
  </si>
  <si>
    <t xml:space="preserve">Sin registro </t>
  </si>
  <si>
    <t xml:space="preserve">CON </t>
  </si>
  <si>
    <t xml:space="preserve">ALE </t>
  </si>
  <si>
    <t>CON</t>
  </si>
  <si>
    <t>ALE</t>
  </si>
  <si>
    <t xml:space="preserve">AFECTACIÓN </t>
  </si>
  <si>
    <t>Resultado</t>
  </si>
  <si>
    <t>LEVE</t>
  </si>
  <si>
    <t>CASTROFICO 
100%</t>
  </si>
  <si>
    <t>MODERADO 
60%</t>
  </si>
  <si>
    <t>LEVE 
20%</t>
  </si>
  <si>
    <t>MENOR 
40%</t>
  </si>
  <si>
    <t>MAYOR 
80%</t>
  </si>
  <si>
    <t xml:space="preserve">Corrupción </t>
  </si>
  <si>
    <t xml:space="preserve">RIESGOS RESIDUAL </t>
  </si>
  <si>
    <t xml:space="preserve">%
Probabilidad </t>
  </si>
  <si>
    <t xml:space="preserve">Probabilidad Residual 
Final </t>
  </si>
  <si>
    <t>%
Impacto</t>
  </si>
  <si>
    <t xml:space="preserve">Impacto 
Residual 
Final </t>
  </si>
  <si>
    <t>RIESGO RESIDUAL
/ ZONA DE RIESGO</t>
  </si>
  <si>
    <t>Evitar</t>
  </si>
  <si>
    <t xml:space="preserve">TRATAMIENTO </t>
  </si>
  <si>
    <t xml:space="preserve">DESPLAZAMIENTO MAPA DE CALOR </t>
  </si>
  <si>
    <t xml:space="preserve">Soportes </t>
  </si>
  <si>
    <t>Frecuencia</t>
  </si>
  <si>
    <t>Mensual</t>
  </si>
  <si>
    <t xml:space="preserve">Trimestral </t>
  </si>
  <si>
    <t xml:space="preserve">Semestral </t>
  </si>
  <si>
    <t xml:space="preserve">Anual </t>
  </si>
  <si>
    <t>01. DIRECCIONAMIENTO ESTRATÉGICO Y DESARROLLO INSTITUCIONAL</t>
  </si>
  <si>
    <t>Responsable
Lider/gestor/
colaborador</t>
  </si>
  <si>
    <t xml:space="preserve">ANÁLISIS Y EVALUACIÓN DE CONTROLES PARA MITIGAR EL RIESGO </t>
  </si>
  <si>
    <t xml:space="preserve">UBICACIÓN MAPA DE CALOR </t>
  </si>
  <si>
    <t xml:space="preserve">Estructura del control </t>
  </si>
  <si>
    <t xml:space="preserve">Actividad 
de Control </t>
  </si>
  <si>
    <t xml:space="preserve">MAPA DE CALOR </t>
  </si>
  <si>
    <t>Eficiencia del Control</t>
  </si>
  <si>
    <t>AUTOCONTROL</t>
  </si>
  <si>
    <t>Fecha</t>
  </si>
  <si>
    <t>Materialización</t>
  </si>
  <si>
    <t xml:space="preserve">1ra Linea de defensa </t>
  </si>
  <si>
    <t>Observaciones</t>
  </si>
  <si>
    <t xml:space="preserve">Lider / Gestor del proceso </t>
  </si>
  <si>
    <t>I</t>
  </si>
  <si>
    <t>II</t>
  </si>
  <si>
    <t>III</t>
  </si>
  <si>
    <t>IV</t>
  </si>
  <si>
    <t>Trimestre</t>
  </si>
  <si>
    <t xml:space="preserve">Verificación de Indicadores </t>
  </si>
  <si>
    <t xml:space="preserve">2ra Linea de defensa </t>
  </si>
  <si>
    <t xml:space="preserve">Actividad a realizar </t>
  </si>
  <si>
    <t>Responsable</t>
  </si>
  <si>
    <t xml:space="preserve">Fecha de implementación </t>
  </si>
  <si>
    <t>Fecha de seguimiento</t>
  </si>
  <si>
    <t xml:space="preserve">Seguimiento </t>
  </si>
  <si>
    <t xml:space="preserve">Estado </t>
  </si>
  <si>
    <t>Plan de accion referido a la opcion: "REDUCIR"</t>
  </si>
  <si>
    <t xml:space="preserve">Estratégias para reducir el riesgo </t>
  </si>
  <si>
    <t xml:space="preserve">Plan de contingencia </t>
  </si>
  <si>
    <t xml:space="preserve">Contingencia en caso
 de materialización </t>
  </si>
  <si>
    <t>Terminado</t>
  </si>
  <si>
    <t xml:space="preserve">Planeación </t>
  </si>
  <si>
    <t xml:space="preserve">En ejecución </t>
  </si>
  <si>
    <t>Tipo 
de Riesgo 
(Tipología)</t>
  </si>
  <si>
    <t>R.RESIDUAL
1</t>
  </si>
  <si>
    <t>R.RESIDUAL
2</t>
  </si>
  <si>
    <t>R.RESIDUAL
3</t>
  </si>
  <si>
    <t>R.RESIDUAL
4</t>
  </si>
  <si>
    <t>R.RESIDUAL
5</t>
  </si>
  <si>
    <t>R.RESIDUAL
6</t>
  </si>
  <si>
    <t>R.RESIDUAL
7</t>
  </si>
  <si>
    <t>R.RESIDUAL
8</t>
  </si>
  <si>
    <t>R.RESIDUAL
9</t>
  </si>
  <si>
    <t>R.RESIDUAL
10</t>
  </si>
  <si>
    <t>R.RESIDUAL
11</t>
  </si>
  <si>
    <t>R.RESIDUAL
12</t>
  </si>
  <si>
    <t>R.RESIDUAL
13</t>
  </si>
  <si>
    <t>R.RESIDUAL
14</t>
  </si>
  <si>
    <t>R.RESIDUAL
15</t>
  </si>
  <si>
    <t>R.RESIDUAL
16</t>
  </si>
  <si>
    <t>R.RESIDUAL
17</t>
  </si>
  <si>
    <t>R.RESIDUAL
18</t>
  </si>
  <si>
    <t>R.RESIDUAL
19</t>
  </si>
  <si>
    <t>R.RESIDUAL
20</t>
  </si>
  <si>
    <t>R.RESIDUAL
21</t>
  </si>
  <si>
    <t>R.RESIDUAL
22</t>
  </si>
  <si>
    <t>R.RESIDUAL
23</t>
  </si>
  <si>
    <t>R.RESIDUAL
24</t>
  </si>
  <si>
    <t>R.RESIDUAL
25</t>
  </si>
  <si>
    <t>R.INHERENTE
25</t>
  </si>
  <si>
    <t>R.INHERENTE
24</t>
  </si>
  <si>
    <t>R.INHERENTE
23</t>
  </si>
  <si>
    <t>R.INHERENTE
22</t>
  </si>
  <si>
    <t>R.INHERENTE
21</t>
  </si>
  <si>
    <t>R.INHERENTE
20</t>
  </si>
  <si>
    <t>R.INHERENTE
19</t>
  </si>
  <si>
    <t>R.INHERENTE
18</t>
  </si>
  <si>
    <t>R.INHERENTE
17</t>
  </si>
  <si>
    <t>R.INHERENTE
16</t>
  </si>
  <si>
    <t>R.INHERENTE
15</t>
  </si>
  <si>
    <t>R.INHERENTE
14</t>
  </si>
  <si>
    <t>R.INHERENTE
13</t>
  </si>
  <si>
    <t>R.INHERENTE
12</t>
  </si>
  <si>
    <t>R.INHERENTE
11</t>
  </si>
  <si>
    <t>R.INHERENTE
10</t>
  </si>
  <si>
    <t>R.INHERENTE
9</t>
  </si>
  <si>
    <t>R.INHERENTE
8</t>
  </si>
  <si>
    <t>R.INHERENTE
7</t>
  </si>
  <si>
    <t>R.INHERENTE
6</t>
  </si>
  <si>
    <t>R.INHERENTE
5</t>
  </si>
  <si>
    <t>R.INHERENTE
4</t>
  </si>
  <si>
    <t>R.INHERENTE
3</t>
  </si>
  <si>
    <t>R.INHERENTE
2</t>
  </si>
  <si>
    <t>R.INHERENTE
1</t>
  </si>
  <si>
    <t>TERCER ORDEN:  A CARGO DE CONTROL INTERNO 
Como evaluador independiente de la administración del riesgo, realizará el seguimiento anual  y/ o conforme al Programa Anual de Auditorias</t>
  </si>
  <si>
    <t>Y</t>
  </si>
  <si>
    <t>Reducir</t>
  </si>
  <si>
    <t>3.3 Seleccione de las listas desplegables el Objetivo del mismo según corresponda.</t>
  </si>
  <si>
    <t>3.2 Seleccione de las listas desplegables el Proceso al cual corresponda.</t>
  </si>
  <si>
    <t>3.1 IDENTIFICACIÓN DE RIESGOS</t>
  </si>
  <si>
    <t>4.  EVALUACIÓN DE RIESGOS</t>
  </si>
  <si>
    <t xml:space="preserve">3.  IDENTIFICACIÓN DE RIESGOS </t>
  </si>
  <si>
    <t xml:space="preserve">5.  ANALISIS DE CONTROLES </t>
  </si>
  <si>
    <t xml:space="preserve">6.  VALORACIÓN DEL RIESGO </t>
  </si>
  <si>
    <t xml:space="preserve">7.  PLAN DE ACCIÓN </t>
  </si>
  <si>
    <t>4. EVALUACIÓN DE RIESGOS</t>
  </si>
  <si>
    <t xml:space="preserve">5. ANALÍSIS DE CONTROLES </t>
  </si>
  <si>
    <t>(Probabilidad inicial)%  x  (Resultado cuantitativo)% = (Valor) %
(Probabilidad inicial)%  -  (Valor)% = Resultado %</t>
  </si>
  <si>
    <t>(Impacto inicial)%  x  (Resultado cuantitativo)% = (Valor) %
(Impacto inicial)%  -  (Valor)% = Resultado %</t>
  </si>
  <si>
    <r>
      <t xml:space="preserve">Porcentaje de efectividad 
</t>
    </r>
    <r>
      <rPr>
        <b/>
        <sz val="14"/>
        <color rgb="FF70FC81"/>
        <rFont val="Arial Narrow"/>
        <family val="2"/>
      </rPr>
      <t>(Y)</t>
    </r>
  </si>
  <si>
    <r>
      <t xml:space="preserve">Porcentaje de efectividad 
</t>
    </r>
    <r>
      <rPr>
        <b/>
        <sz val="14"/>
        <color rgb="FF3CFE5C"/>
        <rFont val="Arial Narrow"/>
        <family val="2"/>
      </rPr>
      <t>(X)</t>
    </r>
  </si>
  <si>
    <t xml:space="preserve">Cuantitativo </t>
  </si>
  <si>
    <r>
      <t xml:space="preserve">5.12 </t>
    </r>
    <r>
      <rPr>
        <b/>
        <sz val="11"/>
        <color theme="0"/>
        <rFont val="Arial Narrow"/>
        <family val="2"/>
      </rPr>
      <t>Documentación:</t>
    </r>
    <r>
      <rPr>
        <sz val="11"/>
        <color theme="0"/>
        <rFont val="Arial Narrow"/>
        <family val="2"/>
      </rPr>
      <t xml:space="preserve"> </t>
    </r>
  </si>
  <si>
    <r>
      <t xml:space="preserve">5.13 </t>
    </r>
    <r>
      <rPr>
        <b/>
        <sz val="11"/>
        <color theme="0"/>
        <rFont val="Arial Narrow"/>
        <family val="2"/>
      </rPr>
      <t>Frecuencia:</t>
    </r>
    <r>
      <rPr>
        <sz val="11"/>
        <color theme="0"/>
        <rFont val="Arial Narrow"/>
        <family val="2"/>
      </rPr>
      <t xml:space="preserve"> </t>
    </r>
  </si>
  <si>
    <r>
      <t xml:space="preserve">5.14 </t>
    </r>
    <r>
      <rPr>
        <b/>
        <sz val="11"/>
        <color theme="0"/>
        <rFont val="Arial Narrow"/>
        <family val="2"/>
      </rPr>
      <t>Evidencia:</t>
    </r>
  </si>
  <si>
    <t xml:space="preserve">Procesos y/o  Subprocesos responsables </t>
  </si>
  <si>
    <t>5.18 Seleccione el proceso o subproceso al cual pertenece el riesgo identificado.</t>
  </si>
  <si>
    <t>5.19 Profesional a cargo de subir las evidencias al aplicativo ALMERA en la perioricidad definida el cual sera matriculado como responsable del proceso o subproceso.</t>
  </si>
  <si>
    <t xml:space="preserve">6. RIESGO RESIDUAL </t>
  </si>
  <si>
    <t>6.4 Tratamiento:</t>
  </si>
  <si>
    <t xml:space="preserve">7. PLAN DE ACCION Y CONTINGENCIA </t>
  </si>
  <si>
    <t xml:space="preserve">Proceso o subproceso responsable de la ejecucion del plan </t>
  </si>
  <si>
    <t xml:space="preserve">Profesional responsable de la ejecución </t>
  </si>
  <si>
    <t xml:space="preserve">7.3 Proceso o subproceso de la entidad que debe emplear el plan y/o la actividad de contingencia </t>
  </si>
  <si>
    <t xml:space="preserve">8. SEGUIMIENTO </t>
  </si>
  <si>
    <t>Verificación de Controles</t>
  </si>
  <si>
    <t>Verificacion de plan de Acción</t>
  </si>
  <si>
    <t xml:space="preserve">Trimestre </t>
  </si>
  <si>
    <t xml:space="preserve">Seguimiento: </t>
  </si>
  <si>
    <t xml:space="preserve">Fecha del seguimiento en la que el líder o gestor realizar la actividad </t>
  </si>
  <si>
    <t>8.2 Verificacion de controles:</t>
  </si>
  <si>
    <t xml:space="preserve">8.1 Fecha: </t>
  </si>
  <si>
    <t xml:space="preserve">El líder o gestor realiza un análisis pertinente frente a la efectividad de sus controles segun el avance de sus objetivos y metas trazadas dentro de su proceso </t>
  </si>
  <si>
    <t>Resultado de los indicadores (Eficacia y Eficiencia establecidos) De acuerdo a lo formulado para cada uno y basado en la meta establecida. Y se reportara en el modulo de indicadores semestralmente</t>
  </si>
  <si>
    <t>8.4 Materialización</t>
  </si>
  <si>
    <t xml:space="preserve">Verificar con su equipo de trabajo si algun riesgo identificado para su proceso se materializo y que accion de contingencia se realizó (subir soportes al modulo de materialización del aplicativo ALMERA) </t>
  </si>
  <si>
    <t xml:space="preserve">8.3 Verificacion del Plan de acción: </t>
  </si>
  <si>
    <t xml:space="preserve">El Líder o gestor debera hacer un previo análisis de la informacion que sus colaboradores le estan reportando por cada actividad de control </t>
  </si>
  <si>
    <t>Si el responsable de gestionar el riesgo desea hacer alguna precisión o acotación adicional con respecto al autocontrol realizado</t>
  </si>
  <si>
    <t>8.5 Valoración de indicadores:</t>
  </si>
  <si>
    <t xml:space="preserve">8.6 Observaciones: </t>
  </si>
  <si>
    <t>8. SEGUIMIENTO:  1ra LINEA DE DEFENSA</t>
  </si>
  <si>
    <r>
      <rPr>
        <b/>
        <sz val="12"/>
        <rFont val="Arial Narrow"/>
        <family val="2"/>
      </rPr>
      <t xml:space="preserve">Primer orden: Autocontrol </t>
    </r>
    <r>
      <rPr>
        <sz val="12"/>
        <rFont val="Arial Narrow"/>
        <family val="2"/>
      </rPr>
      <t xml:space="preserve"> los lideres y/o sus gestores designados para el proceso son los encargados de analizar y evaluar periodicamente la gestión de sus riesgos en funcion de autocontrolar cualquier posible modo de materialización </t>
    </r>
  </si>
  <si>
    <t>Afectación</t>
  </si>
  <si>
    <t>Probabilidad: Calificar la probabilidad según resultados del desempeño</t>
  </si>
  <si>
    <t>Impacto: Calificar impacto según resultados del desempeño</t>
  </si>
  <si>
    <t>9. SEGUNDO ORDEN: Oficina de Desarrollo Institucional</t>
  </si>
  <si>
    <r>
      <t xml:space="preserve">9.1 </t>
    </r>
    <r>
      <rPr>
        <b/>
        <sz val="12"/>
        <rFont val="Arial Narrow"/>
        <family val="2"/>
      </rPr>
      <t>Fecha</t>
    </r>
    <r>
      <rPr>
        <sz val="12"/>
        <rFont val="Arial Narrow"/>
        <family val="2"/>
      </rPr>
      <t xml:space="preserve"> del seguimiento</t>
    </r>
  </si>
  <si>
    <r>
      <rPr>
        <sz val="12"/>
        <rFont val="Arial Narrow"/>
        <family val="2"/>
      </rPr>
      <t>9.2</t>
    </r>
    <r>
      <rPr>
        <b/>
        <sz val="12"/>
        <rFont val="Arial Narrow"/>
        <family val="2"/>
      </rPr>
      <t xml:space="preserve"> Afectación </t>
    </r>
  </si>
  <si>
    <r>
      <t xml:space="preserve">9.3 </t>
    </r>
    <r>
      <rPr>
        <b/>
        <sz val="12"/>
        <rFont val="Arial Narrow"/>
        <family val="2"/>
      </rPr>
      <t>Calificación de los controles:</t>
    </r>
    <r>
      <rPr>
        <sz val="12"/>
        <rFont val="Arial Narrow"/>
        <family val="2"/>
      </rPr>
      <t xml:space="preserve"> según resultados del desempeño. (Resultado de la Solidez del Conjunto de Controles)</t>
    </r>
  </si>
  <si>
    <r>
      <t xml:space="preserve">9.4 </t>
    </r>
    <r>
      <rPr>
        <b/>
        <sz val="12"/>
        <rFont val="Arial Narrow"/>
        <family val="2"/>
      </rPr>
      <t>Verificación de plan de acción:</t>
    </r>
    <r>
      <rPr>
        <sz val="12"/>
        <rFont val="Arial Narrow"/>
        <family val="2"/>
      </rPr>
      <t xml:space="preserve"> se entrara a realizar el debido análisis de las evidencias y soportes que realiza el líder o gestor del proceso (primera linea) </t>
    </r>
  </si>
  <si>
    <r>
      <t xml:space="preserve">9.5 </t>
    </r>
    <r>
      <rPr>
        <b/>
        <sz val="12"/>
        <rFont val="Arial Narrow"/>
        <family val="2"/>
      </rPr>
      <t>Porcentaje de cumplimiento del indicador:</t>
    </r>
    <r>
      <rPr>
        <sz val="12"/>
        <rFont val="Arial Narrow"/>
        <family val="2"/>
      </rPr>
      <t xml:space="preserve"> Resultado del indicador para el semestre evaluado  y basado en la meta establecida.</t>
    </r>
  </si>
  <si>
    <r>
      <t xml:space="preserve">9.5 </t>
    </r>
    <r>
      <rPr>
        <b/>
        <sz val="12"/>
        <color rgb="FFFF0000"/>
        <rFont val="Arial Narrow"/>
        <family val="2"/>
      </rPr>
      <t>Materialización:</t>
    </r>
    <r>
      <rPr>
        <sz val="12"/>
        <color rgb="FFFF0000"/>
        <rFont val="Arial Narrow"/>
        <family val="2"/>
      </rPr>
      <t xml:space="preserve"> Se verifica en el aplicativo ALMERA la materializacion de los riesgos institucionales con un perioricidad pertinente.</t>
    </r>
  </si>
  <si>
    <r>
      <rPr>
        <sz val="12"/>
        <color theme="1"/>
        <rFont val="Arial Narrow"/>
        <family val="2"/>
      </rPr>
      <t xml:space="preserve">9.6 </t>
    </r>
    <r>
      <rPr>
        <b/>
        <sz val="12"/>
        <color theme="1"/>
        <rFont val="Arial Narrow"/>
        <family val="2"/>
      </rPr>
      <t>Observaciones:</t>
    </r>
    <r>
      <rPr>
        <sz val="12"/>
        <color theme="1"/>
        <rFont val="Arial Narrow"/>
        <family val="2"/>
      </rPr>
      <t xml:space="preserve"> Si la Oficina de Desarrollo Institucional tiene observaciones, precisiones o acotaciones con respecto al seguimiento realizado</t>
    </r>
  </si>
  <si>
    <t>10. TERCER ORDEN: Oficina de Control Interno</t>
  </si>
  <si>
    <t>ESTRATÉGICO</t>
  </si>
  <si>
    <t>MISIONAL</t>
  </si>
  <si>
    <t>APOYO</t>
  </si>
  <si>
    <t>5.1 Descripción de control:</t>
  </si>
  <si>
    <t>Documente el control que empleará para el riesgo identificado, para esta adecuada redacción del control se debe tener 3 parametros importantes: Responsable + acción + complemento.</t>
  </si>
  <si>
    <t>TIPO DE PROCESO:</t>
  </si>
  <si>
    <t xml:space="preserve">PROCESO : </t>
  </si>
  <si>
    <t xml:space="preserve">INSTRUCTIVO MATRIZ INSTITUCIONAL DE RIESGOS </t>
  </si>
  <si>
    <t>Ejecución y administración de procesos</t>
  </si>
  <si>
    <t xml:space="preserve">Fraude Externo </t>
  </si>
  <si>
    <t xml:space="preserve">Fraude Interno </t>
  </si>
  <si>
    <t xml:space="preserve">Fallas Tecnológicas </t>
  </si>
  <si>
    <t xml:space="preserve">Relaciones Laborales </t>
  </si>
  <si>
    <t xml:space="preserve">Usuarios, productos y prácticas </t>
  </si>
  <si>
    <t xml:space="preserve">Daños a activos fijos </t>
  </si>
  <si>
    <t>1 - 5 (CORRUPCIÓN)</t>
  </si>
  <si>
    <t>6 - 11 (CORRUPCIÓN)</t>
  </si>
  <si>
    <t>12 - 19 (CORRUPCIÓN)</t>
  </si>
  <si>
    <r>
      <t xml:space="preserve">PROBABILIDAD: </t>
    </r>
    <r>
      <rPr>
        <b/>
        <sz val="18"/>
        <color rgb="FF92D050"/>
        <rFont val="Arial Narrow"/>
        <family val="2"/>
      </rPr>
      <t>Corrupción</t>
    </r>
  </si>
  <si>
    <t>Descriptor</t>
  </si>
  <si>
    <t>Nivel</t>
  </si>
  <si>
    <t>Casi seguro</t>
  </si>
  <si>
    <t xml:space="preserve">Improbable </t>
  </si>
  <si>
    <t xml:space="preserve">Descripción </t>
  </si>
  <si>
    <t xml:space="preserve">Frecuencia </t>
  </si>
  <si>
    <t>El evento podrá ocurrir en algún momento.</t>
  </si>
  <si>
    <t>Al menos 1 vez en el último año.</t>
  </si>
  <si>
    <t>No se a presentado en los últimos 5 años.</t>
  </si>
  <si>
    <t>Al menos 1 vez en los últimos 2 año.</t>
  </si>
  <si>
    <t>Mas de 1 vez al año.</t>
  </si>
  <si>
    <t>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que suceda.</t>
  </si>
  <si>
    <r>
      <t>Causa
Raíz
(</t>
    </r>
    <r>
      <rPr>
        <sz val="14"/>
        <rFont val="Arial Narrow"/>
        <family val="2"/>
      </rPr>
      <t xml:space="preserve">iniciar con la palabra </t>
    </r>
    <r>
      <rPr>
        <b/>
        <sz val="14"/>
        <rFont val="Arial Narrow"/>
        <family val="2"/>
      </rPr>
      <t xml:space="preserve">
"debido a" "y")</t>
    </r>
  </si>
  <si>
    <t>La matriz Institucional de riesgo inherente y residual presenta en el estado del proceso antes y después de aplicar los debidos controles</t>
  </si>
  <si>
    <t xml:space="preserve">Clasificación
de Riesgo </t>
  </si>
  <si>
    <t xml:space="preserve">Factor 
de Riesgo </t>
  </si>
  <si>
    <t>Talento Humano</t>
  </si>
  <si>
    <t xml:space="preserve">Infraestructura </t>
  </si>
  <si>
    <t xml:space="preserve">Tecnología </t>
  </si>
  <si>
    <t>Evento Externo</t>
  </si>
  <si>
    <t>INTERNA PROCESO</t>
  </si>
  <si>
    <t>EXTERNA PROCESO</t>
  </si>
  <si>
    <t>INTERNA SUBRED</t>
  </si>
  <si>
    <t>EXTERNA SUBRED</t>
  </si>
  <si>
    <t>20%
No se a presentado en los últimos 5 años.</t>
  </si>
  <si>
    <t>80%
Al menos 1 vez en el último año.</t>
  </si>
  <si>
    <t>100%
Mas de 1 vez al año.</t>
  </si>
  <si>
    <t>Al menos 1 vez en los últimos 5 año.</t>
  </si>
  <si>
    <t>40%
Al menos 1 vez en los últimos 5 años.</t>
  </si>
  <si>
    <t>60%
Al menos 1 vez en los últimos 2 años.</t>
  </si>
  <si>
    <t>El evento puede ocurrir en algún momento.</t>
  </si>
  <si>
    <t>El evento puede ocurrir solo en circuntancias excepcionales (poco comunes o anormales).</t>
  </si>
  <si>
    <t>Es viable que el evento ocurra en la mayoria de las circunstancias.</t>
  </si>
  <si>
    <t>ALTA
Es viable que el evento ocurra en la mayoria de las circunstancias.</t>
  </si>
  <si>
    <t>MEDIA
El evento podrá ocurrir en algún momento.</t>
  </si>
  <si>
    <t>BAJA
El evento puede ocurrir en algún momento.</t>
  </si>
  <si>
    <t>MUY BAJA
El evento puede ocurrir solo en circuntancias excepcionales (poco comunes o anormales).</t>
  </si>
  <si>
    <t>Se espera que el evento ocurra en la mayoría de las circunstancias.</t>
  </si>
  <si>
    <t>MUY ALTA 
Se espera que el evento ocurra en la mayoría de las circunstancias.</t>
  </si>
  <si>
    <t xml:space="preserve">3.9 Tipo: Seleccione si la causa es de carácter interna o externa tanto del proceso como de la subred. </t>
  </si>
  <si>
    <t>Compartir</t>
  </si>
  <si>
    <t>Diaria</t>
  </si>
  <si>
    <t xml:space="preserve">Semanal </t>
  </si>
  <si>
    <t>Fecha de aprobación:</t>
  </si>
  <si>
    <t>Código:</t>
  </si>
  <si>
    <t xml:space="preserve">Versión: </t>
  </si>
  <si>
    <t>F11</t>
  </si>
  <si>
    <t>MATRIZ FODA PARA IDENTIFICACIÓN DEL CONTEXTO DEL PROCESO.</t>
  </si>
  <si>
    <t xml:space="preserve">ACCIÓN U OMISION  +  USO DE PODER  +  DESVIACIÓN DE LA GESTIÓN DE LO PÚBLICO + BENEFICIO PRIVADO </t>
  </si>
  <si>
    <r>
      <t xml:space="preserve">MATRIZ INSTITUCIONAL DE 
RIESGOS DE </t>
    </r>
    <r>
      <rPr>
        <b/>
        <sz val="36"/>
        <color theme="0"/>
        <rFont val="Arial Narrow"/>
        <family val="2"/>
      </rPr>
      <t>CORRUPCIÓN</t>
    </r>
  </si>
  <si>
    <t>Politica de Administración del riesgos</t>
  </si>
  <si>
    <t>¿Qué es?</t>
  </si>
  <si>
    <t>¿Quién lo establece?</t>
  </si>
  <si>
    <t>La gestión o administración del riesgo establece lineamientos precisos acerca del tratamiento, manejo y seguimiento a los riesgos.</t>
  </si>
  <si>
    <t xml:space="preserve">Primera Línea de Defensa </t>
  </si>
  <si>
    <t xml:space="preserve">Segunda Línea de Defensa </t>
  </si>
  <si>
    <t>Análisis de objetivos estratégicos</t>
  </si>
  <si>
    <t>La entidad debe analizar los objetivos estratégicos e identificar los posibles riesgos que afectan su cumplimiento y que puedan ocasionar su éxito o fracaso.</t>
  </si>
  <si>
    <t>La alta Dirección</t>
  </si>
  <si>
    <t>Liderazgo de los lideres de cada proceso</t>
  </si>
  <si>
    <t>Estos deben estar alineados con la Misión y la Visión, es decir, asegurar que los objetivos de proceso contribuyan a los objetivos estratégicos.</t>
  </si>
  <si>
    <t xml:space="preserve">participacion de los diferentes comités </t>
  </si>
  <si>
    <t>O11</t>
  </si>
  <si>
    <t>F12</t>
  </si>
  <si>
    <t>O12</t>
  </si>
  <si>
    <t>¿Qué se debe tener en cuenta?</t>
  </si>
  <si>
    <t xml:space="preserve">Objetivos Estratégicos de la Entidad </t>
  </si>
  <si>
    <t>F13</t>
  </si>
  <si>
    <t>O13</t>
  </si>
  <si>
    <t>F14</t>
  </si>
  <si>
    <t>O14</t>
  </si>
  <si>
    <t xml:space="preserve">Niveles de responsabilidad frente al manejo de riesgos
- Lineas de defensa </t>
  </si>
  <si>
    <t>F15</t>
  </si>
  <si>
    <t>O15</t>
  </si>
  <si>
    <t>Mecanismos de comunicación frente a la cultura y adherencia de la política de riesgos</t>
  </si>
  <si>
    <t xml:space="preserve">¿Qué debe contener? </t>
  </si>
  <si>
    <t>Objetivo:</t>
  </si>
  <si>
    <t>Se debe establecer con los objetivos estratégicos de la entidad como lo del proceso, gestionandio los riesgos a un nivel aceptable.</t>
  </si>
  <si>
    <t>Alcance:</t>
  </si>
  <si>
    <t>La administración de riesgos debe ser extensible y aplicable a todos los procesos de la entidad</t>
  </si>
  <si>
    <t xml:space="preserve">Aceptación: </t>
  </si>
  <si>
    <t>Decisión informada de tomar un riesgo particular
- Para riesgo de corrupción es inaceptable.</t>
  </si>
  <si>
    <t>A11</t>
  </si>
  <si>
    <t xml:space="preserve">Niveles de afectación 
- Economica o Reputacional </t>
  </si>
  <si>
    <t>A12</t>
  </si>
  <si>
    <t>A13</t>
  </si>
  <si>
    <t>A14</t>
  </si>
  <si>
    <t>Tratamiento:</t>
  </si>
  <si>
    <t>Proceso para modificar el riesgo.</t>
  </si>
  <si>
    <t>A15</t>
  </si>
  <si>
    <t>O16</t>
  </si>
  <si>
    <t>A16</t>
  </si>
  <si>
    <r>
      <t>MATRIZ INSTITUCIONAL DE 
RIESGOS DE</t>
    </r>
    <r>
      <rPr>
        <b/>
        <sz val="28"/>
        <rFont val="Arial Narrow"/>
        <family val="2"/>
      </rPr>
      <t xml:space="preserve"> </t>
    </r>
    <r>
      <rPr>
        <b/>
        <sz val="33"/>
        <rFont val="Arial Narrow"/>
        <family val="2"/>
      </rPr>
      <t>CORRUPCIÓN</t>
    </r>
  </si>
  <si>
    <t xml:space="preserve">METODOLOGÍA DE RIESGOS </t>
  </si>
  <si>
    <t xml:space="preserve">Establecimiento del Contexto </t>
  </si>
  <si>
    <t xml:space="preserve">Políticos </t>
  </si>
  <si>
    <t xml:space="preserve">Económicos y Financieros </t>
  </si>
  <si>
    <t>Sociales y Culturales</t>
  </si>
  <si>
    <t>Tecnológicos</t>
  </si>
  <si>
    <t>Ambientales</t>
  </si>
  <si>
    <t xml:space="preserve">Legales y Reglamentarios </t>
  </si>
  <si>
    <t xml:space="preserve">Externo </t>
  </si>
  <si>
    <t>Interno</t>
  </si>
  <si>
    <t>Características o aspectos esenciales para alcanzar sus objetivos</t>
  </si>
  <si>
    <t xml:space="preserve">Estructura Organizacional </t>
  </si>
  <si>
    <t xml:space="preserve">Funciones y Respomsabilidades </t>
  </si>
  <si>
    <t xml:space="preserve">Recursos y conocimientos con que cuenta la Entidad </t>
  </si>
  <si>
    <t>Relaciones con las partes involucradas o grupos de valor</t>
  </si>
  <si>
    <t xml:space="preserve">Cultura Organizacional </t>
  </si>
  <si>
    <t>Proceso</t>
  </si>
  <si>
    <t>Objetivo y Alcance del proceso</t>
  </si>
  <si>
    <t>Procedimientos asociados</t>
  </si>
  <si>
    <t xml:space="preserve">Responsabilidad del proceso </t>
  </si>
  <si>
    <t xml:space="preserve">Activos de seguridad digital del proceso </t>
  </si>
  <si>
    <t xml:space="preserve">Tecnicas para la Identificacion de Riesgos </t>
  </si>
  <si>
    <t>Es la posibilidad de que, por acción u omisión, se use el poder para desviar la gestión
de lo público hacia un beneficio privado</t>
  </si>
  <si>
    <t>Es necesario que en la descripción del riesgo concurran los componentes de su definición, así:</t>
  </si>
  <si>
    <t xml:space="preserve">A C C I Ó N U O M I S I Ó N + U S O D E L P O D E R + D E S V I A C I Ó N D E
L A G E S T I Ó N D E L O P Ú B L I C O + E L B E N E F I C I O P R I V A D O . </t>
  </si>
  <si>
    <t xml:space="preserve">Análisis y definición de objetivos </t>
  </si>
  <si>
    <t>Análisis de los objetivos de proceso</t>
  </si>
  <si>
    <t xml:space="preserve">Determinar probabilidad </t>
  </si>
  <si>
    <t>Analísis de Riesgos</t>
  </si>
  <si>
    <t>Determinar consecuencias o nivel de impacto</t>
  </si>
  <si>
    <t xml:space="preserve">Criterio para calificar la probabilidad </t>
  </si>
  <si>
    <t xml:space="preserve">Criterio para calificar el impacto </t>
  </si>
  <si>
    <t>Valoración de Riesgos de Corrupción</t>
  </si>
  <si>
    <t xml:space="preserve">Análisis de impacto </t>
  </si>
  <si>
    <t xml:space="preserve">Análisis de Causa </t>
  </si>
  <si>
    <t>Cálculo de la probabilidad e impacto</t>
  </si>
  <si>
    <t xml:space="preserve">Mapa de calor </t>
  </si>
  <si>
    <t xml:space="preserve">Riesgos antes y después de los controles </t>
  </si>
  <si>
    <t>Se identifican los riesgos inherentes o subyacentes que pueden afectar el cumplimiento de los objetivos estratégicos y de proceso.</t>
  </si>
  <si>
    <t>Antes</t>
  </si>
  <si>
    <t xml:space="preserve">Causas o fallas </t>
  </si>
  <si>
    <t>Se identifican las causas o fallas que pueden dar origen a la materialización del riesgo.</t>
  </si>
  <si>
    <t xml:space="preserve">Controles </t>
  </si>
  <si>
    <t>Para cada causa se identifica el control o controles</t>
  </si>
  <si>
    <t>Después</t>
  </si>
  <si>
    <t>Evaluar si los controles están bien diseñados para mitigar el riesgo y si estos se ejecutan como fueron diseñados.</t>
  </si>
  <si>
    <t xml:space="preserve">Evaluación de riesgos </t>
  </si>
  <si>
    <t>Paso 1</t>
  </si>
  <si>
    <t>Paso 2</t>
  </si>
  <si>
    <t>Paso 3</t>
  </si>
  <si>
    <t>Paso 4</t>
  </si>
  <si>
    <t>Paso 5</t>
  </si>
  <si>
    <t>Paso 6</t>
  </si>
  <si>
    <t xml:space="preserve">Variables a evaluar </t>
  </si>
  <si>
    <t>Valoración de los controles 
Diseño de controles</t>
  </si>
  <si>
    <t>Debe tener definido el responsable de llevar a cabo la actividad de control.</t>
  </si>
  <si>
    <t>Debe tener una periodicidad definida para su ejecución.</t>
  </si>
  <si>
    <t>Debe indicar cuál es el propósito del control.</t>
  </si>
  <si>
    <t>Debe establecer el cómo se realiza la actividad de control.</t>
  </si>
  <si>
    <t>Debe indicar qué pasa con las observaciones o desviaciones resultantes de ejecutar el control.</t>
  </si>
  <si>
    <t>Debe dejar evidencia de la ejecución del control.</t>
  </si>
  <si>
    <t xml:space="preserve">Criterio de Evaluación </t>
  </si>
  <si>
    <t xml:space="preserve">Aspecto a evaluar en el diseño del control </t>
  </si>
  <si>
    <t xml:space="preserve">Rango de calificación de la ejecución </t>
  </si>
  <si>
    <t xml:space="preserve">Peso en la evaluación de diseño de control </t>
  </si>
  <si>
    <t xml:space="preserve">Peso de la ejecución del control </t>
  </si>
  <si>
    <t>Peso del diseño de control</t>
  </si>
  <si>
    <t>Peso de la ejecución del control</t>
  </si>
  <si>
    <t>solides individual del control</t>
  </si>
  <si>
    <t>acciones para fortalecer el control</t>
  </si>
  <si>
    <t>Calificación de la solidez del conjunto de controles</t>
  </si>
  <si>
    <t xml:space="preserve">Tratamiento del Riesgo </t>
  </si>
  <si>
    <t>01. Diseñar y administrar políticas, lineamientos, directrices, planes, programas, proyectos mediante metodologías, análisis de información, estudios e investigaciones, seguimiento y asesoría técnica, con el fin de generar conocimiento para la toma de decisiones y contribuir al cumplimiento de metas, objetivos y misión de la entidad.</t>
  </si>
  <si>
    <t xml:space="preserve">02. GESTIÓN JURÍDICA </t>
  </si>
  <si>
    <t>02. Asesorar y ejercer la defensa jurídica de la Entidad, representándola judicial y extrajudicialmente en los procesos y demás acciones legales que se instauren en su contra o que ésta deba promover de conformidad con los lineamientos legales, direccionados en la prevención del daño antijuridico.</t>
  </si>
  <si>
    <t xml:space="preserve">03. COMUNICACIÓN ESTRATÉGICA </t>
  </si>
  <si>
    <t xml:space="preserve">04. GESTIÓN DE LA CALIDAD </t>
  </si>
  <si>
    <t>05. PARTICIPACIÓN COMUNITARIA Y SERVICIO AL CIUDADANO</t>
  </si>
  <si>
    <t>06. GESTIÓN DE LA INFORMACIÓN TIC</t>
  </si>
  <si>
    <t>07. GESTIÓN DEL CONOCIMIENTO</t>
  </si>
  <si>
    <t>08. GESTIÓN DE SERVICIOS AMBULATORIOS</t>
  </si>
  <si>
    <t xml:space="preserve">09. GESTIÓN DE SERVICIOS HOSPITALARIOS </t>
  </si>
  <si>
    <t>10. GESTIÓN DE SERVICIOS DE URGENCIAS</t>
  </si>
  <si>
    <t>11. GESTIÓN DE SERVICIOS COMPLEMENTARIOS</t>
  </si>
  <si>
    <t xml:space="preserve">12. GESTIÓN DE RIESGO EN SALUD </t>
  </si>
  <si>
    <t xml:space="preserve">13. GESTIÓN DE TALENTO HUMANO </t>
  </si>
  <si>
    <t>14. GESTIÓN ADMINISTRATIVA</t>
  </si>
  <si>
    <t xml:space="preserve">15. GESTIÓN FINANCIERA </t>
  </si>
  <si>
    <t>16. CONTROL DE CONTRATACIÓN</t>
  </si>
  <si>
    <t>17. GESTIÓN AMBIENTAL</t>
  </si>
  <si>
    <t>18. GESTIÓN DOCUMENTAL</t>
  </si>
  <si>
    <t xml:space="preserve">19. CONTROL INTERNO DISCIPLINARIO </t>
  </si>
  <si>
    <t xml:space="preserve">20. CONTROL INTERNO </t>
  </si>
  <si>
    <t>03. Desarrollar una cultura de la comunicación fundamentada en la información, el control y la evaluación, para la toma de decisiones y la mejora continua, implementando mecanismos de comunicación efectivos que permitan la correcta operación interna a través de los flujos de comunicación establecidos por la institución; en el marco de la transparencia y del derecho de acceso a la información pública, que fortalezca la comunicación y el diálogo con los grupos de Valor</t>
  </si>
  <si>
    <t>04. Promover la cultura de mejoramiento continuo a través de la implementación, consolidación y mantenimiento de los componentes del sistema obligatorio de garantía de la calidad, alineados al Direccionamiento estratégico de la Subred Integrada de Servicios de Salud Sur, que conlleve a la satisfacción del usuario y el aprendizaje institucional.</t>
  </si>
  <si>
    <t>05. Orientar y facilitar el acceso a los servicios de salud, promoviendo la exigibilidad de los derechos y cumplimiento de los deberes de la ciudadanía, desarrollando estrategias de interacción que fomenten los proceso de participación y control social, manteniendo los niveles de satisfacción de los usuarios familia y comunidad.</t>
  </si>
  <si>
    <t>06. Gestionar Las Necesidades Tics (Soporte, Plataforma Tecnológica, Sistemas de Información y Seguridad de la Información) y de la gestión de Información de la Subred en cumplimiento de la normatividad vigente mediante la implementación de estrategias que conlleven a garantizar la integridad, disponibilidad, confidencialidad y conservación de la información.</t>
  </si>
  <si>
    <t>07. Diseñar, implementar y ejecutar las acciones de docencia servicio, investigación e innovación, en mira de migrar hacia hospital universitario, para la generación, transformación, uso y transferencia del conocimiento, la gestión del capital intelectual, el apoyo en la formación del talento humano en salud y potencializar la capacidad competitiva de la subred sur.</t>
  </si>
  <si>
    <t>08. Brindar de manera oportuna, humanizada y con calidad la atencion en salud de los usuarios que demandan los servicios ambulatorios de la Subred Integrada de Servicios de Salud Sur, relacionada con medicina general, medicina especializada, salud oral y otros servicios de apoyo (trabajo social, psicologia, nutricion, vacunacion y enfermeria) con enfoque en gestión del riesgo.</t>
  </si>
  <si>
    <t>09. Brindar una adecuada atención a los usuarios que requieren los servicios de internación y quirúrgicos acorde con el modelo de atención en salud, en el marco de una atención humanizada con criterios de oportunidad, accesibilidad, pertinencia y seguridad, brindando información clara que contribuya al restablecimiento de su salud, minimizando la ocurrencia del riesgo clínico durante la prestación del servicio.</t>
  </si>
  <si>
    <t>10. Brindar de manera oportuna, segura, humanizada y con altos estándares de calidad la atención en salud de los usuarios que demandan la prestación de servicios de urgencias afín de estabilizar su condición clínica y definir la conducta pertinente en las Unidades de servicios de la Subred Integrada de Servicios de Salud Sur definidas para este fin</t>
  </si>
  <si>
    <t>11. Prestar servicios de apoyo diagnóstico y terapéutico contribuyendo en la atención integral de los usuarios, acorde con el modelo de atención en salud humanizada con criterios de oportunidad, accesibilidad, pertinencia y seguridad buscando minimizar la materialización de riesgos clínicos.</t>
  </si>
  <si>
    <t>12. Disponer de un diagnostico de salud y calidad de vida actualizado de manera periódica, que permita definir las acciones en salud bajo el modelo de prestación de servicios que den respuesta a las necesidades y riesgos identificados a nivel individual, colectivo y poblacional, permitiendo así determinar la efectividad de las intervenciones realizadas a la comunidad usuaria de la Subred Sur.</t>
  </si>
  <si>
    <t>13. Identificar y gestionar las necesidades del talento humano, desde su planeación, ingreso, permanencia y desvinculación, que promuevan el mejoramiento de su calidad de vida y desarrollo de sus competencias, enfocadas a fortalecer la cultura de servicio humanizado y de mejoramiento continuo.</t>
  </si>
  <si>
    <t>14. Brindar de manera eficaz y oportuna los servicios requeridos desde el componente administrativo por los diferentes procesos de la subred sur, aportando al cumplimiento de la misionalidad institucional.</t>
  </si>
  <si>
    <t>15. Administrar el Ciclo de Efectivo de la Subred Integrada de Servicios de Salud Sur.</t>
  </si>
  <si>
    <t>16. Realizar la contratación de bienes, servicios, consultorías y obras de manera oportuna cumpliendo con la normatividad vigente , alineados al Direccionamiento estratégico a fin de contribuir al logro de los objetivos de la entidad.</t>
  </si>
  <si>
    <t>17. Desarrollar diagnostico ambiental para establecer las acciones necesarias para la prevencion y mitigacion de los impactos ambientales, gestionando la construccion de entornos saludables de los grupo de valor garantizando el cumplimiento a los requisitos normativos e internos establecidos en la entidad.</t>
  </si>
  <si>
    <t>18. Planear, organizar y controlar el manejo de la documentación e información fisica y electronica producida y recibida en virtud de las funciones desarrolladas en la Subred Integrada de Servicios de salud Sur ESE, implementando las pautas, estándares, metodologías, procedimientos, para la creación, uso, mantenimiento, retención, acceso, disponibilidad para la consulta, preservación y conservación de la información, facilitando de esta manera la utilización y ubicación de la información para garantizar la protección del patrimonio documental de la entidad en cumplimiento de la normatividad archivística vigente.</t>
  </si>
  <si>
    <t>19. Adelantar trámite tendiente a establecer responsabilidad disciplinaria de servidores y exservidores públicos de la Subred integrada de Servicios de Salud Sur E.S.E. originadas en incumplimiento de funciones. Igualmente, implementar estrategias de sensibilización, con el fin de prevenir la incursión en conductas contrarias al derecho disciplinario por parte de funcionarios de la entidad.</t>
  </si>
  <si>
    <t>20. Verificar la efectividad del Sistema de control interno en la Subred Integrada de Servicios de Salud Sur mediante la evaluación y análisis de la gestion de los procesos, basados en la gestion del riesgo, con el fin de generar recomendaciones que orienten y contribuyan al mejoramiento continuo de la entidad, en concordancia con el Direccionamiento Estratégico.</t>
  </si>
  <si>
    <t>Opacidad</t>
  </si>
  <si>
    <t xml:space="preserve">Fraude </t>
  </si>
  <si>
    <t xml:space="preserve">Soborno </t>
  </si>
  <si>
    <t>2.</t>
  </si>
  <si>
    <t>1.</t>
  </si>
  <si>
    <t>3.</t>
  </si>
  <si>
    <t>4.</t>
  </si>
  <si>
    <t>5.</t>
  </si>
  <si>
    <t>Consecuencias</t>
  </si>
  <si>
    <r>
      <t xml:space="preserve">Vigencia:     </t>
    </r>
    <r>
      <rPr>
        <b/>
        <sz val="14"/>
        <color rgb="FF92D050"/>
        <rFont val="Arial Narrow"/>
        <family val="2"/>
      </rPr>
      <t>2023</t>
    </r>
  </si>
  <si>
    <t xml:space="preserve">Líder administración del Riesgo </t>
  </si>
  <si>
    <t>reputacional y económica</t>
  </si>
  <si>
    <t>económica</t>
  </si>
  <si>
    <t>reputacional</t>
  </si>
  <si>
    <t>económica y reputacional</t>
  </si>
  <si>
    <t>DI-GRI-FT-01</t>
  </si>
  <si>
    <t>V3</t>
  </si>
  <si>
    <t>TODOS LOS PROCESOS</t>
  </si>
  <si>
    <t xml:space="preserve">MACRO PROCESOS </t>
  </si>
  <si>
    <t xml:space="preserve">Diseño y Creación: </t>
  </si>
  <si>
    <t>Reviso:</t>
  </si>
  <si>
    <r>
      <t xml:space="preserve">Dra Gloria Libia Polania
</t>
    </r>
    <r>
      <rPr>
        <b/>
        <sz val="14"/>
        <rFont val="Arial Narrow"/>
        <family val="2"/>
      </rPr>
      <t xml:space="preserve">Jefe oficina Desarrollo Institucional </t>
    </r>
  </si>
  <si>
    <t xml:space="preserve">aprobo: </t>
  </si>
  <si>
    <r>
      <t xml:space="preserve">Comité SIAR 
</t>
    </r>
    <r>
      <rPr>
        <b/>
        <sz val="14"/>
        <rFont val="Arial Narrow"/>
        <family val="2"/>
      </rPr>
      <t>Subred Integrada de Servicios de Salud Sur E.S.E</t>
    </r>
  </si>
  <si>
    <t>3.10 Riesgo: posibilidad del Impacto + causa imediata + causa raiz  (siempre debe empezar el riesgo con "posibilidad de").</t>
  </si>
  <si>
    <t>1 - Fase</t>
  </si>
  <si>
    <t>2 - Fase</t>
  </si>
  <si>
    <t>3 - Fase</t>
  </si>
  <si>
    <t xml:space="preserve">Autoridad y Responsabilidad </t>
  </si>
  <si>
    <t>Autoridad y Responsabilidad</t>
  </si>
  <si>
    <t xml:space="preserve">       * Evento Externo: Suplantación de identidad - Asalto a la oficina - atentados, vandalismo, orden pública</t>
  </si>
  <si>
    <t>FASE 1</t>
  </si>
  <si>
    <t>FASE 2</t>
  </si>
  <si>
    <t>FASE 3</t>
  </si>
  <si>
    <r>
      <rPr>
        <b/>
        <sz val="11"/>
        <color theme="1"/>
        <rFont val="Arial Narrow"/>
        <family val="2"/>
      </rPr>
      <t>Reducir:</t>
    </r>
    <r>
      <rPr>
        <sz val="11"/>
        <color theme="1"/>
        <rFont val="Arial Narrow"/>
        <family val="2"/>
      </rPr>
      <t xml:space="preserve"> El nivel de riesgo debería ser administrado mediante el establecimiento de controles, de modo que el riesgo residual se pueda reevaluar como algo aceptable para la entidad. Estos controles disminuyen normalmente la probabilidad y/o el impacto del riesgo.
Deberían seleccionarse controles apropiados y con una adecuada segregación de funciones, de manera que el tratamiento al riesgo adoptado logre la reducción prevista sobre este.</t>
    </r>
  </si>
  <si>
    <r>
      <rPr>
        <b/>
        <sz val="11"/>
        <color theme="1"/>
        <rFont val="Arial Narrow"/>
        <family val="2"/>
      </rPr>
      <t xml:space="preserve">Compartir: </t>
    </r>
    <r>
      <rPr>
        <sz val="11"/>
        <color theme="1"/>
        <rFont val="Arial Narrow"/>
        <family val="2"/>
      </rPr>
      <t>Cuando es muy difícil para la entidad reducir el riesgo a un nivel aceptable o se carece de conocimientos necesarios para gestionarlo, este puede ser compartido con otra parte interesada que pueda gestionarlo con más eficacia. Cabe señalar que normalmente no es posible transferir la responsabilidad del riesgo.</t>
    </r>
  </si>
  <si>
    <r>
      <rPr>
        <b/>
        <sz val="11"/>
        <color theme="1"/>
        <rFont val="Arial Narrow"/>
        <family val="2"/>
      </rPr>
      <t>Evitar:</t>
    </r>
    <r>
      <rPr>
        <sz val="11"/>
        <color theme="1"/>
        <rFont val="Arial Narrow"/>
        <family val="2"/>
      </rPr>
      <t xml:space="preserve"> Cuando los escenarios de riesgo identificado se consideran demasiado extremos se puede tomar una decisión para evitar el riesgo, mediante la cancelación de una actividad o un conjunto de actividades.
Desde el punto de vista de los responsables de la toma de deci siones, este tratamiento es simple, la menos arriesgada y menos costosa, pero es un obstáculo para el desarrollo de las actividades de la entidad y, por lo tanto, hay situaciones donde no es una opción</t>
    </r>
  </si>
  <si>
    <r>
      <rPr>
        <b/>
        <sz val="11"/>
        <color theme="1"/>
        <rFont val="Arial Narrow"/>
        <family val="2"/>
      </rPr>
      <t xml:space="preserve">Documentado: </t>
    </r>
    <r>
      <rPr>
        <sz val="11"/>
        <color theme="1"/>
        <rFont val="Arial Narrow"/>
        <family val="2"/>
      </rPr>
      <t>Controles que están documentados en el proceso, ya sea en manuales, procedimientos, flujogramas o cualquier otro documento propio del proceso.</t>
    </r>
  </si>
  <si>
    <r>
      <rPr>
        <b/>
        <sz val="11"/>
        <color theme="1"/>
        <rFont val="Arial Narrow"/>
        <family val="2"/>
      </rPr>
      <t>Sin Documentar:</t>
    </r>
    <r>
      <rPr>
        <sz val="11"/>
        <color theme="1"/>
        <rFont val="Arial Narrow"/>
        <family val="2"/>
      </rPr>
      <t xml:space="preserve"> Identifica a los controles que pese a que se ejecutan en el proceso no se encuentran documentados en ningún documento propio del proceso .</t>
    </r>
  </si>
  <si>
    <r>
      <rPr>
        <b/>
        <sz val="11"/>
        <color theme="1"/>
        <rFont val="Arial Narrow"/>
        <family val="2"/>
      </rPr>
      <t xml:space="preserve">Continua: </t>
    </r>
    <r>
      <rPr>
        <sz val="11"/>
        <color theme="1"/>
        <rFont val="Arial Narrow"/>
        <family val="2"/>
      </rPr>
      <t>El control se aplica siempre que se realiza la actividad que conlleva el riesgo.</t>
    </r>
  </si>
  <si>
    <r>
      <rPr>
        <b/>
        <sz val="11"/>
        <color theme="1"/>
        <rFont val="Arial Narrow"/>
        <family val="2"/>
      </rPr>
      <t xml:space="preserve">Aleatoria: </t>
    </r>
    <r>
      <rPr>
        <sz val="11"/>
        <color theme="1"/>
        <rFont val="Arial Narrow"/>
        <family val="2"/>
      </rPr>
      <t>El control se aplica aleatoriamente a la actividad que conlleva el riesgo.</t>
    </r>
  </si>
  <si>
    <r>
      <rPr>
        <b/>
        <sz val="11"/>
        <color theme="1"/>
        <rFont val="Arial Narrow"/>
        <family val="2"/>
      </rPr>
      <t>Con Registro:</t>
    </r>
    <r>
      <rPr>
        <sz val="11"/>
        <color theme="1"/>
        <rFont val="Arial Narrow"/>
        <family val="2"/>
      </rPr>
      <t xml:space="preserve"> El control deja un registro permite evidencia la ejecución del control.</t>
    </r>
  </si>
  <si>
    <r>
      <rPr>
        <b/>
        <sz val="11"/>
        <color theme="1"/>
        <rFont val="Arial Narrow"/>
        <family val="2"/>
      </rPr>
      <t xml:space="preserve">Sin Registro: </t>
    </r>
    <r>
      <rPr>
        <sz val="11"/>
        <color theme="1"/>
        <rFont val="Arial Narrow"/>
        <family val="2"/>
      </rPr>
      <t xml:space="preserve">El control no deja registro de la ejecución del control. </t>
    </r>
  </si>
  <si>
    <r>
      <rPr>
        <b/>
        <sz val="11"/>
        <color theme="9" tint="-0.249977111117893"/>
        <rFont val="Arial Narrow"/>
        <family val="2"/>
      </rPr>
      <t>Responsable:</t>
    </r>
    <r>
      <rPr>
        <sz val="11"/>
        <color theme="9" tint="-0.249977111117893"/>
        <rFont val="Arial Narrow"/>
        <family val="2"/>
      </rPr>
      <t xml:space="preserve"> </t>
    </r>
    <r>
      <rPr>
        <sz val="11"/>
        <color theme="1"/>
        <rFont val="Arial Narrow"/>
        <family val="2"/>
      </rPr>
      <t>Identifica el cargo del servidor que ejecuta el control, en caso de que sean controles automáticos se identificará el sistema que realiza la actividad.</t>
    </r>
  </si>
  <si>
    <r>
      <rPr>
        <b/>
        <sz val="11"/>
        <color theme="9" tint="-0.249977111117893"/>
        <rFont val="Arial Narrow"/>
        <family val="2"/>
      </rPr>
      <t>Acción:</t>
    </r>
    <r>
      <rPr>
        <b/>
        <sz val="11"/>
        <color rgb="FFFFC000"/>
        <rFont val="Arial Narrow"/>
        <family val="2"/>
      </rPr>
      <t xml:space="preserve"> </t>
    </r>
    <r>
      <rPr>
        <sz val="11"/>
        <color theme="1"/>
        <rFont val="Arial Narrow"/>
        <family val="2"/>
      </rPr>
      <t>Se determina mediante verbos que indican la acción que deben realizar como parte del control.</t>
    </r>
  </si>
  <si>
    <r>
      <rPr>
        <b/>
        <sz val="11"/>
        <color theme="9" tint="-0.249977111117893"/>
        <rFont val="Arial Narrow"/>
        <family val="2"/>
      </rPr>
      <t xml:space="preserve">Complemento: </t>
    </r>
    <r>
      <rPr>
        <b/>
        <sz val="11"/>
        <color theme="1"/>
        <rFont val="Arial Narrow"/>
        <family val="2"/>
      </rPr>
      <t>C</t>
    </r>
    <r>
      <rPr>
        <sz val="11"/>
        <color theme="1"/>
        <rFont val="Arial Narrow"/>
        <family val="2"/>
      </rPr>
      <t>orresponde a los detalles que permiten identificar claramente el objeto del control.</t>
    </r>
  </si>
  <si>
    <r>
      <t>1.</t>
    </r>
    <r>
      <rPr>
        <b/>
        <sz val="12"/>
        <color theme="0"/>
        <rFont val="Arial Narrow"/>
        <family val="2"/>
      </rPr>
      <t xml:space="preserve"> Hoja Contexto Estratégico: </t>
    </r>
    <r>
      <rPr>
        <sz val="12"/>
        <color theme="0"/>
        <rFont val="Arial Narrow"/>
        <family val="2"/>
      </rPr>
      <t>Se encuentar el informe FODA correspondiente a la Subred.</t>
    </r>
  </si>
  <si>
    <r>
      <t xml:space="preserve">2. </t>
    </r>
    <r>
      <rPr>
        <b/>
        <sz val="12"/>
        <color theme="0"/>
        <rFont val="Arial Narrow"/>
        <family val="2"/>
      </rPr>
      <t>Hoja Contexto Estratégico por Proceso</t>
    </r>
    <r>
      <rPr>
        <sz val="12"/>
        <color theme="0"/>
        <rFont val="Arial Narrow"/>
        <family val="2"/>
      </rPr>
      <t>: Diligenciar el FODA del Proceso.</t>
    </r>
  </si>
  <si>
    <r>
      <t xml:space="preserve">3. </t>
    </r>
    <r>
      <rPr>
        <b/>
        <sz val="12"/>
        <color theme="0"/>
        <rFont val="Arial Narrow"/>
        <family val="2"/>
      </rPr>
      <t>Hoja Matriz Institucional de Riesgos:</t>
    </r>
    <r>
      <rPr>
        <sz val="12"/>
        <color theme="0"/>
        <rFont val="Arial Narrow"/>
        <family val="2"/>
      </rPr>
      <t xml:space="preserve"> Identificación,  evaluación, analísis, valoración, plan de acción y autocontrol de riesgos institucionales.</t>
    </r>
  </si>
  <si>
    <r>
      <t xml:space="preserve">3.1 </t>
    </r>
    <r>
      <rPr>
        <b/>
        <sz val="12"/>
        <color theme="0"/>
        <rFont val="Arial Narrow"/>
        <family val="2"/>
      </rPr>
      <t xml:space="preserve">N° </t>
    </r>
    <r>
      <rPr>
        <sz val="12"/>
        <color theme="0"/>
        <rFont val="Arial Narrow"/>
        <family val="2"/>
      </rPr>
      <t>Número de riesgo identificado.</t>
    </r>
  </si>
  <si>
    <r>
      <t xml:space="preserve">3.4 </t>
    </r>
    <r>
      <rPr>
        <b/>
        <sz val="12"/>
        <color theme="0"/>
        <rFont val="Arial Narrow"/>
        <family val="2"/>
      </rPr>
      <t xml:space="preserve">Tipologia: </t>
    </r>
    <r>
      <rPr>
        <sz val="12"/>
        <color theme="0"/>
        <rFont val="Arial Narrow"/>
        <family val="2"/>
      </rPr>
      <t>Se refiere aquellos riesgos que estén presentes en un sistema económico y reputacional. Y esta se deriva dentro de los Operacionales, de corrupción y seguridad digital.</t>
    </r>
  </si>
  <si>
    <r>
      <t xml:space="preserve">3.5 </t>
    </r>
    <r>
      <rPr>
        <b/>
        <sz val="12"/>
        <color theme="0"/>
        <rFont val="Arial Narrow"/>
        <family val="2"/>
      </rPr>
      <t>Impacto</t>
    </r>
    <r>
      <rPr>
        <sz val="12"/>
        <color theme="0"/>
        <rFont val="Arial Narrow"/>
        <family val="2"/>
      </rPr>
      <t>: El área de impacto es la consecuencia económica o reputacional a la cual se ve expuesta la organización en caso de materializarse un riesgo. Los impactos que aplican son afectación económica (o presupuestal) y reputacional.</t>
    </r>
  </si>
  <si>
    <r>
      <t xml:space="preserve">3.6 </t>
    </r>
    <r>
      <rPr>
        <b/>
        <sz val="12"/>
        <color theme="0"/>
        <rFont val="Arial Narrow"/>
        <family val="2"/>
      </rPr>
      <t>Causa inmediata:</t>
    </r>
    <r>
      <rPr>
        <sz val="12"/>
        <color theme="0"/>
        <rFont val="Arial Narrow"/>
        <family val="2"/>
      </rPr>
      <t xml:space="preserve"> Circunstancias o situaciones más evidentes sobre las cuales se presenta el riesgo, las mismas no constituyen la causa principal o base para que se presente el riesgo.</t>
    </r>
  </si>
  <si>
    <r>
      <t xml:space="preserve">3.7 </t>
    </r>
    <r>
      <rPr>
        <b/>
        <sz val="12"/>
        <color theme="0"/>
        <rFont val="Arial Narrow"/>
        <family val="2"/>
      </rPr>
      <t>Causa Raiz:</t>
    </r>
    <r>
      <rPr>
        <sz val="12"/>
        <color theme="0"/>
        <rFont val="Arial Narrow"/>
        <family val="2"/>
      </rPr>
      <t xml:space="preserve"> Es la causa principal o básica, corresponden a las razones por la cuales se puede presentar el riesgo.</t>
    </r>
  </si>
  <si>
    <r>
      <t xml:space="preserve">3.8 </t>
    </r>
    <r>
      <rPr>
        <b/>
        <sz val="12"/>
        <color theme="0"/>
        <rFont val="Arial Narrow"/>
        <family val="2"/>
      </rPr>
      <t>Consecuencia:</t>
    </r>
    <r>
      <rPr>
        <sz val="12"/>
        <color theme="0"/>
        <rFont val="Arial Narrow"/>
        <family val="2"/>
      </rPr>
      <t xml:space="preserve"> Se tienen en cuenta las consecuencias potenciales establecidas</t>
    </r>
  </si>
  <si>
    <r>
      <t xml:space="preserve">3.12 </t>
    </r>
    <r>
      <rPr>
        <b/>
        <sz val="12"/>
        <color theme="0"/>
        <rFont val="Arial Narrow"/>
        <family val="2"/>
      </rPr>
      <t xml:space="preserve">Clasificación del riesgo: </t>
    </r>
    <r>
      <rPr>
        <sz val="12"/>
        <color theme="0"/>
        <rFont val="Arial Narrow"/>
        <family val="2"/>
      </rPr>
      <t>Seleccione de las listas desplegables según corresponda el factor del riesgo.</t>
    </r>
  </si>
  <si>
    <r>
      <t xml:space="preserve">4.1 </t>
    </r>
    <r>
      <rPr>
        <b/>
        <sz val="12"/>
        <color theme="0"/>
        <rFont val="Arial Narrow"/>
        <family val="2"/>
      </rPr>
      <t>Frecuencia:</t>
    </r>
    <r>
      <rPr>
        <sz val="12"/>
        <color theme="0"/>
        <rFont val="Arial Narrow"/>
        <family val="2"/>
      </rPr>
      <t xml:space="preserve"> La exposición al riesgo estará asociada al proceso o actividad que se esté analizando, es decir, al número de veces que se pasa por el punto de riesgo en el periodo de 1 año.</t>
    </r>
  </si>
  <si>
    <r>
      <t xml:space="preserve">4.4 </t>
    </r>
    <r>
      <rPr>
        <b/>
        <sz val="12"/>
        <color theme="0"/>
        <rFont val="Arial Narrow"/>
        <family val="2"/>
      </rPr>
      <t xml:space="preserve">Riesgos Inherente / Zona de riesgo: </t>
    </r>
    <r>
      <rPr>
        <sz val="12"/>
        <color theme="0"/>
        <rFont val="Arial Narrow"/>
        <family val="2"/>
      </rPr>
      <t>Es la combinación de la probabilidad e impacto y se refeljará en el cuadrante y/o zona del cuadro de calor antes de aplicarsen los controles (vease # 6.7 de la Mapa de calor).</t>
    </r>
  </si>
  <si>
    <r>
      <t xml:space="preserve">5.2 </t>
    </r>
    <r>
      <rPr>
        <b/>
        <sz val="12"/>
        <color theme="0"/>
        <rFont val="Arial Narrow"/>
        <family val="2"/>
      </rPr>
      <t>Probabilidad:</t>
    </r>
    <r>
      <rPr>
        <sz val="12"/>
        <color theme="0"/>
        <rFont val="Arial Narrow"/>
        <family val="2"/>
      </rPr>
      <t xml:space="preserve"> Según la descripción del control aplicar si ataca directamente la probabilidad seleccionada en el numeral 4.2</t>
    </r>
  </si>
  <si>
    <r>
      <t xml:space="preserve">5.3 </t>
    </r>
    <r>
      <rPr>
        <b/>
        <sz val="12"/>
        <color theme="0"/>
        <rFont val="Arial Narrow"/>
        <family val="2"/>
      </rPr>
      <t>Impacto: S</t>
    </r>
    <r>
      <rPr>
        <sz val="12"/>
        <color theme="0"/>
        <rFont val="Arial Narrow"/>
        <family val="2"/>
      </rPr>
      <t>egún la descripción del control aplicar si ataca directamente la probabilidad seleccionada en el numeral 4.2</t>
    </r>
  </si>
  <si>
    <r>
      <t xml:space="preserve">5.4 </t>
    </r>
    <r>
      <rPr>
        <b/>
        <sz val="12"/>
        <color theme="0"/>
        <rFont val="Arial Narrow"/>
        <family val="2"/>
      </rPr>
      <t>Control preventivo:</t>
    </r>
    <r>
      <rPr>
        <sz val="12"/>
        <color theme="0"/>
        <rFont val="Arial Narrow"/>
        <family val="2"/>
      </rPr>
      <t xml:space="preserve"> Control accionado en la entrada del proceso y antes de que se realice la actividad originadora del riesgo, se busca establecer las condiciones que aseguren el resultado final esperado. </t>
    </r>
  </si>
  <si>
    <r>
      <t>5.5</t>
    </r>
    <r>
      <rPr>
        <b/>
        <sz val="12"/>
        <color theme="0"/>
        <rFont val="Arial Narrow"/>
        <family val="2"/>
      </rPr>
      <t xml:space="preserve"> Control detectivo: </t>
    </r>
    <r>
      <rPr>
        <sz val="12"/>
        <color theme="0"/>
        <rFont val="Arial Narrow"/>
        <family val="2"/>
      </rPr>
      <t>control accionado durante la ejecución del proceso. Estos controles detectan el riesgo, pero generan reprocesos.</t>
    </r>
  </si>
  <si>
    <r>
      <t xml:space="preserve">5.6 </t>
    </r>
    <r>
      <rPr>
        <b/>
        <sz val="12"/>
        <color theme="0"/>
        <rFont val="Arial Narrow"/>
        <family val="2"/>
      </rPr>
      <t xml:space="preserve">Control correctivo: </t>
    </r>
    <r>
      <rPr>
        <sz val="12"/>
        <color theme="0"/>
        <rFont val="Arial Narrow"/>
        <family val="2"/>
      </rPr>
      <t>control accionado en la salida del proceso y después de que se materializa el riesgo. Estos controles tienen costos implícitos.</t>
    </r>
  </si>
  <si>
    <r>
      <t xml:space="preserve">5.7 </t>
    </r>
    <r>
      <rPr>
        <b/>
        <sz val="12"/>
        <color theme="0"/>
        <rFont val="Arial Narrow"/>
        <family val="2"/>
      </rPr>
      <t>Automático:</t>
    </r>
    <r>
      <rPr>
        <sz val="12"/>
        <color theme="0"/>
        <rFont val="Arial Narrow"/>
        <family val="2"/>
      </rPr>
      <t xml:space="preserve"> Son actividades de procesamiento o validación de información que se ejecutan por un sistema y/o aplicativo de manera automática sin la intervención de personas para su realización.</t>
    </r>
  </si>
  <si>
    <r>
      <t>5.8</t>
    </r>
    <r>
      <rPr>
        <b/>
        <sz val="12"/>
        <color theme="0"/>
        <rFont val="Arial Narrow"/>
        <family val="2"/>
      </rPr>
      <t xml:space="preserve"> Manual: </t>
    </r>
    <r>
      <rPr>
        <sz val="12"/>
        <color theme="0"/>
        <rFont val="Arial Narrow"/>
        <family val="2"/>
      </rPr>
      <t>Controles que son ejecutados por una persona, tiene implícito el error humano.</t>
    </r>
  </si>
  <si>
    <r>
      <t>5.9</t>
    </r>
    <r>
      <rPr>
        <b/>
        <sz val="12"/>
        <color theme="0"/>
        <rFont val="Arial Narrow"/>
        <family val="2"/>
      </rPr>
      <t xml:space="preserve"> Resultado: </t>
    </r>
    <r>
      <rPr>
        <sz val="12"/>
        <color theme="0"/>
        <rFont val="Arial Narrow"/>
        <family val="2"/>
      </rPr>
      <t>es el valor del control implementado para el riesgo identificado</t>
    </r>
    <r>
      <rPr>
        <sz val="12"/>
        <color rgb="FF70FC81"/>
        <rFont val="Arial Narrow"/>
        <family val="2"/>
      </rPr>
      <t xml:space="preserve"> (</t>
    </r>
    <r>
      <rPr>
        <sz val="12"/>
        <color theme="0"/>
        <rFont val="Arial Narrow"/>
        <family val="2"/>
      </rPr>
      <t>cuantitativo (Tipo) + Cualitativo (Implementación)</t>
    </r>
    <r>
      <rPr>
        <sz val="12"/>
        <color rgb="FF70FC81"/>
        <rFont val="Arial Narrow"/>
        <family val="2"/>
      </rPr>
      <t>)</t>
    </r>
  </si>
  <si>
    <r>
      <t>5.10</t>
    </r>
    <r>
      <rPr>
        <b/>
        <sz val="12"/>
        <color theme="0"/>
        <rFont val="Arial Narrow"/>
        <family val="2"/>
      </rPr>
      <t xml:space="preserve"> Porcentaje de efectividad </t>
    </r>
    <r>
      <rPr>
        <b/>
        <sz val="12"/>
        <color rgb="FF3CFE5C"/>
        <rFont val="Arial Narrow"/>
        <family val="2"/>
      </rPr>
      <t>(Y)</t>
    </r>
    <r>
      <rPr>
        <b/>
        <sz val="12"/>
        <color theme="0"/>
        <rFont val="Arial Narrow"/>
        <family val="2"/>
      </rPr>
      <t xml:space="preserve">: </t>
    </r>
    <r>
      <rPr>
        <sz val="12"/>
        <color theme="0"/>
        <rFont val="Arial Narrow"/>
        <family val="2"/>
      </rPr>
      <t>Realice la siguiente ecuación.</t>
    </r>
  </si>
  <si>
    <r>
      <t>5.11</t>
    </r>
    <r>
      <rPr>
        <b/>
        <sz val="12"/>
        <color theme="0"/>
        <rFont val="Arial Narrow"/>
        <family val="2"/>
      </rPr>
      <t xml:space="preserve"> Porcentaje de efectividad </t>
    </r>
    <r>
      <rPr>
        <b/>
        <sz val="12"/>
        <color rgb="FF3CFE5C"/>
        <rFont val="Arial Narrow"/>
        <family val="2"/>
      </rPr>
      <t>(X)</t>
    </r>
    <r>
      <rPr>
        <b/>
        <sz val="12"/>
        <color theme="0"/>
        <rFont val="Arial Narrow"/>
        <family val="2"/>
      </rPr>
      <t xml:space="preserve">: </t>
    </r>
    <r>
      <rPr>
        <sz val="12"/>
        <color theme="0"/>
        <rFont val="Arial Narrow"/>
        <family val="2"/>
      </rPr>
      <t>para los riesgos de corrupción el impacto siempre sea el mismo que el del riesgo inherente.</t>
    </r>
  </si>
  <si>
    <r>
      <t>5.15</t>
    </r>
    <r>
      <rPr>
        <b/>
        <sz val="12"/>
        <color theme="0"/>
        <rFont val="Arial Narrow"/>
        <family val="2"/>
      </rPr>
      <t xml:space="preserve"> Actividad de control:</t>
    </r>
    <r>
      <rPr>
        <sz val="12"/>
        <color theme="0"/>
        <rFont val="Arial Narrow"/>
        <family val="2"/>
      </rPr>
      <t xml:space="preserve"> es la accion que se realizará frente al control determinado para atacar el riesgo identificado .</t>
    </r>
  </si>
  <si>
    <r>
      <t xml:space="preserve">5.16 </t>
    </r>
    <r>
      <rPr>
        <b/>
        <sz val="12"/>
        <color theme="0"/>
        <rFont val="Arial Narrow"/>
        <family val="2"/>
      </rPr>
      <t>Frecuencia:</t>
    </r>
    <r>
      <rPr>
        <sz val="12"/>
        <color theme="0"/>
        <rFont val="Arial Narrow"/>
        <family val="2"/>
      </rPr>
      <t xml:space="preserve"> es la perioricidad con que se realiza la actividad para mitigar, o evitar la materializacion del riesgo identificado.</t>
    </r>
  </si>
  <si>
    <r>
      <t xml:space="preserve">5.17 </t>
    </r>
    <r>
      <rPr>
        <b/>
        <sz val="12"/>
        <color theme="0"/>
        <rFont val="Arial Narrow"/>
        <family val="2"/>
      </rPr>
      <t>Soportes:</t>
    </r>
    <r>
      <rPr>
        <sz val="12"/>
        <color theme="0"/>
        <rFont val="Arial Narrow"/>
        <family val="2"/>
      </rPr>
      <t xml:space="preserve"> es la evidencia que soporta la acción en la actividad de control.</t>
    </r>
  </si>
  <si>
    <r>
      <t xml:space="preserve">6.1 </t>
    </r>
    <r>
      <rPr>
        <b/>
        <sz val="12"/>
        <color theme="0"/>
        <rFont val="Arial Narrow"/>
        <family val="2"/>
      </rPr>
      <t>Probabilidad:</t>
    </r>
    <r>
      <rPr>
        <sz val="12"/>
        <color theme="0"/>
        <rFont val="Arial Narrow"/>
        <family val="2"/>
      </rPr>
      <t xml:space="preserve"> es el porcentaje en el que el riesgo disminuye al tener diversos controles que minimizan la oportunidad de ocurriencia. (se define automaticamente al momento de realizarse la operación matematica efectuada en la casilla </t>
    </r>
    <r>
      <rPr>
        <sz val="12"/>
        <color rgb="FF3CFE5C"/>
        <rFont val="Arial Narrow"/>
        <family val="2"/>
      </rPr>
      <t>5.10</t>
    </r>
    <r>
      <rPr>
        <sz val="12"/>
        <color theme="0"/>
        <rFont val="Arial Narrow"/>
        <family val="2"/>
      </rPr>
      <t>)</t>
    </r>
  </si>
  <si>
    <r>
      <t>6.2</t>
    </r>
    <r>
      <rPr>
        <b/>
        <sz val="12"/>
        <color theme="0"/>
        <rFont val="Arial Narrow"/>
        <family val="2"/>
      </rPr>
      <t xml:space="preserve"> Impacto:</t>
    </r>
    <r>
      <rPr>
        <sz val="12"/>
        <color theme="0"/>
        <rFont val="Arial Narrow"/>
        <family val="2"/>
      </rPr>
      <t xml:space="preserve"> es el porcentaje en el que el riesgo disminuye al tener diversos controles que minimizan la oportunidad de ocurriencia. (se define automaticamente al momento de realizarse la operación matematica efectuada en la casilla </t>
    </r>
    <r>
      <rPr>
        <sz val="12"/>
        <color rgb="FF3CFE5C"/>
        <rFont val="Arial Narrow"/>
        <family val="2"/>
      </rPr>
      <t>5.11</t>
    </r>
    <r>
      <rPr>
        <sz val="12"/>
        <color theme="0"/>
        <rFont val="Arial Narrow"/>
        <family val="2"/>
      </rPr>
      <t>)</t>
    </r>
  </si>
  <si>
    <r>
      <t xml:space="preserve">6.4 </t>
    </r>
    <r>
      <rPr>
        <b/>
        <sz val="12"/>
        <color theme="0"/>
        <rFont val="Arial Narrow"/>
        <family val="2"/>
      </rPr>
      <t>Tratamiento:</t>
    </r>
    <r>
      <rPr>
        <sz val="12"/>
        <color theme="0"/>
        <rFont val="Arial Narrow"/>
        <family val="2"/>
      </rPr>
      <t xml:space="preserve"> Decisión que se toma frente a un determinado nivel de riesgo, dicha decisión puede ser aceptar, reducir o evitar. Se analiza frente al riesgo residual, esto para procesos en funcionamiento, cuando se trate de procesos nuevos , se procede a partir del riesgo inherente.</t>
    </r>
  </si>
  <si>
    <r>
      <t>7.1</t>
    </r>
    <r>
      <rPr>
        <b/>
        <sz val="12"/>
        <color theme="0"/>
        <rFont val="Arial Narrow"/>
        <family val="2"/>
      </rPr>
      <t xml:space="preserve">  Plan de accion:</t>
    </r>
    <r>
      <rPr>
        <sz val="12"/>
        <color theme="0"/>
        <rFont val="Arial Narrow"/>
        <family val="2"/>
      </rPr>
      <t xml:space="preserve"> La actividad pertinente, el responsable, fecha, seguimiento y estado (estableciendo inicio y finalización). </t>
    </r>
  </si>
  <si>
    <r>
      <t xml:space="preserve">7.2 </t>
    </r>
    <r>
      <rPr>
        <b/>
        <sz val="12"/>
        <color theme="0"/>
        <rFont val="Arial Narrow"/>
        <family val="2"/>
      </rPr>
      <t xml:space="preserve">Plan de contingencia:  </t>
    </r>
    <r>
      <rPr>
        <sz val="12"/>
        <color theme="0"/>
        <rFont val="Arial Narrow"/>
        <family val="2"/>
      </rPr>
      <t xml:space="preserve">actividad que se debe realizar de forma inmediata al momento de presenciar una materialización del riesgo identificado </t>
    </r>
  </si>
  <si>
    <r>
      <t>7.4</t>
    </r>
    <r>
      <rPr>
        <b/>
        <sz val="12"/>
        <color theme="0"/>
        <rFont val="Arial Narrow"/>
        <family val="2"/>
      </rPr>
      <t xml:space="preserve"> Profesional responsable de la ejecución:</t>
    </r>
    <r>
      <rPr>
        <sz val="12"/>
        <color theme="0"/>
        <rFont val="Arial Narrow"/>
        <family val="2"/>
      </rPr>
      <t xml:space="preserve"> Es el nombre o cargo de la persona que debe reaccionar de forma inmediata al momento de evidenciar una materialización del riesgo identificado</t>
    </r>
  </si>
  <si>
    <r>
      <t xml:space="preserve">       * Ejecución y administración de procesos: </t>
    </r>
    <r>
      <rPr>
        <sz val="11"/>
        <rFont val="Arial Narrow"/>
        <family val="2"/>
      </rPr>
      <t>Pérdidas derivadas de errores en la ejecución y administración de procesos.</t>
    </r>
  </si>
  <si>
    <r>
      <t xml:space="preserve">       * Fraude externo: </t>
    </r>
    <r>
      <rPr>
        <sz val="11"/>
        <rFont val="Arial Narrow"/>
        <family val="2"/>
      </rPr>
      <t>Pérdida derivada de actos de fraude por personas ajenas a la organización (no participa personal de la entidad).</t>
    </r>
  </si>
  <si>
    <r>
      <t xml:space="preserve">       * Fraude interno:</t>
    </r>
    <r>
      <rPr>
        <sz val="11"/>
        <rFont val="Arial Narrow"/>
        <family val="2"/>
      </rPr>
      <t xml:space="preserve"> Pérdida debido a actos de fraude, actuaciones irregulares, comisión de hechos delictivos abuso de confianza, apropiación indebida, incumplimiento de regulaciones legales o internas de la entidad.</t>
    </r>
  </si>
  <si>
    <r>
      <t xml:space="preserve">       * Fallas tecnológicas:</t>
    </r>
    <r>
      <rPr>
        <sz val="11"/>
        <rFont val="Arial Narrow"/>
        <family val="2"/>
      </rPr>
      <t xml:space="preserve"> Errores en hardware, software, telecomunicaciones, interrupción de servicios básicos.</t>
    </r>
  </si>
  <si>
    <r>
      <rPr>
        <b/>
        <sz val="11"/>
        <rFont val="Arial Narrow"/>
        <family val="2"/>
      </rPr>
      <t xml:space="preserve">       * Relaciones laborales:</t>
    </r>
    <r>
      <rPr>
        <sz val="11"/>
        <rFont val="Arial Narrow"/>
        <family val="2"/>
      </rPr>
      <t xml:space="preserve"> Pérdidas que surgen de acciones contrarias a las leyes o acuerdos de empleo, salud o seguridad, del pago de demandas por daños personales o de discriminación.</t>
    </r>
  </si>
  <si>
    <r>
      <t xml:space="preserve">       * Usuarios, productos y prácticas: </t>
    </r>
    <r>
      <rPr>
        <sz val="11"/>
        <rFont val="Arial Narrow"/>
        <family val="2"/>
      </rPr>
      <t>Fallas negligentes o involuntarias de las obligaciones frente a los usuarios y que impiden satisfacer una obligación profesional frente a éstos.</t>
    </r>
  </si>
  <si>
    <r>
      <t xml:space="preserve">       * Daños a activos fijos/ eventos externos: </t>
    </r>
    <r>
      <rPr>
        <sz val="11"/>
        <rFont val="Arial Narrow"/>
        <family val="2"/>
      </rPr>
      <t>Pérdida por daños o extravíos de los activos fijos por desastres naturales u otros riesgos/eventos externos como atentados, vandalismo, orden público.</t>
    </r>
  </si>
  <si>
    <r>
      <rPr>
        <b/>
        <sz val="11"/>
        <rFont val="Arial Narrow"/>
        <family val="2"/>
      </rPr>
      <t xml:space="preserve">       * Procesos:</t>
    </r>
    <r>
      <rPr>
        <sz val="11"/>
        <rFont val="Arial Narrow"/>
        <family val="2"/>
      </rPr>
      <t xml:space="preserve"> Falta de procedimientos - Errores de grabación, autorización - Errores en cálculos para pagos internos y externos - Falta de capacitación temas relacionados con el personal.</t>
    </r>
  </si>
  <si>
    <r>
      <rPr>
        <b/>
        <sz val="11"/>
        <rFont val="Arial Narrow"/>
        <family val="2"/>
      </rPr>
      <t xml:space="preserve">       * Talento Humano:</t>
    </r>
    <r>
      <rPr>
        <sz val="11"/>
        <rFont val="Arial Narrow"/>
        <family val="2"/>
      </rPr>
      <t xml:space="preserve"> Hurto activos - Posibles comportamientos no eticos de los empleados - Fraude interno (corrupción, soborno)</t>
    </r>
  </si>
  <si>
    <r>
      <rPr>
        <b/>
        <sz val="11"/>
        <rFont val="Arial Narrow"/>
        <family val="2"/>
      </rPr>
      <t xml:space="preserve">       * Tecnologia: </t>
    </r>
    <r>
      <rPr>
        <sz val="11"/>
        <rFont val="Arial Narrow"/>
        <family val="2"/>
      </rPr>
      <t xml:space="preserve">Daño de equipos - Caída de aplicaciones - Caída de redes - Errores en programas </t>
    </r>
  </si>
  <si>
    <r>
      <rPr>
        <b/>
        <sz val="11"/>
        <rFont val="Arial Narrow"/>
        <family val="2"/>
      </rPr>
      <t xml:space="preserve">       * Infraestructura:</t>
    </r>
    <r>
      <rPr>
        <sz val="11"/>
        <rFont val="Arial Narrow"/>
        <family val="2"/>
      </rPr>
      <t xml:space="preserve"> Derrumbes - Incendios - Inundaciones - Daños a activos Fijos </t>
    </r>
  </si>
  <si>
    <t>Aprobo:</t>
  </si>
  <si>
    <r>
      <rPr>
        <b/>
        <sz val="14"/>
        <rFont val="Arial Narrow"/>
        <family val="2"/>
      </rPr>
      <t xml:space="preserve">Comité SIAR </t>
    </r>
    <r>
      <rPr>
        <b/>
        <sz val="12"/>
        <rFont val="Arial Narrow"/>
        <family val="2"/>
      </rPr>
      <t xml:space="preserve">
</t>
    </r>
    <r>
      <rPr>
        <sz val="12"/>
        <rFont val="Arial Narrow"/>
        <family val="2"/>
      </rPr>
      <t>Subred Integrada de Servicios de Salud Sur E.S.E</t>
    </r>
  </si>
  <si>
    <r>
      <t xml:space="preserve">Dra Gloria Libia Polania
</t>
    </r>
    <r>
      <rPr>
        <sz val="12"/>
        <rFont val="Arial Narrow"/>
        <family val="2"/>
      </rPr>
      <t xml:space="preserve">Jefe oficina Desarrollo Institucional </t>
    </r>
  </si>
  <si>
    <r>
      <t xml:space="preserve">Oscar Eduardo Enciso Guzmán
</t>
    </r>
    <r>
      <rPr>
        <sz val="12"/>
        <rFont val="Arial Narrow"/>
        <family val="2"/>
      </rPr>
      <t xml:space="preserve">Líder Gestión del Riesgo </t>
    </r>
  </si>
  <si>
    <r>
      <t xml:space="preserve">4.2 </t>
    </r>
    <r>
      <rPr>
        <b/>
        <sz val="12"/>
        <color theme="0"/>
        <rFont val="Arial Narrow"/>
        <family val="2"/>
      </rPr>
      <t>Probabilidad:</t>
    </r>
    <r>
      <rPr>
        <sz val="12"/>
        <color theme="0"/>
        <rFont val="Arial Narrow"/>
        <family val="2"/>
      </rPr>
      <t xml:space="preserve"> se seleccionara automaticamente dependiendo de su actividad. Dependiendo el analisis en la tabla de probabilidad de la Hoja #3.</t>
    </r>
  </si>
  <si>
    <r>
      <t>4.3</t>
    </r>
    <r>
      <rPr>
        <b/>
        <sz val="12"/>
        <color theme="0"/>
        <rFont val="Arial Narrow"/>
        <family val="2"/>
      </rPr>
      <t xml:space="preserve"> Impacto:</t>
    </r>
    <r>
      <rPr>
        <sz val="12"/>
        <color theme="0"/>
        <rFont val="Arial Narrow"/>
        <family val="2"/>
      </rPr>
      <t xml:space="preserve"> Son las consecuencias que puede ocasionar a la entidad la materalización del riesgo</t>
    </r>
    <r>
      <rPr>
        <b/>
        <sz val="12"/>
        <color theme="0"/>
        <rFont val="Arial Narrow"/>
        <family val="2"/>
      </rPr>
      <t xml:space="preserve">, </t>
    </r>
    <r>
      <rPr>
        <sz val="12"/>
        <color theme="0"/>
        <rFont val="Arial Narrow"/>
        <family val="2"/>
      </rPr>
      <t>y estan asociadas frente a la afectacion economica y reputacional de la entidad. Dependiendo el analisis en la tabla de probabilidad de la Hoja #3.</t>
    </r>
  </si>
  <si>
    <r>
      <t xml:space="preserve">6.3 </t>
    </r>
    <r>
      <rPr>
        <b/>
        <sz val="12"/>
        <color theme="0"/>
        <rFont val="Arial Narrow"/>
        <family val="2"/>
      </rPr>
      <t>Riesgos Residual / Zona de Riesgo:</t>
    </r>
    <r>
      <rPr>
        <sz val="12"/>
        <color theme="0"/>
        <rFont val="Arial Narrow"/>
        <family val="2"/>
      </rPr>
      <t xml:space="preserve"> Es la combinación de la probabilidad e impacto y se refeljará en el cuadrante y/o zona del cuadro de calor despues de aplicarsen los debidos controles (vease </t>
    </r>
    <r>
      <rPr>
        <sz val="12"/>
        <color rgb="FF3CFE5C"/>
        <rFont val="Arial Narrow"/>
        <family val="2"/>
      </rPr>
      <t xml:space="preserve"># 6.5 </t>
    </r>
    <r>
      <rPr>
        <sz val="12"/>
        <color theme="0"/>
        <rFont val="Arial Narrow"/>
        <family val="2"/>
      </rPr>
      <t>de la Mapa de calor).</t>
    </r>
  </si>
  <si>
    <r>
      <t>Causa
Inmediata
(</t>
    </r>
    <r>
      <rPr>
        <sz val="14"/>
        <rFont val="Arial Narrow"/>
        <family val="2"/>
      </rPr>
      <t>iniciar con la palabra</t>
    </r>
    <r>
      <rPr>
        <b/>
        <sz val="14"/>
        <rFont val="Arial Narrow"/>
        <family val="2"/>
      </rPr>
      <t xml:space="preserve"> 
por, en)</t>
    </r>
  </si>
  <si>
    <r>
      <rPr>
        <b/>
        <sz val="16"/>
        <color theme="1"/>
        <rFont val="Arial Narrow"/>
        <family val="2"/>
      </rPr>
      <t>TIPO:</t>
    </r>
    <r>
      <rPr>
        <b/>
        <sz val="14"/>
        <color theme="0"/>
        <rFont val="Arial Narrow"/>
        <family val="2"/>
      </rPr>
      <t xml:space="preserve">
Interna / Externa 
del proceso
Interna / Externa 
de la Subred</t>
    </r>
  </si>
  <si>
    <r>
      <rPr>
        <b/>
        <sz val="26"/>
        <rFont val="Arial Narrow"/>
        <family val="2"/>
      </rPr>
      <t>MATRIZ INSTITUCIONAL DE</t>
    </r>
    <r>
      <rPr>
        <b/>
        <sz val="28"/>
        <rFont val="Arial Narrow"/>
        <family val="2"/>
      </rPr>
      <t xml:space="preserve"> 
RIESGOS DE </t>
    </r>
    <r>
      <rPr>
        <b/>
        <sz val="42"/>
        <rFont val="Arial Narrow"/>
        <family val="2"/>
      </rPr>
      <t>CORRUPCIÓN</t>
    </r>
    <r>
      <rPr>
        <b/>
        <sz val="48"/>
        <rFont val="Arial Narrow"/>
        <family val="2"/>
      </rPr>
      <t xml:space="preserve"> - </t>
    </r>
    <r>
      <rPr>
        <b/>
        <sz val="36"/>
        <rFont val="Arial Narrow"/>
        <family val="2"/>
      </rPr>
      <t>SICOF</t>
    </r>
    <r>
      <rPr>
        <b/>
        <sz val="28"/>
        <rFont val="Arial Narrow"/>
        <family val="2"/>
      </rPr>
      <t xml:space="preserve">
</t>
    </r>
    <r>
      <rPr>
        <b/>
        <sz val="26"/>
        <rFont val="Arial Narrow"/>
        <family val="2"/>
      </rPr>
      <t>Opacidad - Fraude - Soborno</t>
    </r>
  </si>
  <si>
    <t>Antes de dar inicio a la identificación de los Riesgos de su proceso tenga en cuenta que en la hoja 4. Ciclo de Gestión encontrara todos los parametros pertinentes para debido identificación de los riesgos de su proceso.</t>
  </si>
  <si>
    <r>
      <t xml:space="preserve">3.11 </t>
    </r>
    <r>
      <rPr>
        <b/>
        <sz val="12"/>
        <color theme="0"/>
        <rFont val="Arial Narrow"/>
        <family val="2"/>
      </rPr>
      <t>Factor de riesgo:</t>
    </r>
    <r>
      <rPr>
        <sz val="12"/>
        <color theme="0"/>
        <rFont val="Arial Narrow"/>
        <family val="2"/>
      </rPr>
      <t xml:space="preserve"> permite agrupar los riesgos identificados, ve su clasificacion y manejo en el Manual de administracion del riesgos</t>
    </r>
  </si>
  <si>
    <t xml:space="preserve">OFICIAL DE CUMPLIMIENTO </t>
  </si>
  <si>
    <t>OFICIAL DE CUMPLIMIENTO SICOF</t>
  </si>
  <si>
    <t>Bimensual</t>
  </si>
  <si>
    <t>debido a falta de información en los canales de comunicación de la Subred Sur,</t>
  </si>
  <si>
    <t>Perdida de credibilidad</t>
  </si>
  <si>
    <t>no reportar las noticias negativas encontradas en los monitoreos y</t>
  </si>
  <si>
    <t>Investigaciones por parte del ente de control</t>
  </si>
  <si>
    <t>no responder a las solicitudes de los medios de comunicación.</t>
  </si>
  <si>
    <t>Deterioro de la imagen institucional</t>
  </si>
  <si>
    <t>por entregar dádiva o beneficio a medios de comunicación,</t>
  </si>
  <si>
    <t>Comunicación Interna
Comunicación Externa</t>
  </si>
  <si>
    <t xml:space="preserve">
Comunicación Externa</t>
  </si>
  <si>
    <t>El profesional especializado de comunicación interna consolida la información para compartir con medios de comunicación en caso de que sea de impacto fuera de la institución.</t>
  </si>
  <si>
    <t>El profesional especializado de comunicación externa monitorea y consolida la información con impactos positivos y negativos en medios de comunicación.</t>
  </si>
  <si>
    <t>El profesional especializado de comunicación externa redacta boletines o comunicados de prensa con información relevante de la Entidad.</t>
  </si>
  <si>
    <t>1. Matriz de canales internos de comunicación.
2. Boletín de prensa.</t>
  </si>
  <si>
    <t>1. Matriz de monitoreo de medios masivos de comunicación
2. Matriz de monitoreo de medios comunitarios de comunicación</t>
  </si>
  <si>
    <t>1. Boletín 
2. Comunicado oficial</t>
  </si>
  <si>
    <t>Jenifer Rubiano Sanchez
Profesional Especializado</t>
  </si>
  <si>
    <t xml:space="preserve">1. Consolidación de base de datos de medios masivos y comunitarios de comunicación. 
2. Gestión de relaciones públicas. 
3. Búsqueda de temas de impacto (logros, casos positivos, alta tecnología, innovación e investigación).
4. Construcción de boletines de prensa. 
5. Montaje logístico e invitación a ruedas de prensa. 
6. Freepress y socialización de casos (comunidad y colaboradores). 
7. Consolidación de soportes de las publicaciones en medios de comunicación masivos. 
8. Actualizar y socializar el manual de crisis al cliente interno. 
9. Capacitación de voceros.
10. Gestión oportuna de medios en situaciones de crisis.
11. Evaluar el fortalecimiento de la imagen a partir de la encuesta de comunicaciones externa, verificando los resultados de la encuesta vigencia anterior y oportunidades de mejora.
</t>
  </si>
  <si>
    <t>Jenifer Cardona
(Profesional especializado)
Jenifer Rubiano
(Referente comunicación interna)
Anderson Patiño
(Referente comunicación externa)</t>
  </si>
  <si>
    <t>Trimestral</t>
  </si>
  <si>
    <t>Comunicación Estratégica</t>
  </si>
  <si>
    <t>Isleny Ospina Marulanda
Jefe Oficina Asesora de Comunicaciones</t>
  </si>
  <si>
    <t xml:space="preserve">debido a la falta de asistencia técnica por parte de los profesionales de Participación Comunitaria </t>
  </si>
  <si>
    <t>El referente del subproceso de participación comunitaria garantiza las acciones de asistencia técnica para la presentación pública del proyecto, conformación, ejercicio y cierre de la veeduria.</t>
  </si>
  <si>
    <t xml:space="preserve">participacipación comunitaria </t>
  </si>
  <si>
    <t>YENI LICED RIOS OLARTE
Profesional Especializada</t>
  </si>
  <si>
    <t>Participación Comunitaria y Servicio al Ciudadano</t>
  </si>
  <si>
    <t>Andrea López Guerrero
Jefe Oficina Participación Comunitaria y Servicio al Ciudadano.</t>
  </si>
  <si>
    <t>y deficiente gestión a los compromisos</t>
  </si>
  <si>
    <t>El referente de participacion comunitaria identifica, registra y canaliza las necesidades y compromisos de la veeduria en la plataforma colibrì y propicia los espacios para socializar las respuestas.</t>
  </si>
  <si>
    <t>impedimento de la veeduría en  su roll de seguimiento preventivo  a posibles actos de  corrupciòn, como   forma de participación ciudadana y  herramienta de vigilancia y control social de la ciudadanía sobre el Estado</t>
  </si>
  <si>
    <t xml:space="preserve">afectación de la imagen institucional por  presunta falta de transparecia </t>
  </si>
  <si>
    <t xml:space="preserve">por emisión de conceptos jurídicos ajustados a intereses propios o de un tercero,
</t>
  </si>
  <si>
    <t>debido a conflictos de interes y</t>
  </si>
  <si>
    <t xml:space="preserve">Pérdida de recursos económicos </t>
  </si>
  <si>
    <t>El jefe de la Oficina Jurídica en reuniones de oficina gestiona socilaizaciones sobre la misionalidad de la oficina y los controles de legalidad frente a los requerimintos internos y externos, para promover la integridad en las actuaciones de los colaboradores</t>
  </si>
  <si>
    <t>Gestión jurídica</t>
  </si>
  <si>
    <t>Victor Castellanos
Profesional Administrativo</t>
  </si>
  <si>
    <t>Jefe Oficina Jurídica</t>
  </si>
  <si>
    <t>mensual</t>
  </si>
  <si>
    <t>Gestión Jurídica</t>
  </si>
  <si>
    <t>Jefe de la Oficina Jurídica</t>
  </si>
  <si>
    <t>falta de controles de legalidad.</t>
  </si>
  <si>
    <t>investigaciones legales de todo tipo</t>
  </si>
  <si>
    <t>El jefe de la Oficina Jurídica realiza seguimiento a las actuaciones de los colaboradores frente a los requerimintos internos y externos, para garantizar la legalidad de los conceptos jurídicos.</t>
  </si>
  <si>
    <t>1.  Actas de Reunión
2. Correos Electrónicos</t>
  </si>
  <si>
    <t>1. Actas de Reunión
2. Correos Electrónicos
3. Orfeo</t>
  </si>
  <si>
    <t>El subproceso de infraestructura realiza la implementacion de politicas (controles) a nivel de directorio activo y se ejecuta de manera automatica de acuerdo a la necesidad, generando un informe trimestral de su ejecucion</t>
  </si>
  <si>
    <t>El subproceso de infraestructura realiza la implementacion de politicas (controles) a nivel de dispositivos de seguridad perimetral (firewall) o y se ejecuta de manera automatica de acuerdo a la necesidad, generando un informe trimestral de su ejecucion</t>
  </si>
  <si>
    <t>Gestion de la Infomaciòn TICS</t>
  </si>
  <si>
    <t>Andres Cubillos - Prof. Esp. Seguridad Informatica</t>
  </si>
  <si>
    <t>Andres Cubillos</t>
  </si>
  <si>
    <t>Semestral</t>
  </si>
  <si>
    <t>Gestion De la Informacion TICS</t>
  </si>
  <si>
    <t>1. Identificar el tipo de ataque
2. Identificar el activo de informacion afectado
3. Implementar controles correctivos
4. Seguimiento al ataque presentado
5. Documentar el ataque presentado
6. Reportar a la oficina control interno discipinario, control interno y/o Juridica para adelantar la acciones necesarias en contra de los funcionarios involucrados en el acto de corrupcion</t>
  </si>
  <si>
    <t>Jefe Oficina
Diana Ussa</t>
  </si>
  <si>
    <t>por prácticas de plagio en productos de investigación, innovación y producción académica, presentados en la Subred sur,</t>
  </si>
  <si>
    <t>debido a la falta de declaración de originalidad</t>
  </si>
  <si>
    <t>Afectación reputacional por prácticas de plagio</t>
  </si>
  <si>
    <t>y a deficiencias en la revisión de similitud de los productos escritos presentados al Centro de investigaciones.</t>
  </si>
  <si>
    <t>Posibilidad de sanciones e incursión en procesos penales y fiscales por citación y apropiación del trabajo con plagio por parte de la subred sur.</t>
  </si>
  <si>
    <t xml:space="preserve">El profesional supervisa que el autor de productos de investigación e innovación diligencie adecuadamente la declaración de originalidad. </t>
  </si>
  <si>
    <t xml:space="preserve">El profesional especializado revisa el porcentaje de similitud de los productos académicos, de innovacion e investigación que se presentan a la subred sur a través de dos softwares diferentes y realiza un anàlisis de la información. </t>
  </si>
  <si>
    <t>Subproceso de investigación e Innovación</t>
  </si>
  <si>
    <t>Carolina Gòmez
Profesional Especializada
Referente de investigación e innovación- Dr. Jose Eligio Páez</t>
  </si>
  <si>
    <t>1. Declaración de originalidad diligenciada adecuadamente</t>
  </si>
  <si>
    <t>1. Documento de análisis basado en el Informe del porcentaje de similitud identificado por el software antiplagio</t>
  </si>
  <si>
    <t>La líder del subproceso de investigación e innovación</t>
  </si>
  <si>
    <t>Líder del subproceso de Investigación e Innovación</t>
  </si>
  <si>
    <t xml:space="preserve">Jefe de la Oficina de Gestión del Conocimiento. </t>
  </si>
  <si>
    <t xml:space="preserve">por sanciones e investigaciones al recibir o solicitar dádiva o beneficio a nombre propio o de terceros con el fin de contratar insumos medico quirúrgicos de odontología, </t>
  </si>
  <si>
    <t>debido a la no supervisión al contrato.</t>
  </si>
  <si>
    <t>1. Investigaciones y sanciones de todo tipo</t>
  </si>
  <si>
    <t>2. Detrimento patrimonial</t>
  </si>
  <si>
    <t xml:space="preserve">3. Perdida de confianza </t>
  </si>
  <si>
    <t>Seguimiento trimestral  al proceso de facturacion  verificando la concordancia entre lo ejecutado con lo facturado. En caso de inconsistencia  se realizara ajuste al dato  con validacion de las  partes soportado en acta</t>
  </si>
  <si>
    <t>El líder del subproceso de medicoquirurgicos  trimestralmente  realiza ingreso de insumos medicoquirurgicos facturados en el período al módulo de dinamica, generando entradas para posterior emisión de certificados de pago la supervisión técnica</t>
  </si>
  <si>
    <t>subproceso odontología general y especializada</t>
  </si>
  <si>
    <t>Monica Arboleda Rubiano/ referente Salud Oral</t>
  </si>
  <si>
    <t xml:space="preserve"> Monica Arboleda Rubiano/ referente Salud Oral</t>
  </si>
  <si>
    <t>subproceso de medicoquirúrgicos</t>
  </si>
  <si>
    <t>Estiven Pastor Merchan</t>
  </si>
  <si>
    <t xml:space="preserve">1. Informe de supervision.        </t>
  </si>
  <si>
    <t>El supervisor técnico del contrato ante novedades de entrega por parte del proveedor:
1. redistribuye los insumos requeridos por cada sede dando continuidad a la prestación del servicio
2. Ajusta inventarios al momento de la entrega total de lo definido en la orden de pedido</t>
  </si>
  <si>
    <t>Dra. Gloria Maritza Pinilla Pinilla- Director tecnico Servcios Ambulatorios 
Dra. Monica Arboleda Rubiano/ referente Salud Oral</t>
  </si>
  <si>
    <t xml:space="preserve">Apartir de la subcripcion del acta de inico </t>
  </si>
  <si>
    <t>Dirección de ambulatorios / subproceso odontología general y especializada</t>
  </si>
  <si>
    <t>Gloria Maritza Pinilla / Directora servicios ambulatorios / Monica Arboleda Rubiano/ referente Salud Oral</t>
  </si>
  <si>
    <t>por sanciones y multas al recibir o solicitar cualquier dádiva o beneficio a nombre propio o de un tercero en el trámite de asignación de citas para la prestación de servicios de salud,</t>
  </si>
  <si>
    <t>debido a la falta de ética del colaborador,</t>
  </si>
  <si>
    <t>deterioro de la imagen de entidad, aumento de PQRS,</t>
  </si>
  <si>
    <t>adherencia al procedimiento de asignación de citas y</t>
  </si>
  <si>
    <t>Descuentos de los pagadores por incumplimiento de indicadores de gestión
 aumento de frecuencia de uso de citas</t>
  </si>
  <si>
    <t>puntos de control del sistema de información relacionados con la frecuencia de uso de los servicios de salud.</t>
  </si>
  <si>
    <t>Utilizacion inadecuada del recurso humana</t>
  </si>
  <si>
    <t>Disminucion de la productividad</t>
  </si>
  <si>
    <t>Disminucion del rendimiento  del profesional del servicio</t>
  </si>
  <si>
    <t>La dirección de ambulatorios revisa mensualmente el comportamiento de la asignación de las agendas, en caso de desviación se notifica al jefe inmediato de facturación, PCSC y gestión del riesgo en salud(salud a mi vereda)</t>
  </si>
  <si>
    <t>La dirección de ambulatorios realiza semestralmente monitoreo de la utilización de los servicios por parte del usuario y del talento humnao,  y define  acciones ante las novedades que se presenten .</t>
  </si>
  <si>
    <t>Dirección de Ambulatorios, líder facturación, gestión del riesgo en salud y participación comunitaria y servicio al ciudadano</t>
  </si>
  <si>
    <t>Líderes de procesos</t>
  </si>
  <si>
    <t>Los líderes de los procesos relacionados con la asignación de citas generan espacios de socialización del procedimiento de asignación de citas según necesidad.</t>
  </si>
  <si>
    <t>1. Acta  de reunión de seguimiento con el proveedor y la supervisión técnica del contrato</t>
  </si>
  <si>
    <t>1. Documento de entradas de insumos al almacén</t>
  </si>
  <si>
    <t>1. Informe trimestral  de comportamiento de las agendas</t>
  </si>
  <si>
    <t>1. Informe trimestral  de comportamiento de las agendas que incluye en caso de haberse presentado, la socialización del procedimiento de asignación de cita</t>
  </si>
  <si>
    <t xml:space="preserve">En caso de presentarsen desviaciones se notifica a:
1. líder del proceso 
2. los procesos de contratación, control interno disciplinario </t>
  </si>
  <si>
    <t>Directora de Proceso de gestión de ambulatorios</t>
  </si>
  <si>
    <t>Gloria Maritza Pinilla Directora servicios ambulatorios</t>
  </si>
  <si>
    <t>por certificar el pago al proveedor en beneficio propio o del tercero,</t>
  </si>
  <si>
    <t>Quejas</t>
  </si>
  <si>
    <t>Reclamos</t>
  </si>
  <si>
    <t>Investigaciones</t>
  </si>
  <si>
    <t>Hallazgos de auditorias internas o externas</t>
  </si>
  <si>
    <t xml:space="preserve">El profesional en gestión administrativo en salud ejerce el proceso de apoyo técnico y administrativo a la supervisión mensual del contrato del servicio de alimentación hospitalaria de la entidad, corroborando y consolidando la información en la matriz financiera código HOS-INT-ALI-FT-03 de las cantidad de dietas y variables relacionadas con las mismas, para posterior verificación y articulación permanente con el proveedor elaborando acta que registra ajustes a desviaciones encontradas y posterior aval para emisión de la factura. </t>
  </si>
  <si>
    <t xml:space="preserve">1. Acta  y lista de asistencia de mesa de trabajo mensual de la profesional en gestión administrativo en salud y el proveedor nutriser colombia sap que registra la actividad de control
2. Matriz mensual contrato control financiero mensual
</t>
  </si>
  <si>
    <t>Transversales Gestión de servicios hospitalarios</t>
  </si>
  <si>
    <t>Dirección de Hospitalarios</t>
  </si>
  <si>
    <t>Segundo trimestre</t>
  </si>
  <si>
    <t>Dirección de Servicios Hospitalarios.</t>
  </si>
  <si>
    <t>El director técnico de Gestión hospitalaria mensualmente revisa, avala y firma la certificación de factura del contrato del servicio de alimentación verificando los soportes y observando ante desviaciones  (GF-GCA-CXP-FT 01 V4). Se anexa  la factura emitida por proveedor, conteo diario entrega de dietas a paciente consolidado por unidad, la cédula del contador de la empresa nutriser, tarjeta profesional, pago de parafiscales y certificado de aportes de seguridad social.</t>
  </si>
  <si>
    <t>Proceso de Gestión de los servicios hospitalarios</t>
  </si>
  <si>
    <t>1. Certificación de factura
Conteo diario de dietas por unidad
Documentos de Proveedor</t>
  </si>
  <si>
    <t>debido a la inadecuada verificación de las horas programadas VS ejecutadas.</t>
  </si>
  <si>
    <t>Detrimento patrimonial</t>
  </si>
  <si>
    <t xml:space="preserve">Deterioro de imagen </t>
  </si>
  <si>
    <t xml:space="preserve">Procesos judiciales </t>
  </si>
  <si>
    <t>por recibir, solicitar o beneficiarse a nombre propio o de terceros la certificación de horas adicionales no laboradas por el colaborador,</t>
  </si>
  <si>
    <t>El profesional de apoyo administrativo de la dirección verifica al día 25 del mes que los registros de horas proyectadas y ejecutdas sean verídicas enviando la base a la subgerencia de servicios y al proceso de contratación. En caso de inconsistencia se reporta al supervisor para los respectivos ajustes.</t>
  </si>
  <si>
    <t>Dirección de Urgencias</t>
  </si>
  <si>
    <t>Supervisor del contrato</t>
  </si>
  <si>
    <t>permanente</t>
  </si>
  <si>
    <t>Dirección de Urgencias y Supervisor del contrato</t>
  </si>
  <si>
    <t xml:space="preserve">Angela Consuelo Ramírez Rincón </t>
  </si>
  <si>
    <t>Deterioro de imagen institucional</t>
  </si>
  <si>
    <t>El lider de APH, realizará mensualmente el registro fotográfico por parte del tecnólogo mecatronico al  interior de las móviles visualizando el logo del "El servicio de atención prehospitalaria no tiene costo para el usuario" y registrarlo en el informe mensual.</t>
  </si>
  <si>
    <t>El lider de  APH, gestionará la capacitación a los colaboradores del proceso en tema del código de integridad con frecuencia cuatrimestral, y en  caso que aplique al ingreso de  personal nuevo.</t>
  </si>
  <si>
    <t>Proceso de gestión de los servicios de urgencias/subproceso de APH</t>
  </si>
  <si>
    <t>Líder APH</t>
  </si>
  <si>
    <t>1. Lider del proceso de APH cita a reunión con el equipo
2. Campaña educativa
3. Notificación a proceso de contratación y jurídica</t>
  </si>
  <si>
    <t>líder del subproceso APH</t>
  </si>
  <si>
    <t>Marcela Rubiano</t>
  </si>
  <si>
    <t>por perdida de medicamentos y dispositivos médicos en las farmacias intrahospitalarias de la entidad e insatisfacción y necesidad del usuario,</t>
  </si>
  <si>
    <t>debido a comportamientos no éticos de los profesionales de la salud.</t>
  </si>
  <si>
    <t xml:space="preserve">Perdidas economicas para la institución  </t>
  </si>
  <si>
    <t xml:space="preserve">investigaciones disciplinarias por parte de entes de control. </t>
  </si>
  <si>
    <t>El auxiliar de farmacia realiza conteo diario en trega de turno de los siguientes productos: medicameentos controlados, refrigerados y medicamentos y dispositivos medicos de alto valor; en las seis farmacias intrahopitalarias. Se registra en formato de entrega de turno del servicio farmacéutico</t>
  </si>
  <si>
    <t xml:space="preserve">Subproceso Farmacia  </t>
  </si>
  <si>
    <t>líder de farmacia</t>
  </si>
  <si>
    <t>inmediato a seguimiento</t>
  </si>
  <si>
    <t>Subproceso de Farmacia</t>
  </si>
  <si>
    <t xml:space="preserve">debido a la revisión técnica del contrato de arrendamiento de un sistema de información para el servicio de radiología e imágenes diágnosticas </t>
  </si>
  <si>
    <t xml:space="preserve">Perdidas economicas para la institución </t>
  </si>
  <si>
    <t>La referente del subproceso de radiología avala mensualmente el informe de ejecución del contrato en mención, y realiza las observaciones pertinentes acorde a las novedades presentadas para posterior presentación de la factura</t>
  </si>
  <si>
    <t>subproceso de radiología</t>
  </si>
  <si>
    <t>En caso de desviación se documenta en acta la novedad y se notifica a la dirección de complementarios y de sistemas de información-TIC</t>
  </si>
  <si>
    <t>líder de radiología</t>
  </si>
  <si>
    <t>Subproceso de Radiología</t>
  </si>
  <si>
    <t>En caso de identificar plagio se realizarán los siguientes pasos: 
1. informar a la oficina jurídica para que analice posibles impactos de la situación
2. informar a la oficina de comunicaciones para dar un manejo adecuado a la información sobre la subred a nivel público
3. informar de la situaciòn a la institución educativa (si aplica) o a la oficina de contratación/talento humano
4. retirar el producto sospechoso de plagio de la ruta de investigación y notificar al Comité de ética de la situación para generar la suspensión de la investigación</t>
  </si>
  <si>
    <t xml:space="preserve">debido a comportamientos no éticos de los profesionales durante la visitas de IVC realizadas por la entidad. </t>
  </si>
  <si>
    <t>Investigaciones de todo tipo</t>
  </si>
  <si>
    <t xml:space="preserve">Afectación de la salud poblacional </t>
  </si>
  <si>
    <t xml:space="preserve">Deterioro de la imagen </t>
  </si>
  <si>
    <t xml:space="preserve">Autocapacitación mediante la plataforma MAO en códigos de integridad y consecuencias legales de las acciones desarrolladas, por cada uno de los colaboradores nuevos que ingresan al proceso de GRS </t>
  </si>
  <si>
    <t xml:space="preserve">Los líderes operativos de la línea fiscalización sanitaria aplican mensualmente el procedimiento de control; en caso de desviación se realiza acción de mejora o correctiva. </t>
  </si>
  <si>
    <t>Preauditoría mensual retrospectiva de por líderes operativos que verifican que la información de la visita sea concordante con el lineamiento y la normatividad.</t>
  </si>
  <si>
    <t>Proceso de Gestión del Riesgo en Salud
Subproceso de Plan Institucional de Capacitación</t>
  </si>
  <si>
    <t>Profesional de Apoyo de la Dirección de Gestión del Riesgo</t>
  </si>
  <si>
    <t xml:space="preserve">Subproceso de Vigilancia en salud ambiental </t>
  </si>
  <si>
    <t xml:space="preserve">Vigilancia en salud ambiental </t>
  </si>
  <si>
    <t>Lideres operativos de Vigilancia en salud ambiental</t>
  </si>
  <si>
    <t>Dirección de gestión del riesgo en salud</t>
  </si>
  <si>
    <t>A partir de que los resultados del riesgo residual no muestren mitigación en la probalidad o impacto</t>
  </si>
  <si>
    <t>Lider de vigilancia en salud ambiental</t>
  </si>
  <si>
    <t>debido a inexactitudes voluntarias en el registro y/o liquidación de novedades</t>
  </si>
  <si>
    <t>y falta de controles en la liquidación de nómina</t>
  </si>
  <si>
    <t>Entrega de nómina con posibilidad de registros erróneos que no corresponden a la realidad.</t>
  </si>
  <si>
    <t>Detrimento patrimonial para la entidad</t>
  </si>
  <si>
    <t xml:space="preserve">El Técnico responsable de liquidación de nómina, verifica, valida y registra en los cuadros de control (vacaciones, recargos, liquidaciones, primas, cesantías, etc.) y posteriormente en el aplicativo Dinámica Gerencial las novedades presentadas en el periodo por cada colaborador y genera una nómina preliminar.
</t>
  </si>
  <si>
    <t>El Profesional responsable del subproceso Gestión de la Remuneración, revisa quincenalmente, de manera aleatoria en una hoja de trabajo, las novedades liquidadas en la nómina, para identificar posibles inconsistencias y solicitar los ajustes correspondientes, de ser necesarios.</t>
  </si>
  <si>
    <t>El Director de Talento Humano, realizará una segunda revisión por muestreo de la nómina de manera mensual</t>
  </si>
  <si>
    <t>Gestion de la remuneracion</t>
  </si>
  <si>
    <t>Jazmin Celis Martinez
Profesional Especializado II</t>
  </si>
  <si>
    <t>Profesional de Integridad y  conflicto de intereses.</t>
  </si>
  <si>
    <t>Junio de 2023</t>
  </si>
  <si>
    <t>trimestral</t>
  </si>
  <si>
    <t>Doctor James Fernando Beltran Rodriguez - Director Operativo   William Gonzalez Crdenas - Profesional Universitario</t>
  </si>
  <si>
    <t>William Gonzalez Crdenas - Profesional Universitario
James Fernando Beltran Rodriguez
Diretor Operativo de Talento humano</t>
  </si>
  <si>
    <t>por pagos de nómina no justificados para favorecer intereses propios o de terceros,</t>
  </si>
  <si>
    <t>por apropiación del dinero recaudado en las cajas de la institución para beneficio propio o de terceros,</t>
  </si>
  <si>
    <t>debido a la no adherencia al procedimiento,</t>
  </si>
  <si>
    <t xml:space="preserve">manipulación de información del registro </t>
  </si>
  <si>
    <t xml:space="preserve">y comportamientos no eticos. </t>
  </si>
  <si>
    <t>El tecnico de tesoreria realiza induccion perdiodica a los profesionales que ingresan a los subprocesos de facturacion y tesoreria.</t>
  </si>
  <si>
    <t>El líder de facturación realiza verificación de la expedición de facturas y el área de Tesorería realiza arqueos de caja, de acuerdo a programación del area.</t>
  </si>
  <si>
    <t xml:space="preserve">El proceso de talento humano realiza campañas de sensibilización y socialización de buena etica </t>
  </si>
  <si>
    <t>1. Presentación
2. pretest
3. postest
4. Análisis Evaluativo</t>
  </si>
  <si>
    <t>1. Arqueos aleatorios
2 Verificación de boletines</t>
  </si>
  <si>
    <t xml:space="preserve">1. Presentaciones
2. Actas 
3. Listados de asistencia </t>
  </si>
  <si>
    <t>Gestion de gasto - tesoreria</t>
  </si>
  <si>
    <t>Tesorero General</t>
  </si>
  <si>
    <t xml:space="preserve">Constanza martín
Profesional de apoyo </t>
  </si>
  <si>
    <t>Tesoreria</t>
  </si>
  <si>
    <t xml:space="preserve">1. Se revisa la trazabilidad de los registros
2. Identificando la causa del origen 
3. Se emite el informe respectivo de como, que y cuando se dio la materialización del riesgo 
4. Se notifica al responsable y a su jefe inmediato, solicitando la resposicion de los recursos o su respectivo soporte. </t>
  </si>
  <si>
    <t xml:space="preserve">Director Financiero </t>
  </si>
  <si>
    <t>Perdidas economicas</t>
  </si>
  <si>
    <t xml:space="preserve">Perdida de imagen institucional </t>
  </si>
  <si>
    <t>Investigaciones  de todo tipo</t>
  </si>
  <si>
    <t>debido a la manipulación en el contenido de los archivos planos de los proveedores</t>
  </si>
  <si>
    <t>y la falta de verificación en el portal bancario.</t>
  </si>
  <si>
    <t xml:space="preserve">El técnico de tesoreria elabora diariamente los archivos planos y revisan uno a uno los comprobantes de egreso de los proveedores a fin de verificar el NIT del beneficiario. </t>
  </si>
  <si>
    <t>El Tesorero diariamente crea y valida en el portal bancario el archivo plano de proveedores entregado por los tecnicos de tesoreria, y revisa el listado generado en el portal VS al NIT de la cuenta por pagar fisica.</t>
  </si>
  <si>
    <t xml:space="preserve">1. Relación del Giro del mes 
2. Soportes de giros pago de proveedores </t>
  </si>
  <si>
    <t>Gestión de gasto - tesoreria</t>
  </si>
  <si>
    <t>Supervisor</t>
  </si>
  <si>
    <t>Gestion del gasto - Tesoreria</t>
  </si>
  <si>
    <t>debido a modificaciones intencionales en las condiciones generales desde la etapa precontractual.</t>
  </si>
  <si>
    <t xml:space="preserve"> investigaciones y/o sanciones fiscales, disciplinarias y penales</t>
  </si>
  <si>
    <t>Se guarda pdf y se pùblica en SECOP II los pliegos de condiciones para este tipo de requisitos</t>
  </si>
  <si>
    <t>Validación formato de estudio de necesidad</t>
  </si>
  <si>
    <t>Se consultan las adendas publicadas en el SECOP II</t>
  </si>
  <si>
    <t>Solicitud de declaración de conflicto de interes, inhabilidades e incompatibilidades en contratos OPS</t>
  </si>
  <si>
    <t>Subproceso Bienes y Servicios</t>
  </si>
  <si>
    <t>Angie Tatiana Burgos Mahecha
Profesional Administrativa</t>
  </si>
  <si>
    <t>Subproceso Contrato Prestación de Servicios</t>
  </si>
  <si>
    <t xml:space="preserve">1. Pantallazo PDF - Manual de Contratación </t>
  </si>
  <si>
    <t xml:space="preserve">1. Estudio de necesidad - Manual de Contratación </t>
  </si>
  <si>
    <t>1. Pantallazo SECOP II</t>
  </si>
  <si>
    <t>1. Formato declaración de conflicto de interes, inhabilidades e incompatibilidades</t>
  </si>
  <si>
    <t>Lider del Subproceso de Bienes y Servicios</t>
  </si>
  <si>
    <t>por investigaciones y/o sanciones en la contratación de un bien o servicio a beneficio propio o de terceros,</t>
  </si>
  <si>
    <t>debido a la omisión o aplicación inadecuada de las normas, procesos y procedimientos de la ejecución de contratos</t>
  </si>
  <si>
    <t>y el desconocimiento en la supervisión de los mismos.</t>
  </si>
  <si>
    <t>Falta de credibilidad en la gestión institucional</t>
  </si>
  <si>
    <t>Deterioro  o perdida de la imagen institucional</t>
  </si>
  <si>
    <t>Incumplimientos a lineamientos internos</t>
  </si>
  <si>
    <t>Investigaciones y sanciones de todo tipo</t>
  </si>
  <si>
    <t>Ejecución deficiente o inejecución de los objetos contractuales</t>
  </si>
  <si>
    <t>Programar las capacitaciones o socializaciones con periodicidad trimestral de los temas  conflicto de intereses, así como el procedimiento interno para el manejo y declaración de conflictos de interés a los supervisores de contratos de la Dirección Administrativa y realizar la medición de los conceptos adquiridos</t>
  </si>
  <si>
    <t>Programar las capacitaciones o socializaciones con periodicidad trimestral de los temas relacionados con la contratación pública a los supervisores de contratos de la Dirección Administrativa y realizar la medición de los conceptos adquiridos</t>
  </si>
  <si>
    <t>1. Presentacación
2. Acta y listado de asistencia
3. Evaluación de apropiación</t>
  </si>
  <si>
    <t>Dirección Administrativa</t>
  </si>
  <si>
    <t>Gina Cortes / Profesional Especializado de la Dirección Administrativa</t>
  </si>
  <si>
    <t>Dirección Administrativa en articulación con la Dirección de Talento Humano</t>
  </si>
  <si>
    <t>Directora Administrativa</t>
  </si>
  <si>
    <t>debido a la omisión y/o modificación de los criterios habilitantes técnicos definidos en el estudio de necesidad del bien o servicio a contratar.</t>
  </si>
  <si>
    <t>Pérdida en la calidad de bienes y servicios a contratar</t>
  </si>
  <si>
    <t>Mayores costos para la adquisición de bienes y/o servicios a contratar.</t>
  </si>
  <si>
    <t>Investigaciones  y sanciones de todo tipo</t>
  </si>
  <si>
    <t xml:space="preserve">Los profesionales verifican las evaluaciones de experiencia, técnica y económica de cada proveedor en los  procesos de selección de contratación pertenecientes al proceso de Gestión Ambiental. </t>
  </si>
  <si>
    <t>El lider del proceso semestralmente programa la capacitación para el  equipo  de trabajo sobre el manejo y declaración de conflictos de interés para la contratación de Bienes y Servicios del Proceso de Gestión Ambiental.</t>
  </si>
  <si>
    <t>Cada profesional realiza la declaración de conflicto de interes a través de la plataforma Sideap</t>
  </si>
  <si>
    <t>1. Formatos de criterios habilitantes de experiencia CO-CBS-FT-25, 
 2. técnicos CO-CBS-FT-26 y 3. económicos CO-CBS-FT-24</t>
  </si>
  <si>
    <t>Proceso de Gestión Ambiental</t>
  </si>
  <si>
    <t>Mariana Guzman Pinzón - César Andrés Engativá Hipólito</t>
  </si>
  <si>
    <t xml:space="preserve">1, Listado de asistencia
2, Acta de reunión
3, Evaluación
</t>
  </si>
  <si>
    <t xml:space="preserve">1. Formato de declaración de conflictos de intereses del Sideap actualizado
2. Relación del equipo de trabajo
</t>
  </si>
  <si>
    <t>1. Verificar evaluaciones técnicas de cada proveedor de bien y/o servicio.
2. Capacitar o reinducir a los colaboradores del Proceso de Gestión ambiental en conflito de intereses, antisoborno, anticorrupción, Política de integridad,
3, Presentar los documentos SARLAF, SIDEAD y Bienes y rentas de manera minima anual,</t>
  </si>
  <si>
    <t>1.El personal designado para la evaluacion de experiencia, tecnica y economica
2. Líder del Proceso
3. Referentes Ambientales</t>
  </si>
  <si>
    <t>El Profesional desginado para cada caso</t>
  </si>
  <si>
    <t xml:space="preserve">por demandas, sanciones administrativas, penales y disciplinarias </t>
  </si>
  <si>
    <t>debido a la ejecución del trámite entrega de la copia de Historia Clínica (H.C.) sin el cumplimiento de los requisitos de ley para favorecer a un tercero.</t>
  </si>
  <si>
    <t>Divulgación de Información privada del historial médico de un paciente</t>
  </si>
  <si>
    <t>Demandas y sanciones administrativas y disciplinarias.</t>
  </si>
  <si>
    <t xml:space="preserve">GESTION DOCUMENTAL </t>
  </si>
  <si>
    <t>1. Matriz de solicitud de HC</t>
  </si>
  <si>
    <t>EDNA ROSSIO BLA NCO GARCIA PROFESIONAL ESPECIALIZADO</t>
  </si>
  <si>
    <t>por toma de decisiones contraria a la ley en beneficio propio o de un tercero,</t>
  </si>
  <si>
    <t xml:space="preserve">debido a omisión intencional en el seguimiento de control de términos de las etapas procesales </t>
  </si>
  <si>
    <t>y/o evaluación tardía intencional de las etapas procesales.</t>
  </si>
  <si>
    <t xml:space="preserve">Quejas secundarias por mora en el tramite del proceso disciplinario.
</t>
  </si>
  <si>
    <t xml:space="preserve">Continuidad o Reiteración de la presunta falta investigada.
</t>
  </si>
  <si>
    <t xml:space="preserve">Deterioro de la imagen del proceso.
</t>
  </si>
  <si>
    <t>Investigaciones y sanciones</t>
  </si>
  <si>
    <t>Impunidad en la conducta</t>
  </si>
  <si>
    <t xml:space="preserve">La jefe de Oficina de Control Interno Disciplinario en reunión mensual revisa el cumplimiento de términos de los procesos, acorde a plazos establecidos en la ley, para evitar vencimientos intencionales, actuación que se deja constancia en acta. </t>
  </si>
  <si>
    <t xml:space="preserve">La jefe de Oficina de Control Interno Disciplinario en reunión mensual verifica que los abogados realizan la evaluación de las etapas dentro de los términos procesales, para evitar decisiones contrarias a la ley., actuación que se deja constancia en acta. </t>
  </si>
  <si>
    <t xml:space="preserve">Rodolfo Celis Reina
Profesional Especializado </t>
  </si>
  <si>
    <t>Sandra López Pimiento
Jefe Oficina de Control Interno Discplinario</t>
  </si>
  <si>
    <t>JEFE OFICINA DE CONTROL INTERNO DISCIPLINARIO</t>
  </si>
  <si>
    <t>por recibir o solicitar dadivas o beneficio a nombre propio o para terceros con el fin de omitir, modificar o consignar información sesgada en los informes generados por control interno,</t>
  </si>
  <si>
    <t>debido a falta de ética por parte de los involucrados en el procedimiento y conflicto de intereses.</t>
  </si>
  <si>
    <t>Deterioro de la imagen y credibilidad del equipo de control interno de la entidad</t>
  </si>
  <si>
    <t>Pérdidas económicas en la entidad</t>
  </si>
  <si>
    <t>Control interno</t>
  </si>
  <si>
    <t>Jefe de Oficina Control Interno</t>
  </si>
  <si>
    <t xml:space="preserve">Jefe de oficina. </t>
  </si>
  <si>
    <t>En caso de materialización del riesgo:
1. se deberá implementar plan de mejoramiento en el cual se supere la posible contingencia
2. se evaluará las consecuencias reputacionales y procesales por toma de decisión contraria a la ley 
3. se evaluarán medidas de control para no repetición.</t>
  </si>
  <si>
    <t>1. Identificación del Caso y recopilación de evidencia. 
2.  Realización de acta de mesa de trabajo con los participantes jefe de oficina y auditor relacionado con el asunto.
3.Comunicar al comité de Coordinación de control interno, el caso materializado, a fin de tomar las decisiones correspondientes, respecto de  escalar los conflictos de intereses que afecten el desarrollo de las auditorias.</t>
  </si>
  <si>
    <t>1. se informará de manera inmediata a la Oficina de Control Interno Disciplinario
2. en caso de que el colaborador sea de planta o al supervisor del contrato cuando sea Orden de Prestación de Servicios</t>
  </si>
  <si>
    <t>1.El lider del proceso de Gestión ambiental informa a través de oficio y por ORFEO al proceso de contratación informando la presunción de favorecimiento a un proveedor en la evaluación de criterios habilitantes para realizar seguimiento de los hechos. 
2. Ya recibido por Contratación, procede a realizar el seguimiento y remite junto con todos los documentos contractuales al proceso de Juridica para que se ejecute lo pertinente.    
NOTA: 1,  En caso de que el hecho sea detectado durante el proceso de evaluación se comunica al proceso de contratación para que se reverse el proceso de adjudicación
El Director Administrativo, con el lider de Gestión Ambiental  designa otra persona capacitada sin conflicto de intereses para la evaluacion del proceso precontractual.</t>
  </si>
  <si>
    <t>debido a la omisión y/o modificación de los criterios habilitantes definidos en las tarifas a contratar del estudio de oferta y demanda,</t>
  </si>
  <si>
    <t>la etapa precontractual de la negociación</t>
  </si>
  <si>
    <t>y falencias en el seguimiento de la supervisión contractual</t>
  </si>
  <si>
    <t>Investigaciones penales, fiscales, disciplinarias, procesos sancionatorios por parte de los organismos de control,</t>
  </si>
  <si>
    <t>Pérdida de la credibilidad e imagen institucional e</t>
  </si>
  <si>
    <t>incumplimiento de la Planeación Estratégica y Plan de Desarrollo Institucional.</t>
  </si>
  <si>
    <t>por sanciones e investigaciones al recibir o solicitar dádivas, beneficios a nombre propio o de terceros por favorecimiento en la evaluación técnica de contratos de ventas de servicios de salud,</t>
  </si>
  <si>
    <t xml:space="preserve">El lider de mercadeo realiza trimestralmente 
la presentación de las propuestas de sostenibilidad a Comité Directivo y Junta Directiva para su validación y aprobación con la cual se procede a la negociación con los diferentes pagadores en la etapa precontractual </t>
  </si>
  <si>
    <t>El lider de mercadeo anualmente realiza el Plan de Ventas teniendo en cuenta el costo institucional, la normatividad vigente del incremento de tarifas, caracterización de la población y la actualización del protafolio de servicios de salud.</t>
  </si>
  <si>
    <t xml:space="preserve">El lider de mercadeo proyecta el cronograma de seguimiento con los diferentes pagadores y trimestralmente realiza el seguimiento a la ejecución contractual con todos los procesos involucrados. </t>
  </si>
  <si>
    <t xml:space="preserve"> El Director Técnico de Servicios Ambulatorios  y el apoyo a la supervision ( líder de salud oral) de manera mensual realizan un informe de supervisión al contrato en mención  verificando cumplimiento de clausulas contractuales</t>
  </si>
  <si>
    <t>Mercadeo</t>
  </si>
  <si>
    <t>Luz Stella Muñoz Beltrán</t>
  </si>
  <si>
    <t>1. Documento de Plan de Ventas, Tarifas e incrementos</t>
  </si>
  <si>
    <t>1. Presentaciones, Acuerdos Actas de Negociación</t>
  </si>
  <si>
    <t>1. Actas de seguimiento contractual</t>
  </si>
  <si>
    <t>Lider Mercadeo</t>
  </si>
  <si>
    <t xml:space="preserve">por sanciones e investigaciones al recibir o solicitar dádivas, beneficios a nombre propio o de terceros a favorecimiento en la evaluación técnica de contratos, </t>
  </si>
  <si>
    <t>debido a la omisión y modificación de los criterios habilitantes</t>
  </si>
  <si>
    <t xml:space="preserve">e inadecuada supervisión. </t>
  </si>
  <si>
    <t>Mayores costos para la adquisicion de bienes y servicios a contratar</t>
  </si>
  <si>
    <t>Investigación y sanciones de todo tipo</t>
  </si>
  <si>
    <t>Pérdida de credibilidad</t>
  </si>
  <si>
    <t>Investigación por parte de entes de control</t>
  </si>
  <si>
    <t xml:space="preserve">El profesional de Apoyo mensualmente registra en la matriz financiera las novedades de los contratos de persona natural y juridica generados por cada uno de los convenios </t>
  </si>
  <si>
    <t xml:space="preserve">El referente de Fondo Desarrollo Local realiza mensualmente la verificación de los criterios habilitantes técnicos CO-CBS-FT-26,  de experiencia CO-CBS-FT-25 y evaluación económica CO-CBS-FT-24 en los formatos institucionales los firma con el suoervisor de los contratos,  basados en el  el estudio de mercado realizado por El profesional de Contratación asignado para esta gestión   </t>
  </si>
  <si>
    <t xml:space="preserve">Las facilitadoras mensualmente registran en la matriz fisico financierael control de la ejecución del convenio y el profesional de apoyo consolida las matrices </t>
  </si>
  <si>
    <t>1. correos 
verificación de los criterios habilitantes técnicos 
CO-CBS-FT-26,  
de experiencia CO-CBS-FT-25 y evaluación económica 
CO-CBS-FT-24</t>
  </si>
  <si>
    <t>Contratación
Fondo de Desarrollo Local</t>
  </si>
  <si>
    <t xml:space="preserve">1. Matriz Financiera </t>
  </si>
  <si>
    <t>Fondo de Desarrollo Local</t>
  </si>
  <si>
    <t>Jackson Ramírez
Jairo Garcia
Profesionales de Apoyo</t>
  </si>
  <si>
    <t>1. Matriz Fisico Financiera</t>
  </si>
  <si>
    <t>Jackson Ramírez
Profesionales de Apoyo</t>
  </si>
  <si>
    <t>1. Actas de presentación pública, convocatoria, conformación, ejercicio y cierre de las veedurias.</t>
  </si>
  <si>
    <t>1. Registro plataforma Colibri de la veeduria distrital
2. Matriz de necesidades de veeduria</t>
  </si>
  <si>
    <t xml:space="preserve">1. Informe de ejecucion trimestral
2. Pantallazos de evidencia </t>
  </si>
  <si>
    <t>1. Soporte de entrega de información por parte del supervisor a la dirección de urgencias ( correo electrónico).
2. Informe mensual de la dirección de urgencias de las horas ejecutadas por las actividades misionales de los colaboradores de los subprocesos.</t>
  </si>
  <si>
    <t>1. Informe mensual de la dirección de urgencias de las horas ejecutadas por las actividades misionales de los colaboradores de los subprocesos.</t>
  </si>
  <si>
    <t>1. Soporte de entrega de información por parte del supervisor a la dirección de urgencias ( correo electrónico).
2. Acta de reunión mensual con registro de la temática de la Politica de Integridad, la cobertura y el resultado del test y actividades acorde a desviaciones</t>
  </si>
  <si>
    <t xml:space="preserve">1. Informe mensual con los respectivos soportes fotográficos </t>
  </si>
  <si>
    <t>2. Listado de asistencia, pre y post test de la capacitación en  Código de Integridad</t>
  </si>
  <si>
    <t xml:space="preserve">1. Para los meses de abril y mayo se soporta con las planillas de entrega de turno en muestra de las seis farmacias.  
2. A partir de junio y hasta diciembre se entregara un informe de inventarios mensuales
</t>
  </si>
  <si>
    <t>1. Informe de resultados de la plataforma Mao con registro de indicador de cobertura y apropiación</t>
  </si>
  <si>
    <t>1. informe trimestral de los resultados del seguimiento retrospectivo que se realizo cada mes, informando el cumplimiento, las desviaciones y correspondientes acciones de mejora.</t>
  </si>
  <si>
    <t>1. Acta general que describe los hallazgos de la preauditoría de cada uno de los meses del trimestre.</t>
  </si>
  <si>
    <t xml:space="preserve">1. Cuadros de control (vacaciones, recargos, liquidaciones, primas, cesantías, etc.) 
2. Nomina Preliminar
3. Novedades Aleatorias (recargos, vacaciones, incapacidades, liquidaciones, cooperativas, ingresos, retiros, situaciones administrativas etc.) revisadas con visto bueno del profesional del área.
</t>
  </si>
  <si>
    <t>1. Nomina preliminar</t>
  </si>
  <si>
    <t>1. Nomina definitiva</t>
  </si>
  <si>
    <t>1. Acta de Reunión</t>
  </si>
  <si>
    <t>1 Acta de Reunión</t>
  </si>
  <si>
    <t>1. Acta reunión Interna
2. Diligenciamiento del formato CIN-FT-01
3. Correo electronico</t>
  </si>
  <si>
    <t xml:space="preserve">1. Realizar la verificación de los criterios habilitantes técnicos,  de experiencia  y evaluación económica  en los formatos institucionales  basados en el  el estudio de mercado realizado por el proceso de Contratación.
2.  Mensualmente se registra en la matriz financiera las novedades de los contratos de persona natural y juridica generados por cada uno de los convenios 
3. Consolidar en la matriz fisico financiera el control de la ejecución del convenio. </t>
  </si>
  <si>
    <t>Lider Fondo de Desarrollo Local 
y 
Profesional de Apoyo</t>
  </si>
  <si>
    <t>Oficina de Desarrollo Institucional
Contratación 
Juridica</t>
  </si>
  <si>
    <t>El profesional designado para cada caso</t>
  </si>
  <si>
    <t xml:space="preserve">1. Iniciar el proceso de modificación y/o derogación del concepto jurídico emitido para que se encuentre  ajustado a la normatividad. 
2. identificar el colaborador y las causas que ocasionaron la posible afectación economica y/o reputacional.  
3. Realizar las investigaciones pertinentes contempladas en la LEY 1952 DE 2019. </t>
  </si>
  <si>
    <t>1. La Jefe de la Oficina de Desarrollo Institucional informa a través de oficio y por ORFEO al proceso de contratación comunicando la presunción de favorecimiento a un proveedor en la evaluación de criterios habilitantes para que realice el seguimiento de los hechos. 
2. Ya recibido por Contratación, procede a realizar el seguimiento y remite junto con todos los documentos contractuales al proceso de Juridica para que se ejecute lo pertinente.    
NOTA: 3.  En caso de que el hecho sea detectado durante el proceso de evaluación se comunica al proceso de contratación para que se reverse el proceso de adjudicación.
4. La  Jefe de la Oficina de Desarrollo Institucional asigna un nuevo evaluador de criterios habilitantes según el caso. 
4. Mensualmente se realizan seguimiento y control a la Matriz Fisico Financiera, con cada una de las Fcailitadoras que lideran los convenios.</t>
  </si>
  <si>
    <t xml:space="preserve">1. El lider de mercadeo anualmente realiza el Plan de Ventas y  tarifas institucionales de acuerdo al estudio de costos e incrementos que por mormatividad establece las Entidades de control. </t>
  </si>
  <si>
    <t xml:space="preserve">2. El lider de mercadeo realiza trimestralmente 
la presentación de las propuestas de sostenibilidad a Comité Directivo y Junta Directiva para su validación y aprobación con la cual se procede a la negociación con los diferentes pagadores en la etapa precontractual </t>
  </si>
  <si>
    <t>3. El lider de mercadeo trimestralmente con el cronograma realiza seguimiento a la ejecución de los contratos.</t>
  </si>
  <si>
    <t xml:space="preserve">1. El referente de Fondo DesarrolloLocal realiza mensualmente la verificación de los criterios habilitantes técnicos CO-CBS-FT-26,  de experiencia CO-CBS-FT-25 y evaluación económica CO-CBS-FT-24 en los formatos institucionales basados en el estudio de mercado realizado por el profesional de Contratación asignado para esta gestión  </t>
  </si>
  <si>
    <t xml:space="preserve">2. El profesional de Apoyo mensualmente registra en la matriz financiera las novedades de los contratos de persona natural y juridica generados por cada uno de los convenios </t>
  </si>
  <si>
    <t>3. Las facilitadoras mensualmente registran en la matriz fisico financiera, el control del presupuesto del convenio a fin de conocer los valores de cada componente.</t>
  </si>
  <si>
    <t>1. El jefe de la Oficina Jurídica gestiona mensualmente socilaizaciones sobre la misionalidad de la oficina y los controles de legalidad frente a los requerimintos internos y externos, para promover la integridad en las actuaciones de los colaboradores.</t>
  </si>
  <si>
    <t>2. El jefe de la Oficina Jurídica realiza seguimiento permanente a las actuaciones de los colaboradores frente a los requerimintos internos y externos, para garantizar la legalidad de los conceptos jurídicos.</t>
  </si>
  <si>
    <t>1. El profesional especializado de comunicación interna consolida semanalmente en la matriz de canales internos de comunicación la información que se publica a través de los distintos canales, con el objetivo de tener el registro actualizado sobre los eventos y actividades que tienen lugar en la Subred Sur y poder compartirla con los medios de comunicación externos en caso de que la información tenga impacto fuera de la institución.  En caso de que se presente una situación que no quede registrada en la matriz, se debe generar un nuevo documento (Boletín o comunicado de prensa) para informar acerca de la situación negativa que se presente.</t>
  </si>
  <si>
    <t>2. El profesional especializado de comunicación externa consolida en la matriz de monitoreo de medios masivos y comunitarios de comunicación la información registrada por el personal disponible del monitoreo semanal las evidencias de los impactos positivos y negativos e informa de inmediato la ocurrencia de impactos negativos que puedan generar afectación importante en la reputación institucional. En caso de que se presente una situación negativa de alto impacto se debe generar comunicado de prensa y de ser necesario se debe organizar una rueda de prensa.</t>
  </si>
  <si>
    <t>3. El profesional especializado de comunicación externa redacta los boletines o comunicados de prensa para informar a los medios externos sobre las noticias y actividades que se generan en la Subred Sur. Documento: PECO. Si la noticia que se presenta lo requiere se organiza una rueda de prensa para suministrar información a los medios de comunicación.</t>
  </si>
  <si>
    <t>1. El referente del subproceso de participación comunitaria trimestralmente garantiza las acciones de asistencia técnica para el correcto funcionamiento de las veedurias ciudadanas.</t>
  </si>
  <si>
    <t>2. El referente de participacion comunitaria trimestralmente identifica, registra y canaliza las necesidades y compromisos de la veeduria en la plataforma colibrì y propicia los espacios para socializar las respuestas.</t>
  </si>
  <si>
    <t>1. El subproceso de infraestructura realiza la implementacion de politicas (controles) a nivel de directorio activo y se ejecuta mensualmente con el objetivo de mitigar los ataques externos</t>
  </si>
  <si>
    <t>2. El subproceso de infraestructura realiza la implementacion de politicas (controles) a nivel de dispositivos de seguridad perimetral (Firewall) y se ejecuta mensualmente con el objetivo de mitigar los ataques externos</t>
  </si>
  <si>
    <t>1. El profesional Especializado del Subproceso de investigación e innovacion mensualmente revisa que cada autor firme la declaración de la originalidad de su escrito o documento académico, de investigación y/o innovación, para garantizar su autoría.</t>
  </si>
  <si>
    <t>2. El profesional Especializado del Subproceso de investigación e innovacion mensualmente revisa el porcentaje de similitud de los productos presentados en investigación e innovación, para garantizar su originalidad.</t>
  </si>
  <si>
    <t>1. El Director Técnico de Servicios Ambulatorios  y el apoyo a la supervision ( líder de salud oral) de manera mensual realizan un informe de supervisión al contrato en mención  verificando cumplimiento de clausulas contractuales</t>
  </si>
  <si>
    <t>2. Seguimiento trimestral  al proceso de facturacion  verificando la concordancia entre lo ejecutado con lo facturado. En caso de inconsistencia  se realizara ajuste al dato  con validacion de las  partes soportado en acta</t>
  </si>
  <si>
    <t>3. El líder del subproceso de medicoquirurgicos  trimestralmente  realiza ingreso de insumos medicoquirurgicos facturados en el período al módulo de dinamica, generando entradas para posterior emisión de certificados de pago la supervisión técnica</t>
  </si>
  <si>
    <t>1. La dirección de ambulatorios revisa mensualmente el comportamiento de la asignación de las agendas, en caso de desviación se notifica al jefe inmediato de facturación, PCSC y gestión del riesgo en salud(salud a mi vereda)</t>
  </si>
  <si>
    <t>2. Los líderes de los procesos relacionados con la asignación de citas rgeneran espacios de socialización del procedimiento de asignación de citas según necesidad.</t>
  </si>
  <si>
    <t>3. La dirección de ambulatorios realiza semestralmente monitoreo de la utilización de los servicios por parte del usuario y del talento humnao,  y define  acciones ante las novedades que se presenten .</t>
  </si>
  <si>
    <t xml:space="preserve">Luis Fernando Pineda Avila </t>
  </si>
  <si>
    <t xml:space="preserve">ENTIDAD: </t>
  </si>
  <si>
    <t>Los supervisores de los contratos de OPS de los colaboradores del proceso de la dirección de urgencias, cada día 20 del mes consolidan y envían al apoyo administrativo de la dirección  la base de datos de la matriz" proyección horas ejecutadas"; habiendo verificado las horas proyectadas por colaborador frente a las horas ejecutadas.</t>
  </si>
  <si>
    <t>Los supervisores de los contratos de OPS de los colaboradores del proceso de la dirección de urgencias, trimestralmente capacitan sobre la política de integridad,-anticorrupcoón.antisoborno-conflictos de interés dando cobertura a los colaboradores antiguos y nuevos.</t>
  </si>
  <si>
    <t>Registrar en la matriz de solicitud de HC en la columna de verificación adjuntos, la revisión de los soportes anexos que se ajusten el procedimiento de Entrega de copia de H.C.</t>
  </si>
  <si>
    <t>El Jefe de OCI socializará el Código Etica ante el ingreso de un nuevo colaborador al proceso o modificación al mismo.
Diligenciamiento del formato declaración del compromiso ético del auditor interno CIN-FT-01 al ingresar un colaborador o al ser actualizado el documento</t>
  </si>
  <si>
    <t>Edna Maribel Jimenez Chaves
Referente de Fondo Desarrollo Local</t>
  </si>
  <si>
    <t>Yeni Liced Rios Olarte
Profesional Especializada</t>
  </si>
  <si>
    <t>Gloria Maritza Pinilla
Líder de Proceso</t>
  </si>
  <si>
    <t>Jenny Paola Hernández Moreno 
Profesional de apoyo 
Juliana Paris Guáqueta
Profesional de apoyo</t>
  </si>
  <si>
    <t xml:space="preserve">Angela Consuelo Ramírez Rincón
Profesional de apoyo </t>
  </si>
  <si>
    <t>Angela Consuelo Ramírez Rincón
Profesional de apoyo</t>
  </si>
  <si>
    <t>Edilma Galindo Castillo
Profesional de apoyo</t>
  </si>
  <si>
    <t>Francy Domínguez
Profesional de Apoyo</t>
  </si>
  <si>
    <t>Catalina Infante
Profesional de Apoyo</t>
  </si>
  <si>
    <t>Edna Rossio Blanco Garcia 
Profesional Especializado</t>
  </si>
  <si>
    <t xml:space="preserve">Jefe de Oficina </t>
  </si>
  <si>
    <t>a falta de controles efectivos de seguridad de la información.</t>
  </si>
  <si>
    <t>Perdida información sensible</t>
  </si>
  <si>
    <t>Afectacion económica y reputacional</t>
  </si>
  <si>
    <t>por obstaculizar la gestión de la  veedurías ciudadanas para obtener beneficio a nombre propio, de terceros y/o conflictos de interés,</t>
  </si>
  <si>
    <t>por uso indebido (alteración, sustracción) de la información clasificada y reservada, para beneficio propio, de un tercero y/o conflicto de interés,</t>
  </si>
  <si>
    <t>debido a la inoportunidad y veracidad en la supervisión del contrato de alimentación en las unidades que presta el servicio de hospitalización.</t>
  </si>
  <si>
    <t>durante la prestación de servicio de transporte Asistencial en el marco del trámite de atención inicial de urgencias.</t>
  </si>
  <si>
    <t>por aceptación de dádivas o cobro para beneficio a nombre propio o de terceros</t>
  </si>
  <si>
    <t>por desviación de recursos y conflicto de interés,</t>
  </si>
  <si>
    <t>por sanciones e investigaciones al recibir dadivas o beneficiar a un tercero que acredita el incumplimiento de las normas sanitarias y condiciones de salubridad en el marco del trámite de concepto sanitario,</t>
  </si>
  <si>
    <t>por desvió del valor de los giros de tesorería al destinatario registrado y aprobado para beneficio propio o de terceros,</t>
  </si>
  <si>
    <t>por sanciones e investigaciones al recibir o solicitar dádivas, beneficios a nombre propio o de terceros por favorecimiento en la evaluación técnica de contratos,</t>
  </si>
  <si>
    <t xml:space="preserve">1. Plan de Ventas teniendo en cuenta el costo institucional, la normatividad vigente del incremento de tarifas, caracterización de la población y la actualización del protafolio de servicios de salud.
2. Presentación de las propuestas de sostenibilidad a Comité Directivo y Junta Directiva para su validación y aprobación con la cual se procede a la negociación con los diferentes pagadores en la etapa precontractual
3. Cronograma de seguimiento con los diferentes pagadores y trimestralmente realiza el seguimiento a la ejecución contractual con todos los procesos involucrados.
</t>
  </si>
  <si>
    <t>1. Seguimiento periodico a las acciones del ejercicio de control social por parte de las veedurias ciudadanas, mediante el Informe de Control Social</t>
  </si>
  <si>
    <t>Fortalecer la cultura del usuario en seguridad digital, informática e información para los procesos administrativo:
1.  Definir las estrategias
2. Socializar
3. Implementar las estrategias  
4. Mostrar Resultados 
5. Tomar acciones de mejora de las brechas encontradas</t>
  </si>
  <si>
    <t>1. Realizar un seguimiento mensual en el marco de las reuniones del Centro de Investigación para verificar que se estén cumpliendo los procesos relacionados con la recolección de este formato para cada investigación</t>
  </si>
  <si>
    <t xml:space="preserve">1. El director de servicios hospitalarios mensualmente realiza mesa de trabajo con el proveedor de Nutriser y la profesional de apoyo, para hacer seguimiento a la ejecución del contrato. </t>
  </si>
  <si>
    <t>1. Verificación mensual por parte del supervisor de los contratos del OPS  de la dirección de urgencias en el aplicativo SIASUR de las horas ejecutadas.</t>
  </si>
  <si>
    <t>1. En caso de desviación se documenta en acta la novedad y se notifica a la dirección de complementarios</t>
  </si>
  <si>
    <t>1. Convocar reunión con líderes del procesos para análisis del caso y abordaje con las áreas de acuerdo a competencia (dirección de contratación, dirección de talento humano, jurídica)
2. Socializar  los casos presentados, guardando la privacidad y confidencialidad, a los colaboradores priorizados para que se apropien como lecciones aprendidas que fortalezcan el compromiso personal en el marco de la política de integridad de la entidad.</t>
  </si>
  <si>
    <t>1. Capacitación de la politica de Integridad de la Subred Integrada de Servicios de Salud Sur E.S.E.  para interiorizar a los funcionarios de nomina los 4 componetes de  la politica ( Integridad, conflictos  de intereses, Antisoborno y anticorrupción), 
2. capacitación de la normatividad vigente en nomina y en procesos de la gestión de la remuneración</t>
  </si>
  <si>
    <t>1. Capacitar a los supervisores de contrato en conflito de intereses, antisoborno, anticorrupción, Política de integridad y medir la apropiación de los conocimientos adquiridos</t>
  </si>
  <si>
    <t xml:space="preserve">1. El supervisor del contrato o convenio realiza el seguimiento a sus proveedores a fin de corroborar el pago realizado </t>
  </si>
  <si>
    <t>1. Realizar un informe detallado de los puntos de recaudos de la entidad.</t>
  </si>
  <si>
    <t xml:space="preserve">1. Para todos los procesos de contratción de ByS, la Dirección de Contración, verifica el cumpliemiento de todas las fases de la etapa precontractual y procede a realizar la selección del proveedor y respectiva adjudicación del proceso. De no existir oferentes o que ninguno de ellos cumplen con los requisitos se declara desierto el proceso contractual. </t>
  </si>
  <si>
    <t>1. La líder de Gestión Documental, verifica trimestralmente, de manera aleatoria, que el trámite entrega de copia de Historia Clínica (H.C.) a un tercero, ejecutado por los colaboradores del proceso, se ajuste a los lineamientos del procedimiento Entrega de copia de H.C., para garantizar el cumplimiento de los requisitos de ley, generando un  informe de revisión de la matriz de solicitud de copia de HC sea acorde a los documentos anexos en el gestor documental de la entidad aportados por el solicitante.</t>
  </si>
  <si>
    <t>1. La Jefe de Oficina de Control Interno Disciplinario realiza seguimiento mensual al Sistema de Información Disciplinario de la Alcaldía Mayor de Bogotá, infomación actualizada permanentemente por el Auxiliar Administrativo de la oficina.</t>
  </si>
  <si>
    <t xml:space="preserve">1. Gestionar al interior del equipo OCI, capacitaciones relacionadas con normativa anticorrupción y orientadas al fortalecimiento de la êtica. 
2. Realización por parte del Equipo OCI, del Curso de Integridad, Transparencia y Lucha contra la Corrupción, de la Función Publica, ( al ingreso de un nuevo funcionario o contratista, acorde a actualizaciones). </t>
  </si>
  <si>
    <t xml:space="preserve">1. En caso de evidencia de presuntas actividades de corrupción se informara a los responsables de la materialización del riesgo y se enviará a los entes de control internos para inicio de las acciones que correspondan, con respecto a la ejecución del contrato se tomaran las decisiones a las que haya lugar conforme con la decisión tomada por el ente de control, correspondiente </t>
  </si>
  <si>
    <t xml:space="preserve">1. El profesional responsable de la ejecucion tomará registro de la materializacion del riesgo
2.  procederá de forma inmediata el incio de la trazabilidad de los registros
3. Se informa al jefe inmediato, director financiero y la gerencia.
4. Identificando la causa del origen y emitira el informe respectivo de cómo, qué y cuándo se dio la materializacion del riesgo 
5. Se iniciará con las respectivas situaciones legales a que haya lugar para determinar como  se puede resarcir la situacion si es posible,  
6. Reevaluar los procedimientos o procesos de control del mismo, para de inmediato iniciar con el ciclo de control </t>
  </si>
  <si>
    <t>1. Reportar el caso a las Direcciones de Talento Humano y Contratación con el fin de realizar los trámites respectivos de conflicto de intereses en la gestión administrativa
 2. tomar las acciones respectivas de acuerdo a la normatividad vigente aplicable para cada colaborador en su calidad de supervisor de contrato.
3. Solicitar a la oficina asesora juridica las acciones tomadas frente al caso de corrupción 
4. Indagar sobre el informe presentado a la alta gerencia y realizar las observaciones y peticiones pertinentes frente al caso.</t>
  </si>
  <si>
    <t>1. Realizar comunicación con el servidor al que se 1. pagó mayor valor: comunicarse con el servidor público de manera formal, para explicar la situación y expresarle la intención de recuperar los dineros pagados de más, proporcionando evidencia documental y cualquier otra información relevante que respalde la situación.
2. Conciliación: Se llega a una conciliación con los involucrados para resolver la situación. Explorando posibles soluciones, como acuerdos de pago, reembolsos parciales o ajustes en nómina.
3. Medios legales: Informar a la Oficina Jurídica y a la Oficina de Control Interno Disciplinario para adelantar el respectivo proceso contra los funcionarios involucrados en el hecho de corrupción, ante las instancias competentes, con el fin de tomar medidas legales y disciplinarias contra los responsables, de acuerdo con las políticas y procedimientos establecidos.
4. Coordinar con la Oficina jurídica y con las autoridades competentes para presentar las denuncias correspondientes y cooperar plenamente en el proceso judicial.
5. Seguimiento y registro: Mantener un registro detallado de todas las comunicaciones, acuerdos, actuaciones y acciones realizadas durante el proceso de conciliación y recuperación. Esto incluye mantener copias de correos electrónicos, registros contables y cualquier otra evidencia relevante. Un registro exhaustivo será útil para futuras referencias y para demostrar los esfuerzos realizados para recuperar los dineros.</t>
  </si>
  <si>
    <t>Convocar reunión con líderes del procesos para análisis del caso y abordaje con las áreas de acuerdo a competencia (dirección de contratación, dirección de talento humano, jurídica)
Adicionalmente se debe:
1. Informar a las autoridades de la ocurrencia del hecho de corrupción. 
2. Revisar el mapa de riesgos de corrupción, en particular, las causas, riesgos y controles. 
3. Verificar si se tomaron las acciones y se actualizó el mapa de riesgos de corrupción. 
4. Llevar a cabo un monitoreo permanente. 
La Oficina de Control Interno debe asegurar que los controles sean efectivos, le apunten al riesgo y estén funcionando en forma oportuna y efectiva.
5. Socializar  los casos presentados, guardando la privacidad y confidencialidad, a los colaboradores priorizados para que se apropien como lecciones aprendidas que fortalezcan el compromiso personal en el marco de la política de integridad de la entidad.</t>
  </si>
  <si>
    <t xml:space="preserve">1. Notificar a las líneas de aseguramiento
2. Revisar y ajustar causas y controles en la matriz de riesgos
3. Monitorear permanentemente las actividades del plan
</t>
  </si>
  <si>
    <t>1. Se notifica a la dicrección de complementarios 
2. A su vez a control interno disciplinario y contratación</t>
  </si>
  <si>
    <t>1. Lider del proceso de APH cita a reunión con el equipo
2. Notificación a proceso de contratación y jurídica</t>
  </si>
  <si>
    <t xml:space="preserve">1. Concertar con el contratista las horas no ejecutadas para la devolución del dinero </t>
  </si>
  <si>
    <t>Jenny Paola Hernández Moreno 
Héctor Javier Quiñones Albarracín</t>
  </si>
  <si>
    <t>1. Notificación por parte de la dirección de hospitalarios y en espacios de alta gerencia de los hallazgos identificados
2. Definición de acciones correctivas y de mejora definidas por los procesos involucrados en el marco de las líneas de defensa
3. Aplicabilidad de lineamientos del Manual de Contratación de la entidad</t>
  </si>
  <si>
    <t>1. Notificar a la segunda y tercera línea de defensa
2. Revisar y ajustar matriz de riesgos con énfasis en causas y actividades de control
3. Realizar seguimiento y monitoreo a ejecución de actividades de mejora</t>
  </si>
  <si>
    <t xml:space="preserve">1. Se informará a la Veeduria Distrital la materialización del riesgo para adelantar las acciones corespondientes ante los demás entes de control.
2. Fortalecer la veeduría y generar acciones para restablecimiento de la misma, mientras el proyecto se encuentre en ejecución. </t>
  </si>
  <si>
    <t xml:space="preserve">Se conforma un equipo de crisis, el cual es un grupo de colaboradores de la Entidad que se encargará de tomar decisiones o medidas para enfrentar los momentos de crisis. Su activación es de carácter inmediato cuando se identifique la crisis o cuando exista la posibilidad de que ella se presente.
Este equipo debe estar liderado por el Gerente, la Oficina Asesora de Comunicaciones y por las personas que lideren el proceso responsable de la crisis generada.
Para el caso de la Subred Integrada de Servicios de Salud Sur E.S.E., por ser una Entidad adscrita a la Secretaría Distrital de Salud, este equipo debe estar articulado y vinculado con el secretario de Salud y con su Oficina Asesora de Comunicaciones.
El equipo de crisis puede vincular o invitar a funcionarios o expertos que permitan buscar una salida beneficiosa para afrontar estos momentos de crisis.
Las funciones de los integrantes son:
GERENCIA 
Su función dentro del equipo será la de tomar las decisiones finales, dar línea definitiva frente a las acciones a tomar, avalar vocería, boletines o comunicados, así como avalar estrategias y medidas para mitigar posibles crisis.
OFICINA ASESORA DE COMUNICACIONES DE LA SUBRED SUR 
• Identifica la crisis. 
• Establece comunicación con el equipo de crisis.
• Identifica la fase en la que se encuentra la crisis. 
• Toma acciones de prevención, en pro de cuidar la imagen de la Institución.
• Plantea al equipo posibles salidas. 
• Redacta boletines o comunicados. 
• Prepara a los voceros. 
• Convoca medios de comunicación (si aplica). 
• Monitoreo de medios antes, durante y después de la crisis. 
• Diseñar estrategias comunicativas que permitan reconstruir la imagen y la confianza. 
SUBGERENTE DE SERVICIOS DE SALUD Y/O SUBGERENTE ADMINISTRATIVO Y FINANCIERO
Las posibles crisis se desatan desde lo administrativo o lo asistencial, por eso es fundamental que estas dos subgerencias sean actores activos dentro del equipo. 
Su función dentro del equipo es el de brindar la asesoría técnica que permita aclarar, solucionar o entregar una comunicación adecuada para afrontar el momento de crisis.
SECRETARIO DE SALUD Y/O OFICINA ASESORA DE COMUNICACIONES DE LA SECRETARÍA DISTRITAL DE SALUD
Dependiendo la gravedad del momento de crisis y sus incidencias frente a la imagen distrital del sector Salud, se debe solicitar, informar, invitar e incluir en el equipo a la Secretaría Distrital de Salud o de la Oficina Asesora de Comunicaciones, quienes tendrán la responsabilidad de entregar instrucciones o dar línea de cómo se debe manejar y afrontar este momento de crisis.
Es importante resaltar, que se debe definir la situación de crisis y revisar cada una de sus fases, dando tratamiento de acuerdo a la situación que se esté presentando. 
Precisamente, mediante un adecuado flujo de comunicación de crisis se busca mitigar los posibles impactos generados por estos episodios, brindando herramientas para que los colaboradores involucrados sepan cómo actuar para superarla.
Un mal manejo de una crisis genera un efecto bolo de nieve que perjudica el trabajo de la Institución y pueden generar rumores e informaciones tergiversadas que se desprenden del hecho original y que llevarían a una situación aún más compleja. 
Se precisa de un trabajo coordinado y articulado para minimizar el impacto de las informaciones negativas que repercutan en los colaboradores y trasciendan a la comunidad y a los usuarios.
FASES DE UNA SITUACIÓN DE CRISIS
FASE PREVENTIVA 
En esta fase debemos Identificar y detectar señales que permitan anticiparnos a una posible crisis. Adelantarnos significaría una ventaja grande para plantear una estrategia de cara a la futura situación adversa. Además, frenaría una posible incertidumbre entre los colaboradores. 
Por eso, es importante prender las alertas y estar al tanto de lo que se habla, no solo en el interior de las Unidades de Servicios de Salud, sino lo que se habla y comenta en medios de comunicación y redes sociales. 
Plataformas como Twitter o Facebook están cargadas de información, sentimientos y noticias, que pueden desatar una posible crisis.
Es por esto que la Oficina Asesora de Comunicaciones de la Subred Sur, debe garantizar el monitoreo de medios de comunicación para estar al tanto de la opinión pública y de las situaciones que puedan afectarnos y que puedan provocar un momento de crisis. El equipo de comunicaciones cuenta con turnos de disponibilidades los fines de semana, lo cual nos permite identificar a tiempo cualquier novedad relacionada con la Institución. 
Durante esta etapa, resulta fundamental escoger y preparar voceros institucionales que puedan dar respuesta oportuna y asertiva a una posible situación de crisis. De igual forma, la Oficina Asesora de Comunicaciones cuenta con una matriz de medios de comunicación masivos y locales, que contribuye a tener una buena relación con los periodistas, aspecto fundamental a la hora de dar una respuesta oportuna a un momento de crisis. 
FASE REACTIVA
En esta fase se debe hacer frente y manejo a la crisis:
Procedimiento
1. La Gerencia de la Subred Sur con la asesoría de su equipo directivo (si así lo considera), la Oficina Asesora de Comunicaciones de la Subred y la Secretaría Distrital de Salud, serán los encargados de unificar criterios, asignar responsabilidades, así como valorar el nivel de crisis. 
2. La gerencia, en conjunto con la Oficina Asesora de Comunicaciones, definirá las estrategias a seguir para el manejo con los medios de comunicación a través de comunicados, boletines de prensa, vocero institucional, y si fuese necesario, se citará a una rueda de prensa y nunca se atenderá a los medios por separado, esto para lograr una información unificada y no dar lugar a especulaciones.
FASE EVALUATIVA Y DE RECUPERACIÓN
3. En esta etapa se pretende despejar todas las dudas frente al funcionamiento de la Subred Sur. 
- Primero se debe determinar la gravedad de las repercusiones y afectaciones.
- Segundo se deben realizar las acciones correctivas necesarias.
- Tercera se debe hacer un plan de mejoramiento de imagen, que permita realizar correcciones frente a la crisis y los daños ocasionados; identificando los casos de éxito para que, desde la Oficina Asesora de Comunicaciones, se realice una estrategia de divulgación.
A la par con esta fase, se debe realizar el capítulo de lecciones aprendidas, en la que todas las partes relacionadas con la crisis entreguen su punto de vista y evaluación autocrítica frente a lo sucedido. 
</t>
  </si>
  <si>
    <t>1.El lider del proceso de Direccionamiento  Estratégico informa a través de oficio y por ORFEO a la Gerencia informando la presunción de favorecimiento a un tercero en la evaluación de criterios habilitantes para realizar seguimiento de los hechos. 
2. Ya recibido por la Gerencia, procede a realizar el seguimiento y remite junto con todos los documentos contractuales al proceso de Juridica para que se ejecute lo pertinente.    
NOTA: 1,  En caso de que el hecho sea detectado durante el proceso de evaluación se comunica al proceso de Gerencia para que se reverse el proceso de Contratación.</t>
  </si>
  <si>
    <t>Líder de farmacia</t>
  </si>
  <si>
    <t>Líder de radiología</t>
  </si>
  <si>
    <t xml:space="preserve">Director de
 Contratación </t>
  </si>
  <si>
    <t>Lider de Proceso</t>
  </si>
  <si>
    <t xml:space="preserve">Gestión Documental </t>
  </si>
  <si>
    <t xml:space="preserve">Control Interno 
Disciplinario </t>
  </si>
  <si>
    <t>Control Interno</t>
  </si>
  <si>
    <t>Dirección administrativa
Gestion Ambiental
Gestión de Contratación
Gestión Juridica</t>
  </si>
  <si>
    <t xml:space="preserve">Director de
 Contratación 
 Subproceso de Bienes y Servicios </t>
  </si>
  <si>
    <t>Dirección de Gestión 
del Riesgo en Salud</t>
  </si>
  <si>
    <t>Dirección de Urgencias 
y Líder Subproceso</t>
  </si>
  <si>
    <t>Directora de Proceso de Gestión de Ambulatorios</t>
  </si>
  <si>
    <t>Luz Stella 
Muñoz Beltrán
Profesional Especializado</t>
  </si>
  <si>
    <t xml:space="preserve">LÍDER RESPONSABLE (Gerente): </t>
  </si>
  <si>
    <t>1. Realización de reuniones mensuales de Oficina en la que se hace seguimiento a la gestión realizada por cada colaborador frente a las obligaciones y funciones definidas.</t>
  </si>
  <si>
    <t xml:space="preserve">1. El profesional en gestión administrativo en salud ejerce el proceso de apoyo técnico y administrativo a la supervisión mensual del contrato del servicio de alimentación hospitalaria de la entidad, corroborando y consolidando la información en la matriz financiera código HOS-INT-ALI-FT-03 de las cantidad de dietas y variables relacionadas con las mismas, para posterior verificación y articulación permanente con el proveedor elaborando acta que registra ajustes a desviaciones encontradas y posterior aval para emisión de la factura. </t>
  </si>
  <si>
    <t xml:space="preserve">2. El director técnico de Gestión hospitalaria mensualmente revisa, avala y firma la certificación de factura del contrato del servicio de alimentación verificando los soportes y observando ante desviaciones  (GF-GCA-CXP-FT 01 V4). Se anexa  la factura emitida por proveedor, conteo diario entrega de dietas a paciente consolidado por unidad, la cédula del contador de la empresa nutriser, tarjeta profesional, pago de parafiscales y certificado de aportes de seguridad social.
</t>
  </si>
  <si>
    <t>1. Los  supervisores de los contratos de OPS de los colaboradores del proceso de la dirección de urgencias, cada día 20 del mes consolidan y envían al apoyo administrativo de la dirección  la base de datos de la matriz" proyección horas ejecutadas"; habiendo verificado las horas proyectadas por colaborador frente a las horas ejecutadas.</t>
  </si>
  <si>
    <t>2. El profesional de apoyo administrativo de la dirección verifica al día 25 del mes que los registros de horas proyectadas y ejecutdas sean verídicas enviando la base a la subgerencia de servicios y al proceso de contratación. En caso de inconsistencia se reporta al supervisor para los respectivos ajustes.</t>
  </si>
  <si>
    <t>3. Los  supervisores de los contratos de OPS de los colaboradores del proceso de la dirección de urgencias, trimestralmente capacitan sobre la política de integridad,-anticorrupcoón.antisoborno-conflictos de interés dando cobertura a los colaboradores antiguos y nuevos.</t>
  </si>
  <si>
    <t>1. El lider de APH, realizará mensualmente el registro fotográfico por parte del tecnólogo mecatronico al  interior de las móviles visualizando el logo del "El servicio de atención prehospitalaria no tiene costo para el usuario" y registrarlo en el informe mensual.</t>
  </si>
  <si>
    <t>2. El lider de  APH, gestionará la capacitación a los colaboradores del proceso en tema del código de integridad con frecuencia cuatrimestral, y en  caso que aplique al ingreso de  personal nuevo.</t>
  </si>
  <si>
    <t>1. El auxiliar de farmacia realiza conteo diario en la entrega de turno de los siguientes productos: medicamentos controlados, refrigerados y medicamentos y dispositivos medicos de alto valor; en las seis farmacias intrahopitalarias. Se registra en formato de entrega de turno del servicio farmacéutico</t>
  </si>
  <si>
    <t>1. La referente del subproceso de radiología avala mensualmente el informe de ejecución del contrato en mención, y realiza las observaciones pertinentes acorde a las novedades presentadas para posterior presentación de la factura</t>
  </si>
  <si>
    <t xml:space="preserve">1. Autocapacitación mediante la plataforma MAO en códigos de integridad y consecuencias legales de las acciones desarrolladas, por cada uno de los colaboradores nuevos que ingresan al proceso de GRS </t>
  </si>
  <si>
    <t xml:space="preserve">2. Los líderes operativos de la línea fiscalización sanitaria aplican mensualmente el procedimiento de control; en caso de desviación se realiza acción de mejora o correctiva. </t>
  </si>
  <si>
    <t>3. Preauditoría mensual retrospectiva de por líderes operativos que verifican que la información de la visita sea concordante con el lineamiento y la normatividad.</t>
  </si>
  <si>
    <t>1. El Técnico responsable de liquidación de nómina, quincenalmente verifica, valida y registra en el aplicativo las novedades presentadas en el periodo, para garantizar la liquidación correcta de la nómina.</t>
  </si>
  <si>
    <t>2. El Profesional responsable del Subproceso de Gestión de la Remuneración, quincenalmente revisa y valida de manera aleatoria la liquidación de novedades que ingresan en medio Físico o magnético, verificando en Dinámica Gerencial que corresponda a lo reportado, para evitar inconsistencias en la nómina definitiva</t>
  </si>
  <si>
    <t>3. El Director de Gestión de Talento Humano de manera conjunta con el profesional responsable del Subproceso de Gestión de la Remuneración, verifica quincenalmente de manera aleatoria que las novedades presentadas correspondan a las liquidadas en Dinámica Gerencial, con el fin de controlar y supervisar que corresponda a lo reportado, para evitar inconsistencias en la nómina definitiva</t>
  </si>
  <si>
    <t>1. La Directora Administrativa en articulación con la Dirección de Talento Humano de manera trimestral realizará la socialización de la normatividad vigente relacionada con conflicto de intereses, así como el procedimiento interno para el manejo y declaración de conflictos de interés, con el objetivo de realizar la medición de los conceptos adquiridos y tomar acciones frente a las desviaciones encontradas</t>
  </si>
  <si>
    <t>2. La Directora Administrativa en articulación con la Dirección de Contratación de manera trimestral realizará capacitaciones acerca de la normatividad vigente relacionda con la supervisión de contratos y la contratación pública, con el objetivo de realizar la medición de los conceptos adquiridos y tomar acciones frente a las desviaciones encontradas</t>
  </si>
  <si>
    <t xml:space="preserve">1. El técnico de tesoreria elabora diariamente los archivos planos y revisan uno a uno los comprobantes de egreso de los proveedores a fin de verificar el NIT del beneficiario. </t>
  </si>
  <si>
    <t>2. El Tesorero diariamente crea y valida en el portal bancario el archivo plano de proveedores entregado por los tecnicos de tesoreria, y revisa el listado generado en el portal VS al NIT de la cuenta por pagar fisica.</t>
  </si>
  <si>
    <t xml:space="preserve">1. El tecnico de tesoreria una vez ingresa el personal a la entidad realiza la induccion correspondiente con el fin de dar a conocer el procedimiento de recaudo y análiza los resultados adherencia y conocimiento. </t>
  </si>
  <si>
    <t>2. El líder de facturación realiza verificación de la expedición de facturas y el área de Tesorería realiza arqueos de caja, de acuerdo a programación del area, con el propósito de identificar posibles desviaciones y mitigar el riesgo, en caso de desviaciones identificadas, se documenta y se realiza el requerimiento al responsable.</t>
  </si>
  <si>
    <t xml:space="preserve">3. El proceso de talento humano realiza campañas de sensibilización al personal de facturación y tesoreria semestralmente con el fin de fomentar la conducta de buena etica. </t>
  </si>
  <si>
    <t>1. El proceso de contratación verifica para todos los procesos contractuales, que el responsable de la parte técnica (àrea de donde surja la necesidad) elabore el estudio de necesidad técnico que incluya los requisitos habilitantes técnicos, de experiencia y obligaciones específicas del contratista, en caso contrario se devuelve para su ajuste.</t>
  </si>
  <si>
    <t>2. El encargado del proceso pre contractual pública en el SECOPII las condiciones de la Invitación y/o Convocatoria, el Estudio de Necesidad Técnico, entre otros documentos, formulado por el proceso que requiere el bien o servicio previa revisión documental de la Dirección de contratación y del Lider de Bienes y Servicios y una vez publicado el proceso los interesados realizan observaciones al mismo.</t>
  </si>
  <si>
    <t xml:space="preserve">3. Las modificaciones al proceso se realizan mediante adendas y las mismas son publicadas en el SECOP II. Por parte del comité evaluador se realizan las evaluaciones de requisitos habilitantes (jurídico, técnico, experiencia, SARLAF y financiero). </t>
  </si>
  <si>
    <t xml:space="preserve">4. Una vez cumplidos los requisitos habilitantes se realiza la evaluación economica de factores puntuables por parte del evaluador.  </t>
  </si>
  <si>
    <t xml:space="preserve">1. Los profesionales de gestión ambiental verifican trimestralmente que cada propuesta cumpla con el estudio de necesidad técnico del Bien o Servicio CO-CBS-FT-19, lo cual queda registrado en el formato de Verificación de los criterios habilitantes de experiencia CO-CBS-FT-25,  técnicos CO-CBS-FT-26 y económicos CO-CBS-FT-24. </t>
  </si>
  <si>
    <t xml:space="preserve">2. El Líder del Proceso de Gestión Ambiental de forma semestral realizará socialización del Procedimiento para el manejo y declaración de conflictos de interés apoyado con el Proceso de Talento Humano con el propósito de dar  a conocer ¿qué es conflicto de interés? y ¿cómo se maneja un conflicto de intereses?, dirigido a la realización de la evaluación de criterios habilitantes de experiencia, técnicos y económicos. </t>
  </si>
  <si>
    <t>3. Los colaboradores que hacen parte del proceso de Gestión Ambiental anualmente actualizarán la Declaración de Bienes y Rentas en la plataforma digital del SIDEAP</t>
  </si>
  <si>
    <t>1. El técnico de Gestión Documental, verifica diariamente, que las solicitudes realizadas por un tercero, se ajusten el procedimiento de Entrega de copia de H.C., mediante la validación de los documentos aportados por el solicitante, frente a la matriz de seguimiento de respuestas del trámite copia de H.C, para garantizar que se cumpla con los requisitos definidos en la ley.</t>
  </si>
  <si>
    <t>1. La jefe de Oficina de Control Interno Disciplinario en reunión mensual revisa el cumplimiento de términos de los procesos, acorde a plazos establecidos en la ley, para evitar vencimientos intencionales.</t>
  </si>
  <si>
    <t>2. La jefe de Oficina de Control Interno Disciplinario realiza reunión mensual donde verifica que los abogados realizan la evaluación de las etapas dentro de los términos procesales, para evitar decisiones contrarias a la ley.</t>
  </si>
  <si>
    <t>1. El jefe de control interno liderará una vez al semestre o mediante ingreso de un nuevos colaboradores al proceso o modificación al mismo, una reunión interna con el equipo para socializar el código de ética del auditor; producto del ejercicio anterior, los servidores públicos del área, firman la declaración del compromiso ético del auditor interno CIN-FT-01 , con el fin de verificar su conocimiento y comprensión de los comportamientos que deben regir su actuación. En el evento que dicho comité no se realice y por lo tanto no se firme la declaración, se procederá a subsanar esta omisión dejando constancia de este procedimiento en correo electrónico remitido por el jefe de Control interno.</t>
  </si>
  <si>
    <t>Subred Integrada de Servicios de Salud - Sur</t>
  </si>
  <si>
    <t xml:space="preserve">Macro proceso </t>
  </si>
  <si>
    <t xml:space="preserve">Estratégico </t>
  </si>
  <si>
    <t>Misional</t>
  </si>
  <si>
    <t>apoyo</t>
  </si>
  <si>
    <r>
      <t xml:space="preserve">Oscar Eduardo Enciso Guzmán
</t>
    </r>
    <r>
      <rPr>
        <b/>
        <sz val="14"/>
        <rFont val="Arial Narrow"/>
        <family val="2"/>
      </rPr>
      <t>Líder Administración del Riesgo Institucional</t>
    </r>
  </si>
  <si>
    <t>Modelo de atención en Salud de la Ruralidad (SUA)</t>
  </si>
  <si>
    <t>Gobierno en línea.</t>
  </si>
  <si>
    <t>Cultura de Calidad</t>
  </si>
  <si>
    <t>Disponibilidad de recursos en el distrito  que aportan al manejo de pacientes Covid-19.</t>
  </si>
  <si>
    <t>Ruta materno perinatal y Programa Madre canguro</t>
  </si>
  <si>
    <t xml:space="preserve">Humanizar la prestación de servicios de salud.                             </t>
  </si>
  <si>
    <t>Georeferenciación de población con una alta demanda de los servicios y participación</t>
  </si>
  <si>
    <t>Fortalecimiento como entidad para contratar con las EPS-C que han hecho paso a  las EPS-S a través de la movilidad.</t>
  </si>
  <si>
    <t>Prestación Integral de los servicios a partir de la integración de los portafolios de las USS</t>
  </si>
  <si>
    <t>El enfoque social del nuevo Plan de Desarrollo Distrital para mejorar los programas PyD y de Territorialización.</t>
  </si>
  <si>
    <t>Historia Clínica Unificada y Módulos Hospitalarios</t>
  </si>
  <si>
    <t>Inversión en fortalecimiento de la infraestructura hospitalaria para prestación de Servicios.</t>
  </si>
  <si>
    <t xml:space="preserve"> Implementación de las RIAS para la atención de los usuarios</t>
  </si>
  <si>
    <t>Alianzas estratégicas – convenios con demás sectores.</t>
  </si>
  <si>
    <t>Subgerencia científica (Especialidades Tunal y Meissen)</t>
  </si>
  <si>
    <t>Modificación a la prestación de convenios docente asistencial.</t>
  </si>
  <si>
    <t>Primera clínica de recuperación nutricional</t>
  </si>
  <si>
    <t>Población contributiva apertura nuevos mercados.</t>
  </si>
  <si>
    <t>Equipos extramurales de promoción y prevención</t>
  </si>
  <si>
    <t>Excelencia en programas diferenciadores.</t>
  </si>
  <si>
    <t>Programa PyD</t>
  </si>
  <si>
    <t>Fortalecer líneas de defensa a nivel institucional.</t>
  </si>
  <si>
    <t>Ubicación estratégica de las USS</t>
  </si>
  <si>
    <t>Abrir canales de mercadeo y de servicios y programas especiales a la población contributiva (ruralidad/urbano)</t>
  </si>
  <si>
    <t>Médico alternativo articulado con salud pública y POS</t>
  </si>
  <si>
    <t>Fidelizar al cliente externo.</t>
  </si>
  <si>
    <t>Articulación del PIC y POS</t>
  </si>
  <si>
    <t>Aumentar capacidad instalada.</t>
  </si>
  <si>
    <t>Investigación ambiental que aporta al conocimiento para manejo clínico</t>
  </si>
  <si>
    <t>Adquirir nueva tecnología mediante convenios.</t>
  </si>
  <si>
    <t>F16</t>
  </si>
  <si>
    <t xml:space="preserve"> Iniciativas en procesos de la innovación en salud y gestión del conocimiento y los avances en temas ambientales</t>
  </si>
  <si>
    <t>Secop II transparencia en la contratación.</t>
  </si>
  <si>
    <t>F17</t>
  </si>
  <si>
    <t>Acreditación</t>
  </si>
  <si>
    <t>O17</t>
  </si>
  <si>
    <t>Inclusión e igualdad en actividades de bienestar (Planta y OPS)</t>
  </si>
  <si>
    <t>F18</t>
  </si>
  <si>
    <t>Talento Humano comprometido y calificado</t>
  </si>
  <si>
    <t>O18</t>
  </si>
  <si>
    <t>Ofertar servicios a otras EAPB que no hacen presencia en las 4 localidades.</t>
  </si>
  <si>
    <t>F19</t>
  </si>
  <si>
    <t>Reconocimiento institucional</t>
  </si>
  <si>
    <t>O19</t>
  </si>
  <si>
    <t>Ascensos con personal de planta.</t>
  </si>
  <si>
    <t>F20</t>
  </si>
  <si>
    <t>Jurídica: estrategias nuevas de litigio</t>
  </si>
  <si>
    <t>O20</t>
  </si>
  <si>
    <t>F21</t>
  </si>
  <si>
    <t xml:space="preserve"> Implementación y avance en MIPG – FURAG</t>
  </si>
  <si>
    <t>O21</t>
  </si>
  <si>
    <t>D1</t>
  </si>
  <si>
    <t>Falta de espacios para favorecer la salud mental del TTHH</t>
  </si>
  <si>
    <t>Consecuencias de la epidemia Covid desde las perspectivas sociales y económicas</t>
  </si>
  <si>
    <t>D2</t>
  </si>
  <si>
    <t>No ser auto sostenible en el marco de las contingencias</t>
  </si>
  <si>
    <t>Eventos epidemiológicos desconocidos para la capacidad de respuesta institucional</t>
  </si>
  <si>
    <t>D3</t>
  </si>
  <si>
    <t>Baja adherencia y apropiación a los procesos y procedimientos de la Subred</t>
  </si>
  <si>
    <t>Demanda de contrato realidad</t>
  </si>
  <si>
    <t>D4</t>
  </si>
  <si>
    <t>Debilidad en la comunicación descendente y procesos de inclusión</t>
  </si>
  <si>
    <t>Incremento de la población migrante y ausencia de políticas de atención</t>
  </si>
  <si>
    <t>D5</t>
  </si>
  <si>
    <t>Falta de innovación científica (tecnología obsoleta)</t>
  </si>
  <si>
    <t>Dificultad para la contratación de especialistas por la ubicación geográfica</t>
  </si>
  <si>
    <t>D6</t>
  </si>
  <si>
    <t>Falta de recursos financieros – Glosa</t>
  </si>
  <si>
    <t>No contratación de servicios básicos por parte de las EPS, especialmente contributivo</t>
  </si>
  <si>
    <t>D7</t>
  </si>
  <si>
    <t>No continuidad de los planes y proyectos de la administración</t>
  </si>
  <si>
    <t>Aumento de los índices de violencia intrafamiliar en todos los géneros</t>
  </si>
  <si>
    <t>D8</t>
  </si>
  <si>
    <t>Deficiencia en la transformación cultural</t>
  </si>
  <si>
    <t>Competencia del sector privado</t>
  </si>
  <si>
    <t>D9</t>
  </si>
  <si>
    <t>Falta de supervisión de los procesos</t>
  </si>
  <si>
    <t xml:space="preserve">La asignación de presupuestos para el plan de intervenciones colectivas carecen de una mirada territorial, del comportamiento de los indicadores y de las condiciones de la vulnerabilidad del territorio y que no favorecen la mirada de Subred. </t>
  </si>
  <si>
    <t>D10</t>
  </si>
  <si>
    <t>Difíciles condiciones de seguridad y acceso para la prestación de especialidades</t>
  </si>
  <si>
    <t>Condiciones del contrato impositivo, no concertado</t>
  </si>
  <si>
    <t>D11</t>
  </si>
  <si>
    <t>Alta rotación del Talento Humano.</t>
  </si>
  <si>
    <t>Ausencia de comunicación fluida entre los gobernantes (alcaldes) para la definición de líneas de acción coherentes con el ejercicio de Subred.</t>
  </si>
  <si>
    <t>D12</t>
  </si>
  <si>
    <t>Modalidad de contratación.</t>
  </si>
  <si>
    <t>Poblaciones con culturas arraigadas de difícil transformación.</t>
  </si>
  <si>
    <t>D13</t>
  </si>
  <si>
    <t>Difícil consecución de personal especializado.</t>
  </si>
  <si>
    <t>Relleno sanitario</t>
  </si>
  <si>
    <t>D14</t>
  </si>
  <si>
    <t>Falta de bienestar para el TH, condiciones y ambiente laboral.</t>
  </si>
  <si>
    <t>Desabastecimiento de insumos</t>
  </si>
  <si>
    <t>D15</t>
  </si>
  <si>
    <t>Fuga de conocimiento.</t>
  </si>
  <si>
    <t>Medios de comunicación</t>
  </si>
  <si>
    <t>D16</t>
  </si>
  <si>
    <t>Desigualdad de carga laboral.</t>
  </si>
  <si>
    <t>Superpoblación</t>
  </si>
  <si>
    <t>D17</t>
  </si>
  <si>
    <t>Capacitación – actualización.</t>
  </si>
  <si>
    <t>A17</t>
  </si>
  <si>
    <t>Violencia usuario externo</t>
  </si>
  <si>
    <t>D18</t>
  </si>
  <si>
    <t>Falta de insumos de papelería.</t>
  </si>
  <si>
    <t>A18</t>
  </si>
  <si>
    <t>Pandemia COVID</t>
  </si>
  <si>
    <t>D19</t>
  </si>
  <si>
    <t>Falta de Inducción de Ingreso.</t>
  </si>
  <si>
    <t>A19</t>
  </si>
  <si>
    <t>Privatización</t>
  </si>
  <si>
    <t>D20</t>
  </si>
  <si>
    <t>Aplazamiento continuo de la 2ª torre Meissen</t>
  </si>
  <si>
    <t>A20</t>
  </si>
  <si>
    <t>Cambios gubernamentales</t>
  </si>
  <si>
    <t>D21</t>
  </si>
  <si>
    <t>Costos de producción no competitivos</t>
  </si>
  <si>
    <t>A21</t>
  </si>
  <si>
    <t>Pago inoportuno a proveedores.</t>
  </si>
  <si>
    <t>D22</t>
  </si>
  <si>
    <t>Dependencia absoluta de un solo pagador</t>
  </si>
  <si>
    <t>A22</t>
  </si>
  <si>
    <t>Tarifas y costeo de productos de acuerdo a los gastos.</t>
  </si>
  <si>
    <t>D23</t>
  </si>
  <si>
    <t>No oferta de servicios en pro de la interdependencia para la resolutividad</t>
  </si>
  <si>
    <t>A23</t>
  </si>
  <si>
    <t>Fluctuación de mercados a nivel internacional.</t>
  </si>
  <si>
    <t>D24</t>
  </si>
  <si>
    <t>Falta de visión frente al potencial de venta  de servicios</t>
  </si>
  <si>
    <t>A24</t>
  </si>
  <si>
    <t>Especulación de precios.</t>
  </si>
  <si>
    <t>D25</t>
  </si>
  <si>
    <t>Falta de equipos biomédicos de alta complejidad (Tunal y Meissen – TAC)</t>
  </si>
  <si>
    <t>A25</t>
  </si>
  <si>
    <t>Impactos ambientales negativos en nuestra zona de influencia.</t>
  </si>
  <si>
    <t>D26</t>
  </si>
  <si>
    <t>Demoras en la contratación de las rutas de la salud y demora en traslados pacientes</t>
  </si>
  <si>
    <t>A26</t>
  </si>
  <si>
    <t>Aumento del desempleo que pierde la garantía en el aseguramiento en salud, pasan a ser particulares, generando o afectando la captación de recursos.</t>
  </si>
  <si>
    <t>D27</t>
  </si>
  <si>
    <t>Fallas en el sistema eléctrico que dificulta la comunicación con los procesos</t>
  </si>
  <si>
    <t>A27</t>
  </si>
  <si>
    <t>Aumento de la población en abandono (adulto mayor)</t>
  </si>
  <si>
    <t>D28</t>
  </si>
  <si>
    <t>Debilidades en el sistema de Dinámica por la conectividad a internet</t>
  </si>
  <si>
    <t>A28</t>
  </si>
  <si>
    <t>Cultura en salud (autocuidado usuarios)</t>
  </si>
  <si>
    <t>D29</t>
  </si>
  <si>
    <t>Hay algunos medicamentos que son no pos,  que no se consiguen en la ruralidad, por lo cual la comunidad debe desplazarse hacia la Bogotá urbana</t>
  </si>
  <si>
    <t>A29</t>
  </si>
  <si>
    <t>Agresiones por parte de la comunidad</t>
  </si>
  <si>
    <t>D30</t>
  </si>
  <si>
    <t>Ambulancias no llegan a tiempo a las USS de Mochuelo y Pasquilla</t>
  </si>
  <si>
    <t>A30</t>
  </si>
  <si>
    <t>Pánico colectivo con relación a la situación actual relacionada con el brote, rechazo y maltrato al personal de salud</t>
  </si>
  <si>
    <t>D31</t>
  </si>
  <si>
    <t>Falta de articulación con el régimen contributivo de ruralidad y las USS, el 4.3. proceso se queda corto con las funciones de PIC y POS</t>
  </si>
  <si>
    <t>A31</t>
  </si>
  <si>
    <t>Baja conectividad que afecta el proceso de comunicación</t>
  </si>
  <si>
    <t>D32</t>
  </si>
  <si>
    <t>Proceso de calidad para acreditación no es claro</t>
  </si>
  <si>
    <t>A32</t>
  </si>
  <si>
    <t>Estrés</t>
  </si>
  <si>
    <t>D33</t>
  </si>
  <si>
    <t>Falta de acompañamiento de diversas áreas a los funcionarios de la noche</t>
  </si>
  <si>
    <t>A33</t>
  </si>
  <si>
    <t>Inseguridad del sector</t>
  </si>
  <si>
    <t>D34</t>
  </si>
  <si>
    <t>Espacios de socialización con gerencia y subgerencia en el grupo de la noche</t>
  </si>
  <si>
    <t>A34</t>
  </si>
  <si>
    <t>Sistema de salud que favorece las EPS que quedan debiendo a las IPS publicas</t>
  </si>
  <si>
    <t>D35</t>
  </si>
  <si>
    <t>Falta de articulación con otros sectores gubernamentales en especial en las noches y fin de semana.</t>
  </si>
  <si>
    <t>A35</t>
  </si>
  <si>
    <t>Recursos financieros</t>
  </si>
  <si>
    <t>D36</t>
  </si>
  <si>
    <t>Retroalimentación negativa generalizada</t>
  </si>
  <si>
    <t>A36</t>
  </si>
  <si>
    <t>D37</t>
  </si>
  <si>
    <t>Falta de capacitación y preparación para eventos y desastres como la pandemia</t>
  </si>
  <si>
    <t>A37</t>
  </si>
  <si>
    <t>D38</t>
  </si>
  <si>
    <t>Infraestructura inadecuada para favorecer el distanciamiento social</t>
  </si>
  <si>
    <t>A38</t>
  </si>
  <si>
    <t>D39</t>
  </si>
  <si>
    <t>Durante el proceso de reorganización territorios como Paraíso, Usme, La Flora, Fiscala, entre otros quedan sin servicios de atención, fomentando las brechas de atención en salud</t>
  </si>
  <si>
    <t>A39</t>
  </si>
  <si>
    <t>D40</t>
  </si>
  <si>
    <t>Dificultad en la comunicación entre las acciones promocionales y las de atención y rehabilitación</t>
  </si>
  <si>
    <t>A40</t>
  </si>
  <si>
    <t>D41</t>
  </si>
  <si>
    <t>Historia Clínica con avances de la mirada de las poblaciones diferenciales porque se descuidan durante la atención en salud.</t>
  </si>
  <si>
    <t>A41</t>
  </si>
  <si>
    <t>V1</t>
  </si>
  <si>
    <t>DI-GRI-FT-04</t>
  </si>
  <si>
    <t>1.Realizar mesa de trabajo de la 1a y 2a líneas de aseguramiento con el fin de registrar información en el módulo de materialización   aplicativo ALMERA
2.Complementar y ajustar la descripción de la actividad de control 1 "Informe trimestral de comportamiento de las agendas" con el registro detallado de las citas asignadas a nombre propio del colaborador
3.Complementar y ajustar la descripción de la actividad de control 2 acorde con la capacidad de respuesta de la primera línea en relación a versionar el procedimiento institucional de asignación de citas a nueva versión acorde a los perfiles de colaboradores que tienen autorización para asignar citas (compromiso de comité SIAR). Importante tener en cuenta el contenido del documento externo Manual de Citas.
4.Cuantificar el impacto económico de la materialización del riesgo en mesa de trabajo con el subproceso de mercadeo y los subprocesos que haya a lugar.
5.Realizar seguimiento telefónico de los usuarios a los que se les asignaron las citas reservadas previamente a nombre del colaborador, para identificar si se presentó beneficio propio o a un tercero y/o entrega de dádiva.
6.En el marco de la causa "debilidad en los puntos de control del sistema de información para los colaboradores autorizados para asignar citas", gestionar con el subproceso de TIC la creación de una alerta inmediata informando al correo de la dirección de ambulatorios en caso de evidenciar desviaciones durante el monitoreo mensual. Lo anterior respondería al ajuste que la 1a y 2a línea evidencia para el control #3
7.Mesa de trabajo interdisciplinaria de los procesos que son responsables del procedimiento de asignación de citas y los procesos de contratación y jurídica para definir manejo ante la reiterada identificación de 18 casos para el mes de septiembre relacionados con el riesgo.</t>
  </si>
  <si>
    <t>1. Informe de novedades presentadas con la disponibilidad del SOFTWARE AQUILA que afecten la prestación del servicio de radiología e imágenes diagnosticas en la Subred Sur</t>
  </si>
  <si>
    <r>
      <t>La actividad de la primera línea de defensa (</t>
    </r>
    <r>
      <rPr>
        <b/>
        <sz val="14"/>
        <color rgb="FF00B050"/>
        <rFont val="Arial Narrow"/>
        <family val="2"/>
      </rPr>
      <t>seguimiento</t>
    </r>
    <r>
      <rPr>
        <b/>
        <sz val="14"/>
        <rFont val="Arial Narrow"/>
        <family val="2"/>
      </rPr>
      <t>) se encuentran en el aplicativo ALMERA.</t>
    </r>
  </si>
  <si>
    <r>
      <t>La actividad de la segunda y tercera línea de defensa (</t>
    </r>
    <r>
      <rPr>
        <b/>
        <sz val="14"/>
        <color rgb="FF00B0F0"/>
        <rFont val="Arial Narrow"/>
        <family val="2"/>
      </rPr>
      <t>Monitoreo</t>
    </r>
    <r>
      <rPr>
        <b/>
        <sz val="14"/>
        <rFont val="Arial Narrow"/>
        <family val="2"/>
      </rPr>
      <t xml:space="preserve">, </t>
    </r>
    <r>
      <rPr>
        <b/>
        <sz val="14"/>
        <color rgb="FFFF0000"/>
        <rFont val="Arial Narrow"/>
        <family val="2"/>
      </rPr>
      <t>Evaluación</t>
    </r>
    <r>
      <rPr>
        <b/>
        <sz val="14"/>
        <rFont val="Arial Narrow"/>
        <family val="2"/>
      </rPr>
      <t>) se encuentran en el aplicativo ALMERA.</t>
    </r>
  </si>
  <si>
    <t>Abr</t>
  </si>
  <si>
    <t>Jul</t>
  </si>
  <si>
    <t>Ago
Sep
Oct</t>
  </si>
  <si>
    <r>
      <t>La actividad de la primera línea de defensa (</t>
    </r>
    <r>
      <rPr>
        <b/>
        <sz val="14"/>
        <color rgb="FF00B050"/>
        <rFont val="Arial Narrow"/>
        <family val="2"/>
      </rPr>
      <t>seguimiento</t>
    </r>
    <r>
      <rPr>
        <b/>
        <sz val="14"/>
        <rFont val="Arial Narrow"/>
        <family val="2"/>
      </rPr>
      <t xml:space="preserve">) se encuentran en el aplicativo ALMERA.
Se estan haciendo las respectivas investigaciones </t>
    </r>
  </si>
  <si>
    <r>
      <t>La actividad de la segunda y tercera línea de defensa (</t>
    </r>
    <r>
      <rPr>
        <b/>
        <sz val="14"/>
        <color rgb="FF00B0F0"/>
        <rFont val="Arial Narrow"/>
        <family val="2"/>
      </rPr>
      <t>Monitoreo</t>
    </r>
    <r>
      <rPr>
        <b/>
        <sz val="14"/>
        <rFont val="Arial Narrow"/>
        <family val="2"/>
      </rPr>
      <t xml:space="preserve">, </t>
    </r>
    <r>
      <rPr>
        <b/>
        <sz val="14"/>
        <color rgb="FFFF0000"/>
        <rFont val="Arial Narrow"/>
        <family val="2"/>
      </rPr>
      <t>Evaluación</t>
    </r>
    <r>
      <rPr>
        <b/>
        <sz val="14"/>
        <rFont val="Arial Narrow"/>
        <family val="2"/>
      </rPr>
      <t>) se encuentran en el aplicativo ALMERA.
Se estan haciendo las respectivas investigaciones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</si>
</sst>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2]\ * #,##0.00_ ;_ [$€-2]\ * \-#,##0.00_ ;_ [$€-2]\ * \-??_ "/>
    <numFmt numFmtId="165" formatCode="_-* #,##0.00\ _$_-;\-* #,##0.00\ _$_-;_-* &quot;-&quot;??\ _$_-;_-@_-"/>
    <numFmt numFmtId="166" formatCode="_-* #,##0.00\ &quot;€&quot;_-;\-* #,##0.00\ &quot;€&quot;_-;_-* &quot;-&quot;??\ &quot;€&quot;_-;_-@_-"/>
    <numFmt numFmtId="167" formatCode="[$-240A]General"/>
    <numFmt numFmtId="168" formatCode="0.0%"/>
  </numFmts>
  <fonts count="164" x14ac:knownFonts="1">
    <font>
      <sz val="10"/>
      <name val="Arial"/>
      <family val="2"/>
    </font>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Century Gothic"/>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8"/>
      <color indexed="56"/>
      <name val="Cambria"/>
      <family val="1"/>
    </font>
    <font>
      <b/>
      <sz val="11"/>
      <color indexed="8"/>
      <name val="Calibri"/>
      <family val="2"/>
    </font>
    <font>
      <b/>
      <sz val="11"/>
      <color rgb="FF000000"/>
      <name val="Calibri"/>
      <family val="2"/>
    </font>
    <font>
      <sz val="10"/>
      <color rgb="FF000000"/>
      <name val="Arial"/>
      <family val="2"/>
    </font>
    <font>
      <sz val="11"/>
      <name val="Arial"/>
      <family val="2"/>
    </font>
    <font>
      <sz val="11"/>
      <color rgb="FF000000"/>
      <name val="Calibri"/>
      <family val="2"/>
    </font>
    <font>
      <sz val="10"/>
      <name val="Times New Roman"/>
      <family val="1"/>
    </font>
    <font>
      <b/>
      <sz val="10"/>
      <color rgb="FF1F497D"/>
      <name val="Arial"/>
      <family val="2"/>
    </font>
    <font>
      <sz val="11"/>
      <color rgb="FF000000"/>
      <name val="Calibri"/>
      <family val="2"/>
      <charset val="1"/>
    </font>
    <font>
      <sz val="10"/>
      <name val="Arial"/>
      <family val="2"/>
    </font>
    <font>
      <sz val="9"/>
      <color indexed="81"/>
      <name val="Tahoma"/>
      <family val="2"/>
    </font>
    <font>
      <b/>
      <sz val="9"/>
      <color indexed="81"/>
      <name val="Tahoma"/>
      <family val="2"/>
    </font>
    <font>
      <b/>
      <sz val="15"/>
      <color theme="3"/>
      <name val="Calibri"/>
      <family val="2"/>
      <scheme val="minor"/>
    </font>
    <font>
      <b/>
      <sz val="11"/>
      <color theme="0"/>
      <name val="Calibri"/>
      <family val="2"/>
      <scheme val="minor"/>
    </font>
    <font>
      <b/>
      <sz val="8"/>
      <color theme="1"/>
      <name val="Arial"/>
      <family val="2"/>
    </font>
    <font>
      <sz val="8"/>
      <color theme="1"/>
      <name val="Arial"/>
      <family val="2"/>
    </font>
    <font>
      <sz val="9"/>
      <color theme="1"/>
      <name val="Arial"/>
      <family val="2"/>
    </font>
    <font>
      <b/>
      <sz val="8"/>
      <name val="Arial"/>
      <family val="2"/>
    </font>
    <font>
      <sz val="8"/>
      <name val="Arial"/>
      <family val="2"/>
    </font>
    <font>
      <sz val="10"/>
      <color rgb="FFFF0000"/>
      <name val="Arial"/>
      <family val="2"/>
    </font>
    <font>
      <sz val="12"/>
      <name val="Arial"/>
      <family val="2"/>
    </font>
    <font>
      <b/>
      <sz val="16"/>
      <name val="Arial"/>
      <family val="2"/>
    </font>
    <font>
      <b/>
      <sz val="14"/>
      <name val="Arial"/>
      <family val="2"/>
    </font>
    <font>
      <b/>
      <sz val="12"/>
      <name val="Arial"/>
      <family val="2"/>
    </font>
    <font>
      <b/>
      <sz val="10"/>
      <color rgb="FF000000"/>
      <name val="Arial"/>
      <family val="2"/>
    </font>
    <font>
      <b/>
      <sz val="10"/>
      <color theme="1"/>
      <name val="Arial"/>
      <family val="2"/>
    </font>
    <font>
      <sz val="10"/>
      <color theme="1"/>
      <name val="Arial"/>
      <family val="2"/>
    </font>
    <font>
      <sz val="11"/>
      <color theme="1"/>
      <name val="Arial"/>
      <family val="2"/>
    </font>
    <font>
      <sz val="12"/>
      <color theme="1"/>
      <name val="Arial"/>
      <family val="2"/>
    </font>
    <font>
      <b/>
      <sz val="12"/>
      <color theme="1"/>
      <name val="Arial"/>
      <family val="2"/>
    </font>
    <font>
      <b/>
      <sz val="14"/>
      <color theme="1"/>
      <name val="Arial"/>
      <family val="2"/>
    </font>
    <font>
      <b/>
      <sz val="11"/>
      <color theme="1"/>
      <name val="Arial"/>
      <family val="2"/>
    </font>
    <font>
      <sz val="14"/>
      <name val="Arial"/>
      <family val="2"/>
    </font>
    <font>
      <b/>
      <sz val="16"/>
      <color rgb="FF000000"/>
      <name val="Arial"/>
      <family val="2"/>
    </font>
    <font>
      <b/>
      <sz val="11"/>
      <color theme="1"/>
      <name val="Calibri"/>
      <family val="2"/>
      <scheme val="minor"/>
    </font>
    <font>
      <sz val="10"/>
      <color indexed="81"/>
      <name val="Tahoma"/>
      <family val="2"/>
    </font>
    <font>
      <b/>
      <sz val="18"/>
      <name val="Arial"/>
      <family val="2"/>
    </font>
    <font>
      <b/>
      <sz val="12"/>
      <color rgb="FF000000"/>
      <name val="Arial"/>
      <family val="2"/>
    </font>
    <font>
      <sz val="12"/>
      <name val="Arial Narrow"/>
      <family val="2"/>
    </font>
    <font>
      <b/>
      <sz val="12"/>
      <name val="Arial Narrow"/>
      <family val="2"/>
    </font>
    <font>
      <sz val="12"/>
      <color theme="1"/>
      <name val="Arial Narrow"/>
      <family val="2"/>
    </font>
    <font>
      <b/>
      <sz val="12"/>
      <color theme="1"/>
      <name val="Arial Narrow"/>
      <family val="2"/>
    </font>
    <font>
      <b/>
      <sz val="12"/>
      <color theme="0"/>
      <name val="Arial Narrow"/>
      <family val="2"/>
    </font>
    <font>
      <b/>
      <sz val="16"/>
      <color theme="0"/>
      <name val="Arial Narrow"/>
      <family val="2"/>
    </font>
    <font>
      <b/>
      <sz val="11"/>
      <color theme="0"/>
      <name val="Arial Narrow"/>
      <family val="2"/>
    </font>
    <font>
      <b/>
      <sz val="14"/>
      <color theme="0"/>
      <name val="Arial Narrow"/>
      <family val="2"/>
    </font>
    <font>
      <b/>
      <sz val="12"/>
      <color rgb="FF383B37"/>
      <name val="Arial Narrow"/>
      <family val="2"/>
    </font>
    <font>
      <b/>
      <sz val="14"/>
      <name val="Arial Narrow"/>
      <family val="2"/>
    </font>
    <font>
      <b/>
      <sz val="13"/>
      <color rgb="FF383B37"/>
      <name val="Arial Narrow"/>
      <family val="2"/>
    </font>
    <font>
      <b/>
      <sz val="13"/>
      <name val="Arial Narrow"/>
      <family val="2"/>
    </font>
    <font>
      <b/>
      <sz val="8"/>
      <color rgb="FF000000"/>
      <name val="Arial"/>
      <family val="2"/>
    </font>
    <font>
      <b/>
      <sz val="9"/>
      <name val="Arial"/>
      <family val="2"/>
    </font>
    <font>
      <sz val="11"/>
      <color theme="0"/>
      <name val="Arial"/>
      <family val="2"/>
    </font>
    <font>
      <b/>
      <sz val="11"/>
      <color theme="0"/>
      <name val="Arial"/>
      <family val="2"/>
    </font>
    <font>
      <b/>
      <sz val="16"/>
      <color rgb="FF000000"/>
      <name val="Calibri"/>
      <family val="2"/>
    </font>
    <font>
      <b/>
      <sz val="14"/>
      <color rgb="FF000000"/>
      <name val="Arial Narrow"/>
      <family val="2"/>
    </font>
    <font>
      <sz val="10"/>
      <name val="Arial Narrow"/>
      <family val="2"/>
    </font>
    <font>
      <b/>
      <sz val="20"/>
      <color theme="0"/>
      <name val="Arial Narrow"/>
      <family val="2"/>
    </font>
    <font>
      <b/>
      <sz val="18"/>
      <color rgb="FF000000"/>
      <name val="Arial Narrow"/>
      <family val="2"/>
    </font>
    <font>
      <sz val="11"/>
      <color rgb="FF000000"/>
      <name val="Arial Narrow"/>
      <family val="2"/>
    </font>
    <font>
      <b/>
      <sz val="12"/>
      <color rgb="FF000000"/>
      <name val="Arial Narrow"/>
      <family val="2"/>
    </font>
    <font>
      <b/>
      <sz val="18"/>
      <color rgb="FF92D050"/>
      <name val="Arial Narrow"/>
      <family val="2"/>
    </font>
    <font>
      <b/>
      <sz val="18"/>
      <color rgb="FFFFFF00"/>
      <name val="Arial Narrow"/>
      <family val="2"/>
    </font>
    <font>
      <sz val="18"/>
      <color rgb="FFFFFF00"/>
      <name val="Arial Narrow"/>
      <family val="2"/>
    </font>
    <font>
      <b/>
      <sz val="14"/>
      <color theme="1"/>
      <name val="Arial Narrow"/>
      <family val="2"/>
    </font>
    <font>
      <sz val="12"/>
      <color rgb="FF000000"/>
      <name val="Arial Narrow"/>
      <family val="2"/>
    </font>
    <font>
      <sz val="12"/>
      <color rgb="FFFF0000"/>
      <name val="Arial Narrow"/>
      <family val="2"/>
    </font>
    <font>
      <sz val="14"/>
      <name val="Arial Narrow"/>
      <family val="2"/>
    </font>
    <font>
      <sz val="14"/>
      <color theme="1"/>
      <name val="Arial Narrow"/>
      <family val="2"/>
    </font>
    <font>
      <b/>
      <sz val="14"/>
      <color indexed="8"/>
      <name val="Arial Narrow"/>
      <family val="2"/>
    </font>
    <font>
      <b/>
      <sz val="14"/>
      <color theme="3" tint="-0.249977111117893"/>
      <name val="Arial Narrow"/>
      <family val="2"/>
    </font>
    <font>
      <b/>
      <sz val="14"/>
      <color rgb="FF00B0F0"/>
      <name val="Arial Narrow"/>
      <family val="2"/>
    </font>
    <font>
      <b/>
      <sz val="12"/>
      <color rgb="FFFF0000"/>
      <name val="Arial Narrow"/>
      <family val="2"/>
    </font>
    <font>
      <b/>
      <sz val="14"/>
      <color rgb="FFFF0000"/>
      <name val="Arial Narrow"/>
      <family val="2"/>
    </font>
    <font>
      <sz val="14"/>
      <color theme="0"/>
      <name val="Arial Narrow"/>
      <family val="2"/>
    </font>
    <font>
      <b/>
      <sz val="14"/>
      <color theme="4" tint="-0.499984740745262"/>
      <name val="Arial Narrow"/>
      <family val="2"/>
    </font>
    <font>
      <b/>
      <sz val="14"/>
      <color rgb="FF92D050"/>
      <name val="Arial Narrow"/>
      <family val="2"/>
    </font>
    <font>
      <b/>
      <sz val="10"/>
      <name val="Arial Narrow"/>
      <family val="2"/>
    </font>
    <font>
      <b/>
      <sz val="20"/>
      <color rgb="FF92D050"/>
      <name val="Arial Narrow"/>
      <family val="2"/>
    </font>
    <font>
      <b/>
      <sz val="20"/>
      <color rgb="FF00B0F0"/>
      <name val="Arial Narrow"/>
      <family val="2"/>
    </font>
    <font>
      <b/>
      <sz val="16"/>
      <name val="Arial Narrow"/>
      <family val="2"/>
    </font>
    <font>
      <b/>
      <sz val="10"/>
      <color indexed="81"/>
      <name val="Tahoma"/>
      <family val="2"/>
    </font>
    <font>
      <b/>
      <sz val="10"/>
      <color indexed="81"/>
      <name val="Arial Narrow"/>
      <family val="2"/>
    </font>
    <font>
      <sz val="10"/>
      <color indexed="81"/>
      <name val="Arial Narrow"/>
      <family val="2"/>
    </font>
    <font>
      <sz val="12"/>
      <color indexed="81"/>
      <name val="Arial Narrow"/>
      <family val="2"/>
    </font>
    <font>
      <sz val="11"/>
      <color indexed="81"/>
      <name val="Arial Narrow"/>
      <family val="2"/>
    </font>
    <font>
      <b/>
      <sz val="12"/>
      <color indexed="81"/>
      <name val="Arial Narrow"/>
      <family val="2"/>
    </font>
    <font>
      <b/>
      <sz val="11"/>
      <color indexed="81"/>
      <name val="Arial Narrow"/>
      <family val="2"/>
    </font>
    <font>
      <sz val="11"/>
      <color theme="0"/>
      <name val="Arial Narrow"/>
      <family val="2"/>
    </font>
    <font>
      <b/>
      <sz val="14"/>
      <color rgb="FF70FC81"/>
      <name val="Arial Narrow"/>
      <family val="2"/>
    </font>
    <font>
      <b/>
      <sz val="14"/>
      <color rgb="FF3CFE5C"/>
      <name val="Arial Narrow"/>
      <family val="2"/>
    </font>
    <font>
      <b/>
      <sz val="10"/>
      <color rgb="FF000003"/>
      <name val="Arial Narrow"/>
      <family val="2"/>
    </font>
    <font>
      <sz val="12"/>
      <color theme="0"/>
      <name val="Arial Narrow"/>
      <family val="2"/>
    </font>
    <font>
      <b/>
      <sz val="13"/>
      <color rgb="FFFF0000"/>
      <name val="Arial Narrow"/>
      <family val="2"/>
    </font>
    <font>
      <b/>
      <sz val="18"/>
      <color rgb="FF3CFE5C"/>
      <name val="Arial Narrow"/>
      <family val="2"/>
    </font>
    <font>
      <b/>
      <sz val="18"/>
      <color theme="3" tint="-0.249977111117893"/>
      <name val="Arial Narrow"/>
      <family val="2"/>
    </font>
    <font>
      <b/>
      <sz val="18"/>
      <color theme="1"/>
      <name val="Arial Narrow"/>
      <family val="2"/>
    </font>
    <font>
      <b/>
      <sz val="11"/>
      <color rgb="FFFFC000"/>
      <name val="Arial Narrow"/>
      <family val="2"/>
    </font>
    <font>
      <b/>
      <sz val="18"/>
      <color theme="4" tint="-0.499984740745262"/>
      <name val="Arial Narrow"/>
      <family val="2"/>
    </font>
    <font>
      <b/>
      <sz val="8"/>
      <color theme="0"/>
      <name val="Arial"/>
      <family val="2"/>
    </font>
    <font>
      <b/>
      <sz val="13"/>
      <color rgb="FF000000"/>
      <name val="Arial Narrow"/>
      <family val="2"/>
    </font>
    <font>
      <b/>
      <sz val="20"/>
      <color rgb="FFFF0000"/>
      <name val="Calibri"/>
      <family val="2"/>
      <scheme val="minor"/>
    </font>
    <font>
      <sz val="20"/>
      <color rgb="FFFF0000"/>
      <name val="Arial"/>
      <family val="2"/>
    </font>
    <font>
      <b/>
      <sz val="16"/>
      <color theme="1"/>
      <name val="Arial Narrow"/>
      <family val="2"/>
    </font>
    <font>
      <b/>
      <sz val="20"/>
      <name val="Arial Narrow"/>
      <family val="2"/>
    </font>
    <font>
      <b/>
      <sz val="24"/>
      <color theme="0"/>
      <name val="Arial Narrow"/>
      <family val="2"/>
    </font>
    <font>
      <b/>
      <sz val="36"/>
      <color theme="0"/>
      <name val="Arial Narrow"/>
      <family val="2"/>
    </font>
    <font>
      <sz val="13"/>
      <color theme="0"/>
      <name val="Arial Narrow"/>
      <family val="2"/>
    </font>
    <font>
      <b/>
      <i/>
      <u/>
      <sz val="12"/>
      <color theme="1"/>
      <name val="Arial Narrow"/>
      <family val="2"/>
    </font>
    <font>
      <b/>
      <sz val="28"/>
      <name val="Arial Narrow"/>
      <family val="2"/>
    </font>
    <font>
      <b/>
      <sz val="48"/>
      <name val="Arial Narrow"/>
      <family val="2"/>
    </font>
    <font>
      <b/>
      <sz val="33"/>
      <name val="Arial Narrow"/>
      <family val="2"/>
    </font>
    <font>
      <b/>
      <sz val="10"/>
      <color theme="1"/>
      <name val="Arial Narrow"/>
      <family val="2"/>
    </font>
    <font>
      <b/>
      <sz val="10"/>
      <color theme="0"/>
      <name val="Arial Narrow"/>
      <family val="2"/>
    </font>
    <font>
      <b/>
      <sz val="10"/>
      <color theme="0"/>
      <name val="Arial"/>
      <family val="2"/>
    </font>
    <font>
      <sz val="10"/>
      <color theme="1"/>
      <name val="Arial Narrow"/>
      <family val="2"/>
    </font>
    <font>
      <b/>
      <sz val="11"/>
      <color rgb="FFFFFF00"/>
      <name val="Arial"/>
      <family val="2"/>
    </font>
    <font>
      <b/>
      <sz val="22"/>
      <color theme="0"/>
      <name val="Arial Narrow"/>
      <family val="2"/>
    </font>
    <font>
      <b/>
      <sz val="20"/>
      <color rgb="FF0070C0"/>
      <name val="Arial Narrow"/>
      <family val="2"/>
    </font>
    <font>
      <b/>
      <sz val="14"/>
      <color theme="3" tint="0.39997558519241921"/>
      <name val="Arial Narrow"/>
      <family val="2"/>
    </font>
    <font>
      <b/>
      <sz val="18"/>
      <name val="Arial Narrow"/>
      <family val="2"/>
    </font>
    <font>
      <b/>
      <sz val="11"/>
      <color indexed="81"/>
      <name val="Tahoma"/>
      <family val="2"/>
    </font>
    <font>
      <b/>
      <sz val="18"/>
      <color rgb="FF70FC81"/>
      <name val="Arial Narrow"/>
      <family val="2"/>
    </font>
    <font>
      <b/>
      <sz val="20"/>
      <color rgb="FF70FC81"/>
      <name val="Arial Narrow"/>
      <family val="2"/>
    </font>
    <font>
      <b/>
      <sz val="12"/>
      <color rgb="FF3CFE5C"/>
      <name val="Arial Narrow"/>
      <family val="2"/>
    </font>
    <font>
      <sz val="11"/>
      <color theme="1"/>
      <name val="Arial Narrow"/>
      <family val="2"/>
    </font>
    <font>
      <b/>
      <sz val="11"/>
      <color theme="1"/>
      <name val="Arial Narrow"/>
      <family val="2"/>
    </font>
    <font>
      <b/>
      <sz val="11"/>
      <color theme="9" tint="-0.249977111117893"/>
      <name val="Arial Narrow"/>
      <family val="2"/>
    </font>
    <font>
      <sz val="11"/>
      <color theme="9" tint="-0.249977111117893"/>
      <name val="Arial Narrow"/>
      <family val="2"/>
    </font>
    <font>
      <sz val="12"/>
      <color rgb="FF70FC81"/>
      <name val="Arial Narrow"/>
      <family val="2"/>
    </font>
    <font>
      <sz val="12"/>
      <color rgb="FF3CFE5C"/>
      <name val="Arial Narrow"/>
      <family val="2"/>
    </font>
    <font>
      <b/>
      <sz val="11"/>
      <name val="Arial Narrow"/>
      <family val="2"/>
    </font>
    <font>
      <sz val="11"/>
      <name val="Arial Narrow"/>
      <family val="2"/>
    </font>
    <font>
      <b/>
      <sz val="36"/>
      <name val="Arial Narrow"/>
      <family val="2"/>
    </font>
    <font>
      <b/>
      <sz val="42"/>
      <name val="Arial Narrow"/>
      <family val="2"/>
    </font>
    <font>
      <b/>
      <sz val="26"/>
      <name val="Arial Narrow"/>
      <family val="2"/>
    </font>
    <font>
      <b/>
      <sz val="14"/>
      <color rgb="FF17365D"/>
      <name val="Arial Narrow"/>
      <family val="2"/>
    </font>
    <font>
      <b/>
      <u/>
      <sz val="34"/>
      <name val="Arial Narrow"/>
      <family val="2"/>
    </font>
    <font>
      <sz val="14"/>
      <color rgb="FFFF0000"/>
      <name val="Arial Narrow"/>
      <family val="2"/>
    </font>
    <font>
      <b/>
      <sz val="14"/>
      <color rgb="FF00B050"/>
      <name val="Arial Narrow"/>
      <family val="2"/>
    </font>
    <font>
      <sz val="72"/>
      <color rgb="FFFF0000"/>
      <name val="Arial Narrow"/>
      <family val="2"/>
    </font>
  </fonts>
  <fills count="101">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47"/>
        <bgColor indexed="41"/>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15"/>
      </patternFill>
    </fill>
    <fill>
      <patternFill patternType="solid">
        <fgColor indexed="51"/>
      </patternFill>
    </fill>
    <fill>
      <patternFill patternType="solid">
        <fgColor indexed="51"/>
        <bgColor indexed="50"/>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11"/>
        <bgColor indexed="49"/>
      </patternFill>
    </fill>
    <fill>
      <patternFill patternType="solid">
        <fgColor indexed="53"/>
        <bgColor indexed="10"/>
      </patternFill>
    </fill>
    <fill>
      <patternFill patternType="solid">
        <fgColor rgb="FF95B3D7"/>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rgb="FFDCE6F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8DB3E2"/>
        <bgColor indexed="64"/>
      </patternFill>
    </fill>
    <fill>
      <patternFill patternType="solid">
        <fgColor rgb="FFFFFFFF"/>
        <bgColor indexed="64"/>
      </patternFill>
    </fill>
    <fill>
      <patternFill patternType="solid">
        <fgColor rgb="FF0AF0A3"/>
        <bgColor indexed="64"/>
      </patternFill>
    </fill>
    <fill>
      <patternFill patternType="solid">
        <fgColor theme="0"/>
        <bgColor indexed="64"/>
      </patternFill>
    </fill>
    <fill>
      <patternFill patternType="solid">
        <fgColor rgb="FFA5A5A5"/>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rgb="FF00B05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B1A3C9"/>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DFAF1"/>
        <bgColor indexed="64"/>
      </patternFill>
    </fill>
    <fill>
      <patternFill patternType="solid">
        <fgColor rgb="FFFF8989"/>
        <bgColor indexed="64"/>
      </patternFill>
    </fill>
    <fill>
      <patternFill patternType="solid">
        <fgColor rgb="FFFF0505"/>
        <bgColor indexed="64"/>
      </patternFill>
    </fill>
    <fill>
      <patternFill patternType="solid">
        <fgColor rgb="FFB00000"/>
        <bgColor indexed="64"/>
      </patternFill>
    </fill>
    <fill>
      <patternFill patternType="solid">
        <fgColor rgb="FFB4CEEE"/>
        <bgColor indexed="64"/>
      </patternFill>
    </fill>
    <fill>
      <patternFill patternType="solid">
        <fgColor rgb="FFCADCF2"/>
        <bgColor indexed="64"/>
      </patternFill>
    </fill>
    <fill>
      <patternFill patternType="solid">
        <fgColor rgb="FF97BAE5"/>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rgb="FF00B0F0"/>
        <bgColor indexed="64"/>
      </patternFill>
    </fill>
    <fill>
      <patternFill patternType="solid">
        <fgColor rgb="FF0070C0"/>
        <bgColor indexed="64"/>
      </patternFill>
    </fill>
    <fill>
      <patternFill patternType="solid">
        <fgColor theme="4" tint="-0.249977111117893"/>
        <bgColor indexed="64"/>
      </patternFill>
    </fill>
    <fill>
      <patternFill patternType="solid">
        <fgColor theme="4"/>
        <bgColor indexed="64"/>
      </patternFill>
    </fill>
    <fill>
      <patternFill patternType="solid">
        <fgColor theme="1"/>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rgb="FF3CFE5C"/>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1" tint="0.249977111117893"/>
        <bgColor indexed="64"/>
      </patternFill>
    </fill>
    <fill>
      <patternFill patternType="solid">
        <fgColor rgb="FFD7F666"/>
        <bgColor indexed="64"/>
      </patternFill>
    </fill>
    <fill>
      <patternFill patternType="solid">
        <fgColor rgb="FF70FC81"/>
        <bgColor indexed="64"/>
      </patternFill>
    </fill>
    <fill>
      <patternFill patternType="solid">
        <fgColor rgb="FF8DB3E2"/>
        <bgColor rgb="FF8DB3E2"/>
      </patternFill>
    </fill>
    <fill>
      <patternFill patternType="solid">
        <fgColor rgb="FF548DD4"/>
        <bgColor rgb="FF548DD4"/>
      </patternFill>
    </fill>
    <fill>
      <patternFill patternType="solid">
        <fgColor theme="0"/>
        <bgColor theme="0"/>
      </patternFill>
    </fill>
    <fill>
      <patternFill patternType="solid">
        <fgColor theme="0" tint="-0.14999847407452621"/>
        <bgColor indexed="64"/>
      </patternFill>
    </fill>
  </fills>
  <borders count="265">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rgb="FF000000"/>
      </top>
      <bottom/>
      <diagonal/>
    </border>
    <border>
      <left/>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rgb="FF0070C0"/>
      </top>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rgb="FF000003"/>
      </right>
      <top/>
      <bottom/>
      <diagonal/>
    </border>
    <border>
      <left style="thin">
        <color rgb="FF000003"/>
      </left>
      <right style="thin">
        <color rgb="FF000003"/>
      </right>
      <top style="thin">
        <color rgb="FF000003"/>
      </top>
      <bottom style="thin">
        <color rgb="FF000003"/>
      </bottom>
      <diagonal/>
    </border>
    <border>
      <left/>
      <right style="thin">
        <color rgb="FF000003"/>
      </right>
      <top/>
      <bottom style="thin">
        <color rgb="FF000003"/>
      </bottom>
      <diagonal/>
    </border>
    <border>
      <left/>
      <right/>
      <top style="mediumDashed">
        <color rgb="FF000003"/>
      </top>
      <bottom/>
      <diagonal/>
    </border>
    <border>
      <left style="mediumDashed">
        <color rgb="FF000003"/>
      </left>
      <right/>
      <top style="mediumDashed">
        <color rgb="FF000003"/>
      </top>
      <bottom/>
      <diagonal/>
    </border>
    <border>
      <left style="mediumDashed">
        <color rgb="FF000003"/>
      </left>
      <right/>
      <top/>
      <bottom/>
      <diagonal/>
    </border>
    <border>
      <left style="mediumDashed">
        <color rgb="FF000003"/>
      </left>
      <right/>
      <top/>
      <bottom style="mediumDashed">
        <color rgb="FF000003"/>
      </bottom>
      <diagonal/>
    </border>
    <border>
      <left/>
      <right/>
      <top/>
      <bottom style="mediumDashed">
        <color rgb="FF000003"/>
      </bottom>
      <diagonal/>
    </border>
    <border>
      <left style="mediumDashed">
        <color rgb="FF000003"/>
      </left>
      <right style="mediumDashed">
        <color rgb="FF000003"/>
      </right>
      <top style="mediumDashed">
        <color rgb="FF000003"/>
      </top>
      <bottom style="mediumDashed">
        <color rgb="FF000003"/>
      </bottom>
      <diagonal/>
    </border>
    <border>
      <left/>
      <right style="mediumDashed">
        <color rgb="FF000003"/>
      </right>
      <top style="mediumDashed">
        <color rgb="FF000003"/>
      </top>
      <bottom/>
      <diagonal/>
    </border>
    <border>
      <left/>
      <right style="mediumDashed">
        <color rgb="FF000003"/>
      </right>
      <top/>
      <bottom/>
      <diagonal/>
    </border>
    <border>
      <left/>
      <right style="mediumDashed">
        <color rgb="FF000003"/>
      </right>
      <top/>
      <bottom style="mediumDashed">
        <color rgb="FF000003"/>
      </bottom>
      <diagonal/>
    </border>
    <border>
      <left/>
      <right/>
      <top style="thin">
        <color rgb="FF000003"/>
      </top>
      <bottom style="thin">
        <color rgb="FF000003"/>
      </bottom>
      <diagonal/>
    </border>
    <border>
      <left/>
      <right/>
      <top style="thin">
        <color rgb="FF000003"/>
      </top>
      <bottom/>
      <diagonal/>
    </border>
    <border>
      <left style="thin">
        <color rgb="FF000003"/>
      </left>
      <right/>
      <top style="thin">
        <color rgb="FF000003"/>
      </top>
      <bottom/>
      <diagonal/>
    </border>
    <border>
      <left/>
      <right style="thin">
        <color rgb="FF000003"/>
      </right>
      <top style="thin">
        <color rgb="FF000003"/>
      </top>
      <bottom/>
      <diagonal/>
    </border>
    <border>
      <left style="thin">
        <color rgb="FF000003"/>
      </left>
      <right/>
      <top/>
      <bottom/>
      <diagonal/>
    </border>
    <border>
      <left style="thin">
        <color rgb="FF000003"/>
      </left>
      <right/>
      <top/>
      <bottom style="thin">
        <color rgb="FF000003"/>
      </bottom>
      <diagonal/>
    </border>
    <border>
      <left style="thin">
        <color rgb="FF000003"/>
      </left>
      <right/>
      <top style="thin">
        <color rgb="FF000003"/>
      </top>
      <bottom style="thin">
        <color rgb="FF000003"/>
      </bottom>
      <diagonal/>
    </border>
    <border>
      <left/>
      <right/>
      <top/>
      <bottom style="thin">
        <color rgb="FF000003"/>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rgb="FF000003"/>
      </right>
      <top style="thin">
        <color rgb="FF000003"/>
      </top>
      <bottom style="thin">
        <color rgb="FF000003"/>
      </bottom>
      <diagonal/>
    </border>
    <border>
      <left style="thin">
        <color rgb="FF000003"/>
      </left>
      <right style="medium">
        <color rgb="FFFF0000"/>
      </right>
      <top style="thin">
        <color rgb="FF000003"/>
      </top>
      <bottom style="thin">
        <color rgb="FF000003"/>
      </bottom>
      <diagonal/>
    </border>
    <border>
      <left/>
      <right style="medium">
        <color rgb="FFFF0000"/>
      </right>
      <top style="thin">
        <color rgb="FF000003"/>
      </top>
      <bottom style="thin">
        <color rgb="FF000003"/>
      </bottom>
      <diagonal/>
    </border>
    <border>
      <left style="medium">
        <color rgb="FFFF0000"/>
      </left>
      <right style="thin">
        <color rgb="FF000003"/>
      </right>
      <top style="thin">
        <color rgb="FF000003"/>
      </top>
      <bottom/>
      <diagonal/>
    </border>
    <border>
      <left style="medium">
        <color rgb="FFFF0000"/>
      </left>
      <right style="thin">
        <color rgb="FF000003"/>
      </right>
      <top/>
      <bottom/>
      <diagonal/>
    </border>
    <border>
      <left/>
      <right style="medium">
        <color rgb="FFFF0000"/>
      </right>
      <top style="thin">
        <color rgb="FF000003"/>
      </top>
      <bottom/>
      <diagonal/>
    </border>
    <border>
      <left/>
      <right style="medium">
        <color rgb="FFFF0000"/>
      </right>
      <top/>
      <bottom style="thin">
        <color rgb="FF000003"/>
      </bottom>
      <diagonal/>
    </border>
    <border>
      <left style="medium">
        <color rgb="FFFF0000"/>
      </left>
      <right style="thin">
        <color indexed="64"/>
      </right>
      <top style="thin">
        <color rgb="FF000003"/>
      </top>
      <bottom/>
      <diagonal/>
    </border>
    <border>
      <left/>
      <right style="medium">
        <color rgb="FFFF0000"/>
      </right>
      <top style="thin">
        <color indexed="64"/>
      </top>
      <bottom style="thin">
        <color indexed="64"/>
      </bottom>
      <diagonal/>
    </border>
    <border>
      <left style="medium">
        <color rgb="FFFF0000"/>
      </left>
      <right style="thin">
        <color indexed="64"/>
      </right>
      <top/>
      <bottom/>
      <diagonal/>
    </border>
    <border>
      <left style="medium">
        <color rgb="FFFF0000"/>
      </left>
      <right style="thin">
        <color indexed="64"/>
      </right>
      <top/>
      <bottom style="medium">
        <color rgb="FFFF0000"/>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rgb="FF000003"/>
      </right>
      <top/>
      <bottom style="thin">
        <color rgb="FF000003"/>
      </bottom>
      <diagonal/>
    </border>
    <border>
      <left style="thin">
        <color rgb="FF000003"/>
      </left>
      <right style="thin">
        <color rgb="FF000003"/>
      </right>
      <top/>
      <bottom style="thin">
        <color rgb="FF000003"/>
      </bottom>
      <diagonal/>
    </border>
    <border>
      <left style="thin">
        <color rgb="FF000003"/>
      </left>
      <right style="medium">
        <color rgb="FFFF0000"/>
      </right>
      <top/>
      <bottom style="thin">
        <color rgb="FF000003"/>
      </bottom>
      <diagonal/>
    </border>
    <border>
      <left style="medium">
        <color rgb="FFFF0000"/>
      </left>
      <right style="thin">
        <color rgb="FF000003"/>
      </right>
      <top style="medium">
        <color rgb="FFFF0000"/>
      </top>
      <bottom style="medium">
        <color rgb="FFFF0000"/>
      </bottom>
      <diagonal/>
    </border>
    <border>
      <left style="thin">
        <color rgb="FF000003"/>
      </left>
      <right style="thin">
        <color rgb="FF000003"/>
      </right>
      <top style="medium">
        <color rgb="FFFF0000"/>
      </top>
      <bottom style="medium">
        <color rgb="FFFF0000"/>
      </bottom>
      <diagonal/>
    </border>
    <border>
      <left style="thin">
        <color rgb="FF000003"/>
      </left>
      <right style="medium">
        <color rgb="FFFF0000"/>
      </right>
      <top style="medium">
        <color rgb="FFFF0000"/>
      </top>
      <bottom style="medium">
        <color rgb="FFFF0000"/>
      </bottom>
      <diagonal/>
    </border>
    <border>
      <left style="thin">
        <color rgb="FFFF0000"/>
      </left>
      <right/>
      <top/>
      <bottom/>
      <diagonal/>
    </border>
    <border>
      <left/>
      <right style="medium">
        <color rgb="FFFF0000"/>
      </right>
      <top/>
      <bottom/>
      <diagonal/>
    </border>
    <border>
      <left style="thin">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style="medium">
        <color rgb="FFFF0000"/>
      </left>
      <right/>
      <top/>
      <bottom style="medium">
        <color rgb="FFFF0000"/>
      </bottom>
      <diagonal/>
    </border>
    <border>
      <left/>
      <right style="thin">
        <color rgb="FFFF0000"/>
      </right>
      <top/>
      <bottom style="medium">
        <color rgb="FFFF0000"/>
      </bottom>
      <diagonal/>
    </border>
    <border>
      <left style="thin">
        <color rgb="FFFF0000"/>
      </left>
      <right style="thin">
        <color rgb="FFFF0000"/>
      </right>
      <top style="thin">
        <color rgb="FFFF0000"/>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style="thin">
        <color rgb="FFFF0000"/>
      </right>
      <top/>
      <bottom style="thin">
        <color rgb="FFFF0000"/>
      </bottom>
      <diagonal/>
    </border>
    <border>
      <left style="medium">
        <color rgb="FFFF0000"/>
      </left>
      <right style="thin">
        <color rgb="FFFF0000"/>
      </right>
      <top/>
      <bottom style="thin">
        <color rgb="FFFF0000"/>
      </bottom>
      <diagonal/>
    </border>
    <border>
      <left style="medium">
        <color rgb="FFFF0000"/>
      </left>
      <right/>
      <top style="thin">
        <color rgb="FFFF0000"/>
      </top>
      <bottom style="thin">
        <color rgb="FFFF0000"/>
      </bottom>
      <diagonal/>
    </border>
    <border>
      <left/>
      <right style="medium">
        <color rgb="FFFF0000"/>
      </right>
      <top style="thin">
        <color rgb="FFFF0000"/>
      </top>
      <bottom style="thin">
        <color rgb="FFFF0000"/>
      </bottom>
      <diagonal/>
    </border>
    <border>
      <left/>
      <right style="medium">
        <color rgb="FFFF0000"/>
      </right>
      <top style="medium">
        <color rgb="FFFF0000"/>
      </top>
      <bottom style="thin">
        <color rgb="FFFF0000"/>
      </bottom>
      <diagonal/>
    </border>
    <border>
      <left style="medium">
        <color rgb="FFFF0000"/>
      </left>
      <right/>
      <top/>
      <bottom style="thin">
        <color rgb="FFFF0000"/>
      </bottom>
      <diagonal/>
    </border>
    <border>
      <left/>
      <right style="thin">
        <color rgb="FFFF0000"/>
      </right>
      <top/>
      <bottom style="thin">
        <color rgb="FFFF0000"/>
      </bottom>
      <diagonal/>
    </border>
    <border>
      <left style="medium">
        <color rgb="FFFF0000"/>
      </left>
      <right/>
      <top style="thin">
        <color rgb="FFFF0000"/>
      </top>
      <bottom/>
      <diagonal/>
    </border>
    <border>
      <left/>
      <right/>
      <top style="thin">
        <color rgb="FFFF0000"/>
      </top>
      <bottom/>
      <diagonal/>
    </border>
    <border>
      <left/>
      <right style="medium">
        <color rgb="FFFF0000"/>
      </right>
      <top style="thin">
        <color rgb="FFFF0000"/>
      </top>
      <bottom/>
      <diagonal/>
    </border>
    <border>
      <left style="thin">
        <color rgb="FFFF0000"/>
      </left>
      <right/>
      <top/>
      <bottom style="thin">
        <color rgb="FFFF0000"/>
      </bottom>
      <diagonal/>
    </border>
    <border>
      <left/>
      <right style="medium">
        <color rgb="FFFF0000"/>
      </right>
      <top/>
      <bottom style="thin">
        <color rgb="FFFF0000"/>
      </bottom>
      <diagonal/>
    </border>
    <border>
      <left/>
      <right/>
      <top style="thin">
        <color rgb="FFFF0000"/>
      </top>
      <bottom style="thin">
        <color rgb="FFFF0000"/>
      </bottom>
      <diagonal/>
    </border>
    <border>
      <left/>
      <right/>
      <top style="thin">
        <color rgb="FFFF0000"/>
      </top>
      <bottom style="medium">
        <color rgb="FFFF0000"/>
      </bottom>
      <diagonal/>
    </border>
    <border>
      <left style="medium">
        <color rgb="FFFF0000"/>
      </left>
      <right/>
      <top style="medium">
        <color rgb="FFFF0000"/>
      </top>
      <bottom style="thin">
        <color rgb="FFFF0000"/>
      </bottom>
      <diagonal/>
    </border>
    <border>
      <left/>
      <right/>
      <top style="medium">
        <color rgb="FFFF0000"/>
      </top>
      <bottom style="thin">
        <color rgb="FFFF0000"/>
      </bottom>
      <diagonal/>
    </border>
    <border>
      <left style="thin">
        <color rgb="FFFF0000"/>
      </left>
      <right style="thin">
        <color rgb="FFFF0000"/>
      </right>
      <top/>
      <bottom style="medium">
        <color rgb="FFFF0000"/>
      </bottom>
      <diagonal/>
    </border>
    <border>
      <left/>
      <right style="thin">
        <color rgb="FFFF0000"/>
      </right>
      <top style="medium">
        <color rgb="FFFF0000"/>
      </top>
      <bottom style="thin">
        <color rgb="FFFF0000"/>
      </bottom>
      <diagonal/>
    </border>
    <border>
      <left style="thin">
        <color rgb="FFFF0000"/>
      </left>
      <right style="thin">
        <color rgb="FFFF0000"/>
      </right>
      <top/>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style="thin">
        <color rgb="FF92D050"/>
      </left>
      <right style="thin">
        <color rgb="FF92D050"/>
      </right>
      <top style="thin">
        <color rgb="FFFF0000"/>
      </top>
      <bottom style="thin">
        <color rgb="FF92D050"/>
      </bottom>
      <diagonal/>
    </border>
    <border>
      <left style="thin">
        <color rgb="FF92D050"/>
      </left>
      <right style="thin">
        <color rgb="FF92D050"/>
      </right>
      <top/>
      <bottom style="thin">
        <color rgb="FF92D050"/>
      </bottom>
      <diagonal/>
    </border>
    <border>
      <left style="thin">
        <color rgb="FF92D050"/>
      </left>
      <right/>
      <top/>
      <bottom style="thin">
        <color rgb="FF92D050"/>
      </bottom>
      <diagonal/>
    </border>
    <border>
      <left style="thin">
        <color rgb="FF92D050"/>
      </left>
      <right style="thin">
        <color rgb="FF92D050"/>
      </right>
      <top style="thin">
        <color rgb="FF92D050"/>
      </top>
      <bottom/>
      <diagonal/>
    </border>
    <border>
      <left style="thin">
        <color rgb="FF92D050"/>
      </left>
      <right style="thin">
        <color rgb="FFFF0000"/>
      </right>
      <top style="thin">
        <color rgb="FF92D050"/>
      </top>
      <bottom style="thin">
        <color rgb="FFFF0000"/>
      </bottom>
      <diagonal/>
    </border>
    <border>
      <left style="thin">
        <color rgb="FF92D050"/>
      </left>
      <right style="thin">
        <color rgb="FF92D050"/>
      </right>
      <top style="thin">
        <color rgb="FF92D050"/>
      </top>
      <bottom style="thin">
        <color rgb="FFFF0000"/>
      </bottom>
      <diagonal/>
    </border>
    <border>
      <left/>
      <right/>
      <top style="thick">
        <color rgb="FFFF0000"/>
      </top>
      <bottom/>
      <diagonal/>
    </border>
    <border>
      <left style="thin">
        <color rgb="FFFF0000"/>
      </left>
      <right style="thin">
        <color rgb="FFFF0000"/>
      </right>
      <top style="thick">
        <color rgb="FFFF0000"/>
      </top>
      <bottom style="thin">
        <color rgb="FFFF0000"/>
      </bottom>
      <diagonal/>
    </border>
    <border>
      <left style="thin">
        <color rgb="FFFF0000"/>
      </left>
      <right style="thick">
        <color rgb="FFFF0000"/>
      </right>
      <top style="thick">
        <color rgb="FFFF0000"/>
      </top>
      <bottom style="thin">
        <color rgb="FFFF0000"/>
      </bottom>
      <diagonal/>
    </border>
    <border>
      <left style="thin">
        <color rgb="FFFF0000"/>
      </left>
      <right style="thick">
        <color rgb="FFFF0000"/>
      </right>
      <top style="thin">
        <color rgb="FFFF0000"/>
      </top>
      <bottom style="thin">
        <color rgb="FFFF0000"/>
      </bottom>
      <diagonal/>
    </border>
    <border>
      <left style="thin">
        <color rgb="FFFF0000"/>
      </left>
      <right style="thin">
        <color rgb="FFFF0000"/>
      </right>
      <top style="thin">
        <color rgb="FFFF0000"/>
      </top>
      <bottom style="thick">
        <color rgb="FFFF0000"/>
      </bottom>
      <diagonal/>
    </border>
    <border>
      <left style="thin">
        <color rgb="FFFF0000"/>
      </left>
      <right style="thick">
        <color rgb="FFFF0000"/>
      </right>
      <top style="thin">
        <color rgb="FFFF0000"/>
      </top>
      <bottom style="thick">
        <color rgb="FFFF0000"/>
      </bottom>
      <diagonal/>
    </border>
    <border>
      <left/>
      <right/>
      <top/>
      <bottom style="thick">
        <color rgb="FFFF0000"/>
      </bottom>
      <diagonal/>
    </border>
    <border>
      <left/>
      <right style="thick">
        <color rgb="FFFF0000"/>
      </right>
      <top/>
      <bottom/>
      <diagonal/>
    </border>
    <border>
      <left/>
      <right style="thin">
        <color rgb="FFFF0000"/>
      </right>
      <top style="thick">
        <color rgb="FFFF0000"/>
      </top>
      <bottom/>
      <diagonal/>
    </border>
    <border>
      <left style="thick">
        <color rgb="FFFF0000"/>
      </left>
      <right/>
      <top/>
      <bottom/>
      <diagonal/>
    </border>
    <border>
      <left/>
      <right style="thin">
        <color rgb="FFFF0000"/>
      </right>
      <top/>
      <bottom style="thick">
        <color rgb="FFFF0000"/>
      </bottom>
      <diagonal/>
    </border>
    <border>
      <left style="medium">
        <color indexed="64"/>
      </left>
      <right/>
      <top style="medium">
        <color indexed="64"/>
      </top>
      <bottom style="medium">
        <color rgb="FF000003"/>
      </bottom>
      <diagonal/>
    </border>
    <border>
      <left/>
      <right/>
      <top style="medium">
        <color indexed="64"/>
      </top>
      <bottom style="medium">
        <color rgb="FF000003"/>
      </bottom>
      <diagonal/>
    </border>
    <border>
      <left/>
      <right style="thin">
        <color indexed="64"/>
      </right>
      <top style="medium">
        <color indexed="64"/>
      </top>
      <bottom style="medium">
        <color rgb="FF000003"/>
      </bottom>
      <diagonal/>
    </border>
    <border>
      <left style="medium">
        <color indexed="64"/>
      </left>
      <right style="thin">
        <color rgb="FF000003"/>
      </right>
      <top style="thin">
        <color rgb="FF000003"/>
      </top>
      <bottom style="medium">
        <color indexed="64"/>
      </bottom>
      <diagonal/>
    </border>
    <border>
      <left style="thin">
        <color rgb="FF000003"/>
      </left>
      <right style="thin">
        <color rgb="FF000003"/>
      </right>
      <top style="thin">
        <color rgb="FF000003"/>
      </top>
      <bottom style="medium">
        <color indexed="64"/>
      </bottom>
      <diagonal/>
    </border>
    <border>
      <left style="thick">
        <color rgb="FFFF0000"/>
      </left>
      <right style="medium">
        <color indexed="64"/>
      </right>
      <top/>
      <bottom/>
      <diagonal/>
    </border>
    <border>
      <left style="medium">
        <color rgb="FFFF0000"/>
      </left>
      <right style="thin">
        <color rgb="FF000003"/>
      </right>
      <top style="medium">
        <color rgb="FFFF0000"/>
      </top>
      <bottom/>
      <diagonal/>
    </border>
    <border>
      <left style="thin">
        <color rgb="FF000003"/>
      </left>
      <right style="thin">
        <color rgb="FF000003"/>
      </right>
      <top style="medium">
        <color indexed="64"/>
      </top>
      <bottom/>
      <diagonal/>
    </border>
    <border>
      <left style="thin">
        <color rgb="FF000003"/>
      </left>
      <right style="thin">
        <color rgb="FF000003"/>
      </right>
      <top/>
      <bottom/>
      <diagonal/>
    </border>
    <border>
      <left style="thin">
        <color rgb="FF000003"/>
      </left>
      <right style="thin">
        <color rgb="FF000003"/>
      </right>
      <top/>
      <bottom style="medium">
        <color indexed="64"/>
      </bottom>
      <diagonal/>
    </border>
    <border>
      <left style="thin">
        <color rgb="FF000003"/>
      </left>
      <right/>
      <top style="medium">
        <color indexed="64"/>
      </top>
      <bottom/>
      <diagonal/>
    </border>
    <border>
      <left/>
      <right style="thin">
        <color rgb="FF000003"/>
      </right>
      <top style="medium">
        <color indexed="64"/>
      </top>
      <bottom/>
      <diagonal/>
    </border>
    <border>
      <left style="thin">
        <color rgb="FF000003"/>
      </left>
      <right/>
      <top/>
      <bottom style="medium">
        <color indexed="64"/>
      </bottom>
      <diagonal/>
    </border>
    <border>
      <left/>
      <right style="thin">
        <color rgb="FF000003"/>
      </right>
      <top/>
      <bottom style="medium">
        <color indexed="64"/>
      </bottom>
      <diagonal/>
    </border>
    <border>
      <left style="thin">
        <color rgb="FF000003"/>
      </left>
      <right style="medium">
        <color indexed="64"/>
      </right>
      <top style="medium">
        <color indexed="64"/>
      </top>
      <bottom/>
      <diagonal/>
    </border>
    <border>
      <left style="thin">
        <color rgb="FF000003"/>
      </left>
      <right style="medium">
        <color indexed="64"/>
      </right>
      <top/>
      <bottom/>
      <diagonal/>
    </border>
    <border>
      <left style="thin">
        <color rgb="FF000003"/>
      </left>
      <right style="medium">
        <color indexed="64"/>
      </right>
      <top/>
      <bottom style="medium">
        <color indexed="64"/>
      </bottom>
      <diagonal/>
    </border>
    <border>
      <left style="thin">
        <color rgb="FF000003"/>
      </left>
      <right/>
      <top style="thin">
        <color rgb="FF000003"/>
      </top>
      <bottom style="medium">
        <color indexed="64"/>
      </bottom>
      <diagonal/>
    </border>
    <border>
      <left/>
      <right style="thin">
        <color rgb="FF000003"/>
      </right>
      <top style="thin">
        <color rgb="FF000003"/>
      </top>
      <bottom style="medium">
        <color indexed="64"/>
      </bottom>
      <diagonal/>
    </border>
    <border>
      <left/>
      <right style="thin">
        <color rgb="FF000003"/>
      </right>
      <top style="thin">
        <color rgb="FF000003"/>
      </top>
      <bottom style="thin">
        <color rgb="FF000003"/>
      </bottom>
      <diagonal/>
    </border>
    <border>
      <left style="thin">
        <color indexed="64"/>
      </left>
      <right/>
      <top style="medium">
        <color rgb="FF000003"/>
      </top>
      <bottom style="thin">
        <color indexed="64"/>
      </bottom>
      <diagonal/>
    </border>
    <border>
      <left/>
      <right/>
      <top style="medium">
        <color rgb="FF000003"/>
      </top>
      <bottom style="thin">
        <color indexed="64"/>
      </bottom>
      <diagonal/>
    </border>
    <border>
      <left/>
      <right style="thin">
        <color indexed="64"/>
      </right>
      <top style="medium">
        <color rgb="FF000003"/>
      </top>
      <bottom style="thin">
        <color indexed="64"/>
      </bottom>
      <diagonal/>
    </border>
    <border>
      <left style="thin">
        <color indexed="64"/>
      </left>
      <right/>
      <top style="medium">
        <color indexed="64"/>
      </top>
      <bottom style="medium">
        <color rgb="FF000003"/>
      </bottom>
      <diagonal/>
    </border>
    <border>
      <left style="medium">
        <color indexed="64"/>
      </left>
      <right/>
      <top style="medium">
        <color rgb="FF000003"/>
      </top>
      <bottom style="thin">
        <color indexed="64"/>
      </bottom>
      <diagonal/>
    </border>
    <border>
      <left/>
      <right style="medium">
        <color rgb="FF000003"/>
      </right>
      <top style="medium">
        <color rgb="FF000003"/>
      </top>
      <bottom style="thin">
        <color indexed="64"/>
      </bottom>
      <diagonal/>
    </border>
    <border>
      <left/>
      <right style="medium">
        <color rgb="FF000003"/>
      </right>
      <top style="medium">
        <color indexed="64"/>
      </top>
      <bottom style="medium">
        <color rgb="FF000003"/>
      </bottom>
      <diagonal/>
    </border>
    <border>
      <left style="medium">
        <color rgb="FF000003"/>
      </left>
      <right style="medium">
        <color indexed="64"/>
      </right>
      <top style="medium">
        <color indexed="64"/>
      </top>
      <bottom/>
      <diagonal/>
    </border>
    <border>
      <left style="medium">
        <color rgb="FF000003"/>
      </left>
      <right style="medium">
        <color indexed="64"/>
      </right>
      <top/>
      <bottom/>
      <diagonal/>
    </border>
    <border>
      <left style="medium">
        <color rgb="FF000003"/>
      </left>
      <right style="medium">
        <color indexed="64"/>
      </right>
      <top/>
      <bottom style="medium">
        <color indexed="64"/>
      </bottom>
      <diagonal/>
    </border>
    <border>
      <left style="medium">
        <color indexed="64"/>
      </left>
      <right/>
      <top style="medium">
        <color indexed="64"/>
      </top>
      <bottom style="thin">
        <color rgb="FF000003"/>
      </bottom>
      <diagonal/>
    </border>
    <border>
      <left/>
      <right/>
      <top style="medium">
        <color indexed="64"/>
      </top>
      <bottom style="thin">
        <color rgb="FF000003"/>
      </bottom>
      <diagonal/>
    </border>
    <border>
      <left/>
      <right style="thin">
        <color rgb="FF000003"/>
      </right>
      <top style="medium">
        <color indexed="64"/>
      </top>
      <bottom style="thin">
        <color rgb="FF000003"/>
      </bottom>
      <diagonal/>
    </border>
    <border>
      <left style="thin">
        <color rgb="FF000003"/>
      </left>
      <right/>
      <top style="medium">
        <color indexed="64"/>
      </top>
      <bottom style="thin">
        <color rgb="FF000003"/>
      </bottom>
      <diagonal/>
    </border>
    <border>
      <left style="medium">
        <color indexed="64"/>
      </left>
      <right/>
      <top style="thin">
        <color rgb="FF000003"/>
      </top>
      <bottom style="thin">
        <color rgb="FF000003"/>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FF0000"/>
      </left>
      <right/>
      <top style="thick">
        <color rgb="FFFF0000"/>
      </top>
      <bottom/>
      <diagonal/>
    </border>
    <border>
      <left/>
      <right style="medium">
        <color rgb="FFFF0000"/>
      </right>
      <top style="thick">
        <color rgb="FFFF0000"/>
      </top>
      <bottom/>
      <diagonal/>
    </border>
    <border>
      <left/>
      <right style="medium">
        <color rgb="FFFF0000"/>
      </right>
      <top/>
      <bottom style="thick">
        <color rgb="FFFF0000"/>
      </bottom>
      <diagonal/>
    </border>
    <border>
      <left style="medium">
        <color rgb="FFFF0000"/>
      </left>
      <right/>
      <top/>
      <bottom style="thick">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thin">
        <color rgb="FFFF0000"/>
      </right>
      <top style="medium">
        <color rgb="FFFF0000"/>
      </top>
      <bottom style="medium">
        <color rgb="FFFF0000"/>
      </bottom>
      <diagonal/>
    </border>
    <border>
      <left style="thin">
        <color rgb="FFFF0000"/>
      </left>
      <right/>
      <top style="medium">
        <color rgb="FFFF0000"/>
      </top>
      <bottom style="medium">
        <color rgb="FFFF0000"/>
      </bottom>
      <diagonal/>
    </border>
    <border>
      <left style="medium">
        <color rgb="FFFF0000"/>
      </left>
      <right style="thin">
        <color rgb="FFFF0000"/>
      </right>
      <top style="thin">
        <color rgb="FFFF0000"/>
      </top>
      <bottom/>
      <diagonal/>
    </border>
    <border>
      <left style="thin">
        <color rgb="FFFF0000"/>
      </left>
      <right style="medium">
        <color rgb="FFFF0000"/>
      </right>
      <top style="thin">
        <color rgb="FFFF0000"/>
      </top>
      <bottom/>
      <diagonal/>
    </border>
  </borders>
  <cellStyleXfs count="119">
    <xf numFmtId="0" fontId="0" fillId="0" borderId="0"/>
    <xf numFmtId="0" fontId="3" fillId="0" borderId="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31" borderId="24" applyNumberFormat="0" applyAlignment="0" applyProtection="0"/>
    <xf numFmtId="0" fontId="9" fillId="32" borderId="24" applyNumberFormat="0" applyAlignment="0" applyProtection="0"/>
    <xf numFmtId="0" fontId="10" fillId="33" borderId="25" applyNumberFormat="0" applyAlignment="0" applyProtection="0"/>
    <xf numFmtId="0" fontId="10" fillId="34" borderId="25" applyNumberFormat="0" applyAlignment="0" applyProtection="0"/>
    <xf numFmtId="0" fontId="11" fillId="0" borderId="26" applyNumberFormat="0" applyFill="0" applyAlignment="0" applyProtection="0"/>
    <xf numFmtId="0" fontId="12" fillId="0" borderId="0" applyNumberForma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13" fillId="13" borderId="24" applyNumberFormat="0" applyAlignment="0" applyProtection="0"/>
    <xf numFmtId="0" fontId="13" fillId="14" borderId="24" applyNumberFormat="0" applyAlignment="0" applyProtection="0"/>
    <xf numFmtId="164" fontId="14" fillId="0" borderId="0" applyFill="0" applyBorder="0" applyAlignment="0" applyProtection="0"/>
    <xf numFmtId="0" fontId="15" fillId="5" borderId="0" applyNumberFormat="0" applyBorder="0" applyAlignment="0" applyProtection="0"/>
    <xf numFmtId="0" fontId="15" fillId="6" borderId="0" applyNumberFormat="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16" fillId="43" borderId="0" applyNumberFormat="0" applyBorder="0" applyAlignment="0" applyProtection="0"/>
    <xf numFmtId="0" fontId="16" fillId="44" borderId="0" applyNumberFormat="0" applyBorder="0" applyAlignment="0" applyProtection="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3" fillId="0" borderId="0" applyProtection="0"/>
    <xf numFmtId="0" fontId="3" fillId="0" borderId="0"/>
    <xf numFmtId="0" fontId="3" fillId="0" borderId="0" applyProtection="0"/>
    <xf numFmtId="0" fontId="3" fillId="0" borderId="0"/>
    <xf numFmtId="0" fontId="6" fillId="0" borderId="0"/>
    <xf numFmtId="0" fontId="6" fillId="0" borderId="0"/>
    <xf numFmtId="0" fontId="2" fillId="0" borderId="0"/>
    <xf numFmtId="0" fontId="3" fillId="45" borderId="27" applyNumberFormat="0" applyFont="0" applyAlignment="0" applyProtection="0"/>
    <xf numFmtId="0" fontId="3" fillId="46" borderId="2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ill="0" applyBorder="0" applyAlignment="0" applyProtection="0"/>
    <xf numFmtId="0" fontId="17" fillId="31" borderId="28" applyNumberFormat="0" applyAlignment="0" applyProtection="0"/>
    <xf numFmtId="0" fontId="17" fillId="32" borderId="28" applyNumberFormat="0" applyAlignment="0" applyProtection="0"/>
    <xf numFmtId="0" fontId="6" fillId="47"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9" applyNumberFormat="0" applyFill="0" applyAlignment="0" applyProtection="0"/>
    <xf numFmtId="0" fontId="21" fillId="0" borderId="30" applyNumberFormat="0" applyFill="0" applyAlignment="0" applyProtection="0"/>
    <xf numFmtId="0" fontId="12" fillId="0" borderId="31"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2" applyNumberFormat="0" applyFill="0" applyAlignment="0" applyProtection="0"/>
    <xf numFmtId="0" fontId="1" fillId="0" borderId="0"/>
    <xf numFmtId="167" fontId="28" fillId="0" borderId="0" applyBorder="0" applyProtection="0"/>
    <xf numFmtId="0" fontId="31" fillId="0" borderId="0"/>
    <xf numFmtId="0" fontId="32" fillId="0" borderId="0"/>
    <xf numFmtId="0" fontId="35" fillId="0" borderId="58" applyNumberFormat="0" applyFill="0" applyAlignment="0" applyProtection="0"/>
    <xf numFmtId="0" fontId="36" fillId="62" borderId="59" applyNumberFormat="0" applyAlignment="0" applyProtection="0"/>
    <xf numFmtId="0" fontId="3" fillId="0" borderId="0"/>
    <xf numFmtId="0" fontId="3" fillId="0" borderId="0"/>
    <xf numFmtId="9" fontId="3" fillId="0" borderId="0" applyFont="0" applyFill="0" applyBorder="0" applyAlignment="0" applyProtection="0"/>
  </cellStyleXfs>
  <cellXfs count="1732">
    <xf numFmtId="0" fontId="0" fillId="0" borderId="0" xfId="0"/>
    <xf numFmtId="0" fontId="25" fillId="49" borderId="34" xfId="0" applyFont="1" applyFill="1" applyBorder="1" applyAlignment="1">
      <alignment horizontal="center" vertical="center"/>
    </xf>
    <xf numFmtId="0" fontId="25" fillId="49" borderId="10" xfId="0" applyFont="1" applyFill="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36" xfId="0" applyFont="1" applyBorder="1" applyAlignment="1">
      <alignment horizontal="center" vertical="center" wrapText="1"/>
    </xf>
    <xf numFmtId="0" fontId="28" fillId="0" borderId="35" xfId="0" applyFont="1" applyBorder="1" applyAlignment="1">
      <alignment horizontal="center" vertical="center"/>
    </xf>
    <xf numFmtId="0" fontId="25" fillId="49" borderId="9" xfId="0" applyFont="1" applyFill="1" applyBorder="1" applyAlignment="1">
      <alignment horizontal="center" vertical="center"/>
    </xf>
    <xf numFmtId="0" fontId="28" fillId="0" borderId="37" xfId="0" applyFont="1" applyBorder="1" applyAlignment="1">
      <alignment horizontal="center" vertical="center"/>
    </xf>
    <xf numFmtId="0" fontId="4" fillId="58" borderId="35" xfId="0" applyFont="1" applyFill="1" applyBorder="1" applyAlignment="1">
      <alignment horizontal="center" vertical="center"/>
    </xf>
    <xf numFmtId="0" fontId="4" fillId="58" borderId="36" xfId="0" applyFont="1" applyFill="1" applyBorder="1" applyAlignment="1">
      <alignment horizontal="center" vertical="center"/>
    </xf>
    <xf numFmtId="0" fontId="4" fillId="58" borderId="50" xfId="0" applyFont="1" applyFill="1" applyBorder="1" applyAlignment="1">
      <alignment horizontal="center" vertical="center"/>
    </xf>
    <xf numFmtId="0" fontId="5" fillId="0" borderId="35" xfId="0" applyFont="1" applyBorder="1" applyAlignment="1">
      <alignment horizontal="center" vertical="center"/>
    </xf>
    <xf numFmtId="0" fontId="27" fillId="0" borderId="36" xfId="0" applyFont="1" applyBorder="1" applyAlignment="1">
      <alignment horizontal="justify" vertical="center"/>
    </xf>
    <xf numFmtId="0" fontId="27" fillId="0" borderId="36" xfId="0" applyFont="1" applyBorder="1" applyAlignment="1">
      <alignment vertical="center" wrapText="1"/>
    </xf>
    <xf numFmtId="0" fontId="4" fillId="0" borderId="35" xfId="0" applyFont="1" applyBorder="1" applyAlignment="1">
      <alignment horizontal="center" vertical="center"/>
    </xf>
    <xf numFmtId="0" fontId="4" fillId="58" borderId="45" xfId="0" applyFont="1" applyFill="1" applyBorder="1" applyAlignment="1">
      <alignment horizontal="center" vertical="center" wrapText="1"/>
    </xf>
    <xf numFmtId="0" fontId="4" fillId="59" borderId="35" xfId="0" applyFont="1" applyFill="1" applyBorder="1" applyAlignment="1">
      <alignment horizontal="center" vertical="center"/>
    </xf>
    <xf numFmtId="0" fontId="27" fillId="59" borderId="36" xfId="0" applyFont="1" applyFill="1" applyBorder="1" applyAlignment="1">
      <alignment horizontal="justify" vertical="center"/>
    </xf>
    <xf numFmtId="0" fontId="27" fillId="59" borderId="36" xfId="0" applyFont="1" applyFill="1" applyBorder="1" applyAlignment="1">
      <alignment horizontal="justify" vertical="center" wrapText="1"/>
    </xf>
    <xf numFmtId="0" fontId="27" fillId="59" borderId="36" xfId="0" applyFont="1" applyFill="1" applyBorder="1" applyAlignment="1">
      <alignment vertical="center" wrapText="1"/>
    </xf>
    <xf numFmtId="0" fontId="4" fillId="58" borderId="37" xfId="0" applyFont="1" applyFill="1" applyBorder="1" applyAlignment="1">
      <alignment vertical="center" wrapText="1"/>
    </xf>
    <xf numFmtId="0" fontId="4" fillId="58" borderId="36" xfId="0" applyFont="1" applyFill="1" applyBorder="1" applyAlignment="1">
      <alignment horizontal="center" vertical="center" wrapText="1"/>
    </xf>
    <xf numFmtId="0" fontId="3" fillId="0" borderId="50" xfId="0" applyFont="1" applyBorder="1" applyAlignment="1">
      <alignment vertical="center" wrapText="1"/>
    </xf>
    <xf numFmtId="0" fontId="27" fillId="0" borderId="36" xfId="0" applyFont="1" applyBorder="1" applyAlignment="1">
      <alignment horizontal="center" vertical="center" wrapText="1"/>
    </xf>
    <xf numFmtId="0" fontId="27" fillId="0" borderId="36" xfId="0" applyFont="1" applyBorder="1" applyAlignment="1">
      <alignment horizontal="justify" vertical="center" wrapText="1"/>
    </xf>
    <xf numFmtId="0" fontId="27" fillId="0" borderId="50" xfId="0" applyFont="1" applyBorder="1" applyAlignment="1">
      <alignment vertical="center" wrapText="1"/>
    </xf>
    <xf numFmtId="0" fontId="0" fillId="0" borderId="0" xfId="0" applyProtection="1">
      <protection locked="0"/>
    </xf>
    <xf numFmtId="0" fontId="5" fillId="49" borderId="36" xfId="0" applyFont="1" applyFill="1" applyBorder="1" applyAlignment="1" applyProtection="1">
      <alignment horizontal="center" vertical="center"/>
      <protection locked="0"/>
    </xf>
    <xf numFmtId="0" fontId="3" fillId="0" borderId="36" xfId="0" applyFont="1" applyBorder="1" applyAlignment="1" applyProtection="1">
      <alignment vertical="center" wrapText="1"/>
      <protection locked="0"/>
    </xf>
    <xf numFmtId="0" fontId="5" fillId="55" borderId="44" xfId="0" applyFont="1" applyFill="1" applyBorder="1" applyAlignment="1" applyProtection="1">
      <alignment horizontal="center" vertical="center" wrapText="1"/>
      <protection locked="0"/>
    </xf>
    <xf numFmtId="0" fontId="5" fillId="55" borderId="36" xfId="0" applyFont="1" applyFill="1" applyBorder="1" applyAlignment="1" applyProtection="1">
      <alignment horizontal="center" vertical="center" wrapText="1"/>
      <protection locked="0"/>
    </xf>
    <xf numFmtId="0" fontId="3" fillId="0" borderId="3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29" fillId="0" borderId="0" xfId="0" applyFont="1" applyProtection="1">
      <protection locked="0"/>
    </xf>
    <xf numFmtId="0" fontId="3" fillId="0" borderId="46" xfId="0" applyFont="1" applyBorder="1" applyAlignment="1" applyProtection="1">
      <alignment vertical="center" wrapText="1"/>
      <protection locked="0"/>
    </xf>
    <xf numFmtId="0" fontId="0" fillId="0" borderId="34" xfId="0" applyFont="1" applyFill="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54" borderId="36" xfId="0" applyFont="1" applyFill="1" applyBorder="1" applyAlignment="1" applyProtection="1">
      <alignment horizontal="center" vertical="center"/>
    </xf>
    <xf numFmtId="0" fontId="3" fillId="0" borderId="36" xfId="0" applyFont="1" applyBorder="1" applyAlignment="1" applyProtection="1">
      <alignment horizontal="center" vertical="center"/>
    </xf>
    <xf numFmtId="0" fontId="0" fillId="0" borderId="34" xfId="0" applyBorder="1" applyProtection="1"/>
    <xf numFmtId="0" fontId="0" fillId="0" borderId="46" xfId="0" applyBorder="1" applyAlignment="1" applyProtection="1"/>
    <xf numFmtId="0" fontId="0" fillId="0" borderId="10" xfId="0" applyBorder="1" applyAlignment="1" applyProtection="1"/>
    <xf numFmtId="0" fontId="0" fillId="0" borderId="36" xfId="0" applyFont="1" applyBorder="1" applyAlignment="1" applyProtection="1">
      <alignment vertical="center" wrapText="1"/>
      <protection locked="0"/>
    </xf>
    <xf numFmtId="0" fontId="0" fillId="60" borderId="36" xfId="0" applyFont="1" applyFill="1" applyBorder="1" applyAlignment="1" applyProtection="1">
      <alignment horizontal="center" vertical="center"/>
      <protection locked="0"/>
    </xf>
    <xf numFmtId="0" fontId="3" fillId="60" borderId="36" xfId="0" applyFont="1" applyFill="1" applyBorder="1" applyAlignment="1" applyProtection="1">
      <alignment horizontal="center" vertical="center"/>
      <protection locked="0"/>
    </xf>
    <xf numFmtId="0" fontId="0" fillId="60" borderId="44" xfId="0" applyFont="1" applyFill="1" applyBorder="1" applyAlignment="1" applyProtection="1">
      <alignment horizontal="center" vertical="center"/>
      <protection locked="0"/>
    </xf>
    <xf numFmtId="0" fontId="3" fillId="60" borderId="44" xfId="0" applyFont="1" applyFill="1" applyBorder="1" applyAlignment="1" applyProtection="1">
      <alignment horizontal="center" vertical="center"/>
      <protection locked="0"/>
    </xf>
    <xf numFmtId="0" fontId="3" fillId="60" borderId="36" xfId="0" applyFont="1" applyFill="1" applyBorder="1" applyAlignment="1" applyProtection="1">
      <alignment horizontal="center" vertical="center"/>
    </xf>
    <xf numFmtId="0" fontId="3" fillId="60" borderId="44" xfId="0" applyFont="1" applyFill="1" applyBorder="1" applyAlignment="1" applyProtection="1">
      <alignment horizontal="center" vertical="center"/>
    </xf>
    <xf numFmtId="0" fontId="0" fillId="0" borderId="0" xfId="0" applyBorder="1"/>
    <xf numFmtId="0" fontId="0" fillId="0" borderId="37" xfId="0" applyBorder="1"/>
    <xf numFmtId="0" fontId="27" fillId="0" borderId="37" xfId="0" applyFont="1" applyBorder="1" applyAlignment="1">
      <alignment vertical="center" wrapText="1"/>
    </xf>
    <xf numFmtId="0" fontId="4" fillId="58" borderId="44" xfId="0" applyFont="1" applyFill="1" applyBorder="1" applyAlignment="1">
      <alignment horizontal="center" vertical="center"/>
    </xf>
    <xf numFmtId="0" fontId="27" fillId="0" borderId="34" xfId="0" applyFont="1" applyBorder="1" applyAlignment="1">
      <alignment vertical="center" wrapText="1"/>
    </xf>
    <xf numFmtId="0" fontId="27" fillId="0" borderId="35" xfId="0" applyFont="1" applyBorder="1" applyAlignment="1">
      <alignment vertical="center" wrapText="1"/>
    </xf>
    <xf numFmtId="0" fontId="4" fillId="58" borderId="34" xfId="0" applyFont="1" applyFill="1" applyBorder="1" applyAlignment="1">
      <alignment horizontal="center" vertical="center"/>
    </xf>
    <xf numFmtId="0" fontId="4" fillId="0" borderId="0" xfId="0" applyFont="1" applyAlignment="1" applyProtection="1">
      <alignment horizontal="center" wrapText="1"/>
      <protection locked="0"/>
    </xf>
    <xf numFmtId="0" fontId="4" fillId="0" borderId="0" xfId="0" applyFont="1" applyAlignment="1" applyProtection="1">
      <alignment horizontal="center" wrapText="1"/>
      <protection locked="0"/>
    </xf>
    <xf numFmtId="0" fontId="4" fillId="58" borderId="37" xfId="0" applyFont="1" applyFill="1" applyBorder="1" applyAlignment="1">
      <alignment horizontal="center" vertical="center"/>
    </xf>
    <xf numFmtId="0" fontId="28" fillId="0" borderId="37" xfId="0" applyFont="1" applyBorder="1" applyAlignment="1">
      <alignment horizontal="center" vertical="center" wrapText="1"/>
    </xf>
    <xf numFmtId="0" fontId="37" fillId="49" borderId="35" xfId="0" applyFont="1" applyFill="1" applyBorder="1" applyAlignment="1">
      <alignment vertical="center" wrapText="1"/>
    </xf>
    <xf numFmtId="0" fontId="37" fillId="49" borderId="34" xfId="0" applyFont="1" applyFill="1" applyBorder="1" applyAlignment="1">
      <alignment horizontal="center" vertical="center" wrapText="1"/>
    </xf>
    <xf numFmtId="0" fontId="38" fillId="0" borderId="3" xfId="0" applyFont="1" applyBorder="1" applyAlignment="1">
      <alignment vertical="center" wrapText="1"/>
    </xf>
    <xf numFmtId="0" fontId="38" fillId="0" borderId="3" xfId="0" applyFont="1" applyBorder="1" applyAlignment="1">
      <alignment horizontal="center" vertical="center" wrapText="1"/>
    </xf>
    <xf numFmtId="0" fontId="38" fillId="0" borderId="62" xfId="0" applyFont="1" applyBorder="1" applyAlignment="1">
      <alignment horizontal="center" vertical="center"/>
    </xf>
    <xf numFmtId="0" fontId="38" fillId="0" borderId="65" xfId="0" applyFont="1" applyBorder="1" applyAlignment="1">
      <alignment vertical="center" wrapText="1"/>
    </xf>
    <xf numFmtId="0" fontId="38" fillId="0" borderId="65" xfId="0" applyFont="1" applyBorder="1" applyAlignment="1">
      <alignment horizontal="center" vertical="center" wrapText="1"/>
    </xf>
    <xf numFmtId="0" fontId="38" fillId="0" borderId="64" xfId="0" applyFont="1" applyBorder="1" applyAlignment="1">
      <alignment horizontal="center" vertical="center" wrapText="1"/>
    </xf>
    <xf numFmtId="0" fontId="38" fillId="0" borderId="66" xfId="0" applyFont="1" applyBorder="1" applyAlignment="1">
      <alignment horizontal="center" vertical="center"/>
    </xf>
    <xf numFmtId="0" fontId="38" fillId="63" borderId="33" xfId="0" applyFont="1" applyFill="1" applyBorder="1" applyAlignment="1">
      <alignment vertical="center" wrapText="1"/>
    </xf>
    <xf numFmtId="0" fontId="38" fillId="63" borderId="33" xfId="0" applyFont="1" applyFill="1" applyBorder="1" applyAlignment="1">
      <alignment horizontal="center" vertical="center" wrapText="1"/>
    </xf>
    <xf numFmtId="0" fontId="38" fillId="63" borderId="33" xfId="0" applyFont="1" applyFill="1" applyBorder="1" applyAlignment="1">
      <alignment horizontal="center" vertical="center"/>
    </xf>
    <xf numFmtId="0" fontId="38" fillId="63" borderId="12" xfId="0" applyFont="1" applyFill="1" applyBorder="1" applyAlignment="1">
      <alignment vertical="center" wrapText="1"/>
    </xf>
    <xf numFmtId="0" fontId="38" fillId="63" borderId="12" xfId="0" applyFont="1" applyFill="1" applyBorder="1" applyAlignment="1">
      <alignment horizontal="center" vertical="center" wrapText="1"/>
    </xf>
    <xf numFmtId="0" fontId="38" fillId="63" borderId="18" xfId="0" applyFont="1" applyFill="1" applyBorder="1" applyAlignment="1">
      <alignment horizontal="center" vertical="center" wrapText="1"/>
    </xf>
    <xf numFmtId="0" fontId="38" fillId="63" borderId="12" xfId="0" applyFont="1" applyFill="1" applyBorder="1" applyAlignment="1">
      <alignment horizontal="center" vertical="center"/>
    </xf>
    <xf numFmtId="0" fontId="38" fillId="63" borderId="11" xfId="0" applyFont="1" applyFill="1" applyBorder="1" applyAlignment="1">
      <alignment vertical="center" wrapText="1"/>
    </xf>
    <xf numFmtId="0" fontId="38" fillId="63" borderId="11" xfId="0" applyFont="1" applyFill="1" applyBorder="1" applyAlignment="1">
      <alignment horizontal="center" vertical="center" wrapText="1"/>
    </xf>
    <xf numFmtId="0" fontId="38" fillId="63" borderId="11" xfId="0" applyFont="1" applyFill="1" applyBorder="1" applyAlignment="1">
      <alignment horizontal="center" vertical="center"/>
    </xf>
    <xf numFmtId="0" fontId="38" fillId="0" borderId="65" xfId="0" applyFont="1" applyBorder="1" applyAlignment="1">
      <alignment horizontal="left" vertical="center" wrapText="1"/>
    </xf>
    <xf numFmtId="0" fontId="38" fillId="0" borderId="3" xfId="0" applyFont="1" applyFill="1" applyBorder="1" applyAlignment="1">
      <alignment vertical="center" wrapText="1"/>
    </xf>
    <xf numFmtId="0" fontId="38" fillId="0" borderId="3" xfId="0" applyFont="1" applyFill="1" applyBorder="1" applyAlignment="1">
      <alignment horizontal="center" vertical="center" wrapText="1"/>
    </xf>
    <xf numFmtId="0" fontId="38" fillId="0" borderId="11" xfId="0" applyFont="1" applyFill="1" applyBorder="1" applyAlignment="1">
      <alignment vertical="center" wrapText="1"/>
    </xf>
    <xf numFmtId="0" fontId="38" fillId="0" borderId="11" xfId="0" applyFont="1" applyFill="1" applyBorder="1" applyAlignment="1">
      <alignment horizontal="center" vertical="center" wrapText="1"/>
    </xf>
    <xf numFmtId="0" fontId="38" fillId="0" borderId="33" xfId="0" applyFont="1" applyBorder="1" applyAlignment="1">
      <alignment horizontal="center" vertical="center" wrapText="1"/>
    </xf>
    <xf numFmtId="0" fontId="38" fillId="0" borderId="56" xfId="0" applyFont="1" applyBorder="1" applyAlignment="1">
      <alignment horizontal="center" vertical="center"/>
    </xf>
    <xf numFmtId="0" fontId="38" fillId="0" borderId="65" xfId="0" applyFont="1" applyFill="1" applyBorder="1" applyAlignment="1">
      <alignment vertical="center" wrapText="1"/>
    </xf>
    <xf numFmtId="0" fontId="38" fillId="0" borderId="65" xfId="0" applyFont="1" applyFill="1" applyBorder="1" applyAlignment="1">
      <alignment horizontal="center" vertical="center" wrapText="1"/>
    </xf>
    <xf numFmtId="0" fontId="39" fillId="0" borderId="0" xfId="0" applyFont="1"/>
    <xf numFmtId="0" fontId="39" fillId="0" borderId="33" xfId="0" applyFont="1" applyFill="1" applyBorder="1" applyAlignment="1">
      <alignment vertical="center" wrapText="1"/>
    </xf>
    <xf numFmtId="0" fontId="40" fillId="49" borderId="68" xfId="114" applyFont="1" applyFill="1" applyBorder="1" applyAlignment="1">
      <alignment horizontal="center" vertical="center" wrapText="1"/>
    </xf>
    <xf numFmtId="0" fontId="38" fillId="0" borderId="68" xfId="0" applyFont="1" applyBorder="1" applyAlignment="1">
      <alignment horizontal="center" vertical="center"/>
    </xf>
    <xf numFmtId="0" fontId="38" fillId="0" borderId="71" xfId="0" applyFont="1" applyBorder="1" applyAlignment="1">
      <alignment horizontal="center" vertical="center"/>
    </xf>
    <xf numFmtId="0" fontId="38" fillId="0" borderId="68" xfId="0" applyFont="1" applyBorder="1" applyAlignment="1">
      <alignment horizontal="left" vertical="center" wrapText="1"/>
    </xf>
    <xf numFmtId="0" fontId="38" fillId="0" borderId="71" xfId="0" applyFont="1" applyBorder="1" applyAlignment="1">
      <alignment horizontal="left" vertical="center" wrapText="1"/>
    </xf>
    <xf numFmtId="0" fontId="40" fillId="62" borderId="59" xfId="115" applyFont="1" applyAlignment="1">
      <alignment horizontal="center" vertical="center" wrapText="1"/>
    </xf>
    <xf numFmtId="0" fontId="41" fillId="64" borderId="59" xfId="115" applyFont="1" applyFill="1" applyAlignment="1">
      <alignment horizontal="center" vertical="center"/>
    </xf>
    <xf numFmtId="0" fontId="41" fillId="65" borderId="59" xfId="115" applyFont="1" applyFill="1" applyAlignment="1">
      <alignment horizontal="center" vertical="center"/>
    </xf>
    <xf numFmtId="0" fontId="41" fillId="64" borderId="59" xfId="115" applyFont="1" applyFill="1" applyAlignment="1">
      <alignment vertical="center"/>
    </xf>
    <xf numFmtId="0" fontId="41" fillId="65" borderId="59" xfId="115" applyFont="1" applyFill="1" applyAlignment="1">
      <alignment vertical="center"/>
    </xf>
    <xf numFmtId="0" fontId="40" fillId="64" borderId="59" xfId="115" applyFont="1" applyFill="1" applyAlignment="1">
      <alignment horizontal="center" vertical="center" wrapText="1"/>
    </xf>
    <xf numFmtId="0" fontId="4" fillId="0" borderId="0" xfId="0" applyFont="1" applyAlignment="1" applyProtection="1">
      <alignment horizontal="center" wrapText="1"/>
      <protection locked="0"/>
    </xf>
    <xf numFmtId="0" fontId="39" fillId="0" borderId="11" xfId="0" applyFont="1" applyFill="1" applyBorder="1" applyAlignment="1">
      <alignment vertical="center" wrapText="1"/>
    </xf>
    <xf numFmtId="0" fontId="39" fillId="0" borderId="11" xfId="0" applyFont="1" applyBorder="1" applyAlignment="1">
      <alignment horizontal="center"/>
    </xf>
    <xf numFmtId="0" fontId="39" fillId="0" borderId="11"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0" fontId="46" fillId="0" borderId="0" xfId="0" applyFont="1" applyAlignment="1">
      <alignment horizontal="center" vertical="center"/>
    </xf>
    <xf numFmtId="0" fontId="5" fillId="0" borderId="0" xfId="0" applyFont="1" applyAlignment="1">
      <alignment horizontal="center"/>
    </xf>
    <xf numFmtId="0" fontId="47" fillId="0" borderId="0" xfId="0" applyFont="1" applyFill="1" applyBorder="1" applyAlignment="1">
      <alignment horizontal="center" vertical="center" wrapText="1"/>
    </xf>
    <xf numFmtId="0" fontId="0" fillId="0" borderId="0" xfId="0" applyFont="1" applyProtection="1">
      <protection locked="0"/>
    </xf>
    <xf numFmtId="0" fontId="49" fillId="0" borderId="0" xfId="0" applyFont="1"/>
    <xf numFmtId="0" fontId="50" fillId="0" borderId="3" xfId="0" applyFont="1" applyBorder="1" applyAlignment="1">
      <alignment vertical="center" wrapText="1"/>
    </xf>
    <xf numFmtId="0" fontId="50" fillId="0" borderId="3" xfId="0" applyFont="1" applyBorder="1" applyAlignment="1">
      <alignment horizontal="center" vertical="center" wrapText="1"/>
    </xf>
    <xf numFmtId="0" fontId="50" fillId="0" borderId="65" xfId="0" applyFont="1" applyBorder="1" applyAlignment="1">
      <alignment vertical="center" wrapText="1"/>
    </xf>
    <xf numFmtId="0" fontId="50" fillId="0" borderId="65" xfId="0" applyFont="1" applyBorder="1" applyAlignment="1">
      <alignment horizontal="center" vertical="center" wrapText="1"/>
    </xf>
    <xf numFmtId="0" fontId="50" fillId="0" borderId="64" xfId="0" applyFont="1" applyBorder="1" applyAlignment="1">
      <alignment horizontal="center" vertical="center" wrapText="1"/>
    </xf>
    <xf numFmtId="0" fontId="50" fillId="63" borderId="33" xfId="0" applyFont="1" applyFill="1" applyBorder="1" applyAlignment="1">
      <alignment vertical="center" wrapText="1"/>
    </xf>
    <xf numFmtId="0" fontId="50" fillId="63" borderId="33" xfId="0" applyFont="1" applyFill="1" applyBorder="1" applyAlignment="1">
      <alignment horizontal="center" vertical="center" wrapText="1"/>
    </xf>
    <xf numFmtId="0" fontId="50" fillId="63" borderId="12" xfId="0" applyFont="1" applyFill="1" applyBorder="1" applyAlignment="1">
      <alignment vertical="center" wrapText="1"/>
    </xf>
    <xf numFmtId="0" fontId="50" fillId="63" borderId="12" xfId="0" applyFont="1" applyFill="1" applyBorder="1" applyAlignment="1">
      <alignment horizontal="center" vertical="center" wrapText="1"/>
    </xf>
    <xf numFmtId="0" fontId="50" fillId="63" borderId="18" xfId="0" applyFont="1" applyFill="1" applyBorder="1" applyAlignment="1">
      <alignment horizontal="center" vertical="center" wrapText="1"/>
    </xf>
    <xf numFmtId="0" fontId="50" fillId="63" borderId="11" xfId="0" applyFont="1" applyFill="1" applyBorder="1" applyAlignment="1">
      <alignment vertical="center" wrapText="1"/>
    </xf>
    <xf numFmtId="0" fontId="50" fillId="63" borderId="11" xfId="0" applyFont="1" applyFill="1" applyBorder="1" applyAlignment="1">
      <alignment horizontal="center" vertical="center" wrapText="1"/>
    </xf>
    <xf numFmtId="0" fontId="50" fillId="0" borderId="65" xfId="0" applyFont="1" applyBorder="1" applyAlignment="1">
      <alignment horizontal="left" vertical="center" wrapText="1"/>
    </xf>
    <xf numFmtId="0" fontId="50" fillId="0" borderId="3" xfId="0" applyFont="1" applyFill="1" applyBorder="1" applyAlignment="1">
      <alignment vertical="center" wrapText="1"/>
    </xf>
    <xf numFmtId="0" fontId="50" fillId="0" borderId="3" xfId="0" applyFont="1" applyFill="1" applyBorder="1" applyAlignment="1">
      <alignment horizontal="center" vertical="center" wrapText="1"/>
    </xf>
    <xf numFmtId="0" fontId="50" fillId="0" borderId="11" xfId="0" applyFont="1" applyFill="1" applyBorder="1" applyAlignment="1">
      <alignment vertical="center" wrapText="1"/>
    </xf>
    <xf numFmtId="0" fontId="50" fillId="0" borderId="11" xfId="0" applyFont="1" applyFill="1" applyBorder="1" applyAlignment="1">
      <alignment horizontal="center" vertical="center" wrapText="1"/>
    </xf>
    <xf numFmtId="0" fontId="50" fillId="0" borderId="33" xfId="0" applyFont="1" applyBorder="1" applyAlignment="1">
      <alignment horizontal="center" vertical="center" wrapText="1"/>
    </xf>
    <xf numFmtId="0" fontId="50" fillId="0" borderId="65" xfId="0" applyFont="1" applyFill="1" applyBorder="1" applyAlignment="1">
      <alignment vertical="center" wrapText="1"/>
    </xf>
    <xf numFmtId="0" fontId="50" fillId="0" borderId="65" xfId="0" applyFont="1" applyFill="1" applyBorder="1" applyAlignment="1">
      <alignment horizontal="center" vertical="center" wrapText="1"/>
    </xf>
    <xf numFmtId="0" fontId="50" fillId="0" borderId="33" xfId="0" applyFont="1" applyFill="1" applyBorder="1" applyAlignment="1">
      <alignment vertical="center" wrapText="1"/>
    </xf>
    <xf numFmtId="0" fontId="50" fillId="0" borderId="11" xfId="0" applyFont="1" applyBorder="1" applyAlignment="1">
      <alignment horizontal="center"/>
    </xf>
    <xf numFmtId="0" fontId="50" fillId="0" borderId="11" xfId="0" applyFont="1" applyBorder="1" applyAlignment="1">
      <alignment horizontal="center" vertical="center" wrapText="1"/>
    </xf>
    <xf numFmtId="0" fontId="3" fillId="0" borderId="0" xfId="0" applyFont="1" applyProtection="1">
      <protection locked="0"/>
    </xf>
    <xf numFmtId="0" fontId="3" fillId="64" borderId="59" xfId="115" applyFont="1" applyFill="1" applyAlignment="1">
      <alignment vertical="center"/>
    </xf>
    <xf numFmtId="0" fontId="3" fillId="64" borderId="59" xfId="115" applyFont="1" applyFill="1" applyAlignment="1">
      <alignment horizontal="center" vertical="center"/>
    </xf>
    <xf numFmtId="0" fontId="5" fillId="64" borderId="59" xfId="115" applyFont="1" applyFill="1" applyAlignment="1">
      <alignment horizontal="center" vertical="center" wrapText="1"/>
    </xf>
    <xf numFmtId="0" fontId="5" fillId="67" borderId="68" xfId="114" applyFont="1" applyFill="1" applyBorder="1" applyAlignment="1">
      <alignment horizontal="center" vertical="center" wrapText="1"/>
    </xf>
    <xf numFmtId="0" fontId="48" fillId="0" borderId="68" xfId="0" applyFont="1" applyBorder="1" applyAlignment="1">
      <alignment horizontal="center" vertical="center"/>
    </xf>
    <xf numFmtId="0" fontId="51" fillId="0" borderId="68" xfId="0" applyFont="1" applyBorder="1" applyAlignment="1">
      <alignment horizontal="left" vertical="center" wrapText="1"/>
    </xf>
    <xf numFmtId="0" fontId="51" fillId="0" borderId="71" xfId="0" applyFont="1" applyBorder="1" applyAlignment="1">
      <alignment horizontal="left" vertical="center" wrapText="1"/>
    </xf>
    <xf numFmtId="0" fontId="43" fillId="64" borderId="59" xfId="115" applyFont="1" applyFill="1" applyAlignment="1">
      <alignment vertical="center"/>
    </xf>
    <xf numFmtId="0" fontId="43" fillId="64" borderId="59" xfId="115" applyFont="1" applyFill="1" applyAlignment="1">
      <alignment horizontal="center" vertical="center"/>
    </xf>
    <xf numFmtId="0" fontId="43" fillId="65" borderId="59" xfId="115" applyFont="1" applyFill="1" applyAlignment="1">
      <alignment vertical="center"/>
    </xf>
    <xf numFmtId="0" fontId="43" fillId="65" borderId="59" xfId="115" applyFont="1" applyFill="1" applyAlignment="1">
      <alignment horizontal="center" vertical="center"/>
    </xf>
    <xf numFmtId="0" fontId="52" fillId="67" borderId="35" xfId="0" applyFont="1" applyFill="1" applyBorder="1" applyAlignment="1">
      <alignment horizontal="center" vertical="center" wrapText="1"/>
    </xf>
    <xf numFmtId="0" fontId="51" fillId="0" borderId="62" xfId="0" applyFont="1" applyBorder="1" applyAlignment="1">
      <alignment horizontal="center" vertical="center"/>
    </xf>
    <xf numFmtId="0" fontId="51" fillId="0" borderId="66" xfId="0" applyFont="1" applyBorder="1" applyAlignment="1">
      <alignment horizontal="center" vertical="center"/>
    </xf>
    <xf numFmtId="0" fontId="51" fillId="63" borderId="33" xfId="0" applyFont="1" applyFill="1" applyBorder="1" applyAlignment="1">
      <alignment horizontal="center" vertical="center"/>
    </xf>
    <xf numFmtId="0" fontId="51" fillId="63" borderId="12" xfId="0" applyFont="1" applyFill="1" applyBorder="1" applyAlignment="1">
      <alignment horizontal="center" vertical="center"/>
    </xf>
    <xf numFmtId="0" fontId="51" fillId="63" borderId="11" xfId="0" applyFont="1" applyFill="1" applyBorder="1" applyAlignment="1">
      <alignment horizontal="center" vertical="center"/>
    </xf>
    <xf numFmtId="0" fontId="51" fillId="0" borderId="56" xfId="0" applyFont="1" applyBorder="1" applyAlignment="1">
      <alignment horizontal="center" vertical="center"/>
    </xf>
    <xf numFmtId="0" fontId="53" fillId="67" borderId="35" xfId="0" applyFont="1" applyFill="1" applyBorder="1" applyAlignment="1">
      <alignment vertical="center" wrapText="1"/>
    </xf>
    <xf numFmtId="0" fontId="53" fillId="67" borderId="34" xfId="0" applyFont="1" applyFill="1" applyBorder="1" applyAlignment="1">
      <alignment horizontal="center" vertical="center" wrapText="1"/>
    </xf>
    <xf numFmtId="0" fontId="46" fillId="67" borderId="59" xfId="115" applyFont="1" applyFill="1" applyAlignment="1">
      <alignment horizontal="center" vertical="center" wrapText="1"/>
    </xf>
    <xf numFmtId="0" fontId="54" fillId="0" borderId="68" xfId="0" applyFont="1" applyBorder="1" applyAlignment="1">
      <alignment horizontal="center" vertical="center"/>
    </xf>
    <xf numFmtId="0" fontId="54" fillId="0" borderId="71" xfId="0" applyFont="1" applyBorder="1" applyAlignment="1">
      <alignment horizontal="center" vertical="center"/>
    </xf>
    <xf numFmtId="0" fontId="4" fillId="67" borderId="68" xfId="114" applyFont="1" applyFill="1" applyBorder="1" applyAlignment="1">
      <alignment horizontal="center" vertical="center" wrapText="1"/>
    </xf>
    <xf numFmtId="0" fontId="28" fillId="61" borderId="35" xfId="0" applyFont="1" applyFill="1" applyBorder="1" applyAlignment="1">
      <alignment horizontal="center" vertical="center" wrapText="1"/>
    </xf>
    <xf numFmtId="0" fontId="28" fillId="0" borderId="35" xfId="0" applyFont="1" applyBorder="1" applyAlignment="1">
      <alignment horizontal="center" vertical="center" wrapText="1"/>
    </xf>
    <xf numFmtId="0" fontId="45" fillId="53" borderId="11" xfId="0" applyFont="1" applyFill="1" applyBorder="1" applyAlignment="1">
      <alignment horizontal="center" vertical="center"/>
    </xf>
    <xf numFmtId="0" fontId="45" fillId="51" borderId="11" xfId="0" applyFont="1" applyFill="1" applyBorder="1" applyAlignment="1">
      <alignment horizontal="center" vertical="center"/>
    </xf>
    <xf numFmtId="0" fontId="45" fillId="50" borderId="11" xfId="0" applyFont="1" applyFill="1" applyBorder="1" applyAlignment="1">
      <alignment horizontal="center" vertical="center"/>
    </xf>
    <xf numFmtId="0" fontId="3" fillId="0" borderId="0" xfId="0" applyFont="1"/>
    <xf numFmtId="0" fontId="3" fillId="0" borderId="0" xfId="0" applyFont="1" applyAlignment="1">
      <alignment horizontal="center" vertical="center"/>
    </xf>
    <xf numFmtId="0" fontId="0" fillId="61" borderId="0" xfId="0" applyFill="1"/>
    <xf numFmtId="0" fontId="45" fillId="61" borderId="11" xfId="0" applyFont="1" applyFill="1" applyBorder="1" applyAlignment="1">
      <alignment horizontal="center" vertical="center"/>
    </xf>
    <xf numFmtId="0" fontId="45" fillId="83" borderId="11" xfId="0" applyFont="1" applyFill="1" applyBorder="1" applyAlignment="1">
      <alignment horizontal="center" vertical="center"/>
    </xf>
    <xf numFmtId="0" fontId="46" fillId="0" borderId="0" xfId="0" applyFont="1" applyAlignment="1">
      <alignment horizontal="center" vertical="center" wrapText="1"/>
    </xf>
    <xf numFmtId="0" fontId="69" fillId="74" borderId="54" xfId="117" applyFont="1" applyFill="1" applyBorder="1" applyAlignment="1">
      <alignment horizontal="center" vertical="center" wrapText="1"/>
    </xf>
    <xf numFmtId="0" fontId="69" fillId="61" borderId="54" xfId="117" applyFont="1" applyFill="1" applyBorder="1" applyAlignment="1">
      <alignment horizontal="center" vertical="center" wrapText="1"/>
    </xf>
    <xf numFmtId="0" fontId="71" fillId="61" borderId="56" xfId="117" applyFont="1" applyFill="1" applyBorder="1" applyAlignment="1">
      <alignment horizontal="center" vertical="center" wrapText="1"/>
    </xf>
    <xf numFmtId="0" fontId="71" fillId="74" borderId="56" xfId="117" applyFont="1" applyFill="1" applyBorder="1" applyAlignment="1">
      <alignment horizontal="center" vertical="center" wrapText="1"/>
    </xf>
    <xf numFmtId="0" fontId="69" fillId="57" borderId="54" xfId="117" applyFont="1" applyFill="1" applyBorder="1" applyAlignment="1">
      <alignment horizontal="center" vertical="center" wrapText="1"/>
    </xf>
    <xf numFmtId="0" fontId="71" fillId="57" borderId="56" xfId="117" applyFont="1" applyFill="1" applyBorder="1" applyAlignment="1">
      <alignment horizontal="center" vertical="center" wrapText="1"/>
    </xf>
    <xf numFmtId="0" fontId="69" fillId="74" borderId="73" xfId="117" applyFont="1" applyFill="1" applyBorder="1" applyAlignment="1">
      <alignment horizontal="center" vertical="center" wrapText="1"/>
    </xf>
    <xf numFmtId="0" fontId="71" fillId="74" borderId="66" xfId="117" applyFont="1" applyFill="1" applyBorder="1" applyAlignment="1">
      <alignment horizontal="center" vertical="center" wrapText="1"/>
    </xf>
    <xf numFmtId="0" fontId="69" fillId="74" borderId="77" xfId="117" applyFont="1" applyFill="1" applyBorder="1" applyAlignment="1">
      <alignment horizontal="center" vertical="center" wrapText="1"/>
    </xf>
    <xf numFmtId="0" fontId="71" fillId="74" borderId="77" xfId="117" applyFont="1" applyFill="1" applyBorder="1" applyAlignment="1">
      <alignment horizontal="center" vertical="center" wrapText="1"/>
    </xf>
    <xf numFmtId="0" fontId="71" fillId="57" borderId="54" xfId="117" applyFont="1" applyFill="1" applyBorder="1" applyAlignment="1">
      <alignment horizontal="center" vertical="center" wrapText="1"/>
    </xf>
    <xf numFmtId="0" fontId="71" fillId="74" borderId="54" xfId="117" applyFont="1" applyFill="1" applyBorder="1" applyAlignment="1">
      <alignment horizontal="center" vertical="center" wrapText="1"/>
    </xf>
    <xf numFmtId="0" fontId="72" fillId="74" borderId="78" xfId="117" applyFont="1" applyFill="1" applyBorder="1" applyAlignment="1">
      <alignment horizontal="center" vertical="center" wrapText="1"/>
    </xf>
    <xf numFmtId="0" fontId="72" fillId="57" borderId="56" xfId="117" applyFont="1" applyFill="1" applyBorder="1" applyAlignment="1">
      <alignment horizontal="center" vertical="center" wrapText="1"/>
    </xf>
    <xf numFmtId="0" fontId="72" fillId="74" borderId="56" xfId="117" applyFont="1" applyFill="1" applyBorder="1" applyAlignment="1">
      <alignment horizontal="center" vertical="center" wrapText="1"/>
    </xf>
    <xf numFmtId="0" fontId="72" fillId="57" borderId="54" xfId="117" applyFont="1" applyFill="1" applyBorder="1" applyAlignment="1">
      <alignment horizontal="center" vertical="center" wrapText="1"/>
    </xf>
    <xf numFmtId="0" fontId="72" fillId="61" borderId="54" xfId="117" applyFont="1" applyFill="1" applyBorder="1" applyAlignment="1">
      <alignment horizontal="center" vertical="center" wrapText="1"/>
    </xf>
    <xf numFmtId="0" fontId="72" fillId="74" borderId="54" xfId="117" applyFont="1" applyFill="1" applyBorder="1" applyAlignment="1">
      <alignment horizontal="center" vertical="center" wrapText="1"/>
    </xf>
    <xf numFmtId="0" fontId="72" fillId="74" borderId="73" xfId="117" applyFont="1" applyFill="1" applyBorder="1" applyAlignment="1">
      <alignment horizontal="center" vertical="center" wrapText="1"/>
    </xf>
    <xf numFmtId="0" fontId="65" fillId="76" borderId="11" xfId="116" applyFont="1" applyFill="1" applyBorder="1" applyAlignment="1">
      <alignment horizontal="left" vertical="center" wrapText="1"/>
    </xf>
    <xf numFmtId="0" fontId="65" fillId="77" borderId="65" xfId="116" applyFont="1" applyFill="1" applyBorder="1" applyAlignment="1">
      <alignment horizontal="left" vertical="center" wrapText="1"/>
    </xf>
    <xf numFmtId="0" fontId="46" fillId="53" borderId="0" xfId="0" applyFont="1" applyFill="1" applyAlignment="1">
      <alignment horizontal="center" vertical="center" wrapText="1"/>
    </xf>
    <xf numFmtId="0" fontId="46" fillId="83" borderId="0" xfId="0" applyFont="1" applyFill="1" applyAlignment="1">
      <alignment horizontal="center" vertical="center" wrapText="1"/>
    </xf>
    <xf numFmtId="0" fontId="46" fillId="51" borderId="0" xfId="0" applyFont="1" applyFill="1" applyAlignment="1">
      <alignment horizontal="center" vertical="center" wrapText="1"/>
    </xf>
    <xf numFmtId="0" fontId="46" fillId="68" borderId="0" xfId="0" applyFont="1" applyFill="1" applyAlignment="1">
      <alignment horizontal="center" vertical="center" wrapText="1"/>
    </xf>
    <xf numFmtId="0" fontId="46" fillId="50" borderId="0" xfId="0" applyFont="1" applyFill="1" applyAlignment="1">
      <alignment horizontal="center" vertical="center" wrapText="1"/>
    </xf>
    <xf numFmtId="0" fontId="4" fillId="83" borderId="11" xfId="0" applyFont="1" applyFill="1" applyBorder="1" applyAlignment="1">
      <alignment horizontal="center" vertical="center"/>
    </xf>
    <xf numFmtId="0" fontId="4" fillId="51" borderId="11" xfId="0" applyFont="1" applyFill="1" applyBorder="1" applyAlignment="1">
      <alignment horizontal="center" vertical="center"/>
    </xf>
    <xf numFmtId="0" fontId="4" fillId="0" borderId="0" xfId="0" applyFont="1" applyAlignment="1">
      <alignment horizontal="center" vertical="center"/>
    </xf>
    <xf numFmtId="0" fontId="4" fillId="50" borderId="11" xfId="0" applyFont="1" applyFill="1" applyBorder="1" applyAlignment="1">
      <alignment horizontal="center" vertical="center"/>
    </xf>
    <xf numFmtId="0" fontId="27" fillId="0" borderId="0" xfId="0" applyFont="1"/>
    <xf numFmtId="0" fontId="45" fillId="61" borderId="2" xfId="0" applyFont="1" applyFill="1" applyBorder="1" applyAlignment="1">
      <alignment horizontal="center" vertical="center"/>
    </xf>
    <xf numFmtId="0" fontId="45" fillId="83" borderId="3" xfId="0" applyFont="1" applyFill="1" applyBorder="1" applyAlignment="1">
      <alignment horizontal="center" vertical="center"/>
    </xf>
    <xf numFmtId="0" fontId="45" fillId="53" borderId="62" xfId="0" applyFont="1" applyFill="1" applyBorder="1" applyAlignment="1">
      <alignment horizontal="center" vertical="center"/>
    </xf>
    <xf numFmtId="0" fontId="45" fillId="61" borderId="54" xfId="0" applyFont="1" applyFill="1" applyBorder="1" applyAlignment="1">
      <alignment horizontal="center" vertical="center"/>
    </xf>
    <xf numFmtId="0" fontId="45" fillId="53" borderId="56" xfId="0" applyFont="1" applyFill="1" applyBorder="1" applyAlignment="1">
      <alignment horizontal="center" vertical="center"/>
    </xf>
    <xf numFmtId="0" fontId="0" fillId="0" borderId="52" xfId="0" applyBorder="1"/>
    <xf numFmtId="0" fontId="0" fillId="0" borderId="44" xfId="0" applyBorder="1"/>
    <xf numFmtId="0" fontId="46" fillId="0" borderId="0" xfId="0" applyFont="1" applyBorder="1" applyAlignment="1">
      <alignment horizontal="center" vertical="center"/>
    </xf>
    <xf numFmtId="0" fontId="46" fillId="0" borderId="44" xfId="0" applyFont="1" applyBorder="1" applyAlignment="1">
      <alignment horizontal="center" vertical="center"/>
    </xf>
    <xf numFmtId="0" fontId="5" fillId="51" borderId="65" xfId="0" applyFont="1" applyFill="1" applyBorder="1" applyAlignment="1">
      <alignment horizontal="center" vertical="center"/>
    </xf>
    <xf numFmtId="0" fontId="5" fillId="0" borderId="37" xfId="0" applyFont="1" applyBorder="1" applyAlignment="1">
      <alignment horizontal="center" vertical="center"/>
    </xf>
    <xf numFmtId="0" fontId="69" fillId="53" borderId="34" xfId="117" applyFont="1" applyFill="1" applyBorder="1" applyAlignment="1">
      <alignment horizontal="center" vertical="center" wrapText="1"/>
    </xf>
    <xf numFmtId="0" fontId="69" fillId="50" borderId="34" xfId="117" applyFont="1" applyFill="1" applyBorder="1" applyAlignment="1">
      <alignment horizontal="center" vertical="center" wrapText="1"/>
    </xf>
    <xf numFmtId="0" fontId="5" fillId="70" borderId="56" xfId="0" applyFont="1" applyFill="1" applyBorder="1" applyAlignment="1">
      <alignment horizontal="center" vertical="center" wrapText="1"/>
    </xf>
    <xf numFmtId="0" fontId="78" fillId="52" borderId="54" xfId="0" applyFont="1" applyFill="1" applyBorder="1" applyAlignment="1">
      <alignment horizontal="center" vertical="center"/>
    </xf>
    <xf numFmtId="0" fontId="78" fillId="51" borderId="54" xfId="0" applyFont="1" applyFill="1" applyBorder="1" applyAlignment="1">
      <alignment horizontal="center" vertical="center"/>
    </xf>
    <xf numFmtId="0" fontId="78" fillId="68" borderId="54" xfId="0" applyFont="1" applyFill="1" applyBorder="1" applyAlignment="1">
      <alignment horizontal="center" vertical="center"/>
    </xf>
    <xf numFmtId="0" fontId="78" fillId="50" borderId="73" xfId="0" applyFont="1" applyFill="1" applyBorder="1" applyAlignment="1">
      <alignment horizontal="center" vertical="center"/>
    </xf>
    <xf numFmtId="0" fontId="79" fillId="0" borderId="0" xfId="0" applyFont="1"/>
    <xf numFmtId="0" fontId="56" fillId="61" borderId="0" xfId="0" applyFont="1" applyFill="1" applyBorder="1" applyAlignment="1">
      <alignment horizontal="center" vertical="center"/>
    </xf>
    <xf numFmtId="0" fontId="79" fillId="0" borderId="11" xfId="0" applyFont="1" applyBorder="1" applyAlignment="1">
      <alignment horizontal="center" vertical="center"/>
    </xf>
    <xf numFmtId="0" fontId="79" fillId="0" borderId="65" xfId="0" applyFont="1" applyBorder="1" applyAlignment="1">
      <alignment horizontal="center" vertical="center"/>
    </xf>
    <xf numFmtId="0" fontId="79" fillId="0" borderId="33" xfId="0" applyFont="1" applyBorder="1" applyAlignment="1">
      <alignment horizontal="center" vertical="center"/>
    </xf>
    <xf numFmtId="0" fontId="70" fillId="68" borderId="54" xfId="0" applyFont="1" applyFill="1" applyBorder="1" applyAlignment="1">
      <alignment horizontal="center" vertical="center"/>
    </xf>
    <xf numFmtId="0" fontId="70" fillId="51" borderId="54" xfId="0" applyFont="1" applyFill="1" applyBorder="1" applyAlignment="1">
      <alignment horizontal="center" vertical="center"/>
    </xf>
    <xf numFmtId="0" fontId="70" fillId="83" borderId="54" xfId="0" applyFont="1" applyFill="1" applyBorder="1" applyAlignment="1">
      <alignment horizontal="center" vertical="center"/>
    </xf>
    <xf numFmtId="0" fontId="56" fillId="61" borderId="0" xfId="0" applyFont="1" applyFill="1" applyBorder="1" applyAlignment="1">
      <alignment vertical="center"/>
    </xf>
    <xf numFmtId="0" fontId="70" fillId="50" borderId="73" xfId="0" applyFont="1" applyFill="1" applyBorder="1" applyAlignment="1">
      <alignment horizontal="center" vertical="center"/>
    </xf>
    <xf numFmtId="0" fontId="81" fillId="84" borderId="79" xfId="0" applyFont="1" applyFill="1" applyBorder="1" applyAlignment="1">
      <alignment horizontal="center" vertical="center"/>
    </xf>
    <xf numFmtId="0" fontId="70" fillId="53" borderId="77" xfId="0" applyFont="1" applyFill="1" applyBorder="1" applyAlignment="1">
      <alignment horizontal="center" vertical="center"/>
    </xf>
    <xf numFmtId="0" fontId="81" fillId="84" borderId="4" xfId="0" applyFont="1" applyFill="1" applyBorder="1" applyAlignment="1">
      <alignment horizontal="center" vertical="center"/>
    </xf>
    <xf numFmtId="0" fontId="81" fillId="84" borderId="76" xfId="0" applyFont="1" applyFill="1" applyBorder="1" applyAlignment="1">
      <alignment horizontal="center" vertical="center"/>
    </xf>
    <xf numFmtId="0" fontId="78" fillId="53" borderId="2" xfId="0" applyFont="1" applyFill="1" applyBorder="1" applyAlignment="1">
      <alignment horizontal="center" vertical="center"/>
    </xf>
    <xf numFmtId="9" fontId="83" fillId="0" borderId="62" xfId="0" applyNumberFormat="1" applyFont="1" applyBorder="1" applyAlignment="1">
      <alignment horizontal="center" vertical="center" wrapText="1"/>
    </xf>
    <xf numFmtId="9" fontId="83" fillId="0" borderId="56" xfId="0" applyNumberFormat="1" applyFont="1" applyBorder="1" applyAlignment="1">
      <alignment horizontal="center" vertical="center" wrapText="1"/>
    </xf>
    <xf numFmtId="9" fontId="83" fillId="0" borderId="66" xfId="0" applyNumberFormat="1" applyFont="1" applyBorder="1" applyAlignment="1">
      <alignment horizontal="center" vertical="center" wrapText="1"/>
    </xf>
    <xf numFmtId="0" fontId="81" fillId="84" borderId="80" xfId="0" applyFont="1" applyFill="1" applyBorder="1" applyAlignment="1">
      <alignment horizontal="center" vertical="center" wrapText="1"/>
    </xf>
    <xf numFmtId="0" fontId="70" fillId="61" borderId="11" xfId="1" applyFont="1" applyFill="1" applyBorder="1" applyAlignment="1" applyProtection="1">
      <alignment horizontal="center" vertical="center" wrapText="1"/>
      <protection locked="0"/>
    </xf>
    <xf numFmtId="0" fontId="68" fillId="81" borderId="54" xfId="1" applyFont="1" applyFill="1" applyBorder="1" applyAlignment="1" applyProtection="1">
      <alignment horizontal="center" vertical="center" wrapText="1"/>
      <protection locked="0"/>
    </xf>
    <xf numFmtId="0" fontId="68" fillId="82" borderId="56" xfId="1" applyFont="1" applyFill="1" applyBorder="1" applyAlignment="1" applyProtection="1">
      <alignment horizontal="center" vertical="center" wrapText="1"/>
      <protection locked="0"/>
    </xf>
    <xf numFmtId="0" fontId="68" fillId="81" borderId="73" xfId="1" applyFont="1" applyFill="1" applyBorder="1" applyAlignment="1" applyProtection="1">
      <alignment horizontal="center" vertical="center" wrapText="1"/>
      <protection locked="0"/>
    </xf>
    <xf numFmtId="0" fontId="70" fillId="61" borderId="65" xfId="1" applyFont="1" applyFill="1" applyBorder="1" applyAlignment="1" applyProtection="1">
      <alignment horizontal="center" vertical="center" wrapText="1"/>
      <protection locked="0"/>
    </xf>
    <xf numFmtId="0" fontId="68" fillId="82" borderId="66" xfId="1" applyFont="1" applyFill="1" applyBorder="1" applyAlignment="1" applyProtection="1">
      <alignment vertical="center" wrapText="1"/>
      <protection locked="0"/>
    </xf>
    <xf numFmtId="0" fontId="68" fillId="86" borderId="13" xfId="1" applyFont="1" applyFill="1" applyBorder="1" applyAlignment="1" applyProtection="1">
      <alignment horizontal="center" vertical="center" wrapText="1"/>
      <protection locked="0"/>
    </xf>
    <xf numFmtId="0" fontId="68" fillId="86" borderId="74" xfId="1" applyFont="1" applyFill="1" applyBorder="1" applyAlignment="1" applyProtection="1">
      <alignment vertical="center" wrapText="1"/>
      <protection locked="0"/>
    </xf>
    <xf numFmtId="0" fontId="68" fillId="70" borderId="11" xfId="1" applyFont="1" applyFill="1" applyBorder="1" applyAlignment="1" applyProtection="1">
      <alignment horizontal="center" vertical="center" wrapText="1"/>
      <protection locked="0"/>
    </xf>
    <xf numFmtId="0" fontId="68" fillId="70" borderId="65" xfId="1" applyFont="1" applyFill="1" applyBorder="1" applyAlignment="1" applyProtection="1">
      <alignment vertical="center" wrapText="1"/>
      <protection locked="0"/>
    </xf>
    <xf numFmtId="0" fontId="70" fillId="66" borderId="65" xfId="1" applyFont="1" applyFill="1" applyBorder="1" applyAlignment="1" applyProtection="1">
      <alignment vertical="center" wrapText="1"/>
      <protection locked="0"/>
    </xf>
    <xf numFmtId="0" fontId="79" fillId="0" borderId="0" xfId="0" applyFont="1" applyAlignment="1">
      <alignment vertical="center"/>
    </xf>
    <xf numFmtId="0" fontId="61" fillId="0" borderId="0" xfId="0" applyFont="1" applyAlignment="1">
      <alignment vertical="center"/>
    </xf>
    <xf numFmtId="0" fontId="68" fillId="61" borderId="0" xfId="116" applyFont="1" applyFill="1" applyBorder="1" applyAlignment="1" applyProtection="1">
      <alignment vertical="center"/>
    </xf>
    <xf numFmtId="0" fontId="93" fillId="53" borderId="62" xfId="116" applyFont="1" applyFill="1" applyBorder="1" applyAlignment="1" applyProtection="1">
      <alignment horizontal="center" vertical="center" wrapText="1"/>
    </xf>
    <xf numFmtId="0" fontId="0" fillId="0" borderId="0" xfId="0" applyProtection="1"/>
    <xf numFmtId="9" fontId="70" fillId="61" borderId="0" xfId="116" applyNumberFormat="1" applyFont="1" applyFill="1" applyBorder="1" applyAlignment="1" applyProtection="1">
      <alignment vertical="center"/>
    </xf>
    <xf numFmtId="0" fontId="93" fillId="51" borderId="11" xfId="116" applyFont="1" applyFill="1" applyBorder="1" applyAlignment="1" applyProtection="1">
      <alignment horizontal="center" vertical="center" wrapText="1"/>
    </xf>
    <xf numFmtId="0" fontId="93" fillId="83" borderId="11" xfId="116" applyFont="1" applyFill="1" applyBorder="1" applyAlignment="1" applyProtection="1">
      <alignment horizontal="center" vertical="center" wrapText="1"/>
    </xf>
    <xf numFmtId="0" fontId="93" fillId="53" borderId="56" xfId="116" applyFont="1" applyFill="1" applyBorder="1" applyAlignment="1" applyProtection="1">
      <alignment horizontal="center" vertical="center" wrapText="1"/>
    </xf>
    <xf numFmtId="0" fontId="93" fillId="51" borderId="65" xfId="116" applyFont="1" applyFill="1" applyBorder="1" applyAlignment="1" applyProtection="1">
      <alignment horizontal="center" vertical="center" wrapText="1"/>
    </xf>
    <xf numFmtId="0" fontId="93" fillId="83" borderId="65" xfId="116" applyFont="1" applyFill="1" applyBorder="1" applyAlignment="1" applyProtection="1">
      <alignment horizontal="center" vertical="center" wrapText="1"/>
    </xf>
    <xf numFmtId="0" fontId="93" fillId="53" borderId="66" xfId="116" applyFont="1" applyFill="1" applyBorder="1" applyAlignment="1" applyProtection="1">
      <alignment horizontal="center" vertical="center" wrapText="1"/>
    </xf>
    <xf numFmtId="0" fontId="91" fillId="0" borderId="0" xfId="0" applyFont="1" applyProtection="1">
      <protection locked="0"/>
    </xf>
    <xf numFmtId="0" fontId="97" fillId="0" borderId="0" xfId="0" applyFont="1" applyProtection="1"/>
    <xf numFmtId="0" fontId="70" fillId="61" borderId="3" xfId="1" applyFont="1" applyFill="1" applyBorder="1" applyAlignment="1" applyProtection="1">
      <alignment horizontal="center" vertical="center" wrapText="1"/>
      <protection locked="0"/>
    </xf>
    <xf numFmtId="0" fontId="61" fillId="0" borderId="0" xfId="0" applyFont="1" applyProtection="1"/>
    <xf numFmtId="0" fontId="61" fillId="0" borderId="0" xfId="0" applyFont="1" applyBorder="1" applyAlignment="1" applyProtection="1">
      <alignment horizontal="center"/>
    </xf>
    <xf numFmtId="0" fontId="61" fillId="0" borderId="0" xfId="0" applyFont="1" applyAlignment="1" applyProtection="1">
      <alignment horizontal="center" vertical="center"/>
    </xf>
    <xf numFmtId="0" fontId="62" fillId="0" borderId="0" xfId="0" applyFont="1" applyProtection="1"/>
    <xf numFmtId="9" fontId="88" fillId="0" borderId="11" xfId="0" applyNumberFormat="1" applyFont="1" applyBorder="1" applyAlignment="1" applyProtection="1">
      <alignment horizontal="right" vertical="top" wrapText="1"/>
    </xf>
    <xf numFmtId="0" fontId="88" fillId="53" borderId="11" xfId="0" applyFont="1" applyFill="1" applyBorder="1" applyAlignment="1" applyProtection="1">
      <alignment horizontal="left" vertical="center"/>
    </xf>
    <xf numFmtId="0" fontId="88" fillId="0" borderId="11" xfId="0" applyFont="1" applyBorder="1" applyAlignment="1" applyProtection="1">
      <alignment horizontal="left" vertical="center" wrapText="1"/>
    </xf>
    <xf numFmtId="0" fontId="61" fillId="0" borderId="11" xfId="0" applyFont="1" applyBorder="1" applyProtection="1"/>
    <xf numFmtId="0" fontId="61" fillId="53" borderId="11" xfId="0" applyFont="1" applyFill="1" applyBorder="1" applyAlignment="1" applyProtection="1">
      <alignment horizontal="center" vertical="center"/>
    </xf>
    <xf numFmtId="0" fontId="61" fillId="0" borderId="0" xfId="0" applyFont="1" applyFill="1" applyBorder="1" applyAlignment="1" applyProtection="1">
      <alignment horizontal="center" vertical="center"/>
    </xf>
    <xf numFmtId="0" fontId="88" fillId="83" borderId="11" xfId="0" applyFont="1" applyFill="1" applyBorder="1" applyAlignment="1" applyProtection="1">
      <alignment horizontal="left" vertical="center"/>
    </xf>
    <xf numFmtId="0" fontId="88" fillId="51" borderId="11" xfId="0" applyFont="1" applyFill="1" applyBorder="1" applyAlignment="1" applyProtection="1">
      <alignment horizontal="left" vertical="center"/>
    </xf>
    <xf numFmtId="0" fontId="88" fillId="68" borderId="11" xfId="0" applyFont="1" applyFill="1" applyBorder="1" applyAlignment="1" applyProtection="1">
      <alignment horizontal="left" vertical="center"/>
    </xf>
    <xf numFmtId="0" fontId="61" fillId="52" borderId="11" xfId="0" applyFont="1" applyFill="1" applyBorder="1" applyAlignment="1" applyProtection="1">
      <alignment horizontal="center" vertical="center"/>
    </xf>
    <xf numFmtId="0" fontId="88" fillId="50" borderId="11" xfId="0" applyFont="1" applyFill="1" applyBorder="1" applyAlignment="1" applyProtection="1">
      <alignment horizontal="left" vertical="center"/>
    </xf>
    <xf numFmtId="0" fontId="42" fillId="0" borderId="0" xfId="0" applyFont="1" applyProtection="1"/>
    <xf numFmtId="0" fontId="61" fillId="51" borderId="11" xfId="0" applyFont="1" applyFill="1" applyBorder="1" applyAlignment="1" applyProtection="1">
      <alignment horizontal="center" vertical="center"/>
    </xf>
    <xf numFmtId="0" fontId="89" fillId="0" borderId="0" xfId="0" applyFont="1" applyProtection="1"/>
    <xf numFmtId="0" fontId="61" fillId="50" borderId="11" xfId="0" applyFont="1" applyFill="1" applyBorder="1" applyAlignment="1" applyProtection="1">
      <alignment horizontal="center" vertical="center"/>
    </xf>
    <xf numFmtId="0" fontId="61" fillId="0" borderId="0" xfId="0" applyFont="1" applyBorder="1" applyAlignment="1" applyProtection="1">
      <alignment wrapText="1"/>
    </xf>
    <xf numFmtId="9" fontId="61" fillId="0" borderId="0" xfId="0" applyNumberFormat="1" applyFont="1" applyBorder="1" applyAlignment="1" applyProtection="1">
      <alignment wrapText="1"/>
    </xf>
    <xf numFmtId="9" fontId="61" fillId="0" borderId="0" xfId="0" applyNumberFormat="1" applyFont="1" applyBorder="1" applyAlignment="1" applyProtection="1"/>
    <xf numFmtId="0" fontId="61" fillId="0" borderId="0" xfId="0" applyFont="1" applyBorder="1" applyAlignment="1" applyProtection="1"/>
    <xf numFmtId="9" fontId="61" fillId="0" borderId="0" xfId="0" applyNumberFormat="1" applyFont="1" applyProtection="1"/>
    <xf numFmtId="0" fontId="61" fillId="0" borderId="11" xfId="0" applyFont="1" applyFill="1" applyBorder="1" applyProtection="1"/>
    <xf numFmtId="0" fontId="61" fillId="0" borderId="0" xfId="116" applyFont="1" applyProtection="1"/>
    <xf numFmtId="0" fontId="61" fillId="0" borderId="0" xfId="0" applyFont="1" applyAlignment="1" applyProtection="1">
      <alignment wrapText="1"/>
    </xf>
    <xf numFmtId="0" fontId="61" fillId="68" borderId="0" xfId="0" applyFont="1" applyFill="1" applyBorder="1" applyAlignment="1" applyProtection="1">
      <alignment horizontal="center" vertical="center"/>
    </xf>
    <xf numFmtId="0" fontId="61" fillId="0" borderId="0" xfId="0" applyFont="1" applyFill="1" applyBorder="1" applyAlignment="1" applyProtection="1">
      <alignment horizontal="center" vertical="center" wrapText="1"/>
    </xf>
    <xf numFmtId="0" fontId="61" fillId="84" borderId="0" xfId="0" applyFont="1" applyFill="1" applyBorder="1" applyAlignment="1" applyProtection="1">
      <alignment horizontal="center" vertical="center" wrapText="1"/>
    </xf>
    <xf numFmtId="0" fontId="61" fillId="51" borderId="0" xfId="0" applyFont="1" applyFill="1" applyBorder="1" applyAlignment="1" applyProtection="1">
      <alignment horizontal="center" vertical="center"/>
    </xf>
    <xf numFmtId="0" fontId="61" fillId="85" borderId="0" xfId="0" applyFont="1" applyFill="1" applyBorder="1" applyAlignment="1" applyProtection="1">
      <alignment horizontal="center" vertical="center" wrapText="1"/>
    </xf>
    <xf numFmtId="0" fontId="61" fillId="53" borderId="0" xfId="0" applyFont="1" applyFill="1" applyBorder="1" applyAlignment="1" applyProtection="1">
      <alignment horizontal="center" vertical="center"/>
    </xf>
    <xf numFmtId="0" fontId="61" fillId="0" borderId="0" xfId="0" applyFont="1" applyBorder="1" applyProtection="1"/>
    <xf numFmtId="0" fontId="61" fillId="61" borderId="0"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61" fillId="0" borderId="7" xfId="0" applyFont="1" applyBorder="1" applyAlignment="1" applyProtection="1">
      <alignment horizontal="center"/>
    </xf>
    <xf numFmtId="0" fontId="61" fillId="0" borderId="8" xfId="0" applyFont="1" applyBorder="1" applyAlignment="1" applyProtection="1">
      <alignment horizontal="center"/>
    </xf>
    <xf numFmtId="0" fontId="61" fillId="0" borderId="41" xfId="0" applyFont="1" applyBorder="1" applyAlignment="1" applyProtection="1">
      <alignment horizontal="center"/>
    </xf>
    <xf numFmtId="0" fontId="61" fillId="0" borderId="52" xfId="0" applyFont="1" applyBorder="1" applyAlignment="1" applyProtection="1">
      <alignment horizontal="center"/>
    </xf>
    <xf numFmtId="0" fontId="62" fillId="0" borderId="0" xfId="0" applyFont="1" applyBorder="1" applyAlignment="1" applyProtection="1">
      <alignment horizontal="center"/>
    </xf>
    <xf numFmtId="0" fontId="62" fillId="0" borderId="0" xfId="0" applyFont="1" applyFill="1" applyBorder="1" applyAlignment="1" applyProtection="1">
      <alignment horizontal="center"/>
    </xf>
    <xf numFmtId="0" fontId="0" fillId="0" borderId="52" xfId="0" applyBorder="1" applyAlignment="1" applyProtection="1">
      <alignment horizontal="center"/>
    </xf>
    <xf numFmtId="0" fontId="0" fillId="0" borderId="0" xfId="0" applyBorder="1" applyProtection="1"/>
    <xf numFmtId="0" fontId="5" fillId="0" borderId="0" xfId="0" applyFont="1" applyBorder="1" applyAlignment="1" applyProtection="1">
      <alignment horizontal="center"/>
    </xf>
    <xf numFmtId="0" fontId="5" fillId="0" borderId="0" xfId="0" applyFont="1" applyFill="1" applyBorder="1" applyAlignment="1" applyProtection="1">
      <alignment horizontal="center"/>
    </xf>
    <xf numFmtId="0" fontId="61" fillId="0" borderId="54" xfId="0" applyFont="1" applyBorder="1" applyProtection="1"/>
    <xf numFmtId="0" fontId="61" fillId="0" borderId="13" xfId="0" applyFont="1" applyBorder="1" applyAlignment="1" applyProtection="1">
      <alignment horizontal="center"/>
    </xf>
    <xf numFmtId="0" fontId="61" fillId="0" borderId="14" xfId="0" applyFont="1" applyBorder="1" applyAlignment="1" applyProtection="1">
      <alignment horizontal="left"/>
    </xf>
    <xf numFmtId="0" fontId="61" fillId="0" borderId="13" xfId="0" applyFont="1" applyBorder="1" applyProtection="1"/>
    <xf numFmtId="0" fontId="61" fillId="0" borderId="53" xfId="0" applyFont="1" applyBorder="1" applyProtection="1"/>
    <xf numFmtId="0" fontId="0" fillId="0" borderId="54" xfId="0" applyBorder="1" applyProtection="1"/>
    <xf numFmtId="0" fontId="0" fillId="0" borderId="0" xfId="0" applyBorder="1" applyAlignment="1" applyProtection="1">
      <alignment horizontal="center"/>
    </xf>
    <xf numFmtId="0" fontId="0" fillId="0" borderId="13" xfId="0" applyBorder="1" applyAlignment="1" applyProtection="1">
      <alignment horizontal="center"/>
    </xf>
    <xf numFmtId="0" fontId="0" fillId="0" borderId="14" xfId="0" applyBorder="1" applyAlignment="1" applyProtection="1">
      <alignment horizontal="left"/>
    </xf>
    <xf numFmtId="0" fontId="0" fillId="0" borderId="13" xfId="0" applyBorder="1" applyProtection="1"/>
    <xf numFmtId="0" fontId="0" fillId="0" borderId="53" xfId="0" applyBorder="1" applyProtection="1"/>
    <xf numFmtId="0" fontId="61" fillId="0" borderId="19" xfId="0" applyFont="1" applyBorder="1" applyProtection="1"/>
    <xf numFmtId="0" fontId="61" fillId="0" borderId="22" xfId="0" applyFont="1" applyBorder="1" applyProtection="1"/>
    <xf numFmtId="0" fontId="0" fillId="0" borderId="19" xfId="0" applyBorder="1" applyProtection="1"/>
    <xf numFmtId="0" fontId="0" fillId="0" borderId="22" xfId="0" applyBorder="1" applyProtection="1"/>
    <xf numFmtId="0" fontId="61" fillId="0" borderId="33" xfId="0" applyFont="1" applyBorder="1" applyProtection="1"/>
    <xf numFmtId="0" fontId="61" fillId="0" borderId="45" xfId="0" applyFont="1" applyBorder="1" applyProtection="1"/>
    <xf numFmtId="0" fontId="61" fillId="0" borderId="37" xfId="0" applyFont="1" applyBorder="1" applyProtection="1"/>
    <xf numFmtId="0" fontId="61" fillId="0" borderId="36" xfId="0" applyFont="1" applyBorder="1" applyProtection="1"/>
    <xf numFmtId="0" fontId="0" fillId="0" borderId="45" xfId="0" applyBorder="1" applyProtection="1"/>
    <xf numFmtId="0" fontId="0" fillId="0" borderId="37" xfId="0" applyBorder="1" applyProtection="1"/>
    <xf numFmtId="0" fontId="0" fillId="0" borderId="36" xfId="0" applyBorder="1" applyProtection="1"/>
    <xf numFmtId="0" fontId="0" fillId="0" borderId="0" xfId="0" applyAlignment="1" applyProtection="1">
      <alignment wrapText="1"/>
    </xf>
    <xf numFmtId="0" fontId="87" fillId="0" borderId="0" xfId="0" applyFont="1" applyAlignment="1" applyProtection="1">
      <alignment horizontal="center" vertical="center"/>
      <protection locked="0"/>
    </xf>
    <xf numFmtId="0" fontId="91" fillId="0" borderId="0" xfId="0" applyFont="1" applyBorder="1" applyProtection="1">
      <protection locked="0"/>
    </xf>
    <xf numFmtId="0" fontId="70" fillId="0" borderId="0" xfId="116" applyFont="1" applyBorder="1" applyAlignment="1" applyProtection="1">
      <alignment horizontal="center" vertical="center"/>
      <protection locked="0"/>
    </xf>
    <xf numFmtId="0" fontId="90" fillId="0" borderId="0" xfId="116" applyFont="1" applyProtection="1">
      <protection locked="0"/>
    </xf>
    <xf numFmtId="0" fontId="90" fillId="0" borderId="0" xfId="116" applyFont="1" applyBorder="1" applyProtection="1">
      <protection locked="0"/>
    </xf>
    <xf numFmtId="0" fontId="70" fillId="2" borderId="0" xfId="1" applyFont="1" applyFill="1" applyBorder="1" applyAlignment="1" applyProtection="1">
      <alignment horizontal="center" vertical="center" wrapText="1"/>
      <protection locked="0"/>
    </xf>
    <xf numFmtId="0" fontId="91" fillId="61" borderId="0" xfId="0" applyFont="1" applyFill="1" applyProtection="1">
      <protection locked="0"/>
    </xf>
    <xf numFmtId="0" fontId="70" fillId="61" borderId="0" xfId="1" applyFont="1" applyFill="1" applyBorder="1" applyAlignment="1" applyProtection="1">
      <alignment horizontal="center" vertical="center" wrapText="1"/>
      <protection locked="0"/>
    </xf>
    <xf numFmtId="0" fontId="87" fillId="0" borderId="0" xfId="0" applyFont="1" applyAlignment="1" applyProtection="1">
      <alignment vertical="center"/>
      <protection locked="0"/>
    </xf>
    <xf numFmtId="0" fontId="91" fillId="0" borderId="0" xfId="0" applyFont="1" applyAlignment="1" applyProtection="1">
      <alignment horizontal="center"/>
      <protection locked="0"/>
    </xf>
    <xf numFmtId="0" fontId="90" fillId="0" borderId="0" xfId="0" applyFont="1" applyProtection="1"/>
    <xf numFmtId="0" fontId="90" fillId="0" borderId="0" xfId="0" applyFont="1"/>
    <xf numFmtId="0" fontId="70" fillId="61" borderId="0" xfId="1" applyFont="1" applyFill="1" applyBorder="1" applyAlignment="1" applyProtection="1">
      <alignment horizontal="center" vertical="center" wrapText="1"/>
      <protection locked="0"/>
    </xf>
    <xf numFmtId="9" fontId="62" fillId="61" borderId="0" xfId="116" applyNumberFormat="1" applyFont="1" applyFill="1" applyBorder="1" applyAlignment="1" applyProtection="1">
      <alignment horizontal="right" vertical="top"/>
    </xf>
    <xf numFmtId="9" fontId="62" fillId="61" borderId="0" xfId="116" applyNumberFormat="1" applyFont="1" applyFill="1" applyBorder="1" applyAlignment="1" applyProtection="1">
      <alignment vertical="top"/>
    </xf>
    <xf numFmtId="0" fontId="63" fillId="0" borderId="0" xfId="0" applyFont="1" applyProtection="1">
      <protection locked="0"/>
    </xf>
    <xf numFmtId="0" fontId="62" fillId="2" borderId="0" xfId="1" applyFont="1" applyFill="1" applyBorder="1" applyAlignment="1" applyProtection="1">
      <alignment horizontal="center" vertical="center" wrapText="1"/>
      <protection locked="0"/>
    </xf>
    <xf numFmtId="0" fontId="62" fillId="61" borderId="0" xfId="1" applyFont="1" applyFill="1" applyBorder="1" applyAlignment="1" applyProtection="1">
      <alignment horizontal="center" vertical="center" wrapText="1"/>
      <protection locked="0"/>
    </xf>
    <xf numFmtId="0" fontId="61" fillId="0" borderId="0" xfId="0" applyFont="1"/>
    <xf numFmtId="168" fontId="70" fillId="61" borderId="33" xfId="118" applyNumberFormat="1" applyFont="1" applyFill="1" applyBorder="1" applyAlignment="1" applyProtection="1">
      <alignment horizontal="center" vertical="center"/>
      <protection locked="0"/>
    </xf>
    <xf numFmtId="168" fontId="70" fillId="61" borderId="64" xfId="118" applyNumberFormat="1" applyFont="1" applyFill="1" applyBorder="1" applyAlignment="1" applyProtection="1">
      <alignment horizontal="center" vertical="center"/>
      <protection locked="0"/>
    </xf>
    <xf numFmtId="168" fontId="70" fillId="61" borderId="3" xfId="118" applyNumberFormat="1" applyFont="1" applyFill="1" applyBorder="1" applyAlignment="1" applyProtection="1">
      <alignment horizontal="center" vertical="center"/>
      <protection locked="0"/>
    </xf>
    <xf numFmtId="0" fontId="65" fillId="81" borderId="54" xfId="1" applyFont="1" applyFill="1" applyBorder="1" applyAlignment="1" applyProtection="1">
      <alignment horizontal="center" vertical="center" wrapText="1"/>
      <protection locked="0"/>
    </xf>
    <xf numFmtId="9" fontId="62" fillId="0" borderId="0" xfId="0" applyNumberFormat="1" applyFont="1" applyAlignment="1">
      <alignment vertical="top"/>
    </xf>
    <xf numFmtId="9" fontId="62" fillId="0" borderId="0" xfId="0" applyNumberFormat="1" applyFont="1" applyAlignment="1">
      <alignment horizontal="right" vertical="top"/>
    </xf>
    <xf numFmtId="1" fontId="68" fillId="81" borderId="11" xfId="118" applyNumberFormat="1" applyFont="1" applyFill="1" applyBorder="1" applyAlignment="1" applyProtection="1">
      <alignment horizontal="center" vertical="center"/>
    </xf>
    <xf numFmtId="1" fontId="68" fillId="81" borderId="65" xfId="118" applyNumberFormat="1" applyFont="1" applyFill="1" applyBorder="1" applyAlignment="1" applyProtection="1">
      <alignment horizontal="center" vertical="center"/>
    </xf>
    <xf numFmtId="0" fontId="65" fillId="61" borderId="0" xfId="116" applyFont="1" applyFill="1" applyBorder="1" applyAlignment="1" applyProtection="1">
      <alignment vertical="center"/>
    </xf>
    <xf numFmtId="9" fontId="70" fillId="72" borderId="65" xfId="1" applyNumberFormat="1" applyFont="1" applyFill="1" applyBorder="1" applyAlignment="1" applyProtection="1">
      <alignment horizontal="center" vertical="center" wrapText="1"/>
    </xf>
    <xf numFmtId="0" fontId="70" fillId="61" borderId="0" xfId="116" applyFont="1" applyFill="1" applyBorder="1" applyAlignment="1" applyProtection="1">
      <alignment vertical="center"/>
    </xf>
    <xf numFmtId="0" fontId="62" fillId="61" borderId="0" xfId="116" applyFont="1" applyFill="1" applyBorder="1" applyAlignment="1" applyProtection="1">
      <alignment vertical="center"/>
    </xf>
    <xf numFmtId="1" fontId="68" fillId="81" borderId="3" xfId="118" applyNumberFormat="1" applyFont="1" applyFill="1" applyBorder="1" applyAlignment="1" applyProtection="1">
      <alignment horizontal="center" vertical="center"/>
    </xf>
    <xf numFmtId="0" fontId="79" fillId="0" borderId="0" xfId="0" applyFont="1" applyAlignment="1">
      <alignment horizontal="center" vertical="center"/>
    </xf>
    <xf numFmtId="0" fontId="79" fillId="0" borderId="102" xfId="0" applyFont="1" applyBorder="1" applyAlignment="1">
      <alignment vertical="center"/>
    </xf>
    <xf numFmtId="0" fontId="79" fillId="0" borderId="0" xfId="0" applyFont="1" applyBorder="1" applyAlignment="1">
      <alignment vertical="center"/>
    </xf>
    <xf numFmtId="0" fontId="79" fillId="0" borderId="104" xfId="0" applyFont="1" applyBorder="1" applyAlignment="1">
      <alignment vertical="center"/>
    </xf>
    <xf numFmtId="0" fontId="79" fillId="0" borderId="110" xfId="0" applyFont="1" applyBorder="1" applyAlignment="1">
      <alignment vertical="center"/>
    </xf>
    <xf numFmtId="0" fontId="79" fillId="0" borderId="108" xfId="0" applyFont="1" applyBorder="1" applyAlignment="1">
      <alignment vertical="center"/>
    </xf>
    <xf numFmtId="0" fontId="79" fillId="0" borderId="106" xfId="0" applyFont="1" applyBorder="1" applyAlignment="1">
      <alignment vertical="center"/>
    </xf>
    <xf numFmtId="0" fontId="0" fillId="0" borderId="11" xfId="0" applyBorder="1"/>
    <xf numFmtId="0" fontId="74" fillId="53" borderId="11" xfId="0" applyFont="1" applyFill="1" applyBorder="1" applyAlignment="1">
      <alignment horizontal="center" vertical="center" wrapText="1"/>
    </xf>
    <xf numFmtId="0" fontId="74" fillId="83" borderId="11" xfId="0" applyFont="1" applyFill="1" applyBorder="1" applyAlignment="1">
      <alignment horizontal="center" vertical="center" wrapText="1"/>
    </xf>
    <xf numFmtId="0" fontId="74" fillId="51" borderId="11" xfId="0" applyFont="1" applyFill="1" applyBorder="1" applyAlignment="1">
      <alignment horizontal="center" vertical="center" wrapText="1"/>
    </xf>
    <xf numFmtId="0" fontId="74" fillId="68" borderId="11" xfId="0" applyFont="1" applyFill="1" applyBorder="1" applyAlignment="1">
      <alignment horizontal="center" vertical="center" wrapText="1"/>
    </xf>
    <xf numFmtId="0" fontId="74" fillId="0" borderId="0" xfId="0" applyFont="1" applyBorder="1" applyAlignment="1">
      <alignment horizontal="center" vertical="center" wrapText="1"/>
    </xf>
    <xf numFmtId="0" fontId="78" fillId="84" borderId="54" xfId="0" applyFont="1" applyFill="1" applyBorder="1" applyAlignment="1">
      <alignment horizontal="center" vertical="center"/>
    </xf>
    <xf numFmtId="0" fontId="78" fillId="53" borderId="54" xfId="0" applyFont="1" applyFill="1" applyBorder="1" applyAlignment="1">
      <alignment horizontal="center" vertical="center"/>
    </xf>
    <xf numFmtId="0" fontId="0" fillId="0" borderId="3" xfId="0" applyBorder="1"/>
    <xf numFmtId="0" fontId="74" fillId="0" borderId="44" xfId="0" applyFont="1" applyBorder="1" applyAlignment="1">
      <alignment horizontal="center" vertical="center" wrapText="1"/>
    </xf>
    <xf numFmtId="0" fontId="45" fillId="83" borderId="12" xfId="0" applyFont="1" applyFill="1" applyBorder="1" applyAlignment="1">
      <alignment horizontal="center" vertical="center"/>
    </xf>
    <xf numFmtId="0" fontId="45" fillId="83" borderId="64" xfId="0" applyFont="1" applyFill="1" applyBorder="1" applyAlignment="1">
      <alignment horizontal="center" vertical="center"/>
    </xf>
    <xf numFmtId="0" fontId="70" fillId="70" borderId="11" xfId="1" applyFont="1" applyFill="1" applyBorder="1" applyAlignment="1" applyProtection="1">
      <alignment vertical="center" wrapText="1"/>
      <protection locked="0"/>
    </xf>
    <xf numFmtId="0" fontId="70" fillId="70" borderId="65" xfId="1" applyFont="1" applyFill="1" applyBorder="1" applyAlignment="1" applyProtection="1">
      <alignment vertical="center" wrapText="1"/>
      <protection locked="0"/>
    </xf>
    <xf numFmtId="0" fontId="70" fillId="50" borderId="65" xfId="1" applyFont="1" applyFill="1" applyBorder="1" applyAlignment="1" applyProtection="1">
      <alignment horizontal="center" vertical="center" wrapText="1"/>
    </xf>
    <xf numFmtId="0" fontId="70" fillId="53" borderId="65" xfId="1" applyFont="1" applyFill="1" applyBorder="1" applyAlignment="1" applyProtection="1">
      <alignment horizontal="center" vertical="center" wrapText="1"/>
    </xf>
    <xf numFmtId="0" fontId="70" fillId="84" borderId="65" xfId="1" applyFont="1" applyFill="1" applyBorder="1" applyAlignment="1" applyProtection="1">
      <alignment horizontal="center" vertical="center" wrapText="1"/>
    </xf>
    <xf numFmtId="0" fontId="70" fillId="85" borderId="65" xfId="1" applyFont="1" applyFill="1" applyBorder="1" applyAlignment="1" applyProtection="1">
      <alignment horizontal="center" vertical="center" wrapText="1"/>
    </xf>
    <xf numFmtId="0" fontId="70" fillId="86" borderId="73" xfId="116" applyFont="1" applyFill="1" applyBorder="1" applyAlignment="1" applyProtection="1">
      <alignment horizontal="center" vertical="center" wrapText="1"/>
    </xf>
    <xf numFmtId="0" fontId="70" fillId="86" borderId="65" xfId="116" applyFont="1" applyFill="1" applyBorder="1" applyAlignment="1" applyProtection="1">
      <alignment horizontal="center" vertical="center" wrapText="1"/>
    </xf>
    <xf numFmtId="0" fontId="70" fillId="86" borderId="66" xfId="116" applyFont="1" applyFill="1" applyBorder="1" applyAlignment="1" applyProtection="1">
      <alignment horizontal="center" vertical="center" wrapText="1"/>
    </xf>
    <xf numFmtId="0" fontId="96" fillId="88" borderId="73" xfId="116" applyFont="1" applyFill="1" applyBorder="1" applyAlignment="1" applyProtection="1">
      <alignment horizontal="center" vertical="center" wrapText="1"/>
    </xf>
    <xf numFmtId="0" fontId="116" fillId="88" borderId="122" xfId="116" applyFont="1" applyFill="1" applyBorder="1" applyAlignment="1" applyProtection="1">
      <alignment horizontal="center" vertical="center" wrapText="1"/>
    </xf>
    <xf numFmtId="0" fontId="116" fillId="88" borderId="66" xfId="116" applyFont="1" applyFill="1" applyBorder="1" applyAlignment="1" applyProtection="1">
      <alignment horizontal="center" vertical="center" wrapText="1"/>
    </xf>
    <xf numFmtId="0" fontId="88" fillId="83" borderId="11" xfId="0" applyFont="1" applyFill="1" applyBorder="1" applyAlignment="1" applyProtection="1">
      <alignment horizontal="left" vertical="center" wrapText="1"/>
    </xf>
    <xf numFmtId="0" fontId="88" fillId="50" borderId="11" xfId="0" applyFont="1" applyFill="1" applyBorder="1" applyAlignment="1" applyProtection="1">
      <alignment horizontal="left" vertical="center" wrapText="1"/>
    </xf>
    <xf numFmtId="0" fontId="88" fillId="68" borderId="11" xfId="0" applyFont="1" applyFill="1" applyBorder="1" applyAlignment="1" applyProtection="1">
      <alignment horizontal="left" vertical="center" wrapText="1"/>
    </xf>
    <xf numFmtId="0" fontId="88" fillId="51" borderId="11" xfId="0" applyFont="1" applyFill="1" applyBorder="1" applyAlignment="1" applyProtection="1">
      <alignment horizontal="left" vertical="center" wrapText="1"/>
    </xf>
    <xf numFmtId="0" fontId="88" fillId="53" borderId="11" xfId="0" applyFont="1" applyFill="1" applyBorder="1" applyAlignment="1" applyProtection="1">
      <alignment horizontal="left" vertical="center" wrapText="1"/>
    </xf>
    <xf numFmtId="0" fontId="93" fillId="61" borderId="2" xfId="116" applyFont="1" applyFill="1" applyBorder="1" applyAlignment="1" applyProtection="1">
      <alignment horizontal="center" vertical="center" wrapText="1"/>
    </xf>
    <xf numFmtId="0" fontId="93" fillId="61" borderId="3" xfId="116" applyFont="1" applyFill="1" applyBorder="1" applyAlignment="1" applyProtection="1">
      <alignment horizontal="center" vertical="center" wrapText="1"/>
    </xf>
    <xf numFmtId="0" fontId="93" fillId="61" borderId="54" xfId="116" applyFont="1" applyFill="1" applyBorder="1" applyAlignment="1" applyProtection="1">
      <alignment horizontal="center" vertical="center" wrapText="1"/>
    </xf>
    <xf numFmtId="0" fontId="93" fillId="61" borderId="11" xfId="116" applyFont="1" applyFill="1" applyBorder="1" applyAlignment="1" applyProtection="1">
      <alignment horizontal="center" vertical="center" wrapText="1"/>
    </xf>
    <xf numFmtId="0" fontId="93" fillId="61" borderId="73" xfId="116" applyFont="1" applyFill="1" applyBorder="1" applyAlignment="1" applyProtection="1">
      <alignment horizontal="center" vertical="center" wrapText="1"/>
    </xf>
    <xf numFmtId="0" fontId="93" fillId="61" borderId="65" xfId="116" applyFont="1" applyFill="1" applyBorder="1" applyAlignment="1" applyProtection="1">
      <alignment horizontal="center" vertical="center" wrapText="1"/>
    </xf>
    <xf numFmtId="0" fontId="93" fillId="53" borderId="3" xfId="116" applyFont="1" applyFill="1" applyBorder="1" applyAlignment="1" applyProtection="1">
      <alignment horizontal="center" vertical="center" wrapText="1"/>
    </xf>
    <xf numFmtId="0" fontId="93" fillId="53" borderId="11" xfId="116" applyFont="1" applyFill="1" applyBorder="1" applyAlignment="1" applyProtection="1">
      <alignment horizontal="center" vertical="center" wrapText="1"/>
    </xf>
    <xf numFmtId="0" fontId="79" fillId="0" borderId="0" xfId="0" applyFont="1" applyBorder="1"/>
    <xf numFmtId="0" fontId="79" fillId="0" borderId="124" xfId="0" applyFont="1" applyBorder="1" applyAlignment="1">
      <alignment vertical="center" wrapText="1"/>
    </xf>
    <xf numFmtId="0" fontId="79" fillId="0" borderId="124" xfId="0" applyFont="1" applyBorder="1" applyAlignment="1">
      <alignment vertical="center"/>
    </xf>
    <xf numFmtId="0" fontId="79" fillId="0" borderId="129" xfId="0" applyFont="1" applyBorder="1" applyAlignment="1">
      <alignment horizontal="center" vertical="center"/>
    </xf>
    <xf numFmtId="0" fontId="79" fillId="0" borderId="130" xfId="0" applyFont="1" applyBorder="1" applyAlignment="1">
      <alignment vertical="center"/>
    </xf>
    <xf numFmtId="0" fontId="79" fillId="0" borderId="131" xfId="0" applyFont="1" applyBorder="1" applyAlignment="1">
      <alignment horizontal="center" vertical="center"/>
    </xf>
    <xf numFmtId="0" fontId="79" fillId="0" borderId="132" xfId="0" applyFont="1" applyBorder="1" applyAlignment="1">
      <alignment vertical="center"/>
    </xf>
    <xf numFmtId="0" fontId="79" fillId="0" borderId="133" xfId="0" applyFont="1" applyBorder="1" applyAlignment="1">
      <alignment vertical="center"/>
    </xf>
    <xf numFmtId="0" fontId="5" fillId="70" borderId="192" xfId="0" applyFont="1" applyFill="1" applyBorder="1" applyAlignment="1"/>
    <xf numFmtId="0" fontId="79" fillId="0" borderId="162" xfId="0" applyFont="1" applyBorder="1"/>
    <xf numFmtId="0" fontId="0" fillId="0" borderId="162" xfId="0" applyBorder="1"/>
    <xf numFmtId="0" fontId="5" fillId="70" borderId="195" xfId="0" applyFont="1" applyFill="1" applyBorder="1" applyAlignment="1"/>
    <xf numFmtId="0" fontId="5" fillId="70" borderId="197" xfId="0" applyFont="1" applyFill="1" applyBorder="1" applyAlignment="1"/>
    <xf numFmtId="0" fontId="61" fillId="0" borderId="0" xfId="0" applyFont="1" applyAlignment="1" applyProtection="1">
      <alignment horizontal="left"/>
    </xf>
    <xf numFmtId="0" fontId="61" fillId="0" borderId="0" xfId="0" applyFont="1" applyAlignment="1" applyProtection="1">
      <alignment horizontal="left" wrapText="1"/>
    </xf>
    <xf numFmtId="0" fontId="70" fillId="66" borderId="11" xfId="1" applyFont="1" applyFill="1" applyBorder="1" applyAlignment="1" applyProtection="1">
      <alignment horizontal="center" vertical="center" wrapText="1"/>
      <protection locked="0"/>
    </xf>
    <xf numFmtId="0" fontId="70" fillId="72" borderId="33" xfId="1" applyFont="1" applyFill="1" applyBorder="1" applyAlignment="1" applyProtection="1">
      <alignment horizontal="center" vertical="center" wrapText="1"/>
      <protection locked="0"/>
    </xf>
    <xf numFmtId="0" fontId="91" fillId="0" borderId="206" xfId="0" applyFont="1" applyBorder="1" applyProtection="1">
      <protection locked="0"/>
    </xf>
    <xf numFmtId="0" fontId="91" fillId="0" borderId="209" xfId="0" applyFont="1" applyBorder="1" applyProtection="1">
      <protection locked="0"/>
    </xf>
    <xf numFmtId="0" fontId="90" fillId="0" borderId="200" xfId="116" applyFont="1" applyBorder="1" applyProtection="1">
      <protection locked="0"/>
    </xf>
    <xf numFmtId="0" fontId="70" fillId="70" borderId="13" xfId="1" applyFont="1" applyFill="1" applyBorder="1" applyAlignment="1" applyProtection="1">
      <alignment vertical="center" wrapText="1"/>
      <protection locked="0"/>
    </xf>
    <xf numFmtId="0" fontId="68" fillId="86" borderId="21" xfId="1" applyFont="1" applyFill="1" applyBorder="1" applyAlignment="1" applyProtection="1">
      <alignment horizontal="center" vertical="center" wrapText="1"/>
      <protection locked="0"/>
    </xf>
    <xf numFmtId="0" fontId="68" fillId="86" borderId="75" xfId="1" applyFont="1" applyFill="1" applyBorder="1" applyAlignment="1" applyProtection="1">
      <alignment horizontal="center" vertical="center" wrapText="1"/>
      <protection locked="0"/>
    </xf>
    <xf numFmtId="0" fontId="140" fillId="53" borderId="11" xfId="1" applyFont="1" applyFill="1" applyBorder="1" applyAlignment="1" applyProtection="1">
      <alignment horizontal="center" vertical="center" wrapText="1"/>
      <protection locked="0"/>
    </xf>
    <xf numFmtId="0" fontId="140" fillId="53" borderId="65" xfId="1" applyFont="1" applyFill="1" applyBorder="1" applyAlignment="1" applyProtection="1">
      <alignment horizontal="center" vertical="center" wrapText="1"/>
      <protection locked="0"/>
    </xf>
    <xf numFmtId="0" fontId="140" fillId="53" borderId="3" xfId="1" applyFont="1" applyFill="1" applyBorder="1" applyAlignment="1" applyProtection="1">
      <alignment horizontal="center" vertical="center" wrapText="1"/>
      <protection locked="0"/>
    </xf>
    <xf numFmtId="0" fontId="68" fillId="86" borderId="61" xfId="1" applyFont="1" applyFill="1" applyBorder="1" applyAlignment="1" applyProtection="1">
      <alignment horizontal="center" vertical="center" wrapText="1"/>
      <protection locked="0"/>
    </xf>
    <xf numFmtId="0" fontId="68" fillId="82" borderId="35" xfId="0" applyFont="1" applyFill="1" applyBorder="1" applyAlignment="1" applyProtection="1">
      <alignment horizontal="center" vertical="center" wrapText="1"/>
    </xf>
    <xf numFmtId="0" fontId="68" fillId="82" borderId="36" xfId="0" applyFont="1" applyFill="1" applyBorder="1" applyAlignment="1" applyProtection="1">
      <alignment horizontal="center" vertical="center" wrapText="1"/>
    </xf>
    <xf numFmtId="0" fontId="103" fillId="70" borderId="13" xfId="1" applyFont="1" applyFill="1" applyBorder="1" applyAlignment="1" applyProtection="1">
      <alignment vertical="center" wrapText="1"/>
      <protection locked="0"/>
    </xf>
    <xf numFmtId="0" fontId="103" fillId="70" borderId="74" xfId="1" applyFont="1" applyFill="1" applyBorder="1" applyAlignment="1" applyProtection="1">
      <alignment vertical="center" wrapText="1"/>
      <protection locked="0"/>
    </xf>
    <xf numFmtId="0" fontId="68" fillId="61" borderId="0" xfId="116" applyFont="1" applyFill="1" applyBorder="1" applyAlignment="1" applyProtection="1">
      <alignment vertical="center"/>
      <protection locked="0"/>
    </xf>
    <xf numFmtId="0" fontId="70" fillId="61" borderId="0" xfId="1" applyFont="1" applyFill="1" applyBorder="1" applyAlignment="1" applyProtection="1">
      <alignment horizontal="center" vertical="center" wrapText="1"/>
      <protection locked="0"/>
    </xf>
    <xf numFmtId="0" fontId="68" fillId="86" borderId="11" xfId="1" applyFont="1" applyFill="1" applyBorder="1" applyAlignment="1" applyProtection="1">
      <alignment horizontal="center" vertical="center" wrapText="1"/>
    </xf>
    <xf numFmtId="0" fontId="70" fillId="61" borderId="0" xfId="1" applyFont="1" applyFill="1" applyBorder="1" applyAlignment="1" applyProtection="1">
      <alignment vertical="center" wrapText="1"/>
      <protection locked="0"/>
    </xf>
    <xf numFmtId="0" fontId="91" fillId="0" borderId="216" xfId="0" applyFont="1" applyBorder="1" applyProtection="1">
      <protection locked="0"/>
    </xf>
    <xf numFmtId="0" fontId="70" fillId="2" borderId="209" xfId="1" applyFont="1" applyFill="1" applyBorder="1" applyAlignment="1" applyProtection="1">
      <alignment horizontal="center" vertical="center" wrapText="1"/>
      <protection locked="0"/>
    </xf>
    <xf numFmtId="0" fontId="97" fillId="0" borderId="0" xfId="0" applyFont="1" applyAlignment="1" applyProtection="1"/>
    <xf numFmtId="0" fontId="87" fillId="0" borderId="73" xfId="0" applyFont="1" applyBorder="1" applyAlignment="1" applyProtection="1">
      <alignment horizontal="center" vertical="center"/>
    </xf>
    <xf numFmtId="0" fontId="87" fillId="0" borderId="65" xfId="0" applyFont="1" applyBorder="1" applyAlignment="1" applyProtection="1">
      <alignment horizontal="center" vertical="center"/>
    </xf>
    <xf numFmtId="0" fontId="87" fillId="0" borderId="74" xfId="0" applyFont="1" applyBorder="1" applyAlignment="1" applyProtection="1">
      <alignment horizontal="center" vertical="center"/>
    </xf>
    <xf numFmtId="0" fontId="87" fillId="0" borderId="214" xfId="0" applyFont="1" applyBorder="1" applyAlignment="1" applyProtection="1">
      <alignment horizontal="center" vertical="center"/>
    </xf>
    <xf numFmtId="0" fontId="87" fillId="0" borderId="215" xfId="0" applyFont="1" applyBorder="1" applyAlignment="1" applyProtection="1">
      <alignment horizontal="center" vertical="center"/>
    </xf>
    <xf numFmtId="0" fontId="61" fillId="0" borderId="0" xfId="0" applyFont="1" applyFill="1" applyBorder="1" applyAlignment="1" applyProtection="1">
      <alignment horizontal="center" vertical="center"/>
    </xf>
    <xf numFmtId="0" fontId="61" fillId="0" borderId="20" xfId="0" applyFont="1" applyBorder="1" applyAlignment="1" applyProtection="1">
      <alignment horizontal="center" vertical="center"/>
    </xf>
    <xf numFmtId="0" fontId="70" fillId="72" borderId="64" xfId="1" applyFont="1" applyFill="1" applyBorder="1" applyAlignment="1" applyProtection="1">
      <alignment horizontal="center" vertical="center" wrapText="1"/>
      <protection locked="0"/>
    </xf>
    <xf numFmtId="0" fontId="79" fillId="0" borderId="170" xfId="0" applyFont="1" applyBorder="1" applyAlignment="1">
      <alignment vertical="center" wrapText="1"/>
    </xf>
    <xf numFmtId="0" fontId="62" fillId="72" borderId="3" xfId="1" applyFont="1" applyFill="1" applyBorder="1" applyAlignment="1" applyProtection="1">
      <alignment horizontal="center" vertical="center" wrapText="1"/>
      <protection locked="0"/>
    </xf>
    <xf numFmtId="0" fontId="62" fillId="72" borderId="33" xfId="1" applyFont="1" applyFill="1" applyBorder="1" applyAlignment="1" applyProtection="1">
      <alignment horizontal="center" vertical="center" wrapText="1"/>
      <protection locked="0"/>
    </xf>
    <xf numFmtId="0" fontId="62" fillId="70" borderId="13" xfId="1" applyFont="1" applyFill="1" applyBorder="1" applyAlignment="1" applyProtection="1">
      <alignment vertical="center" wrapText="1"/>
      <protection locked="0"/>
    </xf>
    <xf numFmtId="0" fontId="62" fillId="70" borderId="11" xfId="1" applyFont="1" applyFill="1" applyBorder="1" applyAlignment="1" applyProtection="1">
      <alignment vertical="center" wrapText="1"/>
      <protection locked="0"/>
    </xf>
    <xf numFmtId="0" fontId="62" fillId="70" borderId="74" xfId="1" applyFont="1" applyFill="1" applyBorder="1" applyAlignment="1" applyProtection="1">
      <alignment vertical="center" wrapText="1"/>
      <protection locked="0"/>
    </xf>
    <xf numFmtId="0" fontId="62" fillId="70" borderId="65" xfId="1" applyFont="1" applyFill="1" applyBorder="1" applyAlignment="1" applyProtection="1">
      <alignment vertical="center" wrapText="1"/>
      <protection locked="0"/>
    </xf>
    <xf numFmtId="0" fontId="61" fillId="70" borderId="72" xfId="1" applyFont="1" applyFill="1" applyBorder="1" applyAlignment="1" applyProtection="1">
      <alignment vertical="center" wrapText="1"/>
      <protection locked="0"/>
    </xf>
    <xf numFmtId="0" fontId="61" fillId="70" borderId="13" xfId="1" applyFont="1" applyFill="1" applyBorder="1" applyAlignment="1" applyProtection="1">
      <alignment vertical="center" wrapText="1"/>
      <protection locked="0"/>
    </xf>
    <xf numFmtId="0" fontId="61" fillId="70" borderId="3" xfId="1" applyFont="1" applyFill="1" applyBorder="1" applyAlignment="1" applyProtection="1">
      <alignment vertical="center" wrapText="1"/>
      <protection locked="0"/>
    </xf>
    <xf numFmtId="0" fontId="61" fillId="70" borderId="11" xfId="1" applyFont="1" applyFill="1" applyBorder="1" applyAlignment="1" applyProtection="1">
      <alignment vertical="center" wrapText="1"/>
      <protection locked="0"/>
    </xf>
    <xf numFmtId="0" fontId="61" fillId="70" borderId="74" xfId="1" applyFont="1" applyFill="1" applyBorder="1" applyAlignment="1" applyProtection="1">
      <alignment vertical="center" wrapText="1"/>
      <protection locked="0"/>
    </xf>
    <xf numFmtId="0" fontId="90" fillId="70" borderId="11" xfId="1" applyFont="1" applyFill="1" applyBorder="1" applyAlignment="1" applyProtection="1">
      <alignment vertical="center" wrapText="1"/>
      <protection locked="0"/>
    </xf>
    <xf numFmtId="0" fontId="90" fillId="70" borderId="65" xfId="1" applyFont="1" applyFill="1" applyBorder="1" applyAlignment="1" applyProtection="1">
      <alignment vertical="center" wrapText="1"/>
      <protection locked="0"/>
    </xf>
    <xf numFmtId="0" fontId="61" fillId="70" borderId="65" xfId="1" applyFont="1" applyFill="1" applyBorder="1" applyAlignment="1" applyProtection="1">
      <alignment vertical="center" wrapText="1"/>
      <protection locked="0"/>
    </xf>
    <xf numFmtId="0" fontId="65" fillId="81" borderId="2" xfId="1" applyFont="1" applyFill="1" applyBorder="1" applyAlignment="1" applyProtection="1">
      <alignment horizontal="left" vertical="center" wrapText="1"/>
      <protection locked="0"/>
    </xf>
    <xf numFmtId="0" fontId="65" fillId="81" borderId="54" xfId="1" applyFont="1" applyFill="1" applyBorder="1" applyAlignment="1" applyProtection="1">
      <alignment horizontal="left" vertical="center" wrapText="1"/>
      <protection locked="0"/>
    </xf>
    <xf numFmtId="1" fontId="68" fillId="81" borderId="14" xfId="118" applyNumberFormat="1" applyFont="1" applyFill="1" applyBorder="1" applyAlignment="1" applyProtection="1">
      <alignment horizontal="center" vertical="center"/>
    </xf>
    <xf numFmtId="0" fontId="65" fillId="70" borderId="3" xfId="1" applyFont="1" applyFill="1" applyBorder="1" applyAlignment="1" applyProtection="1">
      <alignment horizontal="left" vertical="center" wrapText="1"/>
      <protection locked="0"/>
    </xf>
    <xf numFmtId="0" fontId="65" fillId="86" borderId="11" xfId="1" applyFont="1" applyFill="1" applyBorder="1" applyAlignment="1" applyProtection="1">
      <alignment horizontal="center" vertical="center" wrapText="1"/>
      <protection locked="0"/>
    </xf>
    <xf numFmtId="0" fontId="65" fillId="82" borderId="56" xfId="1" applyFont="1" applyFill="1" applyBorder="1" applyAlignment="1" applyProtection="1">
      <alignment horizontal="center" vertical="center" wrapText="1"/>
      <protection locked="0"/>
    </xf>
    <xf numFmtId="0" fontId="61" fillId="70" borderId="72" xfId="1" applyFont="1" applyFill="1" applyBorder="1" applyAlignment="1" applyProtection="1">
      <alignment vertical="top" wrapText="1"/>
      <protection locked="0"/>
    </xf>
    <xf numFmtId="0" fontId="61" fillId="66" borderId="11" xfId="1" applyFont="1" applyFill="1" applyBorder="1" applyAlignment="1" applyProtection="1">
      <alignment horizontal="center" vertical="center" wrapText="1"/>
      <protection locked="0"/>
    </xf>
    <xf numFmtId="0" fontId="65" fillId="81" borderId="2" xfId="1" applyFont="1" applyFill="1" applyBorder="1" applyAlignment="1" applyProtection="1">
      <alignment vertical="center" wrapText="1"/>
      <protection locked="0"/>
    </xf>
    <xf numFmtId="0" fontId="65" fillId="81" borderId="54" xfId="1" applyFont="1" applyFill="1" applyBorder="1" applyAlignment="1" applyProtection="1">
      <alignment vertical="center" wrapText="1"/>
      <protection locked="0"/>
    </xf>
    <xf numFmtId="0" fontId="68" fillId="81" borderId="54" xfId="1" applyFont="1" applyFill="1" applyBorder="1" applyAlignment="1" applyProtection="1">
      <alignment horizontal="left" vertical="center" wrapText="1"/>
      <protection locked="0"/>
    </xf>
    <xf numFmtId="0" fontId="68" fillId="81" borderId="73" xfId="1" applyFont="1" applyFill="1" applyBorder="1" applyAlignment="1" applyProtection="1">
      <alignment horizontal="left" vertical="center" wrapText="1"/>
      <protection locked="0"/>
    </xf>
    <xf numFmtId="0" fontId="90" fillId="66" borderId="11" xfId="1" applyFont="1" applyFill="1" applyBorder="1" applyAlignment="1" applyProtection="1">
      <alignment horizontal="center" vertical="center" wrapText="1"/>
      <protection locked="0"/>
    </xf>
    <xf numFmtId="0" fontId="65" fillId="70" borderId="11" xfId="1" applyFont="1" applyFill="1" applyBorder="1" applyAlignment="1" applyProtection="1">
      <alignment horizontal="left" vertical="center" wrapText="1"/>
      <protection locked="0"/>
    </xf>
    <xf numFmtId="0" fontId="61" fillId="66" borderId="3" xfId="1" applyFont="1" applyFill="1" applyBorder="1" applyAlignment="1" applyProtection="1">
      <alignment horizontal="center" vertical="center" wrapText="1"/>
      <protection locked="0"/>
    </xf>
    <xf numFmtId="0" fontId="70" fillId="70" borderId="74" xfId="1" applyFont="1" applyFill="1" applyBorder="1" applyAlignment="1" applyProtection="1">
      <alignment vertical="center" wrapText="1"/>
      <protection locked="0"/>
    </xf>
    <xf numFmtId="0" fontId="87" fillId="98" borderId="248" xfId="0" applyFont="1" applyFill="1" applyBorder="1" applyAlignment="1">
      <alignment vertical="center" wrapText="1"/>
    </xf>
    <xf numFmtId="0" fontId="126" fillId="98" borderId="248" xfId="0" applyFont="1" applyFill="1" applyBorder="1" applyAlignment="1">
      <alignment vertical="center" wrapText="1"/>
    </xf>
    <xf numFmtId="0" fontId="126" fillId="98" borderId="250" xfId="0" applyFont="1" applyFill="1" applyBorder="1" applyAlignment="1">
      <alignment vertical="center" wrapText="1"/>
    </xf>
    <xf numFmtId="0" fontId="115" fillId="86" borderId="72" xfId="1" applyFont="1" applyFill="1" applyBorder="1" applyAlignment="1" applyProtection="1">
      <alignment horizontal="center" vertical="center" wrapText="1"/>
      <protection locked="0"/>
    </xf>
    <xf numFmtId="0" fontId="115" fillId="82" borderId="62" xfId="1" applyFont="1" applyFill="1" applyBorder="1" applyAlignment="1" applyProtection="1">
      <alignment horizontal="center" vertical="center" wrapText="1"/>
      <protection locked="0"/>
    </xf>
    <xf numFmtId="0" fontId="115" fillId="86" borderId="13" xfId="1" applyFont="1" applyFill="1" applyBorder="1" applyAlignment="1" applyProtection="1">
      <alignment horizontal="center" vertical="center" wrapText="1"/>
      <protection locked="0"/>
    </xf>
    <xf numFmtId="0" fontId="115" fillId="82" borderId="56" xfId="1" applyFont="1" applyFill="1" applyBorder="1" applyAlignment="1" applyProtection="1">
      <alignment horizontal="center" vertical="center" wrapText="1"/>
      <protection locked="0"/>
    </xf>
    <xf numFmtId="0" fontId="161" fillId="0" borderId="0" xfId="0" applyFont="1" applyProtection="1">
      <protection locked="0"/>
    </xf>
    <xf numFmtId="0" fontId="79" fillId="0" borderId="126" xfId="0" applyFont="1" applyBorder="1" applyAlignment="1">
      <alignment horizontal="center" vertical="center"/>
    </xf>
    <xf numFmtId="0" fontId="79" fillId="0" borderId="128" xfId="0" applyFont="1" applyBorder="1" applyAlignment="1">
      <alignment vertical="center" wrapText="1"/>
    </xf>
    <xf numFmtId="0" fontId="100" fillId="0" borderId="174" xfId="0" applyFont="1" applyBorder="1" applyAlignment="1">
      <alignment horizontal="center" vertical="center" wrapText="1"/>
    </xf>
    <xf numFmtId="0" fontId="100" fillId="0" borderId="129" xfId="0" applyFont="1" applyBorder="1" applyAlignment="1">
      <alignment horizontal="center" vertical="center" wrapText="1"/>
    </xf>
    <xf numFmtId="0" fontId="79" fillId="0" borderId="130" xfId="0" applyFont="1" applyBorder="1" applyAlignment="1">
      <alignment vertical="center" wrapText="1"/>
    </xf>
    <xf numFmtId="0" fontId="79" fillId="0" borderId="263" xfId="0" applyFont="1" applyBorder="1" applyAlignment="1">
      <alignment horizontal="center" vertical="center"/>
    </xf>
    <xf numFmtId="0" fontId="100" fillId="0" borderId="263" xfId="0" applyFont="1" applyBorder="1" applyAlignment="1">
      <alignment horizontal="center" vertical="center" wrapText="1"/>
    </xf>
    <xf numFmtId="0" fontId="79" fillId="0" borderId="264" xfId="0" applyFont="1" applyBorder="1" applyAlignment="1">
      <alignment vertical="center" wrapText="1"/>
    </xf>
    <xf numFmtId="0" fontId="100" fillId="0" borderId="131" xfId="0" applyFont="1" applyBorder="1" applyAlignment="1">
      <alignment horizontal="center" vertical="center" wrapText="1"/>
    </xf>
    <xf numFmtId="0" fontId="117" fillId="89" borderId="217" xfId="0" applyFont="1" applyFill="1" applyBorder="1" applyAlignment="1">
      <alignment horizontal="center" vertical="center" textRotation="255"/>
    </xf>
    <xf numFmtId="0" fontId="117" fillId="89" borderId="146" xfId="0" applyFont="1" applyFill="1" applyBorder="1" applyAlignment="1">
      <alignment horizontal="center" vertical="center" textRotation="255"/>
    </xf>
    <xf numFmtId="0" fontId="117" fillId="89" borderId="156" xfId="0" applyFont="1" applyFill="1" applyBorder="1" applyAlignment="1">
      <alignment horizontal="center" vertical="center" textRotation="255"/>
    </xf>
    <xf numFmtId="0" fontId="155" fillId="57" borderId="117" xfId="0" applyFont="1" applyFill="1" applyBorder="1" applyAlignment="1">
      <alignment horizontal="left" vertical="center" wrapText="1"/>
    </xf>
    <xf numFmtId="0" fontId="155" fillId="57" borderId="111" xfId="0" applyFont="1" applyFill="1" applyBorder="1" applyAlignment="1">
      <alignment horizontal="left" vertical="center" wrapText="1"/>
    </xf>
    <xf numFmtId="0" fontId="155" fillId="57" borderId="144" xfId="0" applyFont="1" applyFill="1" applyBorder="1" applyAlignment="1">
      <alignment horizontal="left" vertical="center" wrapText="1"/>
    </xf>
    <xf numFmtId="0" fontId="154" fillId="57" borderId="117" xfId="0" applyFont="1" applyFill="1" applyBorder="1" applyAlignment="1">
      <alignment horizontal="left" vertical="center" wrapText="1"/>
    </xf>
    <xf numFmtId="0" fontId="154" fillId="57" borderId="111" xfId="0" applyFont="1" applyFill="1" applyBorder="1" applyAlignment="1">
      <alignment horizontal="left" vertical="center" wrapText="1"/>
    </xf>
    <xf numFmtId="0" fontId="154" fillId="57" borderId="144" xfId="0" applyFont="1" applyFill="1" applyBorder="1" applyAlignment="1">
      <alignment horizontal="left" vertical="center" wrapText="1"/>
    </xf>
    <xf numFmtId="0" fontId="68" fillId="86" borderId="113" xfId="0" applyFont="1" applyFill="1" applyBorder="1" applyAlignment="1">
      <alignment horizontal="center" vertical="center" wrapText="1"/>
    </xf>
    <xf numFmtId="0" fontId="68" fillId="86" borderId="114" xfId="0" applyFont="1" applyFill="1" applyBorder="1" applyAlignment="1">
      <alignment horizontal="center" vertical="center" wrapText="1"/>
    </xf>
    <xf numFmtId="0" fontId="68" fillId="86" borderId="115" xfId="0" applyFont="1" applyFill="1" applyBorder="1" applyAlignment="1">
      <alignment horizontal="center" vertical="center" wrapText="1"/>
    </xf>
    <xf numFmtId="0" fontId="68" fillId="86" borderId="99" xfId="0" applyFont="1" applyFill="1" applyBorder="1" applyAlignment="1">
      <alignment horizontal="center" vertical="center" wrapText="1"/>
    </xf>
    <xf numFmtId="0" fontId="68" fillId="86" borderId="116" xfId="0" applyFont="1" applyFill="1" applyBorder="1" applyAlignment="1">
      <alignment horizontal="center" vertical="center" wrapText="1"/>
    </xf>
    <xf numFmtId="0" fontId="68" fillId="86" borderId="101" xfId="0" applyFont="1" applyFill="1" applyBorder="1" applyAlignment="1">
      <alignment horizontal="center" vertical="center" wrapText="1"/>
    </xf>
    <xf numFmtId="0" fontId="148" fillId="57" borderId="113" xfId="0" applyFont="1" applyFill="1" applyBorder="1" applyAlignment="1">
      <alignment horizontal="left" vertical="center" wrapText="1"/>
    </xf>
    <xf numFmtId="0" fontId="148" fillId="57" borderId="112" xfId="0" applyFont="1" applyFill="1" applyBorder="1" applyAlignment="1">
      <alignment horizontal="left" vertical="center" wrapText="1"/>
    </xf>
    <xf numFmtId="0" fontId="148" fillId="57" borderId="147" xfId="0" applyFont="1" applyFill="1" applyBorder="1" applyAlignment="1">
      <alignment horizontal="left" vertical="center" wrapText="1"/>
    </xf>
    <xf numFmtId="0" fontId="148" fillId="57" borderId="116" xfId="0" applyFont="1" applyFill="1" applyBorder="1" applyAlignment="1">
      <alignment horizontal="left" vertical="center" wrapText="1"/>
    </xf>
    <xf numFmtId="0" fontId="148" fillId="57" borderId="118" xfId="0" applyFont="1" applyFill="1" applyBorder="1" applyAlignment="1">
      <alignment horizontal="left" vertical="center" wrapText="1"/>
    </xf>
    <xf numFmtId="0" fontId="148" fillId="57" borderId="148" xfId="0" applyFont="1" applyFill="1" applyBorder="1" applyAlignment="1">
      <alignment horizontal="left" vertical="center" wrapText="1"/>
    </xf>
    <xf numFmtId="0" fontId="115" fillId="89" borderId="100" xfId="0" applyFont="1" applyFill="1" applyBorder="1" applyAlignment="1">
      <alignment vertical="center" wrapText="1"/>
    </xf>
    <xf numFmtId="0" fontId="115" fillId="89" borderId="143" xfId="0" applyFont="1" applyFill="1" applyBorder="1" applyAlignment="1">
      <alignment vertical="center" wrapText="1"/>
    </xf>
    <xf numFmtId="0" fontId="115" fillId="89" borderId="117" xfId="0" applyFont="1" applyFill="1" applyBorder="1" applyAlignment="1">
      <alignment horizontal="left" vertical="center" wrapText="1"/>
    </xf>
    <xf numFmtId="0" fontId="115" fillId="89" borderId="111" xfId="0" applyFont="1" applyFill="1" applyBorder="1" applyAlignment="1">
      <alignment horizontal="left" vertical="center" wrapText="1"/>
    </xf>
    <xf numFmtId="0" fontId="115" fillId="89" borderId="144" xfId="0" applyFont="1" applyFill="1" applyBorder="1" applyAlignment="1">
      <alignment horizontal="left" vertical="center" wrapText="1"/>
    </xf>
    <xf numFmtId="0" fontId="115" fillId="86" borderId="113" xfId="0" applyFont="1" applyFill="1" applyBorder="1" applyAlignment="1">
      <alignment horizontal="left" vertical="center" wrapText="1"/>
    </xf>
    <xf numFmtId="0" fontId="115" fillId="86" borderId="112" xfId="0" applyFont="1" applyFill="1" applyBorder="1" applyAlignment="1">
      <alignment horizontal="left" vertical="center" wrapText="1"/>
    </xf>
    <xf numFmtId="0" fontId="115" fillId="86" borderId="114" xfId="0" applyFont="1" applyFill="1" applyBorder="1" applyAlignment="1">
      <alignment horizontal="left" vertical="center" wrapText="1"/>
    </xf>
    <xf numFmtId="0" fontId="115" fillId="86" borderId="115" xfId="0" applyFont="1" applyFill="1" applyBorder="1" applyAlignment="1">
      <alignment horizontal="left" vertical="center" wrapText="1"/>
    </xf>
    <xf numFmtId="0" fontId="115" fillId="86" borderId="0" xfId="0" applyFont="1" applyFill="1" applyBorder="1" applyAlignment="1">
      <alignment horizontal="left" vertical="center" wrapText="1"/>
    </xf>
    <xf numFmtId="0" fontId="115" fillId="86" borderId="99" xfId="0" applyFont="1" applyFill="1" applyBorder="1" applyAlignment="1">
      <alignment horizontal="left" vertical="center" wrapText="1"/>
    </xf>
    <xf numFmtId="0" fontId="115" fillId="86" borderId="116" xfId="0" applyFont="1" applyFill="1" applyBorder="1" applyAlignment="1">
      <alignment horizontal="left" vertical="center" wrapText="1"/>
    </xf>
    <xf numFmtId="0" fontId="115" fillId="86" borderId="118" xfId="0" applyFont="1" applyFill="1" applyBorder="1" applyAlignment="1">
      <alignment horizontal="left" vertical="center" wrapText="1"/>
    </xf>
    <xf numFmtId="0" fontId="115" fillId="86" borderId="101" xfId="0" applyFont="1" applyFill="1" applyBorder="1" applyAlignment="1">
      <alignment horizontal="left" vertical="center" wrapText="1"/>
    </xf>
    <xf numFmtId="0" fontId="148" fillId="57" borderId="117" xfId="0" applyFont="1" applyFill="1" applyBorder="1" applyAlignment="1">
      <alignment horizontal="left" vertical="center" wrapText="1"/>
    </xf>
    <xf numFmtId="0" fontId="148" fillId="57" borderId="111" xfId="0" applyFont="1" applyFill="1" applyBorder="1" applyAlignment="1">
      <alignment horizontal="left" vertical="center" wrapText="1"/>
    </xf>
    <xf numFmtId="0" fontId="148" fillId="57" borderId="144" xfId="0" applyFont="1" applyFill="1" applyBorder="1" applyAlignment="1">
      <alignment horizontal="left" vertical="center" wrapText="1"/>
    </xf>
    <xf numFmtId="0" fontId="111" fillId="57" borderId="117" xfId="0" applyFont="1" applyFill="1" applyBorder="1" applyAlignment="1">
      <alignment horizontal="left" vertical="center" wrapText="1"/>
    </xf>
    <xf numFmtId="0" fontId="111" fillId="57" borderId="111" xfId="0" applyFont="1" applyFill="1" applyBorder="1" applyAlignment="1">
      <alignment horizontal="left" vertical="center" wrapText="1"/>
    </xf>
    <xf numFmtId="0" fontId="111" fillId="57" borderId="144" xfId="0" applyFont="1" applyFill="1" applyBorder="1" applyAlignment="1">
      <alignment horizontal="left" vertical="center" wrapText="1"/>
    </xf>
    <xf numFmtId="0" fontId="61" fillId="78" borderId="13" xfId="0" applyFont="1" applyFill="1" applyBorder="1" applyAlignment="1">
      <alignment vertical="center" wrapText="1"/>
    </xf>
    <xf numFmtId="0" fontId="61" fillId="78" borderId="57" xfId="0" applyFont="1" applyFill="1" applyBorder="1" applyAlignment="1">
      <alignment vertical="center" wrapText="1"/>
    </xf>
    <xf numFmtId="0" fontId="61" fillId="78" borderId="150" xfId="0" applyFont="1" applyFill="1" applyBorder="1" applyAlignment="1">
      <alignment vertical="center" wrapText="1"/>
    </xf>
    <xf numFmtId="0" fontId="79" fillId="0" borderId="126" xfId="0" applyFont="1" applyBorder="1" applyAlignment="1">
      <alignment horizontal="center"/>
    </xf>
    <xf numFmtId="0" fontId="79" fillId="0" borderId="127" xfId="0" applyFont="1" applyBorder="1" applyAlignment="1">
      <alignment horizontal="center"/>
    </xf>
    <xf numFmtId="0" fontId="79" fillId="0" borderId="134" xfId="0" applyFont="1" applyBorder="1" applyAlignment="1">
      <alignment horizontal="center"/>
    </xf>
    <xf numFmtId="0" fontId="79" fillId="0" borderId="129" xfId="0" applyFont="1" applyBorder="1" applyAlignment="1">
      <alignment horizontal="center"/>
    </xf>
    <xf numFmtId="0" fontId="79" fillId="0" borderId="124" xfId="0" applyFont="1" applyBorder="1" applyAlignment="1">
      <alignment horizontal="center"/>
    </xf>
    <xf numFmtId="0" fontId="79" fillId="0" borderId="135" xfId="0" applyFont="1" applyBorder="1" applyAlignment="1">
      <alignment horizontal="center"/>
    </xf>
    <xf numFmtId="0" fontId="79" fillId="0" borderId="131" xfId="0" applyFont="1" applyBorder="1" applyAlignment="1">
      <alignment horizontal="center"/>
    </xf>
    <xf numFmtId="0" fontId="79" fillId="0" borderId="132" xfId="0" applyFont="1" applyBorder="1" applyAlignment="1">
      <alignment horizontal="center"/>
    </xf>
    <xf numFmtId="0" fontId="79" fillId="0" borderId="136" xfId="0" applyFont="1" applyBorder="1" applyAlignment="1">
      <alignment horizontal="center"/>
    </xf>
    <xf numFmtId="0" fontId="115" fillId="89" borderId="157" xfId="0" applyFont="1" applyFill="1" applyBorder="1" applyAlignment="1">
      <alignment vertical="center" wrapText="1"/>
    </xf>
    <xf numFmtId="0" fontId="115" fillId="89" borderId="158" xfId="0" applyFont="1" applyFill="1" applyBorder="1" applyAlignment="1">
      <alignment vertical="center" wrapText="1"/>
    </xf>
    <xf numFmtId="0" fontId="147" fillId="89" borderId="100" xfId="0" applyFont="1" applyFill="1" applyBorder="1" applyAlignment="1">
      <alignment vertical="center" wrapText="1"/>
    </xf>
    <xf numFmtId="0" fontId="147" fillId="89" borderId="143" xfId="0" applyFont="1" applyFill="1" applyBorder="1" applyAlignment="1">
      <alignment vertical="center" wrapText="1"/>
    </xf>
    <xf numFmtId="0" fontId="115" fillId="89" borderId="100" xfId="0" applyFont="1" applyFill="1" applyBorder="1" applyAlignment="1">
      <alignment horizontal="left" vertical="center" wrapText="1"/>
    </xf>
    <xf numFmtId="0" fontId="115" fillId="89" borderId="143" xfId="0" applyFont="1" applyFill="1" applyBorder="1" applyAlignment="1">
      <alignment horizontal="left" vertical="center" wrapText="1"/>
    </xf>
    <xf numFmtId="0" fontId="148" fillId="57" borderId="100" xfId="0" applyFont="1" applyFill="1" applyBorder="1" applyAlignment="1">
      <alignment horizontal="left" vertical="center" wrapText="1"/>
    </xf>
    <xf numFmtId="0" fontId="148" fillId="57" borderId="143" xfId="0" applyFont="1" applyFill="1" applyBorder="1" applyAlignment="1">
      <alignment horizontal="left" vertical="center" wrapText="1"/>
    </xf>
    <xf numFmtId="0" fontId="147" fillId="89" borderId="100" xfId="0" applyFont="1" applyFill="1" applyBorder="1" applyAlignment="1">
      <alignment horizontal="left" vertical="center" wrapText="1"/>
    </xf>
    <xf numFmtId="0" fontId="147" fillId="89" borderId="143" xfId="0" applyFont="1" applyFill="1" applyBorder="1" applyAlignment="1">
      <alignment horizontal="left" vertical="center" wrapText="1"/>
    </xf>
    <xf numFmtId="0" fontId="117" fillId="89" borderId="142" xfId="0" applyFont="1" applyFill="1" applyBorder="1" applyAlignment="1">
      <alignment horizontal="center" vertical="center" textRotation="255"/>
    </xf>
    <xf numFmtId="0" fontId="117" fillId="89" borderId="145" xfId="0" applyFont="1" applyFill="1" applyBorder="1" applyAlignment="1">
      <alignment horizontal="center" vertical="center" textRotation="255"/>
    </xf>
    <xf numFmtId="0" fontId="147" fillId="89" borderId="149" xfId="0" applyFont="1" applyFill="1" applyBorder="1" applyAlignment="1">
      <alignment horizontal="center" vertical="center" textRotation="255"/>
    </xf>
    <xf numFmtId="0" fontId="147" fillId="89" borderId="151" xfId="0" applyFont="1" applyFill="1" applyBorder="1" applyAlignment="1">
      <alignment horizontal="center" vertical="center" textRotation="255"/>
    </xf>
    <xf numFmtId="0" fontId="147" fillId="89" borderId="152" xfId="0" applyFont="1" applyFill="1" applyBorder="1" applyAlignment="1">
      <alignment horizontal="center" vertical="center" textRotation="255"/>
    </xf>
    <xf numFmtId="0" fontId="61" fillId="80" borderId="16" xfId="0" applyFont="1" applyFill="1" applyBorder="1" applyAlignment="1">
      <alignment horizontal="center" vertical="center" wrapText="1"/>
    </xf>
    <xf numFmtId="0" fontId="61" fillId="80" borderId="15" xfId="0" applyFont="1" applyFill="1" applyBorder="1" applyAlignment="1">
      <alignment horizontal="center" vertical="center" wrapText="1"/>
    </xf>
    <xf numFmtId="0" fontId="61" fillId="80" borderId="1" xfId="0" applyFont="1" applyFill="1" applyBorder="1" applyAlignment="1">
      <alignment horizontal="center" vertical="center" wrapText="1"/>
    </xf>
    <xf numFmtId="0" fontId="61" fillId="80" borderId="0" xfId="0" applyFont="1" applyFill="1" applyBorder="1" applyAlignment="1">
      <alignment horizontal="center" vertical="center" wrapText="1"/>
    </xf>
    <xf numFmtId="0" fontId="62" fillId="70" borderId="13" xfId="0" applyFont="1" applyFill="1" applyBorder="1" applyAlignment="1">
      <alignment vertical="center" wrapText="1"/>
    </xf>
    <xf numFmtId="0" fontId="62" fillId="70" borderId="57" xfId="0" applyFont="1" applyFill="1" applyBorder="1" applyAlignment="1">
      <alignment vertical="center" wrapText="1"/>
    </xf>
    <xf numFmtId="0" fontId="62" fillId="70" borderId="150" xfId="0" applyFont="1" applyFill="1" applyBorder="1" applyAlignment="1">
      <alignment vertical="center" wrapText="1"/>
    </xf>
    <xf numFmtId="0" fontId="61" fillId="79" borderId="153" xfId="0" applyFont="1" applyFill="1" applyBorder="1" applyAlignment="1">
      <alignment vertical="center" wrapText="1"/>
    </xf>
    <xf numFmtId="0" fontId="61" fillId="79" borderId="154" xfId="0" applyFont="1" applyFill="1" applyBorder="1" applyAlignment="1">
      <alignment vertical="center" wrapText="1"/>
    </xf>
    <xf numFmtId="0" fontId="61" fillId="79" borderId="155" xfId="0" applyFont="1" applyFill="1" applyBorder="1" applyAlignment="1">
      <alignment vertical="center" wrapText="1"/>
    </xf>
    <xf numFmtId="0" fontId="61" fillId="79" borderId="13" xfId="0" applyFont="1" applyFill="1" applyBorder="1" applyAlignment="1">
      <alignment vertical="center" wrapText="1"/>
    </xf>
    <xf numFmtId="0" fontId="61" fillId="79" borderId="57" xfId="0" applyFont="1" applyFill="1" applyBorder="1" applyAlignment="1">
      <alignment vertical="center" wrapText="1"/>
    </xf>
    <xf numFmtId="0" fontId="61" fillId="79" borderId="150" xfId="0" applyFont="1" applyFill="1" applyBorder="1" applyAlignment="1">
      <alignment vertical="center" wrapText="1"/>
    </xf>
    <xf numFmtId="0" fontId="64" fillId="78" borderId="13" xfId="0" applyFont="1" applyFill="1" applyBorder="1" applyAlignment="1">
      <alignment vertical="center" wrapText="1"/>
    </xf>
    <xf numFmtId="0" fontId="95" fillId="78" borderId="57" xfId="0" applyFont="1" applyFill="1" applyBorder="1" applyAlignment="1">
      <alignment vertical="center" wrapText="1"/>
    </xf>
    <xf numFmtId="0" fontId="95" fillId="78" borderId="150" xfId="0" applyFont="1" applyFill="1" applyBorder="1" applyAlignment="1">
      <alignment vertical="center" wrapText="1"/>
    </xf>
    <xf numFmtId="0" fontId="89" fillId="78" borderId="13" xfId="0" applyFont="1" applyFill="1" applyBorder="1" applyAlignment="1">
      <alignment vertical="center" wrapText="1"/>
    </xf>
    <xf numFmtId="0" fontId="89" fillId="78" borderId="57" xfId="0" applyFont="1" applyFill="1" applyBorder="1" applyAlignment="1">
      <alignment vertical="center" wrapText="1"/>
    </xf>
    <xf numFmtId="0" fontId="89" fillId="78" borderId="150" xfId="0" applyFont="1" applyFill="1" applyBorder="1" applyAlignment="1">
      <alignment vertical="center" wrapText="1"/>
    </xf>
    <xf numFmtId="0" fontId="61" fillId="80" borderId="57" xfId="0" applyFont="1" applyFill="1" applyBorder="1" applyAlignment="1">
      <alignment horizontal="left" vertical="center" wrapText="1"/>
    </xf>
    <xf numFmtId="0" fontId="61" fillId="80" borderId="150" xfId="0" applyFont="1" applyFill="1" applyBorder="1" applyAlignment="1">
      <alignment horizontal="left" vertical="center" wrapText="1"/>
    </xf>
    <xf numFmtId="0" fontId="61" fillId="78" borderId="13" xfId="0" applyFont="1" applyFill="1" applyBorder="1" applyAlignment="1">
      <alignment horizontal="left" vertical="center" wrapText="1"/>
    </xf>
    <xf numFmtId="0" fontId="61" fillId="78" borderId="57" xfId="0" applyFont="1" applyFill="1" applyBorder="1" applyAlignment="1">
      <alignment horizontal="left" vertical="center" wrapText="1"/>
    </xf>
    <xf numFmtId="0" fontId="61" fillId="78" borderId="150" xfId="0" applyFont="1" applyFill="1" applyBorder="1" applyAlignment="1">
      <alignment horizontal="left" vertical="center" wrapText="1"/>
    </xf>
    <xf numFmtId="0" fontId="61" fillId="80" borderId="13" xfId="0" applyFont="1" applyFill="1" applyBorder="1" applyAlignment="1">
      <alignment vertical="center" wrapText="1"/>
    </xf>
    <xf numFmtId="0" fontId="61" fillId="80" borderId="57" xfId="0" applyFont="1" applyFill="1" applyBorder="1" applyAlignment="1">
      <alignment vertical="center" wrapText="1"/>
    </xf>
    <xf numFmtId="0" fontId="61" fillId="80" borderId="15" xfId="0" applyFont="1" applyFill="1" applyBorder="1" applyAlignment="1">
      <alignment vertical="center" wrapText="1"/>
    </xf>
    <xf numFmtId="0" fontId="61" fillId="80" borderId="150" xfId="0" applyFont="1" applyFill="1" applyBorder="1" applyAlignment="1">
      <alignment vertical="center" wrapText="1"/>
    </xf>
    <xf numFmtId="0" fontId="62" fillId="78" borderId="16" xfId="0" applyFont="1" applyFill="1" applyBorder="1" applyAlignment="1">
      <alignment horizontal="left" vertical="center" wrapText="1"/>
    </xf>
    <xf numFmtId="0" fontId="62" fillId="78" borderId="17" xfId="0" applyFont="1" applyFill="1" applyBorder="1" applyAlignment="1">
      <alignment horizontal="left" vertical="center" wrapText="1"/>
    </xf>
    <xf numFmtId="0" fontId="62" fillId="78" borderId="19" xfId="0" applyFont="1" applyFill="1" applyBorder="1" applyAlignment="1">
      <alignment horizontal="left" vertical="center" wrapText="1"/>
    </xf>
    <xf numFmtId="0" fontId="62" fillId="78" borderId="21" xfId="0" applyFont="1" applyFill="1" applyBorder="1" applyAlignment="1">
      <alignment horizontal="left" vertical="center" wrapText="1"/>
    </xf>
    <xf numFmtId="0" fontId="95" fillId="78" borderId="57" xfId="0" applyFont="1" applyFill="1" applyBorder="1" applyAlignment="1">
      <alignment horizontal="left" vertical="center" wrapText="1"/>
    </xf>
    <xf numFmtId="0" fontId="95" fillId="78" borderId="150" xfId="0" applyFont="1" applyFill="1" applyBorder="1" applyAlignment="1">
      <alignment horizontal="left" vertical="center" wrapText="1"/>
    </xf>
    <xf numFmtId="0" fontId="114" fillId="91" borderId="103" xfId="0" applyFont="1" applyFill="1" applyBorder="1" applyAlignment="1">
      <alignment horizontal="center" vertical="center" wrapText="1"/>
    </xf>
    <xf numFmtId="0" fontId="114" fillId="91" borderId="102" xfId="0" applyFont="1" applyFill="1" applyBorder="1" applyAlignment="1">
      <alignment horizontal="center" vertical="center" wrapText="1"/>
    </xf>
    <xf numFmtId="0" fontId="114" fillId="91" borderId="108" xfId="0" applyFont="1" applyFill="1" applyBorder="1" applyAlignment="1">
      <alignment horizontal="center" vertical="center" wrapText="1"/>
    </xf>
    <xf numFmtId="0" fontId="114" fillId="91" borderId="104" xfId="0" applyFont="1" applyFill="1" applyBorder="1" applyAlignment="1">
      <alignment horizontal="center" vertical="center" wrapText="1"/>
    </xf>
    <xf numFmtId="0" fontId="114" fillId="91" borderId="0" xfId="0" applyFont="1" applyFill="1" applyBorder="1" applyAlignment="1">
      <alignment horizontal="center" vertical="center" wrapText="1"/>
    </xf>
    <xf numFmtId="0" fontId="114" fillId="91" borderId="109" xfId="0" applyFont="1" applyFill="1" applyBorder="1" applyAlignment="1">
      <alignment horizontal="center" vertical="center" wrapText="1"/>
    </xf>
    <xf numFmtId="0" fontId="114" fillId="91" borderId="105" xfId="0" applyFont="1" applyFill="1" applyBorder="1" applyAlignment="1">
      <alignment horizontal="center" vertical="center" wrapText="1"/>
    </xf>
    <xf numFmtId="0" fontId="114" fillId="91" borderId="106" xfId="0" applyFont="1" applyFill="1" applyBorder="1" applyAlignment="1">
      <alignment horizontal="center" vertical="center" wrapText="1"/>
    </xf>
    <xf numFmtId="0" fontId="114" fillId="91" borderId="110" xfId="0" applyFont="1" applyFill="1" applyBorder="1" applyAlignment="1">
      <alignment horizontal="center" vertical="center" wrapText="1"/>
    </xf>
    <xf numFmtId="0" fontId="114" fillId="91" borderId="107" xfId="0" applyFont="1" applyFill="1" applyBorder="1" applyAlignment="1">
      <alignment horizontal="center" vertical="center" wrapText="1"/>
    </xf>
    <xf numFmtId="0" fontId="111" fillId="86" borderId="100" xfId="0" applyFont="1" applyFill="1" applyBorder="1" applyAlignment="1">
      <alignment horizontal="left" vertical="center" wrapText="1"/>
    </xf>
    <xf numFmtId="0" fontId="66" fillId="85" borderId="83" xfId="116" applyFont="1" applyFill="1" applyBorder="1" applyAlignment="1">
      <alignment horizontal="left" vertical="center" wrapText="1"/>
    </xf>
    <xf numFmtId="0" fontId="66" fillId="85" borderId="15" xfId="116" applyFont="1" applyFill="1" applyBorder="1" applyAlignment="1">
      <alignment horizontal="left" vertical="center" wrapText="1"/>
    </xf>
    <xf numFmtId="0" fontId="66" fillId="85" borderId="17" xfId="116" applyFont="1" applyFill="1" applyBorder="1" applyAlignment="1">
      <alignment horizontal="left" vertical="center" wrapText="1"/>
    </xf>
    <xf numFmtId="0" fontId="66" fillId="85" borderId="45" xfId="116" applyFont="1" applyFill="1" applyBorder="1" applyAlignment="1">
      <alignment horizontal="left" vertical="center" wrapText="1"/>
    </xf>
    <xf numFmtId="0" fontId="66" fillId="85" borderId="37" xfId="116" applyFont="1" applyFill="1" applyBorder="1" applyAlignment="1">
      <alignment horizontal="left" vertical="center" wrapText="1"/>
    </xf>
    <xf numFmtId="0" fontId="66" fillId="85" borderId="75" xfId="116" applyFont="1" applyFill="1" applyBorder="1" applyAlignment="1">
      <alignment horizontal="left" vertical="center" wrapText="1"/>
    </xf>
    <xf numFmtId="0" fontId="62" fillId="79" borderId="16" xfId="116" applyFont="1" applyFill="1" applyBorder="1" applyAlignment="1">
      <alignment horizontal="center" vertical="center" wrapText="1"/>
    </xf>
    <xf numFmtId="0" fontId="62" fillId="79" borderId="15" xfId="116" applyFont="1" applyFill="1" applyBorder="1" applyAlignment="1">
      <alignment horizontal="center" vertical="center" wrapText="1"/>
    </xf>
    <xf numFmtId="0" fontId="62" fillId="79" borderId="17" xfId="116" applyFont="1" applyFill="1" applyBorder="1" applyAlignment="1">
      <alignment horizontal="center" vertical="center" wrapText="1"/>
    </xf>
    <xf numFmtId="0" fontId="62" fillId="79" borderId="119" xfId="116" applyFont="1" applyFill="1" applyBorder="1" applyAlignment="1">
      <alignment horizontal="center" vertical="center" wrapText="1"/>
    </xf>
    <xf numFmtId="0" fontId="62" fillId="79" borderId="37" xfId="116" applyFont="1" applyFill="1" applyBorder="1" applyAlignment="1">
      <alignment horizontal="center" vertical="center" wrapText="1"/>
    </xf>
    <xf numFmtId="0" fontId="62" fillId="79" borderId="75" xfId="116" applyFont="1" applyFill="1" applyBorder="1" applyAlignment="1">
      <alignment horizontal="center" vertical="center" wrapText="1"/>
    </xf>
    <xf numFmtId="0" fontId="66" fillId="85" borderId="120" xfId="116" applyFont="1" applyFill="1" applyBorder="1" applyAlignment="1">
      <alignment horizontal="left" vertical="center" wrapText="1"/>
    </xf>
    <xf numFmtId="0" fontId="66" fillId="85" borderId="48" xfId="116" applyFont="1" applyFill="1" applyBorder="1" applyAlignment="1">
      <alignment horizontal="left" vertical="center" wrapText="1"/>
    </xf>
    <xf numFmtId="0" fontId="66" fillId="85" borderId="61" xfId="116" applyFont="1" applyFill="1" applyBorder="1" applyAlignment="1">
      <alignment horizontal="left" vertical="center" wrapText="1"/>
    </xf>
    <xf numFmtId="0" fontId="66" fillId="85" borderId="92" xfId="116" applyFont="1" applyFill="1" applyBorder="1" applyAlignment="1">
      <alignment horizontal="left" vertical="center" wrapText="1"/>
    </xf>
    <xf numFmtId="0" fontId="66" fillId="85" borderId="57" xfId="116" applyFont="1" applyFill="1" applyBorder="1" applyAlignment="1">
      <alignment horizontal="left" vertical="center" wrapText="1"/>
    </xf>
    <xf numFmtId="0" fontId="66" fillId="85" borderId="14" xfId="116" applyFont="1" applyFill="1" applyBorder="1" applyAlignment="1">
      <alignment horizontal="left" vertical="center" wrapText="1"/>
    </xf>
    <xf numFmtId="0" fontId="62" fillId="79" borderId="72" xfId="116" applyFont="1" applyFill="1" applyBorder="1" applyAlignment="1">
      <alignment horizontal="center" vertical="center" wrapText="1"/>
    </xf>
    <xf numFmtId="0" fontId="62" fillId="79" borderId="48" xfId="116" applyFont="1" applyFill="1" applyBorder="1" applyAlignment="1">
      <alignment horizontal="center" vertical="center" wrapText="1"/>
    </xf>
    <xf numFmtId="0" fontId="62" fillId="79" borderId="61" xfId="116" applyFont="1" applyFill="1" applyBorder="1" applyAlignment="1">
      <alignment horizontal="center" vertical="center" wrapText="1"/>
    </xf>
    <xf numFmtId="0" fontId="62" fillId="79" borderId="13" xfId="116" applyFont="1" applyFill="1" applyBorder="1" applyAlignment="1">
      <alignment horizontal="center" vertical="center" wrapText="1"/>
    </xf>
    <xf numFmtId="0" fontId="62" fillId="79" borderId="57" xfId="116" applyFont="1" applyFill="1" applyBorder="1" applyAlignment="1">
      <alignment horizontal="center" vertical="center" wrapText="1"/>
    </xf>
    <xf numFmtId="0" fontId="62" fillId="79" borderId="14" xfId="116" applyFont="1" applyFill="1" applyBorder="1" applyAlignment="1">
      <alignment horizontal="center" vertical="center" wrapText="1"/>
    </xf>
    <xf numFmtId="0" fontId="79" fillId="0" borderId="6" xfId="0" applyFont="1" applyBorder="1" applyAlignment="1">
      <alignment horizontal="center"/>
    </xf>
    <xf numFmtId="0" fontId="79" fillId="0" borderId="8" xfId="0" applyFont="1" applyBorder="1" applyAlignment="1">
      <alignment horizontal="center"/>
    </xf>
    <xf numFmtId="0" fontId="79" fillId="0" borderId="41" xfId="0" applyFont="1" applyBorder="1" applyAlignment="1">
      <alignment horizontal="center"/>
    </xf>
    <xf numFmtId="0" fontId="79" fillId="0" borderId="1" xfId="0" applyFont="1" applyBorder="1" applyAlignment="1">
      <alignment horizontal="center"/>
    </xf>
    <xf numFmtId="0" fontId="79" fillId="0" borderId="0" xfId="0" applyFont="1" applyBorder="1" applyAlignment="1">
      <alignment horizontal="center"/>
    </xf>
    <xf numFmtId="0" fontId="79" fillId="0" borderId="44" xfId="0" applyFont="1" applyBorder="1" applyAlignment="1">
      <alignment horizontal="center"/>
    </xf>
    <xf numFmtId="0" fontId="79" fillId="0" borderId="119" xfId="0" applyFont="1" applyBorder="1" applyAlignment="1">
      <alignment horizontal="center"/>
    </xf>
    <xf numFmtId="0" fontId="79" fillId="0" borderId="37" xfId="0" applyFont="1" applyBorder="1" applyAlignment="1">
      <alignment horizontal="center"/>
    </xf>
    <xf numFmtId="0" fontId="79" fillId="0" borderId="36" xfId="0" applyFont="1" applyBorder="1" applyAlignment="1">
      <alignment horizontal="center"/>
    </xf>
    <xf numFmtId="0" fontId="62" fillId="0" borderId="127" xfId="116" applyFont="1" applyBorder="1" applyAlignment="1">
      <alignment horizontal="center" vertical="center"/>
    </xf>
    <xf numFmtId="0" fontId="62" fillId="0" borderId="128" xfId="116" applyFont="1" applyBorder="1" applyAlignment="1">
      <alignment horizontal="center" vertical="center"/>
    </xf>
    <xf numFmtId="0" fontId="62" fillId="0" borderId="124" xfId="116" applyFont="1" applyBorder="1" applyAlignment="1">
      <alignment horizontal="center" vertical="center"/>
    </xf>
    <xf numFmtId="0" fontId="62" fillId="0" borderId="130" xfId="116" applyFont="1" applyBorder="1" applyAlignment="1">
      <alignment horizontal="center" vertical="center"/>
    </xf>
    <xf numFmtId="14" fontId="62" fillId="0" borderId="132" xfId="116" applyNumberFormat="1" applyFont="1" applyBorder="1" applyAlignment="1">
      <alignment horizontal="center" vertical="center"/>
    </xf>
    <xf numFmtId="0" fontId="62" fillId="0" borderId="132" xfId="116" applyFont="1" applyBorder="1" applyAlignment="1">
      <alignment horizontal="center" vertical="center"/>
    </xf>
    <xf numFmtId="0" fontId="62" fillId="0" borderId="133" xfId="116" applyFont="1" applyBorder="1" applyAlignment="1">
      <alignment horizontal="center" vertical="center"/>
    </xf>
    <xf numFmtId="0" fontId="127" fillId="53" borderId="126" xfId="116" applyFont="1" applyFill="1" applyBorder="1" applyAlignment="1">
      <alignment horizontal="center" vertical="center" wrapText="1"/>
    </xf>
    <xf numFmtId="0" fontId="127" fillId="53" borderId="127" xfId="116" applyFont="1" applyFill="1" applyBorder="1" applyAlignment="1">
      <alignment horizontal="center" vertical="center"/>
    </xf>
    <xf numFmtId="0" fontId="127" fillId="53" borderId="128" xfId="116" applyFont="1" applyFill="1" applyBorder="1" applyAlignment="1">
      <alignment horizontal="center" vertical="center"/>
    </xf>
    <xf numFmtId="0" fontId="127" fillId="53" borderId="129" xfId="116" applyFont="1" applyFill="1" applyBorder="1" applyAlignment="1">
      <alignment horizontal="center" vertical="center"/>
    </xf>
    <xf numFmtId="0" fontId="127" fillId="53" borderId="124" xfId="116" applyFont="1" applyFill="1" applyBorder="1" applyAlignment="1">
      <alignment horizontal="center" vertical="center"/>
    </xf>
    <xf numFmtId="0" fontId="127" fillId="53" borderId="130" xfId="116" applyFont="1" applyFill="1" applyBorder="1" applyAlignment="1">
      <alignment horizontal="center" vertical="center"/>
    </xf>
    <xf numFmtId="0" fontId="127" fillId="53" borderId="131" xfId="116" applyFont="1" applyFill="1" applyBorder="1" applyAlignment="1">
      <alignment horizontal="center" vertical="center"/>
    </xf>
    <xf numFmtId="0" fontId="127" fillId="53" borderId="132" xfId="116" applyFont="1" applyFill="1" applyBorder="1" applyAlignment="1">
      <alignment horizontal="center" vertical="center"/>
    </xf>
    <xf numFmtId="0" fontId="127" fillId="53" borderId="133" xfId="116" applyFont="1" applyFill="1" applyBorder="1" applyAlignment="1">
      <alignment horizontal="center" vertical="center"/>
    </xf>
    <xf numFmtId="0" fontId="70" fillId="51" borderId="126" xfId="116" applyFont="1" applyFill="1" applyBorder="1" applyAlignment="1">
      <alignment horizontal="left" vertical="center" wrapText="1"/>
    </xf>
    <xf numFmtId="0" fontId="70" fillId="51" borderId="127" xfId="116" applyFont="1" applyFill="1" applyBorder="1" applyAlignment="1">
      <alignment horizontal="left" vertical="center" wrapText="1"/>
    </xf>
    <xf numFmtId="0" fontId="70" fillId="51" borderId="137" xfId="116" applyFont="1" applyFill="1" applyBorder="1" applyAlignment="1">
      <alignment horizontal="left" vertical="center"/>
    </xf>
    <xf numFmtId="0" fontId="70" fillId="51" borderId="124" xfId="116" applyFont="1" applyFill="1" applyBorder="1" applyAlignment="1">
      <alignment horizontal="left" vertical="center"/>
    </xf>
    <xf numFmtId="0" fontId="70" fillId="51" borderId="138" xfId="116" applyFont="1" applyFill="1" applyBorder="1" applyAlignment="1">
      <alignment horizontal="left" vertical="center"/>
    </xf>
    <xf numFmtId="0" fontId="70" fillId="51" borderId="132" xfId="116" applyFont="1" applyFill="1" applyBorder="1" applyAlignment="1">
      <alignment horizontal="left" vertical="center"/>
    </xf>
    <xf numFmtId="0" fontId="72" fillId="50" borderId="159" xfId="0" applyFont="1" applyFill="1" applyBorder="1" applyAlignment="1">
      <alignment horizontal="center" vertical="center" wrapText="1"/>
    </xf>
    <xf numFmtId="0" fontId="72" fillId="50" borderId="160" xfId="0" applyFont="1" applyFill="1" applyBorder="1" applyAlignment="1">
      <alignment horizontal="center" vertical="center" wrapText="1"/>
    </xf>
    <xf numFmtId="0" fontId="72" fillId="50" borderId="161" xfId="0" applyFont="1" applyFill="1" applyBorder="1" applyAlignment="1">
      <alignment horizontal="center" vertical="center" wrapText="1"/>
    </xf>
    <xf numFmtId="0" fontId="119" fillId="51" borderId="139" xfId="0" applyFont="1" applyFill="1" applyBorder="1" applyAlignment="1">
      <alignment horizontal="center" vertical="center"/>
    </xf>
    <xf numFmtId="0" fontId="119" fillId="51" borderId="140" xfId="0" applyFont="1" applyFill="1" applyBorder="1" applyAlignment="1">
      <alignment horizontal="center" vertical="center"/>
    </xf>
    <xf numFmtId="0" fontId="119" fillId="51" borderId="141" xfId="0" applyFont="1" applyFill="1" applyBorder="1" applyAlignment="1">
      <alignment horizontal="center" vertical="center"/>
    </xf>
    <xf numFmtId="0" fontId="72" fillId="61" borderId="135" xfId="116" applyFont="1" applyFill="1" applyBorder="1" applyAlignment="1">
      <alignment horizontal="center" vertical="center"/>
    </xf>
    <xf numFmtId="0" fontId="72" fillId="61" borderId="185" xfId="116" applyFont="1" applyFill="1" applyBorder="1" applyAlignment="1">
      <alignment horizontal="center" vertical="center"/>
    </xf>
    <xf numFmtId="0" fontId="72" fillId="61" borderId="176" xfId="116" applyFont="1" applyFill="1" applyBorder="1" applyAlignment="1">
      <alignment horizontal="center" vertical="center"/>
    </xf>
    <xf numFmtId="14" fontId="72" fillId="61" borderId="135" xfId="116" applyNumberFormat="1" applyFont="1" applyFill="1" applyBorder="1" applyAlignment="1">
      <alignment horizontal="center" vertical="center"/>
    </xf>
    <xf numFmtId="0" fontId="72" fillId="61" borderId="134" xfId="116" applyFont="1" applyFill="1" applyBorder="1" applyAlignment="1">
      <alignment horizontal="center" vertical="center" wrapText="1"/>
    </xf>
    <xf numFmtId="0" fontId="72" fillId="61" borderId="188" xfId="116" applyFont="1" applyFill="1" applyBorder="1" applyAlignment="1">
      <alignment horizontal="center" vertical="center" wrapText="1"/>
    </xf>
    <xf numFmtId="0" fontId="72" fillId="61" borderId="177" xfId="116" applyFont="1" applyFill="1" applyBorder="1" applyAlignment="1">
      <alignment horizontal="center" vertical="center" wrapText="1"/>
    </xf>
    <xf numFmtId="0" fontId="136" fillId="82" borderId="135" xfId="0" applyFont="1" applyFill="1" applyBorder="1" applyAlignment="1">
      <alignment horizontal="center"/>
    </xf>
    <xf numFmtId="0" fontId="136" fillId="82" borderId="185" xfId="0" applyFont="1" applyFill="1" applyBorder="1" applyAlignment="1">
      <alignment horizontal="center"/>
    </xf>
    <xf numFmtId="0" fontId="136" fillId="82" borderId="137" xfId="0" applyFont="1" applyFill="1" applyBorder="1" applyAlignment="1">
      <alignment horizontal="center"/>
    </xf>
    <xf numFmtId="0" fontId="0" fillId="69" borderId="135" xfId="0" applyFont="1" applyFill="1" applyBorder="1" applyAlignment="1">
      <alignment horizontal="center"/>
    </xf>
    <xf numFmtId="0" fontId="0" fillId="69" borderId="185" xfId="0" applyFont="1" applyFill="1" applyBorder="1" applyAlignment="1">
      <alignment horizontal="center"/>
    </xf>
    <xf numFmtId="0" fontId="0" fillId="69" borderId="137" xfId="0" applyFont="1" applyFill="1" applyBorder="1" applyAlignment="1">
      <alignment horizontal="center"/>
    </xf>
    <xf numFmtId="0" fontId="0" fillId="69" borderId="171" xfId="0" applyFont="1" applyFill="1" applyBorder="1" applyAlignment="1">
      <alignment horizontal="center" vertical="center"/>
    </xf>
    <xf numFmtId="0" fontId="0" fillId="69" borderId="181" xfId="0" applyFont="1" applyFill="1" applyBorder="1" applyAlignment="1">
      <alignment horizontal="center" vertical="center"/>
    </xf>
    <xf numFmtId="0" fontId="0" fillId="69" borderId="172" xfId="0" applyFont="1" applyFill="1" applyBorder="1" applyAlignment="1">
      <alignment horizontal="center" vertical="center"/>
    </xf>
    <xf numFmtId="0" fontId="0" fillId="69" borderId="183" xfId="0" applyFont="1" applyFill="1" applyBorder="1" applyAlignment="1">
      <alignment horizontal="center" vertical="center"/>
    </xf>
    <xf numFmtId="0" fontId="0" fillId="69" borderId="123" xfId="0" applyFont="1" applyFill="1" applyBorder="1" applyAlignment="1">
      <alignment horizontal="center" vertical="center"/>
    </xf>
    <xf numFmtId="0" fontId="0" fillId="69" borderId="179" xfId="0" applyFont="1" applyFill="1" applyBorder="1" applyAlignment="1">
      <alignment horizontal="center" vertical="center"/>
    </xf>
    <xf numFmtId="0" fontId="63" fillId="61" borderId="192" xfId="0" applyFont="1" applyFill="1" applyBorder="1" applyAlignment="1">
      <alignment horizontal="left" vertical="center" wrapText="1"/>
    </xf>
    <xf numFmtId="0" fontId="63" fillId="61" borderId="193" xfId="0" applyFont="1" applyFill="1" applyBorder="1" applyAlignment="1">
      <alignment horizontal="left" vertical="center" wrapText="1"/>
    </xf>
    <xf numFmtId="0" fontId="63" fillId="61" borderId="199" xfId="0" applyFont="1" applyFill="1" applyBorder="1" applyAlignment="1">
      <alignment horizontal="left" vertical="center" wrapText="1"/>
    </xf>
    <xf numFmtId="0" fontId="63" fillId="61" borderId="198" xfId="0" applyFont="1" applyFill="1" applyBorder="1" applyAlignment="1">
      <alignment horizontal="left" vertical="center" wrapText="1"/>
    </xf>
    <xf numFmtId="0" fontId="64" fillId="91" borderId="124" xfId="0" applyFont="1" applyFill="1" applyBorder="1" applyAlignment="1">
      <alignment horizontal="center" vertical="center" wrapText="1"/>
    </xf>
    <xf numFmtId="0" fontId="63" fillId="68" borderId="124" xfId="0" applyFont="1" applyFill="1" applyBorder="1" applyAlignment="1">
      <alignment horizontal="center" vertical="center" wrapText="1"/>
    </xf>
    <xf numFmtId="0" fontId="64" fillId="96" borderId="124" xfId="0" applyFont="1" applyFill="1" applyBorder="1" applyAlignment="1">
      <alignment horizontal="center" vertical="center" wrapText="1"/>
    </xf>
    <xf numFmtId="0" fontId="63" fillId="61" borderId="124" xfId="0" applyFont="1" applyFill="1" applyBorder="1" applyAlignment="1">
      <alignment horizontal="left" vertical="center" wrapText="1"/>
    </xf>
    <xf numFmtId="0" fontId="127" fillId="51" borderId="131" xfId="0" applyFont="1" applyFill="1" applyBorder="1" applyAlignment="1">
      <alignment horizontal="center" vertical="center"/>
    </xf>
    <xf numFmtId="0" fontId="127" fillId="51" borderId="132" xfId="0" applyFont="1" applyFill="1" applyBorder="1" applyAlignment="1">
      <alignment horizontal="center" vertical="center"/>
    </xf>
    <xf numFmtId="0" fontId="127" fillId="51" borderId="189" xfId="0" applyFont="1" applyFill="1" applyBorder="1" applyAlignment="1">
      <alignment horizontal="center" vertical="center"/>
    </xf>
    <xf numFmtId="0" fontId="127" fillId="51" borderId="133" xfId="0" applyFont="1" applyFill="1" applyBorder="1" applyAlignment="1">
      <alignment horizontal="center" vertical="center"/>
    </xf>
    <xf numFmtId="0" fontId="0" fillId="0" borderId="0" xfId="0" applyBorder="1" applyAlignment="1">
      <alignment horizontal="center"/>
    </xf>
    <xf numFmtId="0" fontId="79" fillId="0" borderId="170" xfId="0" applyFont="1" applyBorder="1" applyAlignment="1">
      <alignment horizontal="center"/>
    </xf>
    <xf numFmtId="0" fontId="79" fillId="0" borderId="191" xfId="0" applyFont="1" applyBorder="1" applyAlignment="1">
      <alignment horizontal="center"/>
    </xf>
    <xf numFmtId="0" fontId="63" fillId="61" borderId="135" xfId="0" applyFont="1" applyFill="1" applyBorder="1" applyAlignment="1">
      <alignment horizontal="left" vertical="center" wrapText="1"/>
    </xf>
    <xf numFmtId="0" fontId="63" fillId="61" borderId="185" xfId="0" applyFont="1" applyFill="1" applyBorder="1" applyAlignment="1">
      <alignment horizontal="left" vertical="center" wrapText="1"/>
    </xf>
    <xf numFmtId="0" fontId="63" fillId="61" borderId="137" xfId="0" applyFont="1" applyFill="1" applyBorder="1" applyAlignment="1">
      <alignment horizontal="left" vertical="center" wrapText="1"/>
    </xf>
    <xf numFmtId="0" fontId="70" fillId="52" borderId="139" xfId="0" applyFont="1" applyFill="1" applyBorder="1" applyAlignment="1">
      <alignment horizontal="center" vertical="center"/>
    </xf>
    <xf numFmtId="0" fontId="70" fillId="52" borderId="140" xfId="0" applyFont="1" applyFill="1" applyBorder="1" applyAlignment="1">
      <alignment horizontal="center" vertical="center"/>
    </xf>
    <xf numFmtId="0" fontId="70" fillId="52" borderId="141" xfId="0" applyFont="1" applyFill="1" applyBorder="1" applyAlignment="1">
      <alignment horizontal="center" vertical="center"/>
    </xf>
    <xf numFmtId="0" fontId="62" fillId="73" borderId="139" xfId="0" applyFont="1" applyFill="1" applyBorder="1" applyAlignment="1">
      <alignment horizontal="center" vertical="center"/>
    </xf>
    <xf numFmtId="0" fontId="62" fillId="73" borderId="261" xfId="0" applyFont="1" applyFill="1" applyBorder="1" applyAlignment="1">
      <alignment horizontal="center" vertical="center"/>
    </xf>
    <xf numFmtId="0" fontId="62" fillId="73" borderId="262" xfId="0" applyFont="1" applyFill="1" applyBorder="1" applyAlignment="1">
      <alignment horizontal="center" vertical="center"/>
    </xf>
    <xf numFmtId="0" fontId="62" fillId="73" borderId="141" xfId="0" applyFont="1" applyFill="1" applyBorder="1" applyAlignment="1">
      <alignment horizontal="center" vertical="center"/>
    </xf>
    <xf numFmtId="0" fontId="138" fillId="91" borderId="135" xfId="0" applyFont="1" applyFill="1" applyBorder="1" applyAlignment="1">
      <alignment horizontal="center"/>
    </xf>
    <xf numFmtId="0" fontId="138" fillId="91" borderId="185" xfId="0" applyFont="1" applyFill="1" applyBorder="1" applyAlignment="1">
      <alignment horizontal="center"/>
    </xf>
    <xf numFmtId="0" fontId="138" fillId="91" borderId="137" xfId="0" applyFont="1" applyFill="1" applyBorder="1" applyAlignment="1">
      <alignment horizontal="center"/>
    </xf>
    <xf numFmtId="0" fontId="137" fillId="82" borderId="135" xfId="0" applyFont="1" applyFill="1" applyBorder="1" applyAlignment="1">
      <alignment horizontal="center"/>
    </xf>
    <xf numFmtId="0" fontId="137" fillId="82" borderId="185" xfId="0" applyFont="1" applyFill="1" applyBorder="1" applyAlignment="1">
      <alignment horizontal="center"/>
    </xf>
    <xf numFmtId="0" fontId="137" fillId="82" borderId="137" xfId="0" applyFont="1" applyFill="1" applyBorder="1" applyAlignment="1">
      <alignment horizontal="center"/>
    </xf>
    <xf numFmtId="0" fontId="63" fillId="69" borderId="124" xfId="0" applyFont="1" applyFill="1" applyBorder="1" applyAlignment="1">
      <alignment horizontal="center" vertical="center" wrapText="1"/>
    </xf>
    <xf numFmtId="0" fontId="63" fillId="69" borderId="135" xfId="0" applyFont="1" applyFill="1" applyBorder="1" applyAlignment="1">
      <alignment horizontal="center" vertical="center" wrapText="1"/>
    </xf>
    <xf numFmtId="0" fontId="63" fillId="56" borderId="194" xfId="0" applyFont="1" applyFill="1" applyBorder="1" applyAlignment="1">
      <alignment horizontal="center" vertical="center" wrapText="1"/>
    </xf>
    <xf numFmtId="0" fontId="63" fillId="56" borderId="192" xfId="0" applyFont="1" applyFill="1" applyBorder="1" applyAlignment="1">
      <alignment horizontal="center" vertical="center" wrapText="1"/>
    </xf>
    <xf numFmtId="0" fontId="63" fillId="56" borderId="199" xfId="0" applyFont="1" applyFill="1" applyBorder="1" applyAlignment="1">
      <alignment horizontal="center" vertical="center" wrapText="1"/>
    </xf>
    <xf numFmtId="0" fontId="63" fillId="61" borderId="195" xfId="0" applyFont="1" applyFill="1" applyBorder="1" applyAlignment="1">
      <alignment horizontal="left" vertical="center" wrapText="1"/>
    </xf>
    <xf numFmtId="0" fontId="63" fillId="61" borderId="196" xfId="0" applyFont="1" applyFill="1" applyBorder="1" applyAlignment="1">
      <alignment horizontal="left" vertical="center" wrapText="1"/>
    </xf>
    <xf numFmtId="0" fontId="115" fillId="82" borderId="180" xfId="0" applyFont="1" applyFill="1" applyBorder="1" applyAlignment="1">
      <alignment horizontal="center" vertical="center" wrapText="1"/>
    </xf>
    <xf numFmtId="0" fontId="115" fillId="82" borderId="181" xfId="0" applyFont="1" applyFill="1" applyBorder="1" applyAlignment="1">
      <alignment horizontal="center" vertical="center" wrapText="1"/>
    </xf>
    <xf numFmtId="0" fontId="115" fillId="82" borderId="172" xfId="0" applyFont="1" applyFill="1" applyBorder="1" applyAlignment="1">
      <alignment horizontal="center" vertical="center" wrapText="1"/>
    </xf>
    <xf numFmtId="0" fontId="135" fillId="61" borderId="180" xfId="0" applyFont="1" applyFill="1" applyBorder="1" applyAlignment="1">
      <alignment horizontal="center" vertical="center" wrapText="1"/>
    </xf>
    <xf numFmtId="0" fontId="135" fillId="61" borderId="181" xfId="0" applyFont="1" applyFill="1" applyBorder="1" applyAlignment="1">
      <alignment horizontal="center" vertical="center" wrapText="1"/>
    </xf>
    <xf numFmtId="0" fontId="135" fillId="61" borderId="172" xfId="0" applyFont="1" applyFill="1" applyBorder="1" applyAlignment="1">
      <alignment horizontal="center" vertical="center" wrapText="1"/>
    </xf>
    <xf numFmtId="0" fontId="135" fillId="61" borderId="168" xfId="0" applyFont="1" applyFill="1" applyBorder="1" applyAlignment="1">
      <alignment horizontal="center" vertical="center" wrapText="1"/>
    </xf>
    <xf numFmtId="0" fontId="135" fillId="61" borderId="165" xfId="0" applyFont="1" applyFill="1" applyBorder="1" applyAlignment="1">
      <alignment horizontal="center" vertical="center" wrapText="1"/>
    </xf>
    <xf numFmtId="0" fontId="135" fillId="61" borderId="169" xfId="0" applyFont="1" applyFill="1" applyBorder="1" applyAlignment="1">
      <alignment horizontal="center" vertical="center" wrapText="1"/>
    </xf>
    <xf numFmtId="0" fontId="63" fillId="61" borderId="175" xfId="0" applyFont="1" applyFill="1" applyBorder="1" applyAlignment="1">
      <alignment horizontal="left" vertical="center" wrapText="1"/>
    </xf>
    <xf numFmtId="0" fontId="63" fillId="61" borderId="180" xfId="0" applyFont="1" applyFill="1" applyBorder="1" applyAlignment="1">
      <alignment horizontal="center" vertical="center" wrapText="1"/>
    </xf>
    <xf numFmtId="0" fontId="63" fillId="61" borderId="181" xfId="0" applyFont="1" applyFill="1" applyBorder="1" applyAlignment="1">
      <alignment horizontal="center" vertical="center" wrapText="1"/>
    </xf>
    <xf numFmtId="0" fontId="63" fillId="61" borderId="172" xfId="0" applyFont="1" applyFill="1" applyBorder="1" applyAlignment="1">
      <alignment horizontal="center" vertical="center" wrapText="1"/>
    </xf>
    <xf numFmtId="0" fontId="63" fillId="61" borderId="167" xfId="0" applyFont="1" applyFill="1" applyBorder="1" applyAlignment="1">
      <alignment horizontal="center" vertical="center" wrapText="1"/>
    </xf>
    <xf numFmtId="0" fontId="63" fillId="61" borderId="0" xfId="0" applyFont="1" applyFill="1" applyBorder="1" applyAlignment="1">
      <alignment horizontal="center" vertical="center" wrapText="1"/>
    </xf>
    <xf numFmtId="0" fontId="63" fillId="61" borderId="125" xfId="0" applyFont="1" applyFill="1" applyBorder="1" applyAlignment="1">
      <alignment horizontal="center" vertical="center" wrapText="1"/>
    </xf>
    <xf numFmtId="0" fontId="63" fillId="61" borderId="178" xfId="0" applyFont="1" applyFill="1" applyBorder="1" applyAlignment="1">
      <alignment horizontal="center" vertical="center" wrapText="1"/>
    </xf>
    <xf numFmtId="0" fontId="63" fillId="61" borderId="123" xfId="0" applyFont="1" applyFill="1" applyBorder="1" applyAlignment="1">
      <alignment horizontal="center" vertical="center" wrapText="1"/>
    </xf>
    <xf numFmtId="0" fontId="63" fillId="61" borderId="179" xfId="0" applyFont="1" applyFill="1" applyBorder="1" applyAlignment="1">
      <alignment horizontal="center" vertical="center" wrapText="1"/>
    </xf>
    <xf numFmtId="0" fontId="139" fillId="82" borderId="135" xfId="0" applyFont="1" applyFill="1" applyBorder="1" applyAlignment="1">
      <alignment horizontal="center"/>
    </xf>
    <xf numFmtId="0" fontId="139" fillId="82" borderId="185" xfId="0" applyFont="1" applyFill="1" applyBorder="1" applyAlignment="1">
      <alignment horizontal="center"/>
    </xf>
    <xf numFmtId="0" fontId="139" fillId="82" borderId="137" xfId="0" applyFont="1" applyFill="1" applyBorder="1" applyAlignment="1">
      <alignment horizontal="center"/>
    </xf>
    <xf numFmtId="0" fontId="63" fillId="61" borderId="171" xfId="0" applyFont="1" applyFill="1" applyBorder="1" applyAlignment="1">
      <alignment horizontal="left" vertical="center" wrapText="1"/>
    </xf>
    <xf numFmtId="0" fontId="63" fillId="61" borderId="181" xfId="0" applyFont="1" applyFill="1" applyBorder="1" applyAlignment="1">
      <alignment horizontal="left" vertical="center" wrapText="1"/>
    </xf>
    <xf numFmtId="0" fontId="63" fillId="61" borderId="182" xfId="0" applyFont="1" applyFill="1" applyBorder="1" applyAlignment="1">
      <alignment horizontal="left" vertical="center" wrapText="1"/>
    </xf>
    <xf numFmtId="0" fontId="63" fillId="61" borderId="162" xfId="0" applyFont="1" applyFill="1" applyBorder="1" applyAlignment="1">
      <alignment horizontal="left" vertical="center" wrapText="1"/>
    </xf>
    <xf numFmtId="0" fontId="63" fillId="61" borderId="0" xfId="0" applyFont="1" applyFill="1" applyAlignment="1">
      <alignment horizontal="left" vertical="center" wrapText="1"/>
    </xf>
    <xf numFmtId="0" fontId="63" fillId="61" borderId="163" xfId="0" applyFont="1" applyFill="1" applyBorder="1" applyAlignment="1">
      <alignment horizontal="left" vertical="center" wrapText="1"/>
    </xf>
    <xf numFmtId="0" fontId="63" fillId="61" borderId="183" xfId="0" applyFont="1" applyFill="1" applyBorder="1" applyAlignment="1">
      <alignment horizontal="left" vertical="center" wrapText="1"/>
    </xf>
    <xf numFmtId="0" fontId="63" fillId="61" borderId="123" xfId="0" applyFont="1" applyFill="1" applyBorder="1" applyAlignment="1">
      <alignment horizontal="left" vertical="center" wrapText="1"/>
    </xf>
    <xf numFmtId="0" fontId="63" fillId="61" borderId="184" xfId="0" applyFont="1" applyFill="1" applyBorder="1" applyAlignment="1">
      <alignment horizontal="left" vertical="center" wrapText="1"/>
    </xf>
    <xf numFmtId="0" fontId="131" fillId="95" borderId="171" xfId="0" applyFont="1" applyFill="1" applyBorder="1" applyAlignment="1">
      <alignment horizontal="left" vertical="center" wrapText="1"/>
    </xf>
    <xf numFmtId="0" fontId="131" fillId="95" borderId="181" xfId="0" applyFont="1" applyFill="1" applyBorder="1" applyAlignment="1">
      <alignment horizontal="left" vertical="center" wrapText="1"/>
    </xf>
    <xf numFmtId="0" fontId="131" fillId="95" borderId="172" xfId="0" applyFont="1" applyFill="1" applyBorder="1" applyAlignment="1">
      <alignment horizontal="left" vertical="center" wrapText="1"/>
    </xf>
    <xf numFmtId="0" fontId="131" fillId="95" borderId="162" xfId="0" applyFont="1" applyFill="1" applyBorder="1" applyAlignment="1">
      <alignment horizontal="left" vertical="center" wrapText="1"/>
    </xf>
    <xf numFmtId="0" fontId="131" fillId="95" borderId="0" xfId="0" applyFont="1" applyFill="1" applyAlignment="1">
      <alignment horizontal="left" vertical="center" wrapText="1"/>
    </xf>
    <xf numFmtId="0" fontId="131" fillId="95" borderId="125" xfId="0" applyFont="1" applyFill="1" applyBorder="1" applyAlignment="1">
      <alignment horizontal="left" vertical="center" wrapText="1"/>
    </xf>
    <xf numFmtId="0" fontId="131" fillId="95" borderId="183" xfId="0" applyFont="1" applyFill="1" applyBorder="1" applyAlignment="1">
      <alignment horizontal="left" vertical="center" wrapText="1"/>
    </xf>
    <xf numFmtId="0" fontId="131" fillId="95" borderId="123" xfId="0" applyFont="1" applyFill="1" applyBorder="1" applyAlignment="1">
      <alignment horizontal="left" vertical="center" wrapText="1"/>
    </xf>
    <xf numFmtId="0" fontId="131" fillId="95" borderId="179" xfId="0" applyFont="1" applyFill="1" applyBorder="1" applyAlignment="1">
      <alignment horizontal="left" vertical="center" wrapText="1"/>
    </xf>
    <xf numFmtId="0" fontId="63" fillId="61" borderId="164" xfId="0" applyFont="1" applyFill="1" applyBorder="1" applyAlignment="1">
      <alignment horizontal="left" vertical="center" wrapText="1"/>
    </xf>
    <xf numFmtId="0" fontId="63" fillId="61" borderId="165" xfId="0" applyFont="1" applyFill="1" applyBorder="1" applyAlignment="1">
      <alignment horizontal="left" vertical="center" wrapText="1"/>
    </xf>
    <xf numFmtId="0" fontId="63" fillId="61" borderId="166" xfId="0" applyFont="1" applyFill="1" applyBorder="1" applyAlignment="1">
      <alignment horizontal="left" vertical="center" wrapText="1"/>
    </xf>
    <xf numFmtId="0" fontId="63" fillId="69" borderId="170" xfId="0" applyFont="1" applyFill="1" applyBorder="1" applyAlignment="1">
      <alignment horizontal="center" vertical="center" wrapText="1"/>
    </xf>
    <xf numFmtId="0" fontId="63" fillId="61" borderId="129" xfId="0" applyFont="1" applyFill="1" applyBorder="1" applyAlignment="1">
      <alignment vertical="center" wrapText="1"/>
    </xf>
    <xf numFmtId="0" fontId="63" fillId="61" borderId="124" xfId="0" applyFont="1" applyFill="1" applyBorder="1" applyAlignment="1">
      <alignment vertical="center" wrapText="1"/>
    </xf>
    <xf numFmtId="0" fontId="63" fillId="61" borderId="135" xfId="0" applyFont="1" applyFill="1" applyBorder="1" applyAlignment="1">
      <alignment vertical="center" wrapText="1"/>
    </xf>
    <xf numFmtId="0" fontId="63" fillId="61" borderId="185" xfId="0" applyFont="1" applyFill="1" applyBorder="1" applyAlignment="1">
      <alignment vertical="center" wrapText="1"/>
    </xf>
    <xf numFmtId="0" fontId="63" fillId="61" borderId="137" xfId="0" applyFont="1" applyFill="1" applyBorder="1" applyAlignment="1">
      <alignment vertical="center" wrapText="1"/>
    </xf>
    <xf numFmtId="0" fontId="63" fillId="61" borderId="124" xfId="0" applyFont="1" applyFill="1" applyBorder="1" applyAlignment="1">
      <alignment horizontal="center" vertical="center" wrapText="1"/>
    </xf>
    <xf numFmtId="0" fontId="115" fillId="82" borderId="178" xfId="0" applyFont="1" applyFill="1" applyBorder="1" applyAlignment="1">
      <alignment horizontal="center" vertical="center" wrapText="1"/>
    </xf>
    <xf numFmtId="0" fontId="115" fillId="82" borderId="123" xfId="0" applyFont="1" applyFill="1" applyBorder="1" applyAlignment="1">
      <alignment horizontal="center" vertical="center" wrapText="1"/>
    </xf>
    <xf numFmtId="0" fontId="115" fillId="82" borderId="179" xfId="0" applyFont="1" applyFill="1" applyBorder="1" applyAlignment="1">
      <alignment horizontal="center" vertical="center" wrapText="1"/>
    </xf>
    <xf numFmtId="0" fontId="63" fillId="61" borderId="124" xfId="0" applyFont="1" applyFill="1" applyBorder="1" applyAlignment="1">
      <alignment horizontal="right" vertical="center" wrapText="1"/>
    </xf>
    <xf numFmtId="0" fontId="72" fillId="51" borderId="137" xfId="116" applyFont="1" applyFill="1" applyBorder="1" applyAlignment="1">
      <alignment horizontal="center" vertical="center"/>
    </xf>
    <xf numFmtId="0" fontId="72" fillId="51" borderId="124" xfId="116" applyFont="1" applyFill="1" applyBorder="1" applyAlignment="1">
      <alignment horizontal="center" vertical="center"/>
    </xf>
    <xf numFmtId="0" fontId="87" fillId="69" borderId="167" xfId="0" applyFont="1" applyFill="1" applyBorder="1" applyAlignment="1">
      <alignment horizontal="center" vertical="center" wrapText="1"/>
    </xf>
    <xf numFmtId="0" fontId="87" fillId="69" borderId="0" xfId="0" applyFont="1" applyFill="1" applyAlignment="1">
      <alignment horizontal="center" vertical="center" wrapText="1"/>
    </xf>
    <xf numFmtId="0" fontId="87" fillId="69" borderId="125" xfId="0" applyFont="1" applyFill="1" applyBorder="1" applyAlignment="1">
      <alignment horizontal="center" vertical="center" wrapText="1"/>
    </xf>
    <xf numFmtId="0" fontId="87" fillId="69" borderId="178" xfId="0" applyFont="1" applyFill="1" applyBorder="1" applyAlignment="1">
      <alignment horizontal="center" vertical="center" wrapText="1"/>
    </xf>
    <xf numFmtId="0" fontId="87" fillId="69" borderId="123" xfId="0" applyFont="1" applyFill="1" applyBorder="1" applyAlignment="1">
      <alignment horizontal="center" vertical="center" wrapText="1"/>
    </xf>
    <xf numFmtId="0" fontId="87" fillId="69" borderId="179" xfId="0" applyFont="1" applyFill="1" applyBorder="1" applyAlignment="1">
      <alignment horizontal="center" vertical="center" wrapText="1"/>
    </xf>
    <xf numFmtId="0" fontId="115" fillId="82" borderId="124" xfId="0" applyFont="1" applyFill="1" applyBorder="1" applyAlignment="1">
      <alignment horizontal="center" vertical="center" wrapText="1"/>
    </xf>
    <xf numFmtId="0" fontId="70" fillId="52" borderId="136" xfId="0" applyFont="1" applyFill="1" applyBorder="1" applyAlignment="1">
      <alignment horizontal="center" vertical="center"/>
    </xf>
    <xf numFmtId="0" fontId="70" fillId="52" borderId="186" xfId="0" applyFont="1" applyFill="1" applyBorder="1" applyAlignment="1">
      <alignment horizontal="center" vertical="center"/>
    </xf>
    <xf numFmtId="0" fontId="70" fillId="52" borderId="138" xfId="0" applyFont="1" applyFill="1" applyBorder="1" applyAlignment="1">
      <alignment horizontal="center" vertical="center"/>
    </xf>
    <xf numFmtId="0" fontId="70" fillId="52" borderId="171" xfId="0" applyFont="1" applyFill="1" applyBorder="1" applyAlignment="1">
      <alignment horizontal="center" vertical="center"/>
    </xf>
    <xf numFmtId="0" fontId="70" fillId="52" borderId="181" xfId="0" applyFont="1" applyFill="1" applyBorder="1" applyAlignment="1">
      <alignment horizontal="center" vertical="center"/>
    </xf>
    <xf numFmtId="0" fontId="70" fillId="52" borderId="182" xfId="0" applyFont="1" applyFill="1" applyBorder="1" applyAlignment="1">
      <alignment horizontal="center" vertical="center"/>
    </xf>
    <xf numFmtId="0" fontId="126" fillId="51" borderId="187" xfId="0" applyFont="1" applyFill="1" applyBorder="1" applyAlignment="1">
      <alignment horizontal="center" vertical="center"/>
    </xf>
    <xf numFmtId="0" fontId="126" fillId="51" borderId="188" xfId="0" applyFont="1" applyFill="1" applyBorder="1" applyAlignment="1">
      <alignment horizontal="center" vertical="center"/>
    </xf>
    <xf numFmtId="0" fontId="126" fillId="51" borderId="177" xfId="0" applyFont="1" applyFill="1" applyBorder="1" applyAlignment="1">
      <alignment horizontal="center" vertical="center"/>
    </xf>
    <xf numFmtId="0" fontId="130" fillId="82" borderId="124" xfId="0" applyFont="1" applyFill="1" applyBorder="1" applyAlignment="1">
      <alignment horizontal="center" vertical="center" wrapText="1"/>
    </xf>
    <xf numFmtId="0" fontId="63" fillId="61" borderId="174" xfId="0" applyFont="1" applyFill="1" applyBorder="1" applyAlignment="1">
      <alignment vertical="center" wrapText="1"/>
    </xf>
    <xf numFmtId="0" fontId="63" fillId="61" borderId="173" xfId="0" applyFont="1" applyFill="1" applyBorder="1" applyAlignment="1">
      <alignment vertical="center" wrapText="1"/>
    </xf>
    <xf numFmtId="0" fontId="130" fillId="70" borderId="173" xfId="0" applyFont="1" applyFill="1" applyBorder="1" applyAlignment="1">
      <alignment horizontal="center" vertical="center" wrapText="1"/>
    </xf>
    <xf numFmtId="0" fontId="130" fillId="70" borderId="124" xfId="0" applyFont="1" applyFill="1" applyBorder="1" applyAlignment="1">
      <alignment horizontal="center" vertical="center" wrapText="1"/>
    </xf>
    <xf numFmtId="0" fontId="0" fillId="0" borderId="0" xfId="0" applyAlignment="1">
      <alignment horizontal="center"/>
    </xf>
    <xf numFmtId="0" fontId="79" fillId="0" borderId="0" xfId="0" applyFont="1" applyAlignment="1">
      <alignment horizontal="center"/>
    </xf>
    <xf numFmtId="0" fontId="126" fillId="51" borderId="258" xfId="0" applyFont="1" applyFill="1" applyBorder="1" applyAlignment="1">
      <alignment horizontal="center" vertical="center"/>
    </xf>
    <xf numFmtId="0" fontId="126" fillId="51" borderId="259" xfId="0" applyFont="1" applyFill="1" applyBorder="1" applyAlignment="1">
      <alignment horizontal="center" vertical="center"/>
    </xf>
    <xf numFmtId="0" fontId="126" fillId="51" borderId="260" xfId="0" applyFont="1" applyFill="1" applyBorder="1" applyAlignment="1">
      <alignment horizontal="center" vertical="center"/>
    </xf>
    <xf numFmtId="0" fontId="70" fillId="52" borderId="131" xfId="0" applyFont="1" applyFill="1" applyBorder="1" applyAlignment="1">
      <alignment horizontal="center" vertical="center"/>
    </xf>
    <xf numFmtId="0" fontId="70" fillId="52" borderId="132" xfId="0" applyFont="1" applyFill="1" applyBorder="1" applyAlignment="1">
      <alignment horizontal="center" vertical="center"/>
    </xf>
    <xf numFmtId="0" fontId="70" fillId="61" borderId="0" xfId="0" applyFont="1" applyFill="1" applyAlignment="1">
      <alignment horizontal="center" vertical="center"/>
    </xf>
    <xf numFmtId="0" fontId="70" fillId="61" borderId="165" xfId="0" applyFont="1" applyFill="1" applyBorder="1" applyAlignment="1">
      <alignment horizontal="center" vertical="center"/>
    </xf>
    <xf numFmtId="0" fontId="87" fillId="69" borderId="180" xfId="0" applyFont="1" applyFill="1" applyBorder="1" applyAlignment="1">
      <alignment horizontal="center" vertical="center" wrapText="1"/>
    </xf>
    <xf numFmtId="0" fontId="87" fillId="69" borderId="181" xfId="0" applyFont="1" applyFill="1" applyBorder="1" applyAlignment="1">
      <alignment horizontal="center" vertical="center" wrapText="1"/>
    </xf>
    <xf numFmtId="0" fontId="87" fillId="69" borderId="172" xfId="0" applyFont="1" applyFill="1" applyBorder="1" applyAlignment="1">
      <alignment horizontal="center" vertical="center" wrapText="1"/>
    </xf>
    <xf numFmtId="0" fontId="87" fillId="69" borderId="168" xfId="0" applyFont="1" applyFill="1" applyBorder="1" applyAlignment="1">
      <alignment horizontal="center" vertical="center" wrapText="1"/>
    </xf>
    <xf numFmtId="0" fontId="87" fillId="69" borderId="165" xfId="0" applyFont="1" applyFill="1" applyBorder="1" applyAlignment="1">
      <alignment horizontal="center" vertical="center" wrapText="1"/>
    </xf>
    <xf numFmtId="0" fontId="87" fillId="69" borderId="169" xfId="0" applyFont="1" applyFill="1" applyBorder="1" applyAlignment="1">
      <alignment horizontal="center" vertical="center" wrapText="1"/>
    </xf>
    <xf numFmtId="0" fontId="131" fillId="95" borderId="164" xfId="0" applyFont="1" applyFill="1" applyBorder="1" applyAlignment="1">
      <alignment horizontal="left" vertical="center" wrapText="1"/>
    </xf>
    <xf numFmtId="0" fontId="131" fillId="95" borderId="165" xfId="0" applyFont="1" applyFill="1" applyBorder="1" applyAlignment="1">
      <alignment horizontal="left" vertical="center" wrapText="1"/>
    </xf>
    <xf numFmtId="0" fontId="131" fillId="95" borderId="169" xfId="0" applyFont="1" applyFill="1" applyBorder="1" applyAlignment="1">
      <alignment horizontal="left" vertical="center" wrapText="1"/>
    </xf>
    <xf numFmtId="0" fontId="128" fillId="53" borderId="126" xfId="116" applyFont="1" applyFill="1" applyBorder="1" applyAlignment="1">
      <alignment horizontal="center" vertical="center" wrapText="1"/>
    </xf>
    <xf numFmtId="0" fontId="128" fillId="53" borderId="127" xfId="116" applyFont="1" applyFill="1" applyBorder="1" applyAlignment="1">
      <alignment horizontal="center" vertical="center" wrapText="1"/>
    </xf>
    <xf numFmtId="0" fontId="128" fillId="53" borderId="128" xfId="116" applyFont="1" applyFill="1" applyBorder="1" applyAlignment="1">
      <alignment horizontal="center" vertical="center" wrapText="1"/>
    </xf>
    <xf numFmtId="0" fontId="128" fillId="53" borderId="129" xfId="116" applyFont="1" applyFill="1" applyBorder="1" applyAlignment="1">
      <alignment horizontal="center" vertical="center" wrapText="1"/>
    </xf>
    <xf numFmtId="0" fontId="128" fillId="53" borderId="124" xfId="116" applyFont="1" applyFill="1" applyBorder="1" applyAlignment="1">
      <alignment horizontal="center" vertical="center" wrapText="1"/>
    </xf>
    <xf numFmtId="0" fontId="128" fillId="53" borderId="130" xfId="116" applyFont="1" applyFill="1" applyBorder="1" applyAlignment="1">
      <alignment horizontal="center" vertical="center" wrapText="1"/>
    </xf>
    <xf numFmtId="0" fontId="128" fillId="53" borderId="131" xfId="116" applyFont="1" applyFill="1" applyBorder="1" applyAlignment="1">
      <alignment horizontal="center" vertical="center" wrapText="1"/>
    </xf>
    <xf numFmtId="0" fontId="128" fillId="53" borderId="132" xfId="116" applyFont="1" applyFill="1" applyBorder="1" applyAlignment="1">
      <alignment horizontal="center" vertical="center" wrapText="1"/>
    </xf>
    <xf numFmtId="0" fontId="128" fillId="53" borderId="133" xfId="116" applyFont="1" applyFill="1" applyBorder="1" applyAlignment="1">
      <alignment horizontal="center" vertical="center" wrapText="1"/>
    </xf>
    <xf numFmtId="0" fontId="72" fillId="51" borderId="190" xfId="116" applyFont="1" applyFill="1" applyBorder="1" applyAlignment="1">
      <alignment horizontal="center" vertical="center" wrapText="1"/>
    </xf>
    <xf numFmtId="0" fontId="72" fillId="51" borderId="127" xfId="116" applyFont="1" applyFill="1" applyBorder="1" applyAlignment="1">
      <alignment horizontal="center" vertical="center" wrapText="1"/>
    </xf>
    <xf numFmtId="0" fontId="4" fillId="58" borderId="7" xfId="0" applyFont="1" applyFill="1" applyBorder="1" applyAlignment="1">
      <alignment horizontal="center" vertical="center" wrapText="1"/>
    </xf>
    <xf numFmtId="0" fontId="4" fillId="58" borderId="8" xfId="0" applyFont="1" applyFill="1" applyBorder="1" applyAlignment="1">
      <alignment horizontal="center" vertical="center" wrapText="1"/>
    </xf>
    <xf numFmtId="0" fontId="4" fillId="58" borderId="41" xfId="0" applyFont="1" applyFill="1" applyBorder="1" applyAlignment="1">
      <alignment horizontal="center" vertical="center" wrapText="1"/>
    </xf>
    <xf numFmtId="0" fontId="4" fillId="58" borderId="46" xfId="0" applyFont="1" applyFill="1" applyBorder="1" applyAlignment="1">
      <alignment horizontal="center" vertical="center"/>
    </xf>
    <xf numFmtId="0" fontId="4" fillId="58" borderId="9" xfId="0" applyFont="1" applyFill="1" applyBorder="1" applyAlignment="1">
      <alignment horizontal="center" vertical="center"/>
    </xf>
    <xf numFmtId="0" fontId="4" fillId="58" borderId="49" xfId="0" applyFont="1" applyFill="1" applyBorder="1" applyAlignment="1">
      <alignment horizontal="center" vertical="center"/>
    </xf>
    <xf numFmtId="0" fontId="28" fillId="0" borderId="38" xfId="0" applyFont="1" applyBorder="1" applyAlignment="1">
      <alignment horizontal="center" vertical="center" wrapText="1"/>
    </xf>
    <xf numFmtId="0" fontId="28" fillId="0" borderId="39" xfId="0" applyFont="1" applyBorder="1" applyAlignment="1">
      <alignment horizontal="center" vertical="center" wrapText="1"/>
    </xf>
    <xf numFmtId="0" fontId="27" fillId="0" borderId="0" xfId="0" applyFont="1" applyAlignment="1">
      <alignment horizontal="center" vertical="center" wrapText="1"/>
    </xf>
    <xf numFmtId="0" fontId="25" fillId="49" borderId="4" xfId="0" applyFont="1" applyFill="1" applyBorder="1" applyAlignment="1">
      <alignment horizontal="center" vertical="center"/>
    </xf>
    <xf numFmtId="0" fontId="25" fillId="49" borderId="6" xfId="0" applyFont="1" applyFill="1" applyBorder="1" applyAlignment="1">
      <alignment horizontal="center" vertical="center"/>
    </xf>
    <xf numFmtId="0" fontId="28" fillId="0" borderId="45" xfId="0" applyFont="1" applyBorder="1" applyAlignment="1">
      <alignment horizontal="center" vertical="center" wrapText="1"/>
    </xf>
    <xf numFmtId="0" fontId="28" fillId="0" borderId="36" xfId="0" applyFont="1" applyBorder="1" applyAlignment="1">
      <alignment horizontal="center" vertical="center" wrapText="1"/>
    </xf>
    <xf numFmtId="0" fontId="4" fillId="0" borderId="0" xfId="0" applyFont="1" applyAlignment="1">
      <alignment horizontal="center" vertical="center" wrapText="1"/>
    </xf>
    <xf numFmtId="0" fontId="28" fillId="61" borderId="46" xfId="0" applyFont="1" applyFill="1" applyBorder="1" applyAlignment="1">
      <alignment horizontal="center" vertical="center"/>
    </xf>
    <xf numFmtId="0" fontId="28" fillId="61" borderId="10" xfId="0" applyFont="1" applyFill="1" applyBorder="1" applyAlignment="1">
      <alignment horizontal="center" vertical="center"/>
    </xf>
    <xf numFmtId="0" fontId="28" fillId="61" borderId="46" xfId="0" applyFont="1" applyFill="1" applyBorder="1" applyAlignment="1">
      <alignment horizontal="center" vertical="center" wrapText="1"/>
    </xf>
    <xf numFmtId="0" fontId="28" fillId="61" borderId="10" xfId="0" applyFont="1" applyFill="1" applyBorder="1" applyAlignment="1">
      <alignment horizontal="center" vertical="center" wrapText="1"/>
    </xf>
    <xf numFmtId="0" fontId="4" fillId="58" borderId="46" xfId="0" applyFont="1" applyFill="1" applyBorder="1" applyAlignment="1">
      <alignment horizontal="center" vertical="center" wrapText="1"/>
    </xf>
    <xf numFmtId="0" fontId="4" fillId="58" borderId="9" xfId="0" applyFont="1" applyFill="1" applyBorder="1" applyAlignment="1">
      <alignment horizontal="center" vertical="center" wrapText="1"/>
    </xf>
    <xf numFmtId="0" fontId="4" fillId="58" borderId="10" xfId="0" applyFont="1" applyFill="1" applyBorder="1" applyAlignment="1">
      <alignment horizontal="center" vertical="center" wrapText="1"/>
    </xf>
    <xf numFmtId="0" fontId="5" fillId="51" borderId="7" xfId="0" applyFont="1" applyFill="1" applyBorder="1" applyAlignment="1">
      <alignment horizontal="center" vertical="center"/>
    </xf>
    <xf numFmtId="0" fontId="5" fillId="51" borderId="8" xfId="0" applyFont="1" applyFill="1" applyBorder="1" applyAlignment="1">
      <alignment horizontal="center" vertical="center"/>
    </xf>
    <xf numFmtId="0" fontId="5" fillId="51" borderId="41" xfId="0" applyFont="1" applyFill="1" applyBorder="1" applyAlignment="1">
      <alignment horizontal="center" vertical="center"/>
    </xf>
    <xf numFmtId="0" fontId="5" fillId="51" borderId="45" xfId="0" applyFont="1" applyFill="1" applyBorder="1" applyAlignment="1">
      <alignment horizontal="center" vertical="center"/>
    </xf>
    <xf numFmtId="0" fontId="5" fillId="51" borderId="37" xfId="0" applyFont="1" applyFill="1" applyBorder="1" applyAlignment="1">
      <alignment horizontal="center" vertical="center"/>
    </xf>
    <xf numFmtId="0" fontId="5" fillId="51" borderId="36" xfId="0" applyFont="1" applyFill="1" applyBorder="1" applyAlignment="1">
      <alignment horizontal="center" vertical="center"/>
    </xf>
    <xf numFmtId="0" fontId="4" fillId="58" borderId="51" xfId="0" applyFont="1" applyFill="1" applyBorder="1" applyAlignment="1">
      <alignment horizontal="center" vertical="center"/>
    </xf>
    <xf numFmtId="0" fontId="4" fillId="58" borderId="10" xfId="0" applyFont="1" applyFill="1" applyBorder="1" applyAlignment="1">
      <alignment horizontal="center" vertical="center"/>
    </xf>
    <xf numFmtId="0" fontId="4" fillId="58" borderId="49" xfId="0" applyFont="1" applyFill="1" applyBorder="1" applyAlignment="1">
      <alignment horizontal="center" vertical="center" wrapText="1"/>
    </xf>
    <xf numFmtId="0" fontId="4" fillId="58" borderId="51" xfId="0" applyFont="1" applyFill="1" applyBorder="1" applyAlignment="1">
      <alignment horizontal="center" vertical="center" wrapText="1"/>
    </xf>
    <xf numFmtId="0" fontId="51" fillId="67" borderId="69" xfId="0" applyFont="1" applyFill="1" applyBorder="1" applyAlignment="1">
      <alignment horizontal="left" vertical="center" wrapText="1"/>
    </xf>
    <xf numFmtId="0" fontId="51" fillId="67" borderId="70" xfId="0" applyFont="1" applyFill="1" applyBorder="1" applyAlignment="1">
      <alignment horizontal="left" vertical="center" wrapText="1"/>
    </xf>
    <xf numFmtId="0" fontId="51" fillId="67" borderId="71" xfId="0" applyFont="1" applyFill="1" applyBorder="1" applyAlignment="1">
      <alignment horizontal="left" vertical="center" wrapText="1"/>
    </xf>
    <xf numFmtId="0" fontId="53" fillId="67" borderId="40" xfId="0" applyFont="1" applyFill="1" applyBorder="1" applyAlignment="1">
      <alignment horizontal="center" vertical="center" wrapText="1"/>
    </xf>
    <xf numFmtId="0" fontId="53" fillId="67" borderId="43" xfId="0" applyFont="1" applyFill="1" applyBorder="1" applyAlignment="1">
      <alignment horizontal="center" vertical="center" wrapText="1"/>
    </xf>
    <xf numFmtId="0" fontId="53" fillId="67" borderId="35" xfId="0" applyFont="1" applyFill="1" applyBorder="1" applyAlignment="1">
      <alignment horizontal="center" vertical="center" wrapText="1"/>
    </xf>
    <xf numFmtId="0" fontId="0" fillId="0" borderId="0" xfId="0" applyFont="1" applyAlignment="1" applyProtection="1">
      <alignment horizontal="left" wrapText="1"/>
      <protection locked="0"/>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53" fillId="67" borderId="7" xfId="0" applyFont="1" applyFill="1" applyBorder="1" applyAlignment="1">
      <alignment horizontal="center" vertical="center" wrapText="1"/>
    </xf>
    <xf numFmtId="0" fontId="53" fillId="67" borderId="8" xfId="0" applyFont="1" applyFill="1" applyBorder="1" applyAlignment="1">
      <alignment horizontal="center" vertical="center" wrapText="1"/>
    </xf>
    <xf numFmtId="0" fontId="53" fillId="67" borderId="41" xfId="0" applyFont="1" applyFill="1" applyBorder="1" applyAlignment="1">
      <alignment horizontal="center" vertical="center" wrapText="1"/>
    </xf>
    <xf numFmtId="0" fontId="53" fillId="67" borderId="45" xfId="0" applyFont="1" applyFill="1" applyBorder="1" applyAlignment="1">
      <alignment horizontal="center" vertical="center" wrapText="1"/>
    </xf>
    <xf numFmtId="0" fontId="53" fillId="67" borderId="37" xfId="0" applyFont="1" applyFill="1" applyBorder="1" applyAlignment="1">
      <alignment horizontal="center" vertical="center" wrapText="1"/>
    </xf>
    <xf numFmtId="0" fontId="53" fillId="67" borderId="36" xfId="0" applyFont="1" applyFill="1" applyBorder="1" applyAlignment="1">
      <alignment horizontal="center" vertical="center" wrapText="1"/>
    </xf>
    <xf numFmtId="0" fontId="52" fillId="0" borderId="61" xfId="0" applyFont="1" applyBorder="1" applyAlignment="1">
      <alignment horizontal="center" vertical="center" wrapText="1"/>
    </xf>
    <xf numFmtId="0" fontId="52" fillId="0" borderId="55" xfId="0" applyFont="1" applyBorder="1" applyAlignment="1">
      <alignment horizontal="center" vertical="center" wrapText="1"/>
    </xf>
    <xf numFmtId="0" fontId="50" fillId="0" borderId="5" xfId="0" applyFont="1" applyBorder="1" applyAlignment="1">
      <alignment horizontal="left" vertical="center" wrapText="1"/>
    </xf>
    <xf numFmtId="0" fontId="50" fillId="0" borderId="64" xfId="0" applyFont="1" applyBorder="1" applyAlignment="1">
      <alignment horizontal="left" vertical="center" wrapText="1"/>
    </xf>
    <xf numFmtId="0" fontId="52" fillId="63" borderId="21" xfId="0" applyFont="1" applyFill="1" applyBorder="1" applyAlignment="1">
      <alignment horizontal="center" vertical="center" wrapText="1"/>
    </xf>
    <xf numFmtId="0" fontId="52" fillId="63" borderId="17" xfId="0" applyFont="1" applyFill="1" applyBorder="1" applyAlignment="1">
      <alignment horizontal="center" vertical="center" wrapText="1"/>
    </xf>
    <xf numFmtId="0" fontId="52" fillId="63" borderId="14" xfId="0" applyFont="1" applyFill="1" applyBorder="1" applyAlignment="1">
      <alignment horizontal="center" vertical="center" wrapText="1"/>
    </xf>
    <xf numFmtId="0" fontId="50" fillId="63" borderId="18" xfId="0" applyFont="1" applyFill="1" applyBorder="1" applyAlignment="1">
      <alignment horizontal="left" vertical="center" wrapText="1"/>
    </xf>
    <xf numFmtId="0" fontId="52" fillId="67" borderId="40" xfId="0" applyFont="1" applyFill="1" applyBorder="1" applyAlignment="1">
      <alignment horizontal="center" vertical="center" wrapText="1"/>
    </xf>
    <xf numFmtId="0" fontId="52" fillId="67" borderId="43" xfId="0" applyFont="1" applyFill="1" applyBorder="1" applyAlignment="1">
      <alignment horizontal="center" vertical="center" wrapText="1"/>
    </xf>
    <xf numFmtId="0" fontId="38" fillId="63" borderId="18" xfId="0" applyFont="1" applyFill="1" applyBorder="1" applyAlignment="1">
      <alignment horizontal="left" vertical="center" wrapText="1"/>
    </xf>
    <xf numFmtId="0" fontId="37" fillId="63" borderId="21" xfId="0" applyFont="1" applyFill="1" applyBorder="1" applyAlignment="1">
      <alignment horizontal="left" vertical="center" wrapText="1"/>
    </xf>
    <xf numFmtId="0" fontId="37" fillId="63" borderId="17" xfId="0" applyFont="1" applyFill="1" applyBorder="1" applyAlignment="1">
      <alignment horizontal="left" vertical="center" wrapText="1"/>
    </xf>
    <xf numFmtId="0" fontId="37" fillId="0" borderId="61" xfId="0" applyFont="1" applyBorder="1" applyAlignment="1">
      <alignment horizontal="left" vertical="center" wrapText="1"/>
    </xf>
    <xf numFmtId="0" fontId="37" fillId="0" borderId="14" xfId="0" applyFont="1" applyBorder="1" applyAlignment="1">
      <alignment horizontal="left" vertical="center" wrapText="1"/>
    </xf>
    <xf numFmtId="0" fontId="37" fillId="0" borderId="55" xfId="0" applyFont="1" applyBorder="1" applyAlignment="1">
      <alignment horizontal="left" vertical="center" wrapText="1"/>
    </xf>
    <xf numFmtId="0" fontId="38" fillId="0" borderId="5" xfId="0" applyFont="1" applyBorder="1" applyAlignment="1">
      <alignment horizontal="left" vertical="center" wrapText="1"/>
    </xf>
    <xf numFmtId="0" fontId="38" fillId="0" borderId="18" xfId="0" applyFont="1" applyBorder="1" applyAlignment="1">
      <alignment horizontal="left" vertical="center" wrapText="1"/>
    </xf>
    <xf numFmtId="0" fontId="38" fillId="0" borderId="64" xfId="0" applyFont="1" applyBorder="1" applyAlignment="1">
      <alignment horizontal="left" vertical="center" wrapText="1"/>
    </xf>
    <xf numFmtId="0" fontId="40" fillId="64" borderId="59" xfId="115" applyFont="1" applyFill="1" applyAlignment="1">
      <alignment horizontal="center" vertical="center" wrapText="1"/>
    </xf>
    <xf numFmtId="0" fontId="39" fillId="0" borderId="19" xfId="0" applyFont="1" applyBorder="1" applyAlignment="1">
      <alignment horizontal="center"/>
    </xf>
    <xf numFmtId="0" fontId="39" fillId="0" borderId="20" xfId="0" applyFont="1" applyBorder="1" applyAlignment="1">
      <alignment horizontal="center"/>
    </xf>
    <xf numFmtId="0" fontId="39" fillId="0" borderId="21" xfId="0" applyFont="1" applyBorder="1" applyAlignment="1">
      <alignment horizontal="center"/>
    </xf>
    <xf numFmtId="0" fontId="49" fillId="67" borderId="69" xfId="0" applyFont="1" applyFill="1" applyBorder="1" applyAlignment="1">
      <alignment horizontal="left" vertical="center" wrapText="1"/>
    </xf>
    <xf numFmtId="0" fontId="49" fillId="67" borderId="70" xfId="0" applyFont="1" applyFill="1" applyBorder="1" applyAlignment="1">
      <alignment horizontal="left" vertical="center" wrapText="1"/>
    </xf>
    <xf numFmtId="0" fontId="49" fillId="67" borderId="71" xfId="0" applyFont="1" applyFill="1" applyBorder="1" applyAlignment="1">
      <alignment horizontal="left" vertical="center" wrapText="1"/>
    </xf>
    <xf numFmtId="0" fontId="4" fillId="64" borderId="59" xfId="115" applyFont="1" applyFill="1" applyAlignment="1">
      <alignment horizontal="center" vertical="center" wrapText="1"/>
    </xf>
    <xf numFmtId="0" fontId="4" fillId="64" borderId="59" xfId="115" applyFont="1" applyFill="1" applyAlignment="1">
      <alignment horizontal="center" vertical="center"/>
    </xf>
    <xf numFmtId="0" fontId="4" fillId="65" borderId="59" xfId="115" applyFont="1" applyFill="1" applyAlignment="1">
      <alignment horizontal="center" vertical="center" wrapText="1"/>
    </xf>
    <xf numFmtId="0" fontId="38" fillId="49" borderId="69" xfId="0" applyFont="1" applyFill="1" applyBorder="1" applyAlignment="1">
      <alignment horizontal="left" vertical="center" wrapText="1"/>
    </xf>
    <xf numFmtId="0" fontId="38" fillId="49" borderId="70" xfId="0" applyFont="1" applyFill="1" applyBorder="1" applyAlignment="1">
      <alignment horizontal="left" vertical="center" wrapText="1"/>
    </xf>
    <xf numFmtId="0" fontId="38" fillId="49" borderId="71" xfId="0" applyFont="1" applyFill="1" applyBorder="1" applyAlignment="1">
      <alignment horizontal="left" vertical="center" wrapText="1"/>
    </xf>
    <xf numFmtId="0" fontId="40" fillId="64" borderId="59" xfId="115" applyFont="1" applyFill="1" applyAlignment="1">
      <alignment horizontal="center" vertical="center"/>
    </xf>
    <xf numFmtId="0" fontId="40" fillId="65" borderId="59" xfId="115" applyFont="1" applyFill="1" applyAlignment="1">
      <alignment horizontal="center" vertical="center" wrapText="1"/>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72" xfId="0" applyFont="1" applyBorder="1" applyAlignment="1">
      <alignment horizontal="center" vertical="center"/>
    </xf>
    <xf numFmtId="0" fontId="50" fillId="0" borderId="48" xfId="0" applyFont="1" applyBorder="1" applyAlignment="1">
      <alignment horizontal="center" vertical="center"/>
    </xf>
    <xf numFmtId="0" fontId="50" fillId="0" borderId="61" xfId="0" applyFont="1" applyBorder="1" applyAlignment="1">
      <alignment horizontal="center" vertical="center"/>
    </xf>
    <xf numFmtId="0" fontId="37" fillId="49" borderId="7" xfId="0" applyFont="1" applyFill="1" applyBorder="1" applyAlignment="1">
      <alignment horizontal="center" vertical="center" wrapText="1"/>
    </xf>
    <xf numFmtId="0" fontId="37" fillId="49" borderId="8" xfId="0" applyFont="1" applyFill="1" applyBorder="1" applyAlignment="1">
      <alignment horizontal="center" vertical="center" wrapText="1"/>
    </xf>
    <xf numFmtId="0" fontId="37" fillId="49" borderId="41" xfId="0" applyFont="1" applyFill="1" applyBorder="1" applyAlignment="1">
      <alignment horizontal="center" vertical="center" wrapText="1"/>
    </xf>
    <xf numFmtId="0" fontId="37" fillId="49" borderId="45" xfId="0" applyFont="1" applyFill="1" applyBorder="1" applyAlignment="1">
      <alignment horizontal="center" vertical="center" wrapText="1"/>
    </xf>
    <xf numFmtId="0" fontId="37" fillId="49" borderId="37" xfId="0" applyFont="1" applyFill="1" applyBorder="1" applyAlignment="1">
      <alignment horizontal="center" vertical="center" wrapText="1"/>
    </xf>
    <xf numFmtId="0" fontId="37" fillId="49" borderId="36" xfId="0" applyFont="1" applyFill="1" applyBorder="1" applyAlignment="1">
      <alignment horizontal="center" vertical="center" wrapText="1"/>
    </xf>
    <xf numFmtId="0" fontId="37" fillId="49" borderId="40" xfId="0" applyFont="1" applyFill="1" applyBorder="1" applyAlignment="1">
      <alignment horizontal="center" vertical="center" wrapText="1"/>
    </xf>
    <xf numFmtId="0" fontId="37" fillId="49" borderId="43" xfId="0" applyFont="1" applyFill="1" applyBorder="1" applyAlignment="1">
      <alignment horizontal="center" vertical="center" wrapText="1"/>
    </xf>
    <xf numFmtId="0" fontId="37" fillId="49" borderId="35" xfId="0" applyFont="1" applyFill="1" applyBorder="1" applyAlignment="1">
      <alignment horizontal="center" vertical="center" wrapText="1"/>
    </xf>
    <xf numFmtId="0" fontId="5" fillId="0" borderId="40"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40"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49" fillId="0" borderId="60" xfId="0" applyFont="1" applyBorder="1" applyAlignment="1">
      <alignment horizontal="center" vertical="center" wrapText="1"/>
    </xf>
    <xf numFmtId="0" fontId="49" fillId="0" borderId="63" xfId="0" applyFont="1" applyBorder="1" applyAlignment="1">
      <alignment horizontal="center" vertical="center" wrapText="1"/>
    </xf>
    <xf numFmtId="0" fontId="49" fillId="0" borderId="67" xfId="0" applyFont="1" applyBorder="1" applyAlignment="1">
      <alignment horizontal="center" vertical="center" wrapText="1"/>
    </xf>
    <xf numFmtId="0" fontId="52" fillId="0" borderId="14" xfId="0" applyFont="1" applyBorder="1" applyAlignment="1">
      <alignment horizontal="center" vertical="center" wrapText="1"/>
    </xf>
    <xf numFmtId="0" fontId="50" fillId="0" borderId="18" xfId="0" applyFont="1" applyBorder="1" applyAlignment="1">
      <alignment horizontal="left" vertical="center" wrapText="1"/>
    </xf>
    <xf numFmtId="0" fontId="37" fillId="63" borderId="14" xfId="0" applyFont="1" applyFill="1" applyBorder="1" applyAlignment="1">
      <alignment horizontal="left" vertical="center" wrapText="1"/>
    </xf>
    <xf numFmtId="0" fontId="38" fillId="0" borderId="60" xfId="0" applyFont="1" applyBorder="1" applyAlignment="1">
      <alignment horizontal="center" vertical="center" wrapText="1"/>
    </xf>
    <xf numFmtId="0" fontId="38" fillId="0" borderId="63" xfId="0" applyFont="1" applyBorder="1" applyAlignment="1">
      <alignment horizontal="center" vertical="center" wrapText="1"/>
    </xf>
    <xf numFmtId="0" fontId="38" fillId="0" borderId="67" xfId="0" applyFont="1" applyBorder="1" applyAlignment="1">
      <alignment horizontal="center" vertical="center" wrapText="1"/>
    </xf>
    <xf numFmtId="0" fontId="45" fillId="0" borderId="0" xfId="0" applyFont="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5" fillId="49" borderId="40" xfId="0" applyFont="1" applyFill="1" applyBorder="1" applyAlignment="1" applyProtection="1">
      <alignment horizontal="center" vertical="center" wrapText="1"/>
      <protection locked="0"/>
    </xf>
    <xf numFmtId="0" fontId="5" fillId="49" borderId="43" xfId="0" applyFont="1" applyFill="1" applyBorder="1" applyAlignment="1" applyProtection="1">
      <alignment horizontal="center" vertical="center" wrapText="1"/>
      <protection locked="0"/>
    </xf>
    <xf numFmtId="0" fontId="5" fillId="49" borderId="35" xfId="0" applyFont="1" applyFill="1" applyBorder="1" applyAlignment="1" applyProtection="1">
      <alignment horizontal="center" vertical="center" wrapText="1"/>
      <protection locked="0"/>
    </xf>
    <xf numFmtId="0" fontId="5" fillId="49" borderId="7" xfId="0" applyFont="1" applyFill="1" applyBorder="1" applyAlignment="1" applyProtection="1">
      <alignment horizontal="center" vertical="center" wrapText="1"/>
      <protection locked="0"/>
    </xf>
    <xf numFmtId="0" fontId="5" fillId="49" borderId="41" xfId="0" applyFont="1" applyFill="1" applyBorder="1" applyAlignment="1" applyProtection="1">
      <alignment horizontal="center" vertical="center" wrapText="1"/>
      <protection locked="0"/>
    </xf>
    <xf numFmtId="0" fontId="5" fillId="49" borderId="45" xfId="0" applyFont="1" applyFill="1" applyBorder="1" applyAlignment="1" applyProtection="1">
      <alignment horizontal="center" vertical="center" wrapText="1"/>
      <protection locked="0"/>
    </xf>
    <xf numFmtId="0" fontId="5" fillId="49" borderId="36" xfId="0" applyFont="1" applyFill="1" applyBorder="1" applyAlignment="1" applyProtection="1">
      <alignment horizontal="center" vertical="center" wrapText="1"/>
      <protection locked="0"/>
    </xf>
    <xf numFmtId="0" fontId="3" fillId="0" borderId="40"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0" fillId="60" borderId="40" xfId="0" applyFont="1" applyFill="1" applyBorder="1" applyAlignment="1" applyProtection="1">
      <alignment horizontal="center" vertical="center" wrapText="1"/>
      <protection locked="0"/>
    </xf>
    <xf numFmtId="0" fontId="3" fillId="60" borderId="43" xfId="0" applyFont="1" applyFill="1" applyBorder="1" applyAlignment="1" applyProtection="1">
      <alignment horizontal="center" vertical="center" wrapText="1"/>
      <protection locked="0"/>
    </xf>
    <xf numFmtId="0" fontId="3" fillId="60" borderId="42" xfId="0" applyFont="1" applyFill="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4" fillId="0" borderId="0" xfId="0" applyFont="1" applyAlignment="1" applyProtection="1">
      <alignment horizontal="center" wrapText="1"/>
      <protection locked="0"/>
    </xf>
    <xf numFmtId="0" fontId="5" fillId="49" borderId="40" xfId="0" applyFont="1" applyFill="1" applyBorder="1" applyAlignment="1" applyProtection="1">
      <alignment horizontal="center" vertical="center"/>
      <protection locked="0"/>
    </xf>
    <xf numFmtId="0" fontId="5" fillId="49" borderId="35" xfId="0" applyFont="1" applyFill="1" applyBorder="1" applyAlignment="1" applyProtection="1">
      <alignment horizontal="center" vertical="center"/>
      <protection locked="0"/>
    </xf>
    <xf numFmtId="0" fontId="5" fillId="49" borderId="46" xfId="0" applyFont="1" applyFill="1" applyBorder="1" applyAlignment="1" applyProtection="1">
      <alignment horizontal="center" vertical="center"/>
      <protection locked="0"/>
    </xf>
    <xf numFmtId="0" fontId="5" fillId="49" borderId="9" xfId="0" applyFont="1" applyFill="1" applyBorder="1" applyAlignment="1" applyProtection="1">
      <alignment horizontal="center" vertical="center"/>
      <protection locked="0"/>
    </xf>
    <xf numFmtId="0" fontId="5" fillId="49" borderId="10" xfId="0" applyFont="1" applyFill="1" applyBorder="1" applyAlignment="1" applyProtection="1">
      <alignment horizontal="center" vertical="center"/>
      <protection locked="0"/>
    </xf>
    <xf numFmtId="0" fontId="3" fillId="0" borderId="46"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60" borderId="40" xfId="0" applyFont="1" applyFill="1" applyBorder="1" applyAlignment="1" applyProtection="1">
      <alignment horizontal="center" vertical="center" wrapText="1"/>
      <protection locked="0"/>
    </xf>
    <xf numFmtId="0" fontId="79" fillId="0" borderId="11" xfId="0" applyFont="1" applyBorder="1" applyAlignment="1">
      <alignment horizontal="left" vertical="center" wrapText="1"/>
    </xf>
    <xf numFmtId="0" fontId="79" fillId="0" borderId="56" xfId="0" applyFont="1" applyBorder="1" applyAlignment="1">
      <alignment horizontal="left" vertical="center" wrapText="1"/>
    </xf>
    <xf numFmtId="0" fontId="79" fillId="0" borderId="65" xfId="0" applyFont="1" applyBorder="1" applyAlignment="1">
      <alignment horizontal="left" vertical="center" wrapText="1"/>
    </xf>
    <xf numFmtId="0" fontId="79" fillId="0" borderId="66" xfId="0" applyFont="1" applyBorder="1" applyAlignment="1">
      <alignment horizontal="left" vertical="center" wrapText="1"/>
    </xf>
    <xf numFmtId="0" fontId="80" fillId="82" borderId="7" xfId="116" applyFont="1" applyFill="1" applyBorder="1" applyAlignment="1">
      <alignment horizontal="center" vertical="center" wrapText="1"/>
    </xf>
    <xf numFmtId="0" fontId="80" fillId="82" borderId="8" xfId="116" applyFont="1" applyFill="1" applyBorder="1" applyAlignment="1">
      <alignment horizontal="center" vertical="center"/>
    </xf>
    <xf numFmtId="0" fontId="82" fillId="0" borderId="3" xfId="0" applyFont="1" applyBorder="1" applyAlignment="1">
      <alignment horizontal="left" vertical="center" wrapText="1"/>
    </xf>
    <xf numFmtId="0" fontId="82" fillId="0" borderId="11" xfId="0" applyFont="1" applyBorder="1" applyAlignment="1">
      <alignment horizontal="left" vertical="center" wrapText="1"/>
    </xf>
    <xf numFmtId="0" fontId="82" fillId="0" borderId="65" xfId="0" applyFont="1" applyBorder="1" applyAlignment="1">
      <alignment horizontal="left" vertical="center" wrapText="1"/>
    </xf>
    <xf numFmtId="0" fontId="76" fillId="82" borderId="7" xfId="116" applyFont="1" applyFill="1" applyBorder="1" applyAlignment="1">
      <alignment horizontal="center" vertical="center" wrapText="1"/>
    </xf>
    <xf numFmtId="0" fontId="67" fillId="82" borderId="8" xfId="116" applyFont="1" applyFill="1" applyBorder="1" applyAlignment="1">
      <alignment horizontal="center" vertical="center"/>
    </xf>
    <xf numFmtId="0" fontId="81" fillId="84" borderId="5" xfId="0" applyFont="1" applyFill="1" applyBorder="1" applyAlignment="1">
      <alignment horizontal="center" vertical="center" wrapText="1"/>
    </xf>
    <xf numFmtId="0" fontId="0" fillId="0" borderId="37" xfId="0" applyBorder="1" applyAlignment="1">
      <alignment horizontal="center"/>
    </xf>
    <xf numFmtId="0" fontId="56" fillId="61" borderId="8" xfId="0" applyFont="1" applyFill="1" applyBorder="1" applyAlignment="1">
      <alignment horizontal="center" vertical="center"/>
    </xf>
    <xf numFmtId="0" fontId="85" fillId="82" borderId="13" xfId="0" applyFont="1" applyFill="1" applyBorder="1" applyAlignment="1">
      <alignment horizontal="center" vertical="center"/>
    </xf>
    <xf numFmtId="0" fontId="85" fillId="82" borderId="57" xfId="0" applyFont="1" applyFill="1" applyBorder="1" applyAlignment="1">
      <alignment horizontal="center" vertical="center"/>
    </xf>
    <xf numFmtId="0" fontId="85" fillId="82" borderId="14" xfId="0" applyFont="1" applyFill="1" applyBorder="1" applyAlignment="1">
      <alignment horizontal="center" vertical="center"/>
    </xf>
    <xf numFmtId="0" fontId="70" fillId="61" borderId="13" xfId="0" applyFont="1" applyFill="1" applyBorder="1" applyAlignment="1">
      <alignment horizontal="center" vertical="center"/>
    </xf>
    <xf numFmtId="0" fontId="70" fillId="61" borderId="57" xfId="0" applyFont="1" applyFill="1" applyBorder="1" applyAlignment="1">
      <alignment horizontal="center" vertical="center"/>
    </xf>
    <xf numFmtId="0" fontId="70" fillId="61" borderId="14" xfId="0" applyFont="1" applyFill="1" applyBorder="1" applyAlignment="1">
      <alignment horizontal="center" vertical="center"/>
    </xf>
    <xf numFmtId="0" fontId="70" fillId="61" borderId="1" xfId="0" applyFont="1" applyFill="1" applyBorder="1" applyAlignment="1">
      <alignment horizontal="center" vertical="center"/>
    </xf>
    <xf numFmtId="0" fontId="70" fillId="61" borderId="0" xfId="0" applyFont="1" applyFill="1" applyBorder="1" applyAlignment="1">
      <alignment horizontal="center" vertical="center"/>
    </xf>
    <xf numFmtId="0" fontId="70" fillId="61" borderId="23" xfId="0" applyFont="1" applyFill="1" applyBorder="1" applyAlignment="1">
      <alignment horizontal="center" vertical="center"/>
    </xf>
    <xf numFmtId="0" fontId="70" fillId="61" borderId="19" xfId="0" applyFont="1" applyFill="1" applyBorder="1" applyAlignment="1">
      <alignment horizontal="center" vertical="center"/>
    </xf>
    <xf numFmtId="0" fontId="70" fillId="61" borderId="20" xfId="0" applyFont="1" applyFill="1" applyBorder="1" applyAlignment="1">
      <alignment horizontal="center" vertical="center"/>
    </xf>
    <xf numFmtId="0" fontId="70" fillId="61" borderId="21" xfId="0" applyFont="1" applyFill="1" applyBorder="1" applyAlignment="1">
      <alignment horizontal="center" vertical="center"/>
    </xf>
    <xf numFmtId="0" fontId="81" fillId="84" borderId="80" xfId="0" applyFont="1" applyFill="1" applyBorder="1" applyAlignment="1">
      <alignment horizontal="center" vertical="center"/>
    </xf>
    <xf numFmtId="0" fontId="81" fillId="84" borderId="81" xfId="0" applyFont="1" applyFill="1" applyBorder="1" applyAlignment="1">
      <alignment horizontal="center" vertical="center"/>
    </xf>
    <xf numFmtId="0" fontId="79" fillId="0" borderId="33" xfId="0" applyFont="1" applyBorder="1" applyAlignment="1">
      <alignment horizontal="left" vertical="center" wrapText="1"/>
    </xf>
    <xf numFmtId="0" fontId="79" fillId="0" borderId="78" xfId="0" applyFont="1" applyBorder="1" applyAlignment="1">
      <alignment horizontal="left" vertical="center" wrapText="1"/>
    </xf>
    <xf numFmtId="0" fontId="80" fillId="82" borderId="4" xfId="116" applyFont="1" applyFill="1" applyBorder="1" applyAlignment="1">
      <alignment horizontal="center" vertical="center" wrapText="1"/>
    </xf>
    <xf numFmtId="0" fontId="80" fillId="82" borderId="5" xfId="116" applyFont="1" applyFill="1" applyBorder="1" applyAlignment="1">
      <alignment horizontal="center" vertical="center"/>
    </xf>
    <xf numFmtId="0" fontId="80" fillId="82" borderId="76" xfId="116" applyFont="1" applyFill="1" applyBorder="1" applyAlignment="1">
      <alignment horizontal="center" vertical="center"/>
    </xf>
    <xf numFmtId="0" fontId="76" fillId="82" borderId="4" xfId="116" applyFont="1" applyFill="1" applyBorder="1" applyAlignment="1">
      <alignment horizontal="center" vertical="center" wrapText="1"/>
    </xf>
    <xf numFmtId="0" fontId="67" fillId="82" borderId="5" xfId="116" applyFont="1" applyFill="1" applyBorder="1" applyAlignment="1">
      <alignment horizontal="center" vertical="center"/>
    </xf>
    <xf numFmtId="0" fontId="67" fillId="82" borderId="76" xfId="116" applyFont="1" applyFill="1" applyBorder="1" applyAlignment="1">
      <alignment horizontal="center" vertical="center"/>
    </xf>
    <xf numFmtId="0" fontId="59" fillId="53" borderId="86" xfId="0" applyFont="1" applyFill="1" applyBorder="1" applyAlignment="1">
      <alignment horizontal="center" vertical="center" wrapText="1"/>
    </xf>
    <xf numFmtId="0" fontId="59" fillId="53" borderId="85" xfId="0" applyFont="1" applyFill="1" applyBorder="1" applyAlignment="1">
      <alignment horizontal="center" vertical="center" wrapText="1"/>
    </xf>
    <xf numFmtId="0" fontId="59" fillId="53" borderId="87" xfId="0" applyFont="1" applyFill="1" applyBorder="1" applyAlignment="1">
      <alignment horizontal="center" vertical="center" wrapText="1"/>
    </xf>
    <xf numFmtId="0" fontId="59" fillId="53" borderId="88" xfId="0" applyFont="1" applyFill="1" applyBorder="1" applyAlignment="1">
      <alignment horizontal="center" vertical="center" wrapText="1"/>
    </xf>
    <xf numFmtId="0" fontId="59" fillId="53" borderId="89" xfId="0" applyFont="1" applyFill="1" applyBorder="1" applyAlignment="1">
      <alignment horizontal="center" vertical="center" wrapText="1"/>
    </xf>
    <xf numFmtId="0" fontId="59" fillId="53" borderId="90" xfId="0" applyFont="1" applyFill="1" applyBorder="1" applyAlignment="1">
      <alignment horizontal="center" vertical="center" wrapText="1"/>
    </xf>
    <xf numFmtId="0" fontId="60" fillId="68" borderId="40" xfId="0" applyFont="1" applyFill="1" applyBorder="1" applyAlignment="1">
      <alignment horizontal="center" vertical="center" textRotation="255" wrapText="1"/>
    </xf>
    <xf numFmtId="0" fontId="60" fillId="68" borderId="43" xfId="0" applyFont="1" applyFill="1" applyBorder="1" applyAlignment="1">
      <alignment horizontal="center" vertical="center" textRotation="255" wrapText="1"/>
    </xf>
    <xf numFmtId="0" fontId="60" fillId="68" borderId="35" xfId="0" applyFont="1" applyFill="1" applyBorder="1" applyAlignment="1">
      <alignment horizontal="center" vertical="center" textRotation="255" wrapText="1"/>
    </xf>
    <xf numFmtId="0" fontId="46" fillId="70" borderId="46" xfId="0" applyFont="1" applyFill="1" applyBorder="1" applyAlignment="1">
      <alignment horizontal="center" vertical="center" wrapText="1"/>
    </xf>
    <xf numFmtId="0" fontId="46" fillId="70" borderId="9" xfId="0" applyFont="1" applyFill="1" applyBorder="1" applyAlignment="1">
      <alignment horizontal="center" vertical="center" wrapText="1"/>
    </xf>
    <xf numFmtId="0" fontId="46" fillId="70" borderId="10" xfId="0" applyFont="1" applyFill="1" applyBorder="1" applyAlignment="1">
      <alignment horizontal="center" vertical="center" wrapText="1"/>
    </xf>
    <xf numFmtId="0" fontId="4" fillId="53" borderId="1" xfId="0" applyFont="1" applyFill="1" applyBorder="1" applyAlignment="1">
      <alignment horizontal="center" vertical="center"/>
    </xf>
    <xf numFmtId="0" fontId="4" fillId="53" borderId="0" xfId="0" applyFont="1" applyFill="1" applyBorder="1" applyAlignment="1">
      <alignment horizontal="center" vertical="center"/>
    </xf>
    <xf numFmtId="0" fontId="59" fillId="65" borderId="86" xfId="0" applyFont="1" applyFill="1" applyBorder="1" applyAlignment="1">
      <alignment horizontal="center" vertical="center" wrapText="1"/>
    </xf>
    <xf numFmtId="0" fontId="59" fillId="65" borderId="85" xfId="0" applyFont="1" applyFill="1" applyBorder="1" applyAlignment="1">
      <alignment horizontal="center" vertical="center" wrapText="1"/>
    </xf>
    <xf numFmtId="0" fontId="59" fillId="65" borderId="87" xfId="0" applyFont="1" applyFill="1" applyBorder="1" applyAlignment="1">
      <alignment horizontal="center" vertical="center" wrapText="1"/>
    </xf>
    <xf numFmtId="0" fontId="59" fillId="65" borderId="88" xfId="0" applyFont="1" applyFill="1" applyBorder="1" applyAlignment="1">
      <alignment horizontal="center" vertical="center" wrapText="1"/>
    </xf>
    <xf numFmtId="0" fontId="59" fillId="65" borderId="89" xfId="0" applyFont="1" applyFill="1" applyBorder="1" applyAlignment="1">
      <alignment horizontal="center" vertical="center" wrapText="1"/>
    </xf>
    <xf numFmtId="0" fontId="59" fillId="65" borderId="90" xfId="0" applyFont="1" applyFill="1" applyBorder="1" applyAlignment="1">
      <alignment horizontal="center" vertical="center" wrapText="1"/>
    </xf>
    <xf numFmtId="0" fontId="59" fillId="71" borderId="86" xfId="0" applyFont="1" applyFill="1" applyBorder="1" applyAlignment="1">
      <alignment horizontal="center" vertical="center" wrapText="1"/>
    </xf>
    <xf numFmtId="0" fontId="59" fillId="71" borderId="85" xfId="0" applyFont="1" applyFill="1" applyBorder="1" applyAlignment="1">
      <alignment horizontal="center" vertical="center" wrapText="1"/>
    </xf>
    <xf numFmtId="0" fontId="59" fillId="71" borderId="87" xfId="0" applyFont="1" applyFill="1" applyBorder="1" applyAlignment="1">
      <alignment horizontal="center" vertical="center" wrapText="1"/>
    </xf>
    <xf numFmtId="0" fontId="59" fillId="71" borderId="88" xfId="0" applyFont="1" applyFill="1" applyBorder="1" applyAlignment="1">
      <alignment horizontal="center" vertical="center" wrapText="1"/>
    </xf>
    <xf numFmtId="0" fontId="59" fillId="71" borderId="89" xfId="0" applyFont="1" applyFill="1" applyBorder="1" applyAlignment="1">
      <alignment horizontal="center" vertical="center" wrapText="1"/>
    </xf>
    <xf numFmtId="0" fontId="59" fillId="71" borderId="90" xfId="0" applyFont="1" applyFill="1" applyBorder="1" applyAlignment="1">
      <alignment horizontal="center" vertical="center" wrapText="1"/>
    </xf>
    <xf numFmtId="0" fontId="27" fillId="0" borderId="0" xfId="0" applyFont="1" applyAlignment="1">
      <alignment horizontal="left" vertical="center" wrapText="1"/>
    </xf>
    <xf numFmtId="0" fontId="46" fillId="50" borderId="0" xfId="0" applyFont="1" applyFill="1" applyAlignment="1">
      <alignment horizontal="center" vertical="center" wrapText="1"/>
    </xf>
    <xf numFmtId="0" fontId="74" fillId="0" borderId="83"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7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19" xfId="0" applyFont="1" applyBorder="1" applyAlignment="1">
      <alignment horizontal="center" vertical="center" wrapText="1"/>
    </xf>
    <xf numFmtId="0" fontId="44" fillId="0" borderId="75" xfId="0" applyFont="1" applyBorder="1" applyAlignment="1">
      <alignment horizontal="center" vertical="center" wrapText="1"/>
    </xf>
    <xf numFmtId="0" fontId="5" fillId="83" borderId="74" xfId="0" applyFont="1" applyFill="1" applyBorder="1" applyAlignment="1">
      <alignment horizontal="center" vertical="center"/>
    </xf>
    <xf numFmtId="0" fontId="5" fillId="83" borderId="55" xfId="0" applyFont="1" applyFill="1" applyBorder="1" applyAlignment="1">
      <alignment horizontal="center" vertical="center"/>
    </xf>
    <xf numFmtId="0" fontId="45" fillId="61" borderId="97" xfId="0" applyFont="1" applyFill="1" applyBorder="1" applyAlignment="1">
      <alignment horizontal="center" vertical="center"/>
    </xf>
    <xf numFmtId="0" fontId="45" fillId="61" borderId="96" xfId="0" applyFont="1" applyFill="1" applyBorder="1" applyAlignment="1">
      <alignment horizontal="center" vertical="center"/>
    </xf>
    <xf numFmtId="0" fontId="0" fillId="0" borderId="12" xfId="0" applyBorder="1" applyAlignment="1">
      <alignment horizontal="center"/>
    </xf>
    <xf numFmtId="0" fontId="0" fillId="0" borderId="64" xfId="0" applyBorder="1" applyAlignment="1">
      <alignment horizontal="center"/>
    </xf>
    <xf numFmtId="0" fontId="45" fillId="51" borderId="12" xfId="0" applyFont="1" applyFill="1" applyBorder="1" applyAlignment="1">
      <alignment horizontal="center" vertical="center"/>
    </xf>
    <xf numFmtId="0" fontId="45" fillId="51" borderId="64" xfId="0" applyFont="1" applyFill="1" applyBorder="1" applyAlignment="1">
      <alignment horizontal="center" vertical="center"/>
    </xf>
    <xf numFmtId="0" fontId="45" fillId="53" borderId="91" xfId="0" applyFont="1" applyFill="1" applyBorder="1" applyAlignment="1">
      <alignment horizontal="center" vertical="center"/>
    </xf>
    <xf numFmtId="0" fontId="45" fillId="53" borderId="94" xfId="0" applyFont="1" applyFill="1" applyBorder="1" applyAlignment="1">
      <alignment horizontal="center" vertical="center"/>
    </xf>
    <xf numFmtId="0" fontId="74" fillId="50" borderId="12" xfId="0" applyFont="1" applyFill="1" applyBorder="1" applyAlignment="1">
      <alignment horizontal="center" vertical="center" wrapText="1"/>
    </xf>
    <xf numFmtId="0" fontId="74" fillId="50" borderId="33" xfId="0" applyFont="1" applyFill="1" applyBorder="1" applyAlignment="1">
      <alignment horizontal="center" vertical="center" wrapText="1"/>
    </xf>
    <xf numFmtId="0" fontId="0" fillId="0" borderId="93" xfId="0" applyBorder="1" applyAlignment="1">
      <alignment horizontal="center"/>
    </xf>
    <xf numFmtId="0" fontId="69" fillId="74" borderId="97" xfId="117" applyFont="1" applyFill="1" applyBorder="1" applyAlignment="1">
      <alignment horizontal="center" vertical="center" wrapText="1"/>
    </xf>
    <xf numFmtId="0" fontId="69" fillId="74" borderId="77" xfId="117" applyFont="1" applyFill="1" applyBorder="1" applyAlignment="1">
      <alignment horizontal="center" vertical="center" wrapText="1"/>
    </xf>
    <xf numFmtId="0" fontId="69" fillId="74" borderId="16" xfId="117" applyFont="1" applyFill="1" applyBorder="1" applyAlignment="1">
      <alignment horizontal="left" vertical="center" wrapText="1"/>
    </xf>
    <xf numFmtId="0" fontId="69" fillId="74" borderId="84" xfId="117" applyFont="1" applyFill="1" applyBorder="1" applyAlignment="1">
      <alignment horizontal="left" vertical="center" wrapText="1"/>
    </xf>
    <xf numFmtId="0" fontId="69" fillId="74" borderId="19" xfId="117" applyFont="1" applyFill="1" applyBorder="1" applyAlignment="1">
      <alignment horizontal="left" vertical="center" wrapText="1"/>
    </xf>
    <xf numFmtId="0" fontId="69" fillId="74" borderId="22" xfId="117" applyFont="1" applyFill="1" applyBorder="1" applyAlignment="1">
      <alignment horizontal="left" vertical="center" wrapText="1"/>
    </xf>
    <xf numFmtId="0" fontId="72" fillId="74" borderId="97" xfId="117" applyFont="1" applyFill="1" applyBorder="1" applyAlignment="1">
      <alignment horizontal="center" vertical="center" wrapText="1"/>
    </xf>
    <xf numFmtId="0" fontId="72" fillId="74" borderId="77" xfId="117" applyFont="1" applyFill="1" applyBorder="1" applyAlignment="1">
      <alignment horizontal="center" vertical="center" wrapText="1"/>
    </xf>
    <xf numFmtId="0" fontId="71" fillId="74" borderId="91" xfId="117" applyFont="1" applyFill="1" applyBorder="1" applyAlignment="1">
      <alignment horizontal="center" vertical="center" wrapText="1"/>
    </xf>
    <xf numFmtId="0" fontId="71" fillId="74" borderId="78" xfId="117" applyFont="1" applyFill="1" applyBorder="1" applyAlignment="1">
      <alignment horizontal="center" vertical="center" wrapText="1"/>
    </xf>
    <xf numFmtId="0" fontId="73" fillId="68" borderId="12" xfId="0" applyFont="1" applyFill="1" applyBorder="1" applyAlignment="1">
      <alignment horizontal="center" vertical="center" textRotation="255" wrapText="1"/>
    </xf>
    <xf numFmtId="0" fontId="73" fillId="68" borderId="18" xfId="0" applyFont="1" applyFill="1" applyBorder="1" applyAlignment="1">
      <alignment horizontal="center" vertical="center" textRotation="255" wrapText="1"/>
    </xf>
    <xf numFmtId="0" fontId="73" fillId="68" borderId="33" xfId="0" applyFont="1" applyFill="1" applyBorder="1" applyAlignment="1">
      <alignment horizontal="center" vertical="center" textRotation="255" wrapText="1"/>
    </xf>
    <xf numFmtId="0" fontId="73" fillId="0" borderId="92"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83"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82"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69" fillId="57" borderId="11" xfId="117" applyFont="1" applyFill="1" applyBorder="1" applyAlignment="1">
      <alignment horizontal="left" vertical="center" wrapText="1"/>
    </xf>
    <xf numFmtId="0" fontId="69" fillId="57" borderId="13" xfId="117" applyFont="1" applyFill="1" applyBorder="1" applyAlignment="1">
      <alignment horizontal="left" vertical="center" wrapText="1"/>
    </xf>
    <xf numFmtId="0" fontId="69" fillId="74" borderId="11" xfId="117" applyFont="1" applyFill="1" applyBorder="1" applyAlignment="1">
      <alignment horizontal="left" vertical="center" wrapText="1"/>
    </xf>
    <xf numFmtId="0" fontId="69" fillId="74" borderId="13" xfId="117" applyFont="1" applyFill="1" applyBorder="1" applyAlignment="1">
      <alignment horizontal="left" vertical="center" wrapText="1"/>
    </xf>
    <xf numFmtId="0" fontId="122" fillId="82" borderId="7" xfId="116" applyFont="1" applyFill="1" applyBorder="1" applyAlignment="1">
      <alignment horizontal="center" vertical="center" wrapText="1"/>
    </xf>
    <xf numFmtId="0" fontId="122" fillId="82" borderId="8" xfId="116" applyFont="1" applyFill="1" applyBorder="1" applyAlignment="1">
      <alignment horizontal="center" vertical="center" wrapText="1"/>
    </xf>
    <xf numFmtId="0" fontId="122" fillId="82" borderId="41" xfId="116" applyFont="1" applyFill="1" applyBorder="1" applyAlignment="1">
      <alignment horizontal="center" vertical="center" wrapText="1"/>
    </xf>
    <xf numFmtId="0" fontId="122" fillId="82" borderId="52" xfId="116" applyFont="1" applyFill="1" applyBorder="1" applyAlignment="1">
      <alignment horizontal="center" vertical="center" wrapText="1"/>
    </xf>
    <xf numFmtId="0" fontId="122" fillId="82" borderId="0" xfId="116" applyFont="1" applyFill="1" applyBorder="1" applyAlignment="1">
      <alignment horizontal="center" vertical="center" wrapText="1"/>
    </xf>
    <xf numFmtId="0" fontId="122" fillId="82" borderId="44" xfId="116" applyFont="1" applyFill="1" applyBorder="1" applyAlignment="1">
      <alignment horizontal="center" vertical="center" wrapText="1"/>
    </xf>
    <xf numFmtId="0" fontId="80" fillId="82" borderId="8" xfId="116" applyFont="1" applyFill="1" applyBorder="1" applyAlignment="1">
      <alignment horizontal="center" vertical="center" wrapText="1"/>
    </xf>
    <xf numFmtId="0" fontId="80" fillId="82" borderId="41" xfId="116" applyFont="1" applyFill="1" applyBorder="1" applyAlignment="1">
      <alignment horizontal="center" vertical="center" wrapText="1"/>
    </xf>
    <xf numFmtId="0" fontId="80" fillId="82" borderId="82" xfId="116" applyFont="1" applyFill="1" applyBorder="1" applyAlignment="1">
      <alignment horizontal="center" vertical="center" wrapText="1"/>
    </xf>
    <xf numFmtId="0" fontId="80" fillId="82" borderId="20" xfId="116" applyFont="1" applyFill="1" applyBorder="1" applyAlignment="1">
      <alignment horizontal="center" vertical="center" wrapText="1"/>
    </xf>
    <xf numFmtId="0" fontId="80" fillId="82" borderId="22" xfId="116" applyFont="1" applyFill="1" applyBorder="1" applyAlignment="1">
      <alignment horizontal="center" vertical="center" wrapText="1"/>
    </xf>
    <xf numFmtId="0" fontId="26" fillId="0" borderId="65" xfId="0" applyFont="1" applyBorder="1" applyAlignment="1">
      <alignment horizontal="center" vertical="center" wrapText="1"/>
    </xf>
    <xf numFmtId="9" fontId="47" fillId="0" borderId="65" xfId="0" applyNumberFormat="1" applyFont="1" applyBorder="1" applyAlignment="1">
      <alignment horizontal="center" vertical="center" wrapText="1"/>
    </xf>
    <xf numFmtId="9" fontId="47" fillId="0" borderId="66" xfId="0" applyNumberFormat="1" applyFont="1" applyBorder="1" applyAlignment="1">
      <alignment horizontal="center" vertical="center" wrapText="1"/>
    </xf>
    <xf numFmtId="0" fontId="26" fillId="0" borderId="11" xfId="0" applyFont="1" applyBorder="1" applyAlignment="1">
      <alignment horizontal="center" vertical="center" wrapText="1"/>
    </xf>
    <xf numFmtId="9" fontId="47" fillId="0" borderId="11" xfId="0" applyNumberFormat="1" applyFont="1" applyBorder="1" applyAlignment="1">
      <alignment horizontal="center" vertical="center" wrapText="1"/>
    </xf>
    <xf numFmtId="9" fontId="47" fillId="0" borderId="56" xfId="0" applyNumberFormat="1" applyFont="1" applyBorder="1" applyAlignment="1">
      <alignment horizontal="center" vertical="center" wrapText="1"/>
    </xf>
    <xf numFmtId="0" fontId="123" fillId="68" borderId="11" xfId="0" applyFont="1" applyFill="1" applyBorder="1" applyAlignment="1">
      <alignment horizontal="center" vertical="center"/>
    </xf>
    <xf numFmtId="0" fontId="123" fillId="50" borderId="65" xfId="0" applyFont="1" applyFill="1" applyBorder="1" applyAlignment="1">
      <alignment horizontal="center" vertical="center"/>
    </xf>
    <xf numFmtId="0" fontId="123" fillId="52" borderId="11" xfId="0" applyFont="1" applyFill="1" applyBorder="1" applyAlignment="1">
      <alignment horizontal="center" vertical="center"/>
    </xf>
    <xf numFmtId="0" fontId="123" fillId="51" borderId="11" xfId="0" applyFont="1" applyFill="1" applyBorder="1" applyAlignment="1">
      <alignment horizontal="center" vertical="center"/>
    </xf>
    <xf numFmtId="0" fontId="77" fillId="84" borderId="11" xfId="0" applyFont="1" applyFill="1" applyBorder="1" applyAlignment="1">
      <alignment horizontal="center" vertical="center" wrapText="1"/>
    </xf>
    <xf numFmtId="0" fontId="77" fillId="84" borderId="11" xfId="0" applyFont="1" applyFill="1" applyBorder="1" applyAlignment="1">
      <alignment horizontal="center" vertical="center"/>
    </xf>
    <xf numFmtId="0" fontId="77" fillId="84" borderId="56" xfId="0" applyFont="1" applyFill="1" applyBorder="1" applyAlignment="1">
      <alignment horizontal="center" vertical="center"/>
    </xf>
    <xf numFmtId="0" fontId="78" fillId="84" borderId="11" xfId="0" applyFont="1" applyFill="1" applyBorder="1" applyAlignment="1">
      <alignment horizontal="center" vertical="center"/>
    </xf>
    <xf numFmtId="0" fontId="123" fillId="53" borderId="11" xfId="0" applyFont="1" applyFill="1" applyBorder="1" applyAlignment="1">
      <alignment horizontal="center" vertical="center"/>
    </xf>
    <xf numFmtId="0" fontId="5" fillId="50" borderId="74" xfId="0" applyFont="1" applyFill="1" applyBorder="1" applyAlignment="1">
      <alignment horizontal="center" vertical="center"/>
    </xf>
    <xf numFmtId="0" fontId="5" fillId="50" borderId="39" xfId="0" applyFont="1" applyFill="1" applyBorder="1" applyAlignment="1">
      <alignment horizontal="center" vertical="center"/>
    </xf>
    <xf numFmtId="0" fontId="44" fillId="0" borderId="91" xfId="0" applyFont="1" applyBorder="1" applyAlignment="1">
      <alignment horizontal="center" vertical="center" wrapText="1"/>
    </xf>
    <xf numFmtId="0" fontId="44" fillId="0" borderId="94" xfId="0" applyFont="1" applyBorder="1" applyAlignment="1">
      <alignment horizontal="center" vertical="center" wrapText="1"/>
    </xf>
    <xf numFmtId="0" fontId="5" fillId="70" borderId="13" xfId="0" applyFont="1" applyFill="1" applyBorder="1" applyAlignment="1">
      <alignment horizontal="center" vertical="center" wrapText="1"/>
    </xf>
    <xf numFmtId="0" fontId="5" fillId="70" borderId="14" xfId="0" applyFont="1" applyFill="1" applyBorder="1" applyAlignment="1">
      <alignment horizontal="center" vertical="center" wrapText="1"/>
    </xf>
    <xf numFmtId="0" fontId="76" fillId="82" borderId="120" xfId="0" applyFont="1" applyFill="1" applyBorder="1" applyAlignment="1">
      <alignment horizontal="center" vertical="center"/>
    </xf>
    <xf numFmtId="0" fontId="76" fillId="82" borderId="48" xfId="0" applyFont="1" applyFill="1" applyBorder="1" applyAlignment="1">
      <alignment horizontal="center" vertical="center"/>
    </xf>
    <xf numFmtId="0" fontId="76" fillId="82" borderId="121" xfId="0" applyFont="1" applyFill="1" applyBorder="1" applyAlignment="1">
      <alignment horizontal="center" vertical="center"/>
    </xf>
    <xf numFmtId="0" fontId="5" fillId="70" borderId="92" xfId="0" applyFont="1" applyFill="1" applyBorder="1" applyAlignment="1">
      <alignment horizontal="center" vertical="center" wrapText="1"/>
    </xf>
    <xf numFmtId="0" fontId="5" fillId="70" borderId="57" xfId="0" applyFont="1" applyFill="1" applyBorder="1" applyAlignment="1">
      <alignment horizontal="center" vertical="center" wrapText="1"/>
    </xf>
    <xf numFmtId="0" fontId="59" fillId="53" borderId="7" xfId="0" applyFont="1" applyFill="1" applyBorder="1" applyAlignment="1">
      <alignment horizontal="center" vertical="center" wrapText="1"/>
    </xf>
    <xf numFmtId="0" fontId="59" fillId="53" borderId="8" xfId="0" applyFont="1" applyFill="1" applyBorder="1" applyAlignment="1">
      <alignment horizontal="center" vertical="center" wrapText="1"/>
    </xf>
    <xf numFmtId="0" fontId="59" fillId="53" borderId="41" xfId="0" applyFont="1" applyFill="1" applyBorder="1" applyAlignment="1">
      <alignment horizontal="center" vertical="center" wrapText="1"/>
    </xf>
    <xf numFmtId="0" fontId="59" fillId="53" borderId="45" xfId="0" applyFont="1" applyFill="1" applyBorder="1" applyAlignment="1">
      <alignment horizontal="center" vertical="center" wrapText="1"/>
    </xf>
    <xf numFmtId="0" fontId="59" fillId="53" borderId="37" xfId="0" applyFont="1" applyFill="1" applyBorder="1" applyAlignment="1">
      <alignment horizontal="center" vertical="center" wrapText="1"/>
    </xf>
    <xf numFmtId="0" fontId="59" fillId="53" borderId="36" xfId="0" applyFont="1" applyFill="1" applyBorder="1" applyAlignment="1">
      <alignment horizontal="center" vertical="center" wrapText="1"/>
    </xf>
    <xf numFmtId="0" fontId="74" fillId="0" borderId="8" xfId="0" applyFont="1" applyBorder="1" applyAlignment="1">
      <alignment horizontal="center" vertical="center" wrapText="1"/>
    </xf>
    <xf numFmtId="0" fontId="0" fillId="0" borderId="8" xfId="0" applyBorder="1" applyAlignment="1">
      <alignment horizontal="center"/>
    </xf>
    <xf numFmtId="0" fontId="46" fillId="70" borderId="0" xfId="0" applyFont="1" applyFill="1" applyBorder="1" applyAlignment="1">
      <alignment horizontal="center" vertical="center" wrapText="1"/>
    </xf>
    <xf numFmtId="0" fontId="46" fillId="70" borderId="44" xfId="0" applyFont="1" applyFill="1" applyBorder="1" applyAlignment="1">
      <alignment horizontal="center" vertical="center" wrapText="1"/>
    </xf>
    <xf numFmtId="0" fontId="5" fillId="53" borderId="38" xfId="0" applyFont="1" applyFill="1" applyBorder="1" applyAlignment="1">
      <alignment horizontal="center" vertical="center"/>
    </xf>
    <xf numFmtId="0" fontId="5" fillId="53" borderId="55" xfId="0" applyFont="1" applyFill="1" applyBorder="1" applyAlignment="1">
      <alignment horizontal="center" vertical="center"/>
    </xf>
    <xf numFmtId="0" fontId="68" fillId="77" borderId="73" xfId="116" applyFont="1" applyFill="1" applyBorder="1" applyAlignment="1">
      <alignment horizontal="center" vertical="center" wrapText="1"/>
    </xf>
    <xf numFmtId="0" fontId="68" fillId="77" borderId="65" xfId="116" applyFont="1" applyFill="1" applyBorder="1" applyAlignment="1">
      <alignment horizontal="center" vertical="center" wrapText="1"/>
    </xf>
    <xf numFmtId="0" fontId="65" fillId="77" borderId="65" xfId="116" applyFont="1" applyFill="1" applyBorder="1" applyAlignment="1">
      <alignment horizontal="center" vertical="center" wrapText="1"/>
    </xf>
    <xf numFmtId="0" fontId="65" fillId="77" borderId="66" xfId="116" applyFont="1" applyFill="1" applyBorder="1" applyAlignment="1">
      <alignment horizontal="center" vertical="center" wrapText="1"/>
    </xf>
    <xf numFmtId="0" fontId="69" fillId="74" borderId="65" xfId="117" applyFont="1" applyFill="1" applyBorder="1" applyAlignment="1">
      <alignment horizontal="left" vertical="center" wrapText="1"/>
    </xf>
    <xf numFmtId="0" fontId="69" fillId="74" borderId="74" xfId="117" applyFont="1" applyFill="1" applyBorder="1" applyAlignment="1">
      <alignment horizontal="left" vertical="center" wrapText="1"/>
    </xf>
    <xf numFmtId="0" fontId="68" fillId="76" borderId="54" xfId="116" applyFont="1" applyFill="1" applyBorder="1" applyAlignment="1">
      <alignment horizontal="center" vertical="center" wrapText="1"/>
    </xf>
    <xf numFmtId="0" fontId="68" fillId="76" borderId="11" xfId="116" applyFont="1" applyFill="1" applyBorder="1" applyAlignment="1">
      <alignment horizontal="center" vertical="center" wrapText="1"/>
    </xf>
    <xf numFmtId="0" fontId="65" fillId="76" borderId="13" xfId="116" applyFont="1" applyFill="1" applyBorder="1" applyAlignment="1">
      <alignment horizontal="center" vertical="center" wrapText="1"/>
    </xf>
    <xf numFmtId="0" fontId="65" fillId="76" borderId="53" xfId="116" applyFont="1" applyFill="1" applyBorder="1" applyAlignment="1">
      <alignment horizontal="center" vertical="center" wrapText="1"/>
    </xf>
    <xf numFmtId="0" fontId="0" fillId="57" borderId="7" xfId="0" applyFill="1" applyBorder="1" applyAlignment="1">
      <alignment horizontal="left" vertical="center"/>
    </xf>
    <xf numFmtId="0" fontId="0" fillId="57" borderId="8" xfId="0" applyFill="1" applyBorder="1" applyAlignment="1">
      <alignment horizontal="left" vertical="center"/>
    </xf>
    <xf numFmtId="0" fontId="0" fillId="57" borderId="52" xfId="0" applyFill="1" applyBorder="1" applyAlignment="1">
      <alignment horizontal="left" vertical="center"/>
    </xf>
    <xf numFmtId="0" fontId="0" fillId="57" borderId="0" xfId="0" applyFill="1" applyBorder="1" applyAlignment="1">
      <alignment horizontal="left" vertical="center"/>
    </xf>
    <xf numFmtId="0" fontId="0" fillId="57" borderId="52" xfId="0" applyFill="1" applyBorder="1" applyAlignment="1">
      <alignment horizontal="center" vertical="center"/>
    </xf>
    <xf numFmtId="0" fontId="0" fillId="57" borderId="0" xfId="0" applyFill="1" applyBorder="1" applyAlignment="1">
      <alignment horizontal="center" vertical="center"/>
    </xf>
    <xf numFmtId="0" fontId="44" fillId="57" borderId="3" xfId="0" applyFont="1" applyFill="1" applyBorder="1" applyAlignment="1">
      <alignment horizontal="center" vertical="center"/>
    </xf>
    <xf numFmtId="0" fontId="44" fillId="57" borderId="11" xfId="0" applyFont="1" applyFill="1" applyBorder="1" applyAlignment="1">
      <alignment horizontal="center" vertical="center"/>
    </xf>
    <xf numFmtId="0" fontId="44" fillId="57" borderId="12" xfId="0" applyFont="1" applyFill="1" applyBorder="1" applyAlignment="1">
      <alignment horizontal="center" vertical="center"/>
    </xf>
    <xf numFmtId="0" fontId="0" fillId="57" borderId="62" xfId="0" applyFill="1" applyBorder="1" applyAlignment="1">
      <alignment horizontal="center" vertical="center"/>
    </xf>
    <xf numFmtId="0" fontId="0" fillId="57" borderId="56" xfId="0" applyFill="1" applyBorder="1" applyAlignment="1">
      <alignment horizontal="center" vertical="center"/>
    </xf>
    <xf numFmtId="0" fontId="0" fillId="57" borderId="91" xfId="0" applyFill="1" applyBorder="1" applyAlignment="1">
      <alignment horizontal="center" vertical="center"/>
    </xf>
    <xf numFmtId="0" fontId="0" fillId="0" borderId="9" xfId="0" applyBorder="1" applyAlignment="1">
      <alignment horizontal="center"/>
    </xf>
    <xf numFmtId="0" fontId="68" fillId="75" borderId="7" xfId="116" applyFont="1" applyFill="1" applyBorder="1" applyAlignment="1">
      <alignment horizontal="center" vertical="center" wrapText="1"/>
    </xf>
    <xf numFmtId="0" fontId="68" fillId="75" borderId="98" xfId="116" applyFont="1" applyFill="1" applyBorder="1" applyAlignment="1">
      <alignment horizontal="center" vertical="center" wrapText="1"/>
    </xf>
    <xf numFmtId="0" fontId="68" fillId="75" borderId="82" xfId="116" applyFont="1" applyFill="1" applyBorder="1" applyAlignment="1">
      <alignment horizontal="center" vertical="center" wrapText="1"/>
    </xf>
    <xf numFmtId="0" fontId="68" fillId="75" borderId="21" xfId="116" applyFont="1" applyFill="1" applyBorder="1" applyAlignment="1">
      <alignment horizontal="center" vertical="center" wrapText="1"/>
    </xf>
    <xf numFmtId="0" fontId="65" fillId="75" borderId="5" xfId="116" applyFont="1" applyFill="1" applyBorder="1" applyAlignment="1">
      <alignment horizontal="center" vertical="center" wrapText="1"/>
    </xf>
    <xf numFmtId="0" fontId="65" fillId="75" borderId="33" xfId="116" applyFont="1" applyFill="1" applyBorder="1" applyAlignment="1">
      <alignment horizontal="center" vertical="center" wrapText="1"/>
    </xf>
    <xf numFmtId="0" fontId="65" fillId="75" borderId="6" xfId="116" applyFont="1" applyFill="1" applyBorder="1" applyAlignment="1">
      <alignment horizontal="center" vertical="center" wrapText="1"/>
    </xf>
    <xf numFmtId="0" fontId="65" fillId="75" borderId="41" xfId="116" applyFont="1" applyFill="1" applyBorder="1" applyAlignment="1">
      <alignment horizontal="center" vertical="center" wrapText="1"/>
    </xf>
    <xf numFmtId="0" fontId="65" fillId="75" borderId="19" xfId="116" applyFont="1" applyFill="1" applyBorder="1" applyAlignment="1">
      <alignment horizontal="center" vertical="center" wrapText="1"/>
    </xf>
    <xf numFmtId="0" fontId="65" fillId="75" borderId="22" xfId="116" applyFont="1" applyFill="1" applyBorder="1" applyAlignment="1">
      <alignment horizontal="center" vertical="center" wrapText="1"/>
    </xf>
    <xf numFmtId="0" fontId="69" fillId="61" borderId="11" xfId="117" applyFont="1" applyFill="1" applyBorder="1" applyAlignment="1">
      <alignment horizontal="left" vertical="center" wrapText="1"/>
    </xf>
    <xf numFmtId="0" fontId="69" fillId="61" borderId="13" xfId="117" applyFont="1" applyFill="1" applyBorder="1" applyAlignment="1">
      <alignment horizontal="left" vertical="center" wrapText="1"/>
    </xf>
    <xf numFmtId="0" fontId="124" fillId="82" borderId="7" xfId="0" applyFont="1" applyFill="1" applyBorder="1" applyAlignment="1">
      <alignment horizontal="center" vertical="center" wrapText="1"/>
    </xf>
    <xf numFmtId="0" fontId="125" fillId="82" borderId="8" xfId="0" applyFont="1" applyFill="1" applyBorder="1" applyAlignment="1">
      <alignment horizontal="center" vertical="center" wrapText="1"/>
    </xf>
    <xf numFmtId="0" fontId="125" fillId="82" borderId="41" xfId="0" applyFont="1" applyFill="1" applyBorder="1" applyAlignment="1">
      <alignment horizontal="center" vertical="center" wrapText="1"/>
    </xf>
    <xf numFmtId="0" fontId="125" fillId="82" borderId="45" xfId="0" applyFont="1" applyFill="1" applyBorder="1" applyAlignment="1">
      <alignment horizontal="center" vertical="center" wrapText="1"/>
    </xf>
    <xf numFmtId="0" fontId="125" fillId="82" borderId="37" xfId="0" applyFont="1" applyFill="1" applyBorder="1" applyAlignment="1">
      <alignment horizontal="center" vertical="center" wrapText="1"/>
    </xf>
    <xf numFmtId="0" fontId="125" fillId="82" borderId="36" xfId="0" applyFont="1" applyFill="1" applyBorder="1" applyAlignment="1">
      <alignment horizontal="center" vertical="center" wrapText="1"/>
    </xf>
    <xf numFmtId="0" fontId="57" fillId="84" borderId="46" xfId="0" applyFont="1" applyFill="1" applyBorder="1" applyAlignment="1">
      <alignment horizontal="center" vertical="center" wrapText="1"/>
    </xf>
    <xf numFmtId="0" fontId="57" fillId="84" borderId="9" xfId="0" applyFont="1" applyFill="1" applyBorder="1" applyAlignment="1">
      <alignment horizontal="center" vertical="center" wrapText="1"/>
    </xf>
    <xf numFmtId="0" fontId="57" fillId="84" borderId="10" xfId="0" applyFont="1" applyFill="1" applyBorder="1" applyAlignment="1">
      <alignment horizontal="center" vertical="center" wrapText="1"/>
    </xf>
    <xf numFmtId="0" fontId="69" fillId="57" borderId="2" xfId="117" applyFont="1" applyFill="1" applyBorder="1" applyAlignment="1">
      <alignment horizontal="center" vertical="center" wrapText="1"/>
    </xf>
    <xf numFmtId="0" fontId="69" fillId="57" borderId="73" xfId="117" applyFont="1" applyFill="1" applyBorder="1" applyAlignment="1">
      <alignment horizontal="center" vertical="center" wrapText="1"/>
    </xf>
    <xf numFmtId="0" fontId="69" fillId="57" borderId="3" xfId="117" applyFont="1" applyFill="1" applyBorder="1" applyAlignment="1">
      <alignment horizontal="center" vertical="center" wrapText="1"/>
    </xf>
    <xf numFmtId="0" fontId="69" fillId="57" borderId="72" xfId="117" applyFont="1" applyFill="1" applyBorder="1" applyAlignment="1">
      <alignment horizontal="center" vertical="center" wrapText="1"/>
    </xf>
    <xf numFmtId="0" fontId="69" fillId="57" borderId="4" xfId="117" applyFont="1" applyFill="1" applyBorder="1" applyAlignment="1">
      <alignment horizontal="center" vertical="center" wrapText="1"/>
    </xf>
    <xf numFmtId="0" fontId="69" fillId="57" borderId="76" xfId="117" applyFont="1" applyFill="1" applyBorder="1" applyAlignment="1">
      <alignment horizontal="center" vertical="center" wrapText="1"/>
    </xf>
    <xf numFmtId="0" fontId="69" fillId="57" borderId="65" xfId="117" applyFont="1" applyFill="1" applyBorder="1" applyAlignment="1">
      <alignment horizontal="center" vertical="center" wrapText="1"/>
    </xf>
    <xf numFmtId="0" fontId="69" fillId="57" borderId="74" xfId="117" applyFont="1" applyFill="1" applyBorder="1" applyAlignment="1">
      <alignment horizontal="center" vertical="center" wrapText="1"/>
    </xf>
    <xf numFmtId="0" fontId="69" fillId="74" borderId="33" xfId="117" applyFont="1" applyFill="1" applyBorder="1" applyAlignment="1">
      <alignment horizontal="left" vertical="center" wrapText="1"/>
    </xf>
    <xf numFmtId="0" fontId="87" fillId="84" borderId="40" xfId="0" applyFont="1" applyFill="1" applyBorder="1" applyAlignment="1" applyProtection="1">
      <alignment horizontal="center" vertical="center" textRotation="255"/>
      <protection locked="0"/>
    </xf>
    <xf numFmtId="0" fontId="87" fillId="84" borderId="43" xfId="0" applyFont="1" applyFill="1" applyBorder="1" applyAlignment="1" applyProtection="1">
      <alignment horizontal="center" vertical="center" textRotation="255"/>
      <protection locked="0"/>
    </xf>
    <xf numFmtId="0" fontId="87" fillId="84" borderId="35" xfId="0" applyFont="1" applyFill="1" applyBorder="1" applyAlignment="1" applyProtection="1">
      <alignment horizontal="center" vertical="center" textRotation="255"/>
      <protection locked="0"/>
    </xf>
    <xf numFmtId="0" fontId="87" fillId="53" borderId="40" xfId="0" applyFont="1" applyFill="1" applyBorder="1" applyAlignment="1" applyProtection="1">
      <alignment horizontal="center" vertical="center" textRotation="255"/>
      <protection locked="0"/>
    </xf>
    <xf numFmtId="0" fontId="87" fillId="53" borderId="43" xfId="0" applyFont="1" applyFill="1" applyBorder="1" applyAlignment="1" applyProtection="1">
      <alignment horizontal="center" vertical="center" textRotation="255"/>
      <protection locked="0"/>
    </xf>
    <xf numFmtId="0" fontId="87" fillId="53" borderId="35" xfId="0" applyFont="1" applyFill="1" applyBorder="1" applyAlignment="1" applyProtection="1">
      <alignment horizontal="center" vertical="center" textRotation="255"/>
      <protection locked="0"/>
    </xf>
    <xf numFmtId="0" fontId="103" fillId="51" borderId="254" xfId="116" applyFont="1" applyFill="1" applyBorder="1" applyAlignment="1" applyProtection="1">
      <alignment horizontal="left" vertical="center" wrapText="1"/>
      <protection locked="0"/>
    </xf>
    <xf numFmtId="0" fontId="103" fillId="51" borderId="200" xfId="116" applyFont="1" applyFill="1" applyBorder="1" applyAlignment="1" applyProtection="1">
      <alignment horizontal="left" vertical="center" wrapText="1"/>
      <protection locked="0"/>
    </xf>
    <xf numFmtId="0" fontId="103" fillId="51" borderId="255" xfId="116" applyFont="1" applyFill="1" applyBorder="1" applyAlignment="1" applyProtection="1">
      <alignment horizontal="left" vertical="center" wrapText="1"/>
      <protection locked="0"/>
    </xf>
    <xf numFmtId="0" fontId="103" fillId="53" borderId="167" xfId="1" applyFont="1" applyFill="1" applyBorder="1" applyAlignment="1" applyProtection="1">
      <alignment horizontal="left" vertical="center" wrapText="1"/>
      <protection locked="0"/>
    </xf>
    <xf numFmtId="0" fontId="103" fillId="53" borderId="0" xfId="1" applyFont="1" applyFill="1" applyBorder="1" applyAlignment="1" applyProtection="1">
      <alignment horizontal="left" vertical="center" wrapText="1"/>
      <protection locked="0"/>
    </xf>
    <xf numFmtId="0" fontId="103" fillId="53" borderId="163" xfId="1" applyFont="1" applyFill="1" applyBorder="1" applyAlignment="1" applyProtection="1">
      <alignment horizontal="left" vertical="center" wrapText="1"/>
      <protection locked="0"/>
    </xf>
    <xf numFmtId="0" fontId="103" fillId="51" borderId="167" xfId="1" applyFont="1" applyFill="1" applyBorder="1" applyAlignment="1" applyProtection="1">
      <alignment horizontal="left" vertical="center" wrapText="1"/>
      <protection locked="0"/>
    </xf>
    <xf numFmtId="0" fontId="103" fillId="51" borderId="0" xfId="1" applyFont="1" applyFill="1" applyBorder="1" applyAlignment="1" applyProtection="1">
      <alignment horizontal="left" vertical="center" wrapText="1"/>
      <protection locked="0"/>
    </xf>
    <xf numFmtId="0" fontId="103" fillId="51" borderId="163" xfId="1" applyFont="1" applyFill="1" applyBorder="1" applyAlignment="1" applyProtection="1">
      <alignment horizontal="left" vertical="center" wrapText="1"/>
      <protection locked="0"/>
    </xf>
    <xf numFmtId="0" fontId="103" fillId="53" borderId="257" xfId="1" applyFont="1" applyFill="1" applyBorder="1" applyAlignment="1" applyProtection="1">
      <alignment horizontal="left" vertical="center" wrapText="1"/>
      <protection locked="0"/>
    </xf>
    <xf numFmtId="0" fontId="103" fillId="53" borderId="206" xfId="1" applyFont="1" applyFill="1" applyBorder="1" applyAlignment="1" applyProtection="1">
      <alignment horizontal="left" vertical="center" wrapText="1"/>
      <protection locked="0"/>
    </xf>
    <xf numFmtId="0" fontId="103" fillId="53" borderId="256" xfId="1" applyFont="1" applyFill="1" applyBorder="1" applyAlignment="1" applyProtection="1">
      <alignment horizontal="left" vertical="center" wrapText="1"/>
      <protection locked="0"/>
    </xf>
    <xf numFmtId="0" fontId="79" fillId="0" borderId="254" xfId="0" applyFont="1" applyBorder="1" applyAlignment="1">
      <alignment horizontal="center"/>
    </xf>
    <xf numFmtId="0" fontId="79" fillId="0" borderId="200" xfId="0" applyFont="1" applyBorder="1" applyAlignment="1">
      <alignment horizontal="center"/>
    </xf>
    <xf numFmtId="0" fontId="79" fillId="0" borderId="167" xfId="0" applyFont="1" applyBorder="1" applyAlignment="1">
      <alignment horizontal="center"/>
    </xf>
    <xf numFmtId="0" fontId="79" fillId="0" borderId="257" xfId="0" applyFont="1" applyBorder="1" applyAlignment="1">
      <alignment horizontal="center"/>
    </xf>
    <xf numFmtId="0" fontId="79" fillId="0" borderId="206" xfId="0" applyFont="1" applyBorder="1" applyAlignment="1">
      <alignment horizontal="center"/>
    </xf>
    <xf numFmtId="0" fontId="145" fillId="88" borderId="46" xfId="1" applyFont="1" applyFill="1" applyBorder="1" applyAlignment="1" applyProtection="1">
      <alignment horizontal="center" vertical="center" wrapText="1"/>
      <protection locked="0"/>
    </xf>
    <xf numFmtId="0" fontId="145" fillId="88" borderId="9" xfId="1" applyFont="1" applyFill="1" applyBorder="1" applyAlignment="1" applyProtection="1">
      <alignment horizontal="center" vertical="center" wrapText="1"/>
      <protection locked="0"/>
    </xf>
    <xf numFmtId="0" fontId="145" fillId="88" borderId="10" xfId="1" applyFont="1" applyFill="1" applyBorder="1" applyAlignment="1" applyProtection="1">
      <alignment horizontal="center" vertical="center" wrapText="1"/>
      <protection locked="0"/>
    </xf>
    <xf numFmtId="0" fontId="68" fillId="82" borderId="7" xfId="116" applyFont="1" applyFill="1" applyBorder="1" applyAlignment="1" applyProtection="1">
      <alignment horizontal="center" vertical="center"/>
    </xf>
    <xf numFmtId="0" fontId="68" fillId="82" borderId="8" xfId="116" applyFont="1" applyFill="1" applyBorder="1" applyAlignment="1" applyProtection="1">
      <alignment horizontal="center" vertical="center"/>
    </xf>
    <xf numFmtId="0" fontId="68" fillId="82" borderId="41" xfId="116" applyFont="1" applyFill="1" applyBorder="1" applyAlignment="1" applyProtection="1">
      <alignment horizontal="center" vertical="center"/>
    </xf>
    <xf numFmtId="0" fontId="92" fillId="69" borderId="45" xfId="1" applyFont="1" applyFill="1" applyBorder="1" applyAlignment="1" applyProtection="1">
      <alignment horizontal="center" vertical="center" wrapText="1"/>
    </xf>
    <xf numFmtId="0" fontId="92" fillId="69" borderId="37" xfId="1" applyFont="1" applyFill="1" applyBorder="1" applyAlignment="1" applyProtection="1">
      <alignment horizontal="center" vertical="center" wrapText="1"/>
    </xf>
    <xf numFmtId="0" fontId="92" fillId="69" borderId="36" xfId="1" applyFont="1" applyFill="1" applyBorder="1" applyAlignment="1" applyProtection="1">
      <alignment horizontal="center" vertical="center" wrapText="1"/>
    </xf>
    <xf numFmtId="0" fontId="149" fillId="96" borderId="40" xfId="0" applyFont="1" applyFill="1" applyBorder="1" applyAlignment="1" applyProtection="1">
      <alignment horizontal="center" vertical="center" textRotation="255"/>
      <protection locked="0"/>
    </xf>
    <xf numFmtId="0" fontId="149" fillId="96" borderId="43" xfId="0" applyFont="1" applyFill="1" applyBorder="1" applyAlignment="1" applyProtection="1">
      <alignment horizontal="center" vertical="center" textRotation="255"/>
      <protection locked="0"/>
    </xf>
    <xf numFmtId="0" fontId="149" fillId="96" borderId="35" xfId="0" applyFont="1" applyFill="1" applyBorder="1" applyAlignment="1" applyProtection="1">
      <alignment horizontal="center" vertical="center" textRotation="255"/>
      <protection locked="0"/>
    </xf>
    <xf numFmtId="0" fontId="87" fillId="51" borderId="40" xfId="0" applyFont="1" applyFill="1" applyBorder="1" applyAlignment="1" applyProtection="1">
      <alignment horizontal="center" vertical="center" textRotation="255"/>
      <protection locked="0"/>
    </xf>
    <xf numFmtId="0" fontId="87" fillId="51" borderId="43" xfId="0" applyFont="1" applyFill="1" applyBorder="1" applyAlignment="1" applyProtection="1">
      <alignment horizontal="center" vertical="center" textRotation="255"/>
      <protection locked="0"/>
    </xf>
    <xf numFmtId="0" fontId="87" fillId="51" borderId="35" xfId="0" applyFont="1" applyFill="1" applyBorder="1" applyAlignment="1" applyProtection="1">
      <alignment horizontal="center" vertical="center" textRotation="255"/>
      <protection locked="0"/>
    </xf>
    <xf numFmtId="0" fontId="87" fillId="50" borderId="40" xfId="0" applyFont="1" applyFill="1" applyBorder="1" applyAlignment="1" applyProtection="1">
      <alignment horizontal="center" vertical="center" textRotation="255"/>
      <protection locked="0"/>
    </xf>
    <xf numFmtId="0" fontId="87" fillId="50" borderId="43" xfId="0" applyFont="1" applyFill="1" applyBorder="1" applyAlignment="1" applyProtection="1">
      <alignment horizontal="center" vertical="center" textRotation="255"/>
      <protection locked="0"/>
    </xf>
    <xf numFmtId="0" fontId="87" fillId="50" borderId="35" xfId="0" applyFont="1" applyFill="1" applyBorder="1" applyAlignment="1" applyProtection="1">
      <alignment horizontal="center" vertical="center" textRotation="255"/>
      <protection locked="0"/>
    </xf>
    <xf numFmtId="0" fontId="70" fillId="61" borderId="218" xfId="116" applyFont="1" applyFill="1" applyBorder="1" applyAlignment="1" applyProtection="1">
      <alignment horizontal="center" vertical="center"/>
      <protection locked="0"/>
    </xf>
    <xf numFmtId="0" fontId="70" fillId="61" borderId="219" xfId="116" applyFont="1" applyFill="1" applyBorder="1" applyAlignment="1" applyProtection="1">
      <alignment horizontal="center" vertical="center"/>
      <protection locked="0"/>
    </xf>
    <xf numFmtId="0" fontId="70" fillId="61" borderId="220" xfId="116" applyFont="1" applyFill="1" applyBorder="1" applyAlignment="1" applyProtection="1">
      <alignment horizontal="center" vertical="center"/>
      <protection locked="0"/>
    </xf>
    <xf numFmtId="0" fontId="70" fillId="61" borderId="221" xfId="116" applyFont="1" applyFill="1" applyBorder="1" applyAlignment="1" applyProtection="1">
      <alignment horizontal="center" vertical="center"/>
      <protection locked="0"/>
    </xf>
    <xf numFmtId="0" fontId="70" fillId="61" borderId="222" xfId="116" applyFont="1" applyFill="1" applyBorder="1" applyAlignment="1" applyProtection="1">
      <alignment horizontal="center" vertical="center"/>
      <protection locked="0"/>
    </xf>
    <xf numFmtId="0" fontId="70" fillId="61" borderId="115" xfId="116" applyFont="1" applyFill="1" applyBorder="1" applyAlignment="1" applyProtection="1">
      <alignment horizontal="center" vertical="center"/>
      <protection locked="0"/>
    </xf>
    <xf numFmtId="0" fontId="70" fillId="61" borderId="99" xfId="116" applyFont="1" applyFill="1" applyBorder="1" applyAlignment="1" applyProtection="1">
      <alignment horizontal="center" vertical="center"/>
      <protection locked="0"/>
    </xf>
    <xf numFmtId="0" fontId="70" fillId="61" borderId="223" xfId="116" applyFont="1" applyFill="1" applyBorder="1" applyAlignment="1" applyProtection="1">
      <alignment horizontal="center" vertical="center"/>
      <protection locked="0"/>
    </xf>
    <xf numFmtId="0" fontId="70" fillId="61" borderId="224" xfId="116" applyFont="1" applyFill="1" applyBorder="1" applyAlignment="1" applyProtection="1">
      <alignment horizontal="center" vertical="center"/>
      <protection locked="0"/>
    </xf>
    <xf numFmtId="0" fontId="70" fillId="69" borderId="5" xfId="116" applyFont="1" applyFill="1" applyBorder="1" applyAlignment="1" applyProtection="1">
      <alignment horizontal="center" vertical="center"/>
      <protection locked="0"/>
    </xf>
    <xf numFmtId="0" fontId="70" fillId="69" borderId="18" xfId="116" applyFont="1" applyFill="1" applyBorder="1" applyAlignment="1" applyProtection="1">
      <alignment horizontal="center" vertical="center"/>
      <protection locked="0"/>
    </xf>
    <xf numFmtId="0" fontId="70" fillId="69" borderId="64" xfId="116" applyFont="1" applyFill="1" applyBorder="1" applyAlignment="1" applyProtection="1">
      <alignment horizontal="center" vertical="center"/>
      <protection locked="0"/>
    </xf>
    <xf numFmtId="0" fontId="70" fillId="70" borderId="5" xfId="116" applyFont="1" applyFill="1" applyBorder="1" applyAlignment="1" applyProtection="1">
      <alignment horizontal="center" vertical="center" wrapText="1"/>
      <protection locked="0"/>
    </xf>
    <xf numFmtId="0" fontId="70" fillId="70" borderId="18" xfId="116" applyFont="1" applyFill="1" applyBorder="1" applyAlignment="1" applyProtection="1">
      <alignment horizontal="center" vertical="center"/>
      <protection locked="0"/>
    </xf>
    <xf numFmtId="0" fontId="70" fillId="70" borderId="64" xfId="116" applyFont="1" applyFill="1" applyBorder="1" applyAlignment="1" applyProtection="1">
      <alignment horizontal="center" vertical="center"/>
      <protection locked="0"/>
    </xf>
    <xf numFmtId="0" fontId="99" fillId="61" borderId="0" xfId="116" applyFont="1" applyFill="1" applyBorder="1" applyAlignment="1" applyProtection="1">
      <alignment horizontal="center" vertical="center"/>
    </xf>
    <xf numFmtId="0" fontId="68" fillId="61" borderId="0" xfId="116" applyFont="1" applyFill="1" applyBorder="1" applyAlignment="1" applyProtection="1">
      <alignment horizontal="center" vertical="center"/>
    </xf>
    <xf numFmtId="0" fontId="94" fillId="81" borderId="234" xfId="116" applyFont="1" applyFill="1" applyBorder="1" applyAlignment="1" applyProtection="1">
      <alignment horizontal="center" vertical="center" wrapText="1"/>
    </xf>
    <xf numFmtId="0" fontId="94" fillId="81" borderId="212" xfId="116" applyFont="1" applyFill="1" applyBorder="1" applyAlignment="1" applyProtection="1">
      <alignment horizontal="center" vertical="center" wrapText="1"/>
    </xf>
    <xf numFmtId="0" fontId="94" fillId="81" borderId="237" xfId="116" applyFont="1" applyFill="1" applyBorder="1" applyAlignment="1" applyProtection="1">
      <alignment horizontal="center" vertical="center" wrapText="1"/>
    </xf>
    <xf numFmtId="0" fontId="70" fillId="61" borderId="5" xfId="116" applyFont="1" applyFill="1" applyBorder="1" applyAlignment="1" applyProtection="1">
      <alignment horizontal="center" vertical="center"/>
      <protection locked="0"/>
    </xf>
    <xf numFmtId="0" fontId="70" fillId="61" borderId="18" xfId="116" applyFont="1" applyFill="1" applyBorder="1" applyAlignment="1" applyProtection="1">
      <alignment horizontal="center" vertical="center"/>
      <protection locked="0"/>
    </xf>
    <xf numFmtId="0" fontId="70" fillId="61" borderId="64" xfId="116" applyFont="1" applyFill="1" applyBorder="1" applyAlignment="1" applyProtection="1">
      <alignment horizontal="center" vertical="center"/>
      <protection locked="0"/>
    </xf>
    <xf numFmtId="0" fontId="142" fillId="61" borderId="83" xfId="0" applyFont="1" applyFill="1" applyBorder="1" applyAlignment="1" applyProtection="1">
      <alignment horizontal="center" vertical="center" wrapText="1"/>
    </xf>
    <xf numFmtId="0" fontId="142" fillId="61" borderId="15" xfId="0" applyFont="1" applyFill="1" applyBorder="1" applyAlignment="1" applyProtection="1">
      <alignment horizontal="center" vertical="center" wrapText="1"/>
    </xf>
    <xf numFmtId="0" fontId="142" fillId="61" borderId="84" xfId="0" applyFont="1" applyFill="1" applyBorder="1" applyAlignment="1" applyProtection="1">
      <alignment horizontal="center" vertical="center" wrapText="1"/>
    </xf>
    <xf numFmtId="0" fontId="142" fillId="61" borderId="52" xfId="0" applyFont="1" applyFill="1" applyBorder="1" applyAlignment="1" applyProtection="1">
      <alignment horizontal="center" vertical="center" wrapText="1"/>
    </xf>
    <xf numFmtId="0" fontId="142" fillId="61" borderId="0" xfId="0" applyFont="1" applyFill="1" applyBorder="1" applyAlignment="1" applyProtection="1">
      <alignment horizontal="center" vertical="center" wrapText="1"/>
    </xf>
    <xf numFmtId="0" fontId="142" fillId="61" borderId="44" xfId="0" applyFont="1" applyFill="1" applyBorder="1" applyAlignment="1" applyProtection="1">
      <alignment horizontal="center" vertical="center" wrapText="1"/>
    </xf>
    <xf numFmtId="0" fontId="142" fillId="61" borderId="45" xfId="0" applyFont="1" applyFill="1" applyBorder="1" applyAlignment="1" applyProtection="1">
      <alignment horizontal="center" vertical="center" wrapText="1"/>
    </xf>
    <xf numFmtId="0" fontId="142" fillId="61" borderId="37" xfId="0" applyFont="1" applyFill="1" applyBorder="1" applyAlignment="1" applyProtection="1">
      <alignment horizontal="center" vertical="center" wrapText="1"/>
    </xf>
    <xf numFmtId="0" fontId="142" fillId="61" borderId="36" xfId="0" applyFont="1" applyFill="1" applyBorder="1" applyAlignment="1" applyProtection="1">
      <alignment horizontal="center" vertical="center" wrapText="1"/>
    </xf>
    <xf numFmtId="0" fontId="93" fillId="61" borderId="5" xfId="116" applyFont="1" applyFill="1" applyBorder="1" applyAlignment="1" applyProtection="1">
      <alignment horizontal="center" vertical="center" wrapText="1"/>
      <protection locked="0"/>
    </xf>
    <xf numFmtId="0" fontId="93" fillId="61" borderId="18" xfId="116" applyFont="1" applyFill="1" applyBorder="1" applyAlignment="1" applyProtection="1">
      <alignment horizontal="center" vertical="center"/>
      <protection locked="0"/>
    </xf>
    <xf numFmtId="0" fontId="93" fillId="61" borderId="64" xfId="116" applyFont="1" applyFill="1" applyBorder="1" applyAlignment="1" applyProtection="1">
      <alignment horizontal="center" vertical="center"/>
      <protection locked="0"/>
    </xf>
    <xf numFmtId="0" fontId="70" fillId="61" borderId="52" xfId="116" applyFont="1" applyFill="1" applyBorder="1" applyAlignment="1" applyProtection="1">
      <alignment horizontal="center" vertical="center"/>
    </xf>
    <xf numFmtId="0" fontId="70" fillId="61" borderId="0" xfId="116" applyFont="1" applyFill="1" applyBorder="1" applyAlignment="1" applyProtection="1">
      <alignment horizontal="center" vertical="center"/>
    </xf>
    <xf numFmtId="0" fontId="70" fillId="61" borderId="44" xfId="116" applyFont="1" applyFill="1" applyBorder="1" applyAlignment="1" applyProtection="1">
      <alignment horizontal="center" vertical="center"/>
    </xf>
    <xf numFmtId="0" fontId="94" fillId="81" borderId="244" xfId="116" applyFont="1" applyFill="1" applyBorder="1" applyAlignment="1" applyProtection="1">
      <alignment horizontal="center" vertical="center" wrapText="1"/>
    </xf>
    <xf numFmtId="0" fontId="94" fillId="81" borderId="242" xfId="116" applyFont="1" applyFill="1" applyBorder="1" applyAlignment="1" applyProtection="1">
      <alignment horizontal="center" vertical="center" wrapText="1"/>
    </xf>
    <xf numFmtId="0" fontId="94" fillId="81" borderId="243" xfId="116" applyFont="1" applyFill="1" applyBorder="1" applyAlignment="1" applyProtection="1">
      <alignment horizontal="center" vertical="center" wrapText="1"/>
    </xf>
    <xf numFmtId="0" fontId="87" fillId="50" borderId="245" xfId="0" applyFont="1" applyFill="1" applyBorder="1" applyAlignment="1" applyProtection="1">
      <alignment horizontal="center" vertical="center"/>
    </xf>
    <xf numFmtId="0" fontId="87" fillId="50" borderId="111" xfId="0" applyFont="1" applyFill="1" applyBorder="1" applyAlignment="1" applyProtection="1">
      <alignment horizontal="center" vertical="center"/>
    </xf>
    <xf numFmtId="0" fontId="87" fillId="50" borderId="230" xfId="0" applyFont="1" applyFill="1" applyBorder="1" applyAlignment="1" applyProtection="1">
      <alignment horizontal="center" vertical="center"/>
    </xf>
    <xf numFmtId="0" fontId="87" fillId="50" borderId="117" xfId="0" applyFont="1" applyFill="1" applyBorder="1" applyAlignment="1" applyProtection="1">
      <alignment horizontal="center" vertical="center"/>
    </xf>
    <xf numFmtId="16" fontId="70" fillId="56" borderId="4" xfId="116" applyNumberFormat="1" applyFont="1" applyFill="1" applyBorder="1" applyAlignment="1" applyProtection="1">
      <alignment horizontal="center" vertical="center"/>
      <protection locked="0"/>
    </xf>
    <xf numFmtId="16" fontId="70" fillId="56" borderId="95" xfId="116" applyNumberFormat="1" applyFont="1" applyFill="1" applyBorder="1" applyAlignment="1" applyProtection="1">
      <alignment horizontal="center" vertical="center"/>
      <protection locked="0"/>
    </xf>
    <xf numFmtId="16" fontId="70" fillId="56" borderId="96" xfId="116" applyNumberFormat="1" applyFont="1" applyFill="1" applyBorder="1" applyAlignment="1" applyProtection="1">
      <alignment horizontal="center" vertical="center"/>
      <protection locked="0"/>
    </xf>
    <xf numFmtId="0" fontId="101" fillId="81" borderId="7" xfId="116" applyFont="1" applyFill="1" applyBorder="1" applyAlignment="1" applyProtection="1">
      <alignment horizontal="center" vertical="center"/>
    </xf>
    <xf numFmtId="0" fontId="101" fillId="81" borderId="8" xfId="116" applyFont="1" applyFill="1" applyBorder="1" applyAlignment="1" applyProtection="1">
      <alignment horizontal="center" vertical="center"/>
    </xf>
    <xf numFmtId="0" fontId="101" fillId="81" borderId="41" xfId="116" applyFont="1" applyFill="1" applyBorder="1" applyAlignment="1" applyProtection="1">
      <alignment horizontal="center" vertical="center"/>
    </xf>
    <xf numFmtId="0" fontId="101" fillId="81" borderId="45" xfId="116" applyFont="1" applyFill="1" applyBorder="1" applyAlignment="1" applyProtection="1">
      <alignment horizontal="center" vertical="center"/>
    </xf>
    <xf numFmtId="0" fontId="101" fillId="81" borderId="37" xfId="116" applyFont="1" applyFill="1" applyBorder="1" applyAlignment="1" applyProtection="1">
      <alignment horizontal="center" vertical="center"/>
    </xf>
    <xf numFmtId="0" fontId="101" fillId="81" borderId="36" xfId="116" applyFont="1" applyFill="1" applyBorder="1" applyAlignment="1" applyProtection="1">
      <alignment horizontal="center" vertical="center"/>
    </xf>
    <xf numFmtId="0" fontId="70" fillId="56" borderId="5" xfId="1" applyFont="1" applyFill="1" applyBorder="1" applyAlignment="1" applyProtection="1">
      <alignment horizontal="center" vertical="center" wrapText="1"/>
      <protection locked="0"/>
    </xf>
    <xf numFmtId="0" fontId="70" fillId="56" borderId="18" xfId="1" applyFont="1" applyFill="1" applyBorder="1" applyAlignment="1" applyProtection="1">
      <alignment horizontal="center" vertical="center" wrapText="1"/>
      <protection locked="0"/>
    </xf>
    <xf numFmtId="0" fontId="70" fillId="56" borderId="64" xfId="1" applyFont="1" applyFill="1" applyBorder="1" applyAlignment="1" applyProtection="1">
      <alignment horizontal="center" vertical="center" wrapText="1"/>
      <protection locked="0"/>
    </xf>
    <xf numFmtId="0" fontId="70" fillId="69" borderId="5" xfId="1" applyFont="1" applyFill="1" applyBorder="1" applyAlignment="1" applyProtection="1">
      <alignment horizontal="center" vertical="center" wrapText="1"/>
      <protection locked="0"/>
    </xf>
    <xf numFmtId="0" fontId="70" fillId="69" borderId="18" xfId="1" applyFont="1" applyFill="1" applyBorder="1" applyAlignment="1" applyProtection="1">
      <alignment horizontal="center" vertical="center" wrapText="1"/>
      <protection locked="0"/>
    </xf>
    <xf numFmtId="0" fontId="70" fillId="69" borderId="64" xfId="1" applyFont="1" applyFill="1" applyBorder="1" applyAlignment="1" applyProtection="1">
      <alignment horizontal="center" vertical="center" wrapText="1"/>
      <protection locked="0"/>
    </xf>
    <xf numFmtId="0" fontId="68" fillId="81" borderId="5" xfId="1" applyFont="1" applyFill="1" applyBorder="1" applyAlignment="1" applyProtection="1">
      <alignment horizontal="center" vertical="center" wrapText="1"/>
    </xf>
    <xf numFmtId="0" fontId="68" fillId="81" borderId="18" xfId="1" applyFont="1" applyFill="1" applyBorder="1" applyAlignment="1" applyProtection="1">
      <alignment horizontal="center" vertical="center" wrapText="1"/>
    </xf>
    <xf numFmtId="0" fontId="68" fillId="81" borderId="64" xfId="1" applyFont="1" applyFill="1" applyBorder="1" applyAlignment="1" applyProtection="1">
      <alignment horizontal="center" vertical="center" wrapText="1"/>
    </xf>
    <xf numFmtId="9" fontId="70" fillId="66" borderId="5" xfId="118" applyFont="1" applyFill="1" applyBorder="1" applyAlignment="1">
      <alignment horizontal="center" vertical="center" wrapText="1"/>
    </xf>
    <xf numFmtId="9" fontId="70" fillId="66" borderId="18" xfId="118" applyFont="1" applyFill="1" applyBorder="1" applyAlignment="1">
      <alignment horizontal="center" vertical="center" wrapText="1"/>
    </xf>
    <xf numFmtId="9" fontId="70" fillId="66" borderId="64" xfId="118" applyFont="1" applyFill="1" applyBorder="1" applyAlignment="1">
      <alignment horizontal="center" vertical="center" wrapText="1"/>
    </xf>
    <xf numFmtId="9" fontId="70" fillId="72" borderId="5" xfId="118" applyFont="1" applyFill="1" applyBorder="1" applyAlignment="1">
      <alignment horizontal="center" vertical="center" wrapText="1"/>
    </xf>
    <xf numFmtId="9" fontId="70" fillId="72" borderId="18" xfId="118" applyFont="1" applyFill="1" applyBorder="1" applyAlignment="1">
      <alignment horizontal="center" vertical="center" wrapText="1"/>
    </xf>
    <xf numFmtId="9" fontId="70" fillId="72" borderId="64" xfId="118" applyFont="1" applyFill="1" applyBorder="1" applyAlignment="1">
      <alignment horizontal="center" vertical="center" wrapText="1"/>
    </xf>
    <xf numFmtId="0" fontId="70" fillId="66" borderId="5" xfId="1" applyFont="1" applyFill="1" applyBorder="1" applyAlignment="1" applyProtection="1">
      <alignment horizontal="center" vertical="center" wrapText="1"/>
      <protection locked="0"/>
    </xf>
    <xf numFmtId="0" fontId="70" fillId="66" borderId="18" xfId="1" applyFont="1" applyFill="1" applyBorder="1" applyAlignment="1" applyProtection="1">
      <alignment horizontal="center" vertical="center" wrapText="1"/>
      <protection locked="0"/>
    </xf>
    <xf numFmtId="0" fontId="70" fillId="66" borderId="64" xfId="1" applyFont="1" applyFill="1" applyBorder="1" applyAlignment="1" applyProtection="1">
      <alignment horizontal="center" vertical="center" wrapText="1"/>
      <protection locked="0"/>
    </xf>
    <xf numFmtId="0" fontId="103" fillId="51" borderId="5" xfId="1" applyFont="1" applyFill="1" applyBorder="1" applyAlignment="1" applyProtection="1">
      <alignment horizontal="center" vertical="center" wrapText="1"/>
      <protection locked="0"/>
    </xf>
    <xf numFmtId="0" fontId="103" fillId="51" borderId="18" xfId="1" applyFont="1" applyFill="1" applyBorder="1" applyAlignment="1" applyProtection="1">
      <alignment horizontal="center" vertical="center" wrapText="1"/>
      <protection locked="0"/>
    </xf>
    <xf numFmtId="0" fontId="103" fillId="51" borderId="64" xfId="1" applyFont="1" applyFill="1" applyBorder="1" applyAlignment="1" applyProtection="1">
      <alignment horizontal="center" vertical="center" wrapText="1"/>
      <protection locked="0"/>
    </xf>
    <xf numFmtId="0" fontId="70" fillId="66" borderId="74" xfId="1" applyFont="1" applyFill="1" applyBorder="1" applyAlignment="1" applyProtection="1">
      <alignment horizontal="center" vertical="center"/>
      <protection locked="0"/>
    </xf>
    <xf numFmtId="0" fontId="70" fillId="66" borderId="55" xfId="1" applyFont="1" applyFill="1" applyBorder="1" applyAlignment="1" applyProtection="1">
      <alignment horizontal="center" vertical="center"/>
      <protection locked="0"/>
    </xf>
    <xf numFmtId="0" fontId="70" fillId="66" borderId="13" xfId="1" applyFont="1" applyFill="1" applyBorder="1" applyAlignment="1" applyProtection="1">
      <alignment horizontal="center" vertical="center"/>
      <protection locked="0"/>
    </xf>
    <xf numFmtId="0" fontId="70" fillId="66" borderId="14" xfId="1" applyFont="1" applyFill="1" applyBorder="1" applyAlignment="1" applyProtection="1">
      <alignment horizontal="center" vertical="center"/>
      <protection locked="0"/>
    </xf>
    <xf numFmtId="0" fontId="70" fillId="72" borderId="13" xfId="1" applyFont="1" applyFill="1" applyBorder="1" applyAlignment="1" applyProtection="1">
      <alignment horizontal="center" vertical="center" wrapText="1"/>
      <protection locked="0"/>
    </xf>
    <xf numFmtId="0" fontId="70" fillId="72" borderId="14" xfId="1" applyFont="1" applyFill="1" applyBorder="1" applyAlignment="1" applyProtection="1">
      <alignment horizontal="center" vertical="center" wrapText="1"/>
      <protection locked="0"/>
    </xf>
    <xf numFmtId="0" fontId="70" fillId="61" borderId="76" xfId="116" applyFont="1" applyFill="1" applyBorder="1" applyAlignment="1">
      <alignment horizontal="center" vertical="center" wrapText="1"/>
    </xf>
    <xf numFmtId="0" fontId="70" fillId="61" borderId="93" xfId="116" applyFont="1" applyFill="1" applyBorder="1" applyAlignment="1">
      <alignment horizontal="center" vertical="center" wrapText="1"/>
    </xf>
    <xf numFmtId="0" fontId="70" fillId="61" borderId="94" xfId="116" applyFont="1" applyFill="1" applyBorder="1" applyAlignment="1">
      <alignment horizontal="center" vertical="center" wrapText="1"/>
    </xf>
    <xf numFmtId="0" fontId="70" fillId="72" borderId="5" xfId="1" applyFont="1" applyFill="1" applyBorder="1" applyAlignment="1">
      <alignment horizontal="center" vertical="center" wrapText="1"/>
    </xf>
    <xf numFmtId="0" fontId="70" fillId="72" borderId="18" xfId="1" applyFont="1" applyFill="1" applyBorder="1" applyAlignment="1">
      <alignment horizontal="center" vertical="center" wrapText="1"/>
    </xf>
    <xf numFmtId="0" fontId="70" fillId="72" borderId="64" xfId="1" applyFont="1" applyFill="1" applyBorder="1" applyAlignment="1">
      <alignment horizontal="center" vertical="center" wrapText="1"/>
    </xf>
    <xf numFmtId="0" fontId="70" fillId="0" borderId="5" xfId="0" applyFont="1" applyBorder="1" applyAlignment="1" applyProtection="1">
      <alignment horizontal="center" vertical="center"/>
    </xf>
    <xf numFmtId="0" fontId="70" fillId="0" borderId="18" xfId="0" applyFont="1" applyBorder="1" applyAlignment="1" applyProtection="1">
      <alignment horizontal="center" vertical="center"/>
    </xf>
    <xf numFmtId="0" fontId="70" fillId="0" borderId="64" xfId="0" applyFont="1" applyBorder="1" applyAlignment="1" applyProtection="1">
      <alignment horizontal="center" vertical="center"/>
    </xf>
    <xf numFmtId="10" fontId="70" fillId="66" borderId="5" xfId="1" applyNumberFormat="1" applyFont="1" applyFill="1" applyBorder="1" applyAlignment="1" applyProtection="1">
      <alignment horizontal="center" vertical="center" wrapText="1"/>
    </xf>
    <xf numFmtId="10" fontId="70" fillId="66" borderId="18" xfId="1" applyNumberFormat="1" applyFont="1" applyFill="1" applyBorder="1" applyAlignment="1" applyProtection="1">
      <alignment horizontal="center" vertical="center" wrapText="1"/>
    </xf>
    <xf numFmtId="10" fontId="70" fillId="66" borderId="64" xfId="1" applyNumberFormat="1" applyFont="1" applyFill="1" applyBorder="1" applyAlignment="1" applyProtection="1">
      <alignment horizontal="center" vertical="center" wrapText="1"/>
    </xf>
    <xf numFmtId="0" fontId="70" fillId="72" borderId="13" xfId="1" applyFont="1" applyFill="1" applyBorder="1" applyAlignment="1" applyProtection="1">
      <alignment horizontal="center" vertical="center"/>
      <protection locked="0"/>
    </xf>
    <xf numFmtId="0" fontId="70" fillId="72" borderId="14" xfId="1" applyFont="1" applyFill="1" applyBorder="1" applyAlignment="1" applyProtection="1">
      <alignment horizontal="center" vertical="center"/>
      <protection locked="0"/>
    </xf>
    <xf numFmtId="0" fontId="70" fillId="72" borderId="74" xfId="1" applyFont="1" applyFill="1" applyBorder="1" applyAlignment="1" applyProtection="1">
      <alignment horizontal="center" vertical="center"/>
      <protection locked="0"/>
    </xf>
    <xf numFmtId="0" fontId="70" fillId="72" borderId="55" xfId="1" applyFont="1" applyFill="1" applyBorder="1" applyAlignment="1" applyProtection="1">
      <alignment horizontal="center" vertical="center"/>
      <protection locked="0"/>
    </xf>
    <xf numFmtId="0" fontId="70" fillId="72" borderId="72" xfId="1" applyFont="1" applyFill="1" applyBorder="1" applyAlignment="1" applyProtection="1">
      <alignment horizontal="center" vertical="center"/>
      <protection locked="0"/>
    </xf>
    <xf numFmtId="0" fontId="70" fillId="72" borderId="61" xfId="1" applyFont="1" applyFill="1" applyBorder="1" applyAlignment="1" applyProtection="1">
      <alignment horizontal="center" vertical="center"/>
      <protection locked="0"/>
    </xf>
    <xf numFmtId="0" fontId="70" fillId="72" borderId="72" xfId="1" applyFont="1" applyFill="1" applyBorder="1" applyAlignment="1" applyProtection="1">
      <alignment horizontal="center" vertical="center" wrapText="1"/>
      <protection locked="0"/>
    </xf>
    <xf numFmtId="0" fontId="70" fillId="72" borderId="61" xfId="1" applyFont="1" applyFill="1" applyBorder="1" applyAlignment="1" applyProtection="1">
      <alignment horizontal="center" vertical="center" wrapText="1"/>
      <protection locked="0"/>
    </xf>
    <xf numFmtId="9" fontId="70" fillId="61" borderId="5" xfId="118" applyNumberFormat="1" applyFont="1" applyFill="1" applyBorder="1" applyAlignment="1" applyProtection="1">
      <alignment horizontal="center" vertical="center"/>
    </xf>
    <xf numFmtId="9" fontId="70" fillId="61" borderId="18" xfId="118" applyNumberFormat="1" applyFont="1" applyFill="1" applyBorder="1" applyAlignment="1" applyProtection="1">
      <alignment horizontal="center" vertical="center"/>
    </xf>
    <xf numFmtId="9" fontId="70" fillId="61" borderId="64" xfId="118" applyNumberFormat="1" applyFont="1" applyFill="1" applyBorder="1" applyAlignment="1" applyProtection="1">
      <alignment horizontal="center" vertical="center"/>
    </xf>
    <xf numFmtId="0" fontId="160" fillId="72" borderId="4" xfId="1" applyFont="1" applyFill="1" applyBorder="1" applyAlignment="1" applyProtection="1">
      <alignment horizontal="center" vertical="center" wrapText="1"/>
      <protection locked="0"/>
    </xf>
    <xf numFmtId="0" fontId="160" fillId="72" borderId="95" xfId="1" applyFont="1" applyFill="1" applyBorder="1" applyAlignment="1" applyProtection="1">
      <alignment horizontal="center" vertical="center" wrapText="1"/>
      <protection locked="0"/>
    </xf>
    <xf numFmtId="0" fontId="160" fillId="72" borderId="96" xfId="1" applyFont="1" applyFill="1" applyBorder="1" applyAlignment="1" applyProtection="1">
      <alignment horizontal="center" vertical="center" wrapText="1"/>
      <protection locked="0"/>
    </xf>
    <xf numFmtId="0" fontId="70" fillId="72" borderId="5" xfId="1" applyFont="1" applyFill="1" applyBorder="1" applyAlignment="1" applyProtection="1">
      <alignment horizontal="center" vertical="center" wrapText="1"/>
      <protection locked="0"/>
    </xf>
    <xf numFmtId="0" fontId="70" fillId="72" borderId="18" xfId="1" applyFont="1" applyFill="1" applyBorder="1" applyAlignment="1" applyProtection="1">
      <alignment horizontal="center" vertical="center" wrapText="1"/>
      <protection locked="0"/>
    </xf>
    <xf numFmtId="0" fontId="70" fillId="72" borderId="64" xfId="1" applyFont="1" applyFill="1" applyBorder="1" applyAlignment="1" applyProtection="1">
      <alignment horizontal="center" vertical="center" wrapText="1"/>
      <protection locked="0"/>
    </xf>
    <xf numFmtId="0" fontId="90" fillId="72" borderId="5" xfId="1" applyFont="1" applyFill="1" applyBorder="1" applyAlignment="1" applyProtection="1">
      <alignment horizontal="center" vertical="center" wrapText="1"/>
      <protection locked="0"/>
    </xf>
    <xf numFmtId="0" fontId="90" fillId="72" borderId="18" xfId="1" applyFont="1" applyFill="1" applyBorder="1" applyAlignment="1" applyProtection="1">
      <alignment horizontal="center" vertical="center" wrapText="1"/>
      <protection locked="0"/>
    </xf>
    <xf numFmtId="0" fontId="90" fillId="72" borderId="64" xfId="1" applyFont="1" applyFill="1" applyBorder="1" applyAlignment="1" applyProtection="1">
      <alignment horizontal="center" vertical="center" wrapText="1"/>
      <protection locked="0"/>
    </xf>
    <xf numFmtId="0" fontId="70" fillId="51" borderId="5" xfId="1" applyFont="1" applyFill="1" applyBorder="1" applyAlignment="1" applyProtection="1">
      <alignment horizontal="center" vertical="center" wrapText="1"/>
    </xf>
    <xf numFmtId="0" fontId="70" fillId="51" borderId="18" xfId="1" applyFont="1" applyFill="1" applyBorder="1" applyAlignment="1" applyProtection="1">
      <alignment horizontal="center" vertical="center" wrapText="1"/>
    </xf>
    <xf numFmtId="0" fontId="70" fillId="51" borderId="64" xfId="1" applyFont="1" applyFill="1" applyBorder="1" applyAlignment="1" applyProtection="1">
      <alignment horizontal="center" vertical="center" wrapText="1"/>
    </xf>
    <xf numFmtId="0" fontId="70" fillId="92" borderId="76" xfId="1" applyFont="1" applyFill="1" applyBorder="1" applyAlignment="1" applyProtection="1">
      <alignment horizontal="center" vertical="center" wrapText="1"/>
    </xf>
    <xf numFmtId="0" fontId="70" fillId="92" borderId="93" xfId="1" applyFont="1" applyFill="1" applyBorder="1" applyAlignment="1" applyProtection="1">
      <alignment horizontal="center" vertical="center" wrapText="1"/>
    </xf>
    <xf numFmtId="0" fontId="70" fillId="92" borderId="94" xfId="1" applyFont="1" applyFill="1" applyBorder="1" applyAlignment="1" applyProtection="1">
      <alignment horizontal="center" vertical="center" wrapText="1"/>
    </xf>
    <xf numFmtId="0" fontId="143" fillId="53" borderId="0" xfId="1" applyFont="1" applyFill="1" applyBorder="1" applyAlignment="1" applyProtection="1">
      <alignment horizontal="center" vertical="center" wrapText="1"/>
      <protection locked="0"/>
    </xf>
    <xf numFmtId="0" fontId="70" fillId="70" borderId="6" xfId="1" applyFont="1" applyFill="1" applyBorder="1" applyAlignment="1" applyProtection="1">
      <alignment horizontal="center" vertical="center" wrapText="1"/>
    </xf>
    <xf numFmtId="0" fontId="70" fillId="70" borderId="98" xfId="1" applyFont="1" applyFill="1" applyBorder="1" applyAlignment="1" applyProtection="1">
      <alignment horizontal="center" vertical="center" wrapText="1"/>
    </xf>
    <xf numFmtId="0" fontId="70" fillId="70" borderId="1" xfId="1" applyFont="1" applyFill="1" applyBorder="1" applyAlignment="1" applyProtection="1">
      <alignment horizontal="center" vertical="center" wrapText="1"/>
    </xf>
    <xf numFmtId="0" fontId="70" fillId="70" borderId="23" xfId="1" applyFont="1" applyFill="1" applyBorder="1" applyAlignment="1" applyProtection="1">
      <alignment horizontal="center" vertical="center" wrapText="1"/>
    </xf>
    <xf numFmtId="0" fontId="70" fillId="70" borderId="119" xfId="1" applyFont="1" applyFill="1" applyBorder="1" applyAlignment="1" applyProtection="1">
      <alignment horizontal="center" vertical="center" wrapText="1"/>
    </xf>
    <xf numFmtId="0" fontId="70" fillId="70" borderId="75" xfId="1" applyFont="1" applyFill="1" applyBorder="1" applyAlignment="1" applyProtection="1">
      <alignment horizontal="center" vertical="center" wrapText="1"/>
    </xf>
    <xf numFmtId="0" fontId="68" fillId="61" borderId="8" xfId="116" applyFont="1" applyFill="1" applyBorder="1" applyAlignment="1" applyProtection="1">
      <alignment horizontal="center" vertical="center"/>
    </xf>
    <xf numFmtId="0" fontId="90" fillId="70" borderId="4" xfId="0" applyFont="1" applyFill="1" applyBorder="1" applyAlignment="1" applyProtection="1">
      <alignment horizontal="center" vertical="center" wrapText="1"/>
      <protection locked="0"/>
    </xf>
    <xf numFmtId="0" fontId="90" fillId="70" borderId="95" xfId="0" applyFont="1" applyFill="1" applyBorder="1" applyAlignment="1" applyProtection="1">
      <alignment horizontal="center" vertical="center" wrapText="1"/>
      <protection locked="0"/>
    </xf>
    <xf numFmtId="0" fontId="90" fillId="70" borderId="96" xfId="0" applyFont="1" applyFill="1" applyBorder="1" applyAlignment="1" applyProtection="1">
      <alignment horizontal="center" vertical="center" wrapText="1"/>
      <protection locked="0"/>
    </xf>
    <xf numFmtId="0" fontId="66" fillId="94" borderId="5" xfId="1" applyFont="1" applyFill="1" applyBorder="1" applyAlignment="1" applyProtection="1">
      <alignment horizontal="center" vertical="center" wrapText="1"/>
    </xf>
    <xf numFmtId="0" fontId="66" fillId="94" borderId="18" xfId="1" applyFont="1" applyFill="1" applyBorder="1" applyAlignment="1" applyProtection="1">
      <alignment horizontal="center" vertical="center" wrapText="1"/>
    </xf>
    <xf numFmtId="0" fontId="66" fillId="94" borderId="64" xfId="1" applyFont="1" applyFill="1" applyBorder="1" applyAlignment="1" applyProtection="1">
      <alignment horizontal="center" vertical="center" wrapText="1"/>
    </xf>
    <xf numFmtId="0" fontId="103" fillId="93" borderId="76" xfId="1" applyFont="1" applyFill="1" applyBorder="1" applyAlignment="1" applyProtection="1">
      <alignment horizontal="center" vertical="center" wrapText="1"/>
      <protection locked="0"/>
    </xf>
    <xf numFmtId="0" fontId="103" fillId="93" borderId="93" xfId="1" applyFont="1" applyFill="1" applyBorder="1" applyAlignment="1" applyProtection="1">
      <alignment horizontal="center" vertical="center" wrapText="1"/>
      <protection locked="0"/>
    </xf>
    <xf numFmtId="0" fontId="103" fillId="93" borderId="94" xfId="1" applyFont="1" applyFill="1" applyBorder="1" applyAlignment="1" applyProtection="1">
      <alignment horizontal="center" vertical="center" wrapText="1"/>
      <protection locked="0"/>
    </xf>
    <xf numFmtId="0" fontId="70" fillId="69" borderId="3" xfId="1" applyFont="1" applyFill="1" applyBorder="1" applyAlignment="1" applyProtection="1">
      <alignment horizontal="center" vertical="center" wrapText="1"/>
      <protection locked="0"/>
    </xf>
    <xf numFmtId="0" fontId="70" fillId="69" borderId="11" xfId="1" applyFont="1" applyFill="1" applyBorder="1" applyAlignment="1" applyProtection="1">
      <alignment horizontal="center" vertical="center" wrapText="1"/>
      <protection locked="0"/>
    </xf>
    <xf numFmtId="0" fontId="70" fillId="69" borderId="65" xfId="1" applyFont="1" applyFill="1" applyBorder="1" applyAlignment="1" applyProtection="1">
      <alignment horizontal="center" vertical="center" wrapText="1"/>
      <protection locked="0"/>
    </xf>
    <xf numFmtId="0" fontId="70" fillId="85" borderId="7" xfId="1" applyFont="1" applyFill="1" applyBorder="1" applyAlignment="1" applyProtection="1">
      <alignment horizontal="center" vertical="center" wrapText="1"/>
    </xf>
    <xf numFmtId="0" fontId="70" fillId="85" borderId="8" xfId="1" applyFont="1" applyFill="1" applyBorder="1" applyAlignment="1" applyProtection="1">
      <alignment horizontal="center" vertical="center" wrapText="1"/>
    </xf>
    <xf numFmtId="0" fontId="70" fillId="85" borderId="41" xfId="1" applyFont="1" applyFill="1" applyBorder="1" applyAlignment="1" applyProtection="1">
      <alignment horizontal="center" vertical="center" wrapText="1"/>
    </xf>
    <xf numFmtId="0" fontId="70" fillId="85" borderId="82" xfId="1" applyFont="1" applyFill="1" applyBorder="1" applyAlignment="1" applyProtection="1">
      <alignment horizontal="center" vertical="center" wrapText="1"/>
    </xf>
    <xf numFmtId="0" fontId="70" fillId="85" borderId="20" xfId="1" applyFont="1" applyFill="1" applyBorder="1" applyAlignment="1" applyProtection="1">
      <alignment horizontal="center" vertical="center" wrapText="1"/>
    </xf>
    <xf numFmtId="0" fontId="70" fillId="85" borderId="22" xfId="1" applyFont="1" applyFill="1" applyBorder="1" applyAlignment="1" applyProtection="1">
      <alignment horizontal="center" vertical="center" wrapText="1"/>
    </xf>
    <xf numFmtId="0" fontId="70" fillId="66" borderId="5" xfId="1" applyFont="1" applyFill="1" applyBorder="1" applyAlignment="1" applyProtection="1">
      <alignment horizontal="center" vertical="center" wrapText="1"/>
    </xf>
    <xf numFmtId="0" fontId="70" fillId="66" borderId="18" xfId="1" applyFont="1" applyFill="1" applyBorder="1" applyAlignment="1" applyProtection="1">
      <alignment horizontal="center" vertical="center" wrapText="1"/>
    </xf>
    <xf numFmtId="0" fontId="70" fillId="66" borderId="64" xfId="1" applyFont="1" applyFill="1" applyBorder="1" applyAlignment="1" applyProtection="1">
      <alignment horizontal="center" vertical="center" wrapText="1"/>
    </xf>
    <xf numFmtId="0" fontId="70" fillId="56" borderId="5" xfId="1" applyFont="1" applyFill="1" applyBorder="1" applyAlignment="1" applyProtection="1">
      <alignment horizontal="center" vertical="center" wrapText="1"/>
    </xf>
    <xf numFmtId="0" fontId="70" fillId="56" borderId="18" xfId="1" applyFont="1" applyFill="1" applyBorder="1" applyAlignment="1" applyProtection="1">
      <alignment horizontal="center" vertical="center" wrapText="1"/>
    </xf>
    <xf numFmtId="0" fontId="70" fillId="56" borderId="64" xfId="1" applyFont="1" applyFill="1" applyBorder="1" applyAlignment="1" applyProtection="1">
      <alignment horizontal="center" vertical="center" wrapText="1"/>
    </xf>
    <xf numFmtId="0" fontId="70" fillId="69" borderId="5" xfId="1" applyFont="1" applyFill="1" applyBorder="1" applyAlignment="1" applyProtection="1">
      <alignment horizontal="center" vertical="center" wrapText="1"/>
    </xf>
    <xf numFmtId="0" fontId="70" fillId="69" borderId="18" xfId="1" applyFont="1" applyFill="1" applyBorder="1" applyAlignment="1" applyProtection="1">
      <alignment horizontal="center" vertical="center" wrapText="1"/>
    </xf>
    <xf numFmtId="0" fontId="70" fillId="69" borderId="64" xfId="1" applyFont="1" applyFill="1" applyBorder="1" applyAlignment="1" applyProtection="1">
      <alignment horizontal="center" vertical="center" wrapText="1"/>
    </xf>
    <xf numFmtId="0" fontId="70" fillId="66" borderId="72" xfId="1" applyFont="1" applyFill="1" applyBorder="1" applyAlignment="1" applyProtection="1">
      <alignment horizontal="center" vertical="center"/>
      <protection locked="0"/>
    </xf>
    <xf numFmtId="0" fontId="70" fillId="66" borderId="61" xfId="1" applyFont="1" applyFill="1" applyBorder="1" applyAlignment="1" applyProtection="1">
      <alignment horizontal="center" vertical="center"/>
      <protection locked="0"/>
    </xf>
    <xf numFmtId="0" fontId="70" fillId="51" borderId="72" xfId="1" applyFont="1" applyFill="1" applyBorder="1" applyAlignment="1" applyProtection="1">
      <alignment horizontal="center" vertical="center"/>
    </xf>
    <xf numFmtId="0" fontId="70" fillId="51" borderId="48" xfId="1" applyFont="1" applyFill="1" applyBorder="1" applyAlignment="1" applyProtection="1">
      <alignment horizontal="center" vertical="center"/>
    </xf>
    <xf numFmtId="0" fontId="70" fillId="51" borderId="61" xfId="1" applyFont="1" applyFill="1" applyBorder="1" applyAlignment="1" applyProtection="1">
      <alignment horizontal="center" vertical="center"/>
    </xf>
    <xf numFmtId="0" fontId="68" fillId="86" borderId="12" xfId="1" applyFont="1" applyFill="1" applyBorder="1" applyAlignment="1" applyProtection="1">
      <alignment horizontal="center" vertical="center"/>
    </xf>
    <xf numFmtId="0" fontId="68" fillId="86" borderId="64" xfId="1" applyFont="1" applyFill="1" applyBorder="1" applyAlignment="1" applyProtection="1">
      <alignment horizontal="center" vertical="center"/>
    </xf>
    <xf numFmtId="0" fontId="68" fillId="81" borderId="12" xfId="1" applyFont="1" applyFill="1" applyBorder="1" applyAlignment="1" applyProtection="1">
      <alignment horizontal="center" vertical="center" wrapText="1"/>
    </xf>
    <xf numFmtId="0" fontId="70" fillId="70" borderId="5" xfId="1" applyFont="1" applyFill="1" applyBorder="1" applyAlignment="1" applyProtection="1">
      <alignment horizontal="center" vertical="center" wrapText="1"/>
    </xf>
    <xf numFmtId="0" fontId="70" fillId="70" borderId="18" xfId="1" applyFont="1" applyFill="1" applyBorder="1" applyAlignment="1" applyProtection="1">
      <alignment horizontal="center" vertical="center" wrapText="1"/>
    </xf>
    <xf numFmtId="0" fontId="70" fillId="70" borderId="64" xfId="1" applyFont="1" applyFill="1" applyBorder="1" applyAlignment="1" applyProtection="1">
      <alignment horizontal="center" vertical="center" wrapText="1"/>
    </xf>
    <xf numFmtId="0" fontId="68" fillId="86" borderId="13" xfId="1" applyFont="1" applyFill="1" applyBorder="1" applyAlignment="1" applyProtection="1">
      <alignment horizontal="center" vertical="center" wrapText="1"/>
    </xf>
    <xf numFmtId="0" fontId="68" fillId="86" borderId="14" xfId="1" applyFont="1" applyFill="1" applyBorder="1" applyAlignment="1" applyProtection="1">
      <alignment horizontal="center" vertical="center" wrapText="1"/>
    </xf>
    <xf numFmtId="0" fontId="70" fillId="66" borderId="4" xfId="1" applyFont="1" applyFill="1" applyBorder="1" applyAlignment="1" applyProtection="1">
      <alignment horizontal="center" vertical="center" wrapText="1"/>
    </xf>
    <xf numFmtId="0" fontId="70" fillId="66" borderId="95" xfId="1" applyFont="1" applyFill="1" applyBorder="1" applyAlignment="1" applyProtection="1">
      <alignment horizontal="center" vertical="center" wrapText="1"/>
    </xf>
    <xf numFmtId="0" fontId="70" fillId="66" borderId="96" xfId="1" applyFont="1" applyFill="1" applyBorder="1" applyAlignment="1" applyProtection="1">
      <alignment horizontal="center" vertical="center" wrapText="1"/>
    </xf>
    <xf numFmtId="0" fontId="70" fillId="66" borderId="91" xfId="1" applyFont="1" applyFill="1" applyBorder="1" applyAlignment="1" applyProtection="1">
      <alignment horizontal="center" vertical="center" wrapText="1"/>
    </xf>
    <xf numFmtId="0" fontId="70" fillId="66" borderId="93" xfId="1" applyFont="1" applyFill="1" applyBorder="1" applyAlignment="1" applyProtection="1">
      <alignment horizontal="center" vertical="center" wrapText="1"/>
    </xf>
    <xf numFmtId="0" fontId="70" fillId="66" borderId="94" xfId="1" applyFont="1" applyFill="1" applyBorder="1" applyAlignment="1" applyProtection="1">
      <alignment horizontal="center" vertical="center" wrapText="1"/>
    </xf>
    <xf numFmtId="0" fontId="70" fillId="70" borderId="4" xfId="1" applyFont="1" applyFill="1" applyBorder="1" applyAlignment="1" applyProtection="1">
      <alignment horizontal="center" vertical="center" wrapText="1"/>
    </xf>
    <xf numFmtId="0" fontId="70" fillId="70" borderId="95" xfId="1" applyFont="1" applyFill="1" applyBorder="1" applyAlignment="1" applyProtection="1">
      <alignment horizontal="center" vertical="center" wrapText="1"/>
    </xf>
    <xf numFmtId="0" fontId="70" fillId="70" borderId="96" xfId="1" applyFont="1" applyFill="1" applyBorder="1" applyAlignment="1" applyProtection="1">
      <alignment horizontal="center" vertical="center" wrapText="1"/>
    </xf>
    <xf numFmtId="0" fontId="68" fillId="86" borderId="5" xfId="1" applyFont="1" applyFill="1" applyBorder="1" applyAlignment="1" applyProtection="1">
      <alignment horizontal="center" vertical="center" wrapText="1"/>
    </xf>
    <xf numFmtId="0" fontId="68" fillId="86" borderId="18" xfId="1" applyFont="1" applyFill="1" applyBorder="1" applyAlignment="1" applyProtection="1">
      <alignment horizontal="center" vertical="center" wrapText="1"/>
    </xf>
    <xf numFmtId="0" fontId="68" fillId="86" borderId="64" xfId="1" applyFont="1" applyFill="1" applyBorder="1" applyAlignment="1" applyProtection="1">
      <alignment horizontal="center" vertical="center" wrapText="1"/>
    </xf>
    <xf numFmtId="0" fontId="68" fillId="82" borderId="46" xfId="116" applyFont="1" applyFill="1" applyBorder="1" applyAlignment="1" applyProtection="1">
      <alignment horizontal="center" vertical="center"/>
    </xf>
    <xf numFmtId="0" fontId="68" fillId="82" borderId="9" xfId="116" applyFont="1" applyFill="1" applyBorder="1" applyAlignment="1" applyProtection="1">
      <alignment horizontal="center" vertical="center"/>
    </xf>
    <xf numFmtId="0" fontId="68" fillId="82" borderId="10" xfId="116" applyFont="1" applyFill="1" applyBorder="1" applyAlignment="1" applyProtection="1">
      <alignment horizontal="center" vertical="center"/>
    </xf>
    <xf numFmtId="0" fontId="70" fillId="56" borderId="6" xfId="1" applyFont="1" applyFill="1" applyBorder="1" applyAlignment="1" applyProtection="1">
      <alignment horizontal="center" vertical="center" wrapText="1"/>
    </xf>
    <xf numFmtId="0" fontId="70" fillId="56" borderId="8" xfId="1" applyFont="1" applyFill="1" applyBorder="1" applyAlignment="1" applyProtection="1">
      <alignment horizontal="center" vertical="center" wrapText="1"/>
    </xf>
    <xf numFmtId="0" fontId="70" fillId="56" borderId="41" xfId="1" applyFont="1" applyFill="1" applyBorder="1" applyAlignment="1" applyProtection="1">
      <alignment horizontal="center" vertical="center" wrapText="1"/>
    </xf>
    <xf numFmtId="0" fontId="70" fillId="56" borderId="19" xfId="1" applyFont="1" applyFill="1" applyBorder="1" applyAlignment="1" applyProtection="1">
      <alignment horizontal="center" vertical="center" wrapText="1"/>
    </xf>
    <xf numFmtId="0" fontId="70" fillId="56" borderId="20" xfId="1" applyFont="1" applyFill="1" applyBorder="1" applyAlignment="1" applyProtection="1">
      <alignment horizontal="center" vertical="center" wrapText="1"/>
    </xf>
    <xf numFmtId="0" fontId="70" fillId="56" borderId="22" xfId="1" applyFont="1" applyFill="1" applyBorder="1" applyAlignment="1" applyProtection="1">
      <alignment horizontal="center" vertical="center" wrapText="1"/>
    </xf>
    <xf numFmtId="0" fontId="70" fillId="50" borderId="72" xfId="1" applyFont="1" applyFill="1" applyBorder="1" applyAlignment="1" applyProtection="1">
      <alignment horizontal="center" vertical="center" wrapText="1"/>
    </xf>
    <xf numFmtId="0" fontId="70" fillId="50" borderId="48" xfId="1" applyFont="1" applyFill="1" applyBorder="1" applyAlignment="1" applyProtection="1">
      <alignment horizontal="center" vertical="center" wrapText="1"/>
    </xf>
    <xf numFmtId="0" fontId="70" fillId="50" borderId="61" xfId="1" applyFont="1" applyFill="1" applyBorder="1" applyAlignment="1" applyProtection="1">
      <alignment horizontal="center" vertical="center" wrapText="1"/>
    </xf>
    <xf numFmtId="0" fontId="96" fillId="81" borderId="5" xfId="1" applyFont="1" applyFill="1" applyBorder="1" applyAlignment="1" applyProtection="1">
      <alignment horizontal="center" vertical="center" wrapText="1"/>
    </xf>
    <xf numFmtId="0" fontId="96" fillId="81" borderId="18" xfId="1" applyFont="1" applyFill="1" applyBorder="1" applyAlignment="1" applyProtection="1">
      <alignment horizontal="center" vertical="center" wrapText="1"/>
    </xf>
    <xf numFmtId="0" fontId="96" fillId="81" borderId="64" xfId="1" applyFont="1" applyFill="1" applyBorder="1" applyAlignment="1" applyProtection="1">
      <alignment horizontal="center" vertical="center" wrapText="1"/>
    </xf>
    <xf numFmtId="0" fontId="68" fillId="86" borderId="13" xfId="1" applyFont="1" applyFill="1" applyBorder="1" applyAlignment="1" applyProtection="1">
      <alignment horizontal="center" vertical="center"/>
    </xf>
    <xf numFmtId="0" fontId="68" fillId="86" borderId="14" xfId="1" applyFont="1" applyFill="1" applyBorder="1" applyAlignment="1" applyProtection="1">
      <alignment horizontal="center" vertical="center"/>
    </xf>
    <xf numFmtId="0" fontId="87" fillId="69" borderId="46" xfId="0" applyFont="1" applyFill="1" applyBorder="1" applyAlignment="1" applyProtection="1">
      <alignment horizontal="center" vertical="center"/>
    </xf>
    <xf numFmtId="0" fontId="87" fillId="69" borderId="9" xfId="0" applyFont="1" applyFill="1" applyBorder="1" applyAlignment="1" applyProtection="1">
      <alignment horizontal="center" vertical="center"/>
    </xf>
    <xf numFmtId="0" fontId="87" fillId="69" borderId="10" xfId="0" applyFont="1" applyFill="1" applyBorder="1" applyAlignment="1" applyProtection="1">
      <alignment horizontal="center" vertical="center"/>
    </xf>
    <xf numFmtId="0" fontId="70" fillId="66" borderId="16" xfId="1" applyFont="1" applyFill="1" applyBorder="1" applyAlignment="1" applyProtection="1">
      <alignment horizontal="center" vertical="center" wrapText="1"/>
    </xf>
    <xf numFmtId="0" fontId="70" fillId="66" borderId="17" xfId="1" applyFont="1" applyFill="1" applyBorder="1" applyAlignment="1" applyProtection="1">
      <alignment horizontal="center" vertical="center" wrapText="1"/>
    </xf>
    <xf numFmtId="0" fontId="70" fillId="66" borderId="1" xfId="1" applyFont="1" applyFill="1" applyBorder="1" applyAlignment="1" applyProtection="1">
      <alignment horizontal="center" vertical="center" wrapText="1"/>
    </xf>
    <xf numFmtId="0" fontId="70" fillId="66" borderId="23" xfId="1" applyFont="1" applyFill="1" applyBorder="1" applyAlignment="1" applyProtection="1">
      <alignment horizontal="center" vertical="center" wrapText="1"/>
    </xf>
    <xf numFmtId="0" fontId="70" fillId="66" borderId="119" xfId="1" applyFont="1" applyFill="1" applyBorder="1" applyAlignment="1" applyProtection="1">
      <alignment horizontal="center" vertical="center" wrapText="1"/>
    </xf>
    <xf numFmtId="0" fontId="70" fillId="66" borderId="75" xfId="1" applyFont="1" applyFill="1" applyBorder="1" applyAlignment="1" applyProtection="1">
      <alignment horizontal="center" vertical="center" wrapText="1"/>
    </xf>
    <xf numFmtId="0" fontId="70" fillId="70" borderId="12" xfId="1" applyFont="1" applyFill="1" applyBorder="1" applyAlignment="1" applyProtection="1">
      <alignment horizontal="center" vertical="center" wrapText="1"/>
    </xf>
    <xf numFmtId="0" fontId="96" fillId="81" borderId="46" xfId="1" applyFont="1" applyFill="1" applyBorder="1" applyAlignment="1" applyProtection="1">
      <alignment horizontal="center" vertical="center" wrapText="1"/>
    </xf>
    <xf numFmtId="0" fontId="96" fillId="81" borderId="9" xfId="1" applyFont="1" applyFill="1" applyBorder="1" applyAlignment="1" applyProtection="1">
      <alignment horizontal="center" vertical="center" wrapText="1"/>
    </xf>
    <xf numFmtId="0" fontId="96" fillId="81" borderId="10" xfId="1" applyFont="1" applyFill="1" applyBorder="1" applyAlignment="1" applyProtection="1">
      <alignment horizontal="center" vertical="center" wrapText="1"/>
    </xf>
    <xf numFmtId="0" fontId="70" fillId="72" borderId="13" xfId="1" applyFont="1" applyFill="1" applyBorder="1" applyAlignment="1" applyProtection="1">
      <alignment horizontal="center" vertical="center" wrapText="1"/>
    </xf>
    <xf numFmtId="0" fontId="70" fillId="72" borderId="14" xfId="1" applyFont="1" applyFill="1" applyBorder="1" applyAlignment="1" applyProtection="1">
      <alignment horizontal="center" vertical="center" wrapText="1"/>
    </xf>
    <xf numFmtId="0" fontId="70" fillId="70" borderId="97" xfId="1" applyFont="1" applyFill="1" applyBorder="1" applyAlignment="1" applyProtection="1">
      <alignment horizontal="center" vertical="center" wrapText="1"/>
    </xf>
    <xf numFmtId="0" fontId="68" fillId="86" borderId="12" xfId="1" applyFont="1" applyFill="1" applyBorder="1" applyAlignment="1" applyProtection="1">
      <alignment horizontal="center" vertical="center" wrapText="1"/>
    </xf>
    <xf numFmtId="0" fontId="121" fillId="50" borderId="7" xfId="1" applyFont="1" applyFill="1" applyBorder="1" applyAlignment="1" applyProtection="1">
      <alignment horizontal="center" vertical="center" wrapText="1"/>
    </xf>
    <xf numFmtId="0" fontId="121" fillId="50" borderId="8" xfId="1" applyFont="1" applyFill="1" applyBorder="1" applyAlignment="1" applyProtection="1">
      <alignment horizontal="center" vertical="center" wrapText="1"/>
    </xf>
    <xf numFmtId="0" fontId="121" fillId="50" borderId="41" xfId="1" applyFont="1" applyFill="1" applyBorder="1" applyAlignment="1" applyProtection="1">
      <alignment horizontal="center" vertical="center" wrapText="1"/>
    </xf>
    <xf numFmtId="0" fontId="121" fillId="50" borderId="52" xfId="1" applyFont="1" applyFill="1" applyBorder="1" applyAlignment="1" applyProtection="1">
      <alignment horizontal="center" vertical="center" wrapText="1"/>
    </xf>
    <xf numFmtId="0" fontId="121" fillId="50" borderId="0" xfId="1" applyFont="1" applyFill="1" applyBorder="1" applyAlignment="1" applyProtection="1">
      <alignment horizontal="center" vertical="center" wrapText="1"/>
    </xf>
    <xf numFmtId="0" fontId="121" fillId="50" borderId="44" xfId="1" applyFont="1" applyFill="1" applyBorder="1" applyAlignment="1" applyProtection="1">
      <alignment horizontal="center" vertical="center" wrapText="1"/>
    </xf>
    <xf numFmtId="0" fontId="121" fillId="50" borderId="45" xfId="1" applyFont="1" applyFill="1" applyBorder="1" applyAlignment="1" applyProtection="1">
      <alignment horizontal="center" vertical="center" wrapText="1"/>
    </xf>
    <xf numFmtId="0" fontId="121" fillId="50" borderId="37" xfId="1" applyFont="1" applyFill="1" applyBorder="1" applyAlignment="1" applyProtection="1">
      <alignment horizontal="center" vertical="center" wrapText="1"/>
    </xf>
    <xf numFmtId="0" fontId="121" fillId="50" borderId="36" xfId="1" applyFont="1" applyFill="1" applyBorder="1" applyAlignment="1" applyProtection="1">
      <alignment horizontal="center" vertical="center" wrapText="1"/>
    </xf>
    <xf numFmtId="0" fontId="70" fillId="53" borderId="7" xfId="116" applyFont="1" applyFill="1" applyBorder="1" applyAlignment="1" applyProtection="1">
      <alignment horizontal="center" vertical="center" wrapText="1"/>
    </xf>
    <xf numFmtId="0" fontId="70" fillId="53" borderId="8" xfId="116" applyFont="1" applyFill="1" applyBorder="1" applyAlignment="1" applyProtection="1">
      <alignment horizontal="center" vertical="center" wrapText="1"/>
    </xf>
    <xf numFmtId="0" fontId="70" fillId="53" borderId="41" xfId="116" applyFont="1" applyFill="1" applyBorder="1" applyAlignment="1" applyProtection="1">
      <alignment horizontal="center" vertical="center" wrapText="1"/>
    </xf>
    <xf numFmtId="0" fontId="70" fillId="53" borderId="82" xfId="116" applyFont="1" applyFill="1" applyBorder="1" applyAlignment="1" applyProtection="1">
      <alignment horizontal="center" vertical="center" wrapText="1"/>
    </xf>
    <xf numFmtId="0" fontId="70" fillId="53" borderId="20" xfId="116" applyFont="1" applyFill="1" applyBorder="1" applyAlignment="1" applyProtection="1">
      <alignment horizontal="center" vertical="center" wrapText="1"/>
    </xf>
    <xf numFmtId="0" fontId="70" fillId="53" borderId="22" xfId="116" applyFont="1" applyFill="1" applyBorder="1" applyAlignment="1" applyProtection="1">
      <alignment horizontal="center" vertical="center" wrapText="1"/>
    </xf>
    <xf numFmtId="0" fontId="70" fillId="61" borderId="7" xfId="116" applyFont="1" applyFill="1" applyBorder="1" applyAlignment="1" applyProtection="1">
      <alignment horizontal="center" vertical="center"/>
    </xf>
    <xf numFmtId="0" fontId="70" fillId="61" borderId="8" xfId="116" applyFont="1" applyFill="1" applyBorder="1" applyAlignment="1" applyProtection="1">
      <alignment horizontal="center" vertical="center"/>
    </xf>
    <xf numFmtId="0" fontId="70" fillId="61" borderId="41" xfId="116" applyFont="1" applyFill="1" applyBorder="1" applyAlignment="1" applyProtection="1">
      <alignment horizontal="center" vertical="center"/>
    </xf>
    <xf numFmtId="0" fontId="70" fillId="61" borderId="82" xfId="116" applyFont="1" applyFill="1" applyBorder="1" applyAlignment="1" applyProtection="1">
      <alignment horizontal="center" vertical="center"/>
    </xf>
    <xf numFmtId="0" fontId="70" fillId="61" borderId="20" xfId="116" applyFont="1" applyFill="1" applyBorder="1" applyAlignment="1" applyProtection="1">
      <alignment horizontal="center" vertical="center"/>
    </xf>
    <xf numFmtId="0" fontId="70" fillId="61" borderId="22" xfId="116" applyFont="1" applyFill="1" applyBorder="1" applyAlignment="1" applyProtection="1">
      <alignment horizontal="center" vertical="center"/>
    </xf>
    <xf numFmtId="0" fontId="93" fillId="50" borderId="13" xfId="116" applyFont="1" applyFill="1" applyBorder="1" applyAlignment="1" applyProtection="1">
      <alignment horizontal="center" vertical="center"/>
    </xf>
    <xf numFmtId="0" fontId="93" fillId="50" borderId="57" xfId="116" applyFont="1" applyFill="1" applyBorder="1" applyAlignment="1" applyProtection="1">
      <alignment horizontal="center" vertical="center"/>
    </xf>
    <xf numFmtId="0" fontId="93" fillId="50" borderId="53" xfId="116" applyFont="1" applyFill="1" applyBorder="1" applyAlignment="1" applyProtection="1">
      <alignment horizontal="center" vertical="center"/>
    </xf>
    <xf numFmtId="0" fontId="68" fillId="82" borderId="0" xfId="116" applyFont="1" applyFill="1" applyBorder="1" applyAlignment="1" applyProtection="1">
      <alignment horizontal="center" vertical="center"/>
    </xf>
    <xf numFmtId="0" fontId="68" fillId="82" borderId="44" xfId="116" applyFont="1" applyFill="1" applyBorder="1" applyAlignment="1" applyProtection="1">
      <alignment horizontal="center" vertical="center"/>
    </xf>
    <xf numFmtId="0" fontId="68" fillId="82" borderId="20" xfId="116" applyFont="1" applyFill="1" applyBorder="1" applyAlignment="1" applyProtection="1">
      <alignment horizontal="center" vertical="center"/>
    </xf>
    <xf numFmtId="0" fontId="68" fillId="82" borderId="22" xfId="116" applyFont="1" applyFill="1" applyBorder="1" applyAlignment="1" applyProtection="1">
      <alignment horizontal="center" vertical="center"/>
    </xf>
    <xf numFmtId="0" fontId="70" fillId="90" borderId="13" xfId="1" applyFont="1" applyFill="1" applyBorder="1" applyAlignment="1" applyProtection="1">
      <alignment horizontal="center" vertical="center" wrapText="1"/>
    </xf>
    <xf numFmtId="0" fontId="70" fillId="90" borderId="14" xfId="1" applyFont="1" applyFill="1" applyBorder="1" applyAlignment="1" applyProtection="1">
      <alignment horizontal="center" vertical="center" wrapText="1"/>
    </xf>
    <xf numFmtId="0" fontId="70" fillId="72" borderId="13" xfId="1" applyFont="1" applyFill="1" applyBorder="1" applyAlignment="1" applyProtection="1">
      <alignment horizontal="center" vertical="center"/>
    </xf>
    <xf numFmtId="0" fontId="70" fillId="72" borderId="57" xfId="1" applyFont="1" applyFill="1" applyBorder="1" applyAlignment="1" applyProtection="1">
      <alignment horizontal="center" vertical="center"/>
    </xf>
    <xf numFmtId="0" fontId="70" fillId="72" borderId="14" xfId="1" applyFont="1" applyFill="1" applyBorder="1" applyAlignment="1" applyProtection="1">
      <alignment horizontal="center" vertical="center"/>
    </xf>
    <xf numFmtId="0" fontId="70" fillId="72" borderId="57" xfId="1" applyFont="1" applyFill="1" applyBorder="1" applyAlignment="1" applyProtection="1">
      <alignment horizontal="center" vertical="center" wrapText="1"/>
    </xf>
    <xf numFmtId="0" fontId="70" fillId="57" borderId="82" xfId="1" applyFont="1" applyFill="1" applyBorder="1" applyAlignment="1" applyProtection="1">
      <alignment horizontal="center" vertical="center" wrapText="1"/>
    </xf>
    <xf numFmtId="0" fontId="70" fillId="57" borderId="20" xfId="1" applyFont="1" applyFill="1" applyBorder="1" applyAlignment="1" applyProtection="1">
      <alignment horizontal="center" vertical="center" wrapText="1"/>
    </xf>
    <xf numFmtId="0" fontId="70" fillId="57" borderId="22" xfId="1" applyFont="1" applyFill="1" applyBorder="1" applyAlignment="1" applyProtection="1">
      <alignment horizontal="center" vertical="center" wrapText="1"/>
    </xf>
    <xf numFmtId="0" fontId="70" fillId="57" borderId="52" xfId="1" applyFont="1" applyFill="1" applyBorder="1" applyAlignment="1" applyProtection="1">
      <alignment horizontal="center" vertical="center" wrapText="1"/>
    </xf>
    <xf numFmtId="0" fontId="70" fillId="57" borderId="0" xfId="1" applyFont="1" applyFill="1" applyBorder="1" applyAlignment="1" applyProtection="1">
      <alignment horizontal="center" vertical="center" wrapText="1"/>
    </xf>
    <xf numFmtId="0" fontId="70" fillId="57" borderId="44" xfId="1" applyFont="1" applyFill="1" applyBorder="1" applyAlignment="1" applyProtection="1">
      <alignment horizontal="center" vertical="center" wrapText="1"/>
    </xf>
    <xf numFmtId="0" fontId="62" fillId="61" borderId="122" xfId="116" applyFont="1" applyFill="1" applyBorder="1" applyAlignment="1" applyProtection="1">
      <alignment horizontal="center" vertical="center" wrapText="1"/>
    </xf>
    <xf numFmtId="0" fontId="62" fillId="61" borderId="39" xfId="116" applyFont="1" applyFill="1" applyBorder="1" applyAlignment="1" applyProtection="1">
      <alignment horizontal="center" vertical="center" wrapText="1"/>
    </xf>
    <xf numFmtId="0" fontId="70" fillId="87" borderId="12" xfId="1" applyFont="1" applyFill="1" applyBorder="1" applyAlignment="1" applyProtection="1">
      <alignment horizontal="center" vertical="center" wrapText="1"/>
    </xf>
    <xf numFmtId="0" fontId="70" fillId="87" borderId="18" xfId="1" applyFont="1" applyFill="1" applyBorder="1" applyAlignment="1" applyProtection="1">
      <alignment horizontal="center" vertical="center" wrapText="1"/>
    </xf>
    <xf numFmtId="0" fontId="70" fillId="87" borderId="64" xfId="1" applyFont="1" applyFill="1" applyBorder="1" applyAlignment="1" applyProtection="1">
      <alignment horizontal="center" vertical="center" wrapText="1"/>
    </xf>
    <xf numFmtId="0" fontId="70" fillId="87" borderId="97" xfId="1" applyFont="1" applyFill="1" applyBorder="1" applyAlignment="1" applyProtection="1">
      <alignment horizontal="center" vertical="center" wrapText="1"/>
    </xf>
    <xf numFmtId="0" fontId="70" fillId="87" borderId="95" xfId="1" applyFont="1" applyFill="1" applyBorder="1" applyAlignment="1" applyProtection="1">
      <alignment horizontal="center" vertical="center" wrapText="1"/>
    </xf>
    <xf numFmtId="0" fontId="70" fillId="87" borderId="96" xfId="1" applyFont="1" applyFill="1" applyBorder="1" applyAlignment="1" applyProtection="1">
      <alignment horizontal="center" vertical="center" wrapText="1"/>
    </xf>
    <xf numFmtId="0" fontId="96" fillId="81" borderId="7" xfId="1" applyFont="1" applyFill="1" applyBorder="1" applyAlignment="1" applyProtection="1">
      <alignment horizontal="center" vertical="center" wrapText="1"/>
    </xf>
    <xf numFmtId="0" fontId="96" fillId="81" borderId="8" xfId="1" applyFont="1" applyFill="1" applyBorder="1" applyAlignment="1" applyProtection="1">
      <alignment horizontal="center" vertical="center" wrapText="1"/>
    </xf>
    <xf numFmtId="0" fontId="96" fillId="81" borderId="41" xfId="1" applyFont="1" applyFill="1" applyBorder="1" applyAlignment="1" applyProtection="1">
      <alignment horizontal="center" vertical="center" wrapText="1"/>
    </xf>
    <xf numFmtId="0" fontId="70" fillId="53" borderId="6" xfId="1" applyFont="1" applyFill="1" applyBorder="1" applyAlignment="1" applyProtection="1">
      <alignment horizontal="center" vertical="center"/>
    </xf>
    <xf numFmtId="0" fontId="70" fillId="53" borderId="98" xfId="1" applyFont="1" applyFill="1" applyBorder="1" applyAlignment="1" applyProtection="1">
      <alignment horizontal="center" vertical="center"/>
    </xf>
    <xf numFmtId="0" fontId="70" fillId="53" borderId="19" xfId="1" applyFont="1" applyFill="1" applyBorder="1" applyAlignment="1" applyProtection="1">
      <alignment horizontal="center" vertical="center"/>
    </xf>
    <xf numFmtId="0" fontId="70" fillId="53" borderId="21" xfId="1" applyFont="1" applyFill="1" applyBorder="1" applyAlignment="1" applyProtection="1">
      <alignment horizontal="center" vertical="center"/>
    </xf>
    <xf numFmtId="0" fontId="68" fillId="86" borderId="76" xfId="116" applyFont="1" applyFill="1" applyBorder="1" applyAlignment="1" applyProtection="1">
      <alignment horizontal="center" vertical="center"/>
      <protection locked="0"/>
    </xf>
    <xf numFmtId="0" fontId="68" fillId="86" borderId="93" xfId="116" applyFont="1" applyFill="1" applyBorder="1" applyAlignment="1" applyProtection="1">
      <alignment horizontal="center" vertical="center"/>
      <protection locked="0"/>
    </xf>
    <xf numFmtId="0" fontId="68" fillId="86" borderId="94" xfId="116" applyFont="1" applyFill="1" applyBorder="1" applyAlignment="1" applyProtection="1">
      <alignment horizontal="center" vertical="center"/>
      <protection locked="0"/>
    </xf>
    <xf numFmtId="0" fontId="70" fillId="61" borderId="76" xfId="1" applyFont="1" applyFill="1" applyBorder="1" applyAlignment="1" applyProtection="1">
      <alignment horizontal="center" vertical="center"/>
      <protection locked="0"/>
    </xf>
    <xf numFmtId="0" fontId="70" fillId="61" borderId="93" xfId="1" applyFont="1" applyFill="1" applyBorder="1" applyAlignment="1" applyProtection="1">
      <alignment horizontal="center" vertical="center"/>
      <protection locked="0"/>
    </xf>
    <xf numFmtId="0" fontId="70" fillId="61" borderId="94" xfId="1" applyFont="1" applyFill="1" applyBorder="1" applyAlignment="1" applyProtection="1">
      <alignment horizontal="center" vertical="center"/>
      <protection locked="0"/>
    </xf>
    <xf numFmtId="10" fontId="70" fillId="66" borderId="4" xfId="1" applyNumberFormat="1" applyFont="1" applyFill="1" applyBorder="1" applyAlignment="1" applyProtection="1">
      <alignment horizontal="center" vertical="center" wrapText="1"/>
    </xf>
    <xf numFmtId="10" fontId="70" fillId="66" borderId="95" xfId="1" applyNumberFormat="1" applyFont="1" applyFill="1" applyBorder="1" applyAlignment="1" applyProtection="1">
      <alignment horizontal="center" vertical="center" wrapText="1"/>
    </xf>
    <xf numFmtId="10" fontId="70" fillId="66" borderId="96" xfId="1" applyNumberFormat="1" applyFont="1" applyFill="1" applyBorder="1" applyAlignment="1" applyProtection="1">
      <alignment horizontal="center" vertical="center" wrapText="1"/>
    </xf>
    <xf numFmtId="0" fontId="70" fillId="61" borderId="5" xfId="116" applyFont="1" applyFill="1" applyBorder="1" applyAlignment="1" applyProtection="1">
      <alignment horizontal="center" vertical="center" wrapText="1"/>
    </xf>
    <xf numFmtId="0" fontId="70" fillId="61" borderId="18" xfId="116" applyFont="1" applyFill="1" applyBorder="1" applyAlignment="1" applyProtection="1">
      <alignment horizontal="center" vertical="center" wrapText="1"/>
    </xf>
    <xf numFmtId="0" fontId="70" fillId="61" borderId="64" xfId="116" applyFont="1" applyFill="1" applyBorder="1" applyAlignment="1" applyProtection="1">
      <alignment horizontal="center" vertical="center" wrapText="1"/>
    </xf>
    <xf numFmtId="0" fontId="70" fillId="87" borderId="76" xfId="1" applyFont="1" applyFill="1" applyBorder="1" applyAlignment="1" applyProtection="1">
      <alignment horizontal="center" vertical="center"/>
    </xf>
    <xf numFmtId="0" fontId="70" fillId="87" borderId="93" xfId="1" applyFont="1" applyFill="1" applyBorder="1" applyAlignment="1" applyProtection="1">
      <alignment horizontal="center" vertical="center"/>
    </xf>
    <xf numFmtId="0" fontId="70" fillId="87" borderId="94" xfId="1" applyFont="1" applyFill="1" applyBorder="1" applyAlignment="1" applyProtection="1">
      <alignment horizontal="center" vertical="center"/>
    </xf>
    <xf numFmtId="0" fontId="70" fillId="66" borderId="12" xfId="1" applyFont="1" applyFill="1" applyBorder="1" applyAlignment="1" applyProtection="1">
      <alignment horizontal="center" vertical="center" wrapText="1"/>
    </xf>
    <xf numFmtId="0" fontId="70" fillId="72" borderId="12" xfId="1" applyFont="1" applyFill="1" applyBorder="1" applyAlignment="1" applyProtection="1">
      <alignment horizontal="center" vertical="center" wrapText="1"/>
    </xf>
    <xf numFmtId="0" fontId="70" fillId="72" borderId="64" xfId="1" applyFont="1" applyFill="1" applyBorder="1" applyAlignment="1" applyProtection="1">
      <alignment horizontal="center" vertical="center" wrapText="1"/>
    </xf>
    <xf numFmtId="15" fontId="93" fillId="61" borderId="5" xfId="116" applyNumberFormat="1" applyFont="1" applyFill="1" applyBorder="1" applyAlignment="1" applyProtection="1">
      <alignment horizontal="center" vertical="center"/>
      <protection locked="0"/>
    </xf>
    <xf numFmtId="0" fontId="68" fillId="82" borderId="91" xfId="1" applyFont="1" applyFill="1" applyBorder="1" applyAlignment="1" applyProtection="1">
      <alignment horizontal="center" vertical="center" wrapText="1"/>
    </xf>
    <xf numFmtId="0" fontId="68" fillId="82" borderId="94" xfId="1" applyFont="1" applyFill="1" applyBorder="1" applyAlignment="1" applyProtection="1">
      <alignment horizontal="center" vertical="center" wrapText="1"/>
    </xf>
    <xf numFmtId="0" fontId="70" fillId="70" borderId="38" xfId="1" applyFont="1" applyFill="1" applyBorder="1" applyAlignment="1" applyProtection="1">
      <alignment horizontal="center" vertical="center"/>
    </xf>
    <xf numFmtId="0" fontId="70" fillId="70" borderId="122" xfId="1" applyFont="1" applyFill="1" applyBorder="1" applyAlignment="1" applyProtection="1">
      <alignment horizontal="center" vertical="center"/>
    </xf>
    <xf numFmtId="0" fontId="70" fillId="70" borderId="39" xfId="1" applyFont="1" applyFill="1" applyBorder="1" applyAlignment="1" applyProtection="1">
      <alignment horizontal="center" vertical="center"/>
    </xf>
    <xf numFmtId="17" fontId="93" fillId="61" borderId="5" xfId="116" applyNumberFormat="1" applyFont="1" applyFill="1" applyBorder="1" applyAlignment="1" applyProtection="1">
      <alignment horizontal="center" vertical="center" wrapText="1"/>
      <protection locked="0"/>
    </xf>
    <xf numFmtId="0" fontId="93" fillId="61" borderId="18" xfId="116" applyFont="1" applyFill="1" applyBorder="1" applyAlignment="1" applyProtection="1">
      <alignment horizontal="center" vertical="center" wrapText="1"/>
      <protection locked="0"/>
    </xf>
    <xf numFmtId="0" fontId="93" fillId="61" borderId="64" xfId="116" applyFont="1" applyFill="1" applyBorder="1" applyAlignment="1" applyProtection="1">
      <alignment horizontal="center" vertical="center" wrapText="1"/>
      <protection locked="0"/>
    </xf>
    <xf numFmtId="0" fontId="84" fillId="89" borderId="7" xfId="116" applyFont="1" applyFill="1" applyBorder="1" applyAlignment="1" applyProtection="1">
      <alignment horizontal="center" vertical="center"/>
    </xf>
    <xf numFmtId="0" fontId="84" fillId="89" borderId="8" xfId="116" applyFont="1" applyFill="1" applyBorder="1" applyAlignment="1" applyProtection="1">
      <alignment horizontal="center" vertical="center"/>
    </xf>
    <xf numFmtId="0" fontId="84" fillId="89" borderId="41" xfId="116" applyFont="1" applyFill="1" applyBorder="1" applyAlignment="1" applyProtection="1">
      <alignment horizontal="center" vertical="center"/>
    </xf>
    <xf numFmtId="0" fontId="84" fillId="89" borderId="45" xfId="116" applyFont="1" applyFill="1" applyBorder="1" applyAlignment="1" applyProtection="1">
      <alignment horizontal="center" vertical="center"/>
    </xf>
    <xf numFmtId="0" fontId="84" fillId="89" borderId="37" xfId="116" applyFont="1" applyFill="1" applyBorder="1" applyAlignment="1" applyProtection="1">
      <alignment horizontal="center" vertical="center"/>
    </xf>
    <xf numFmtId="0" fontId="84" fillId="89" borderId="36" xfId="116" applyFont="1" applyFill="1" applyBorder="1" applyAlignment="1" applyProtection="1">
      <alignment horizontal="center" vertical="center"/>
    </xf>
    <xf numFmtId="0" fontId="96" fillId="81" borderId="244" xfId="116" applyFont="1" applyFill="1" applyBorder="1" applyAlignment="1" applyProtection="1">
      <alignment horizontal="center" vertical="center"/>
    </xf>
    <xf numFmtId="0" fontId="96" fillId="81" borderId="242" xfId="116" applyFont="1" applyFill="1" applyBorder="1" applyAlignment="1" applyProtection="1">
      <alignment horizontal="center" vertical="center"/>
    </xf>
    <xf numFmtId="0" fontId="96" fillId="81" borderId="243" xfId="116" applyFont="1" applyFill="1" applyBorder="1" applyAlignment="1" applyProtection="1">
      <alignment horizontal="center" vertical="center"/>
    </xf>
    <xf numFmtId="0" fontId="70" fillId="72" borderId="6" xfId="1" applyFont="1" applyFill="1" applyBorder="1" applyAlignment="1" applyProtection="1">
      <alignment horizontal="center" vertical="center" wrapText="1"/>
    </xf>
    <xf numFmtId="0" fontId="70" fillId="72" borderId="98" xfId="1" applyFont="1" applyFill="1" applyBorder="1" applyAlignment="1" applyProtection="1">
      <alignment horizontal="center" vertical="center" wrapText="1"/>
    </xf>
    <xf numFmtId="0" fontId="70" fillId="72" borderId="19" xfId="1" applyFont="1" applyFill="1" applyBorder="1" applyAlignment="1" applyProtection="1">
      <alignment horizontal="center" vertical="center" wrapText="1"/>
    </xf>
    <xf numFmtId="0" fontId="70" fillId="72" borderId="21" xfId="1" applyFont="1" applyFill="1" applyBorder="1" applyAlignment="1" applyProtection="1">
      <alignment horizontal="center" vertical="center" wrapText="1"/>
    </xf>
    <xf numFmtId="0" fontId="70" fillId="87" borderId="5" xfId="1" applyFont="1" applyFill="1" applyBorder="1" applyAlignment="1" applyProtection="1">
      <alignment horizontal="center" vertical="center" wrapText="1"/>
    </xf>
    <xf numFmtId="0" fontId="93" fillId="61" borderId="5" xfId="116" applyFont="1" applyFill="1" applyBorder="1" applyAlignment="1" applyProtection="1">
      <alignment horizontal="center" vertical="center"/>
      <protection locked="0"/>
    </xf>
    <xf numFmtId="17" fontId="93" fillId="61" borderId="5" xfId="116" applyNumberFormat="1" applyFont="1" applyFill="1" applyBorder="1" applyAlignment="1" applyProtection="1">
      <alignment horizontal="center" vertical="center"/>
      <protection locked="0"/>
    </xf>
    <xf numFmtId="0" fontId="70" fillId="72" borderId="7" xfId="1" applyFont="1" applyFill="1" applyBorder="1" applyAlignment="1" applyProtection="1">
      <alignment horizontal="center" vertical="center" wrapText="1"/>
    </xf>
    <xf numFmtId="0" fontId="70" fillId="72" borderId="82" xfId="1" applyFont="1" applyFill="1" applyBorder="1" applyAlignment="1" applyProtection="1">
      <alignment horizontal="center" vertical="center" wrapText="1"/>
    </xf>
    <xf numFmtId="0" fontId="70" fillId="72" borderId="74" xfId="1" applyFont="1" applyFill="1" applyBorder="1" applyAlignment="1" applyProtection="1">
      <alignment horizontal="center" vertical="center" wrapText="1"/>
      <protection locked="0"/>
    </xf>
    <xf numFmtId="0" fontId="70" fillId="72" borderId="55" xfId="1" applyFont="1" applyFill="1" applyBorder="1" applyAlignment="1" applyProtection="1">
      <alignment horizontal="center" vertical="center" wrapText="1"/>
      <protection locked="0"/>
    </xf>
    <xf numFmtId="0" fontId="94" fillId="81" borderId="213" xfId="116" applyFont="1" applyFill="1" applyBorder="1" applyAlignment="1" applyProtection="1">
      <alignment horizontal="center" vertical="center" wrapText="1"/>
    </xf>
    <xf numFmtId="0" fontId="94" fillId="81" borderId="238" xfId="116" applyFont="1" applyFill="1" applyBorder="1" applyAlignment="1" applyProtection="1">
      <alignment horizontal="center" vertical="center"/>
    </xf>
    <xf numFmtId="0" fontId="94" fillId="81" borderId="239" xfId="116" applyFont="1" applyFill="1" applyBorder="1" applyAlignment="1" applyProtection="1">
      <alignment horizontal="center" vertical="center"/>
    </xf>
    <xf numFmtId="0" fontId="94" fillId="81" borderId="240" xfId="116" applyFont="1" applyFill="1" applyBorder="1" applyAlignment="1" applyProtection="1">
      <alignment horizontal="center" vertical="center"/>
    </xf>
    <xf numFmtId="0" fontId="70" fillId="61" borderId="98" xfId="116" applyFont="1" applyFill="1" applyBorder="1" applyAlignment="1" applyProtection="1">
      <alignment horizontal="center" vertical="center"/>
    </xf>
    <xf numFmtId="0" fontId="98" fillId="61" borderId="8" xfId="116" applyFont="1" applyFill="1" applyBorder="1" applyAlignment="1" applyProtection="1">
      <alignment horizontal="center" vertical="center"/>
    </xf>
    <xf numFmtId="0" fontId="98" fillId="61" borderId="0" xfId="116" applyFont="1" applyFill="1" applyBorder="1" applyAlignment="1" applyProtection="1">
      <alignment horizontal="center" vertical="center"/>
    </xf>
    <xf numFmtId="0" fontId="70" fillId="100" borderId="76" xfId="116" applyFont="1" applyFill="1" applyBorder="1" applyAlignment="1" applyProtection="1">
      <alignment horizontal="center" vertical="center" wrapText="1"/>
      <protection locked="0"/>
    </xf>
    <xf numFmtId="0" fontId="70" fillId="100" borderId="93" xfId="116" applyFont="1" applyFill="1" applyBorder="1" applyAlignment="1" applyProtection="1">
      <alignment horizontal="center" vertical="center" wrapText="1"/>
      <protection locked="0"/>
    </xf>
    <xf numFmtId="0" fontId="70" fillId="100" borderId="94" xfId="116" applyFont="1" applyFill="1" applyBorder="1" applyAlignment="1" applyProtection="1">
      <alignment horizontal="center" vertical="center" wrapText="1"/>
      <protection locked="0"/>
    </xf>
    <xf numFmtId="0" fontId="94" fillId="81" borderId="244" xfId="116" applyFont="1" applyFill="1" applyBorder="1" applyAlignment="1" applyProtection="1">
      <alignment horizontal="center" vertical="center"/>
    </xf>
    <xf numFmtId="0" fontId="94" fillId="81" borderId="242" xfId="116" applyFont="1" applyFill="1" applyBorder="1" applyAlignment="1" applyProtection="1">
      <alignment horizontal="center" vertical="center"/>
    </xf>
    <xf numFmtId="0" fontId="94" fillId="81" borderId="243" xfId="116" applyFont="1" applyFill="1" applyBorder="1" applyAlignment="1" applyProtection="1">
      <alignment horizontal="center" vertical="center"/>
    </xf>
    <xf numFmtId="0" fontId="93" fillId="61" borderId="76" xfId="116" applyFont="1" applyFill="1" applyBorder="1" applyAlignment="1" applyProtection="1">
      <alignment horizontal="center" vertical="center" wrapText="1"/>
      <protection locked="0"/>
    </xf>
    <xf numFmtId="0" fontId="93" fillId="61" borderId="93" xfId="116" applyFont="1" applyFill="1" applyBorder="1" applyAlignment="1" applyProtection="1">
      <alignment horizontal="center" vertical="center" wrapText="1"/>
      <protection locked="0"/>
    </xf>
    <xf numFmtId="0" fontId="93" fillId="61" borderId="94" xfId="116" applyFont="1" applyFill="1" applyBorder="1" applyAlignment="1" applyProtection="1">
      <alignment horizontal="center" vertical="center" wrapText="1"/>
      <protection locked="0"/>
    </xf>
    <xf numFmtId="0" fontId="93" fillId="61" borderId="4" xfId="116" applyFont="1" applyFill="1" applyBorder="1" applyAlignment="1" applyProtection="1">
      <alignment horizontal="left" vertical="center" wrapText="1"/>
      <protection locked="0"/>
    </xf>
    <xf numFmtId="0" fontId="93" fillId="61" borderId="95" xfId="116" applyFont="1" applyFill="1" applyBorder="1" applyAlignment="1" applyProtection="1">
      <alignment horizontal="left" vertical="center"/>
      <protection locked="0"/>
    </xf>
    <xf numFmtId="0" fontId="93" fillId="61" borderId="96" xfId="116" applyFont="1" applyFill="1" applyBorder="1" applyAlignment="1" applyProtection="1">
      <alignment horizontal="left" vertical="center"/>
      <protection locked="0"/>
    </xf>
    <xf numFmtId="0" fontId="87" fillId="0" borderId="228" xfId="0" applyFont="1" applyBorder="1" applyAlignment="1" applyProtection="1">
      <alignment horizontal="center" vertical="center"/>
    </xf>
    <xf numFmtId="0" fontId="87" fillId="0" borderId="229" xfId="0" applyFont="1" applyBorder="1" applyAlignment="1" applyProtection="1">
      <alignment horizontal="center" vertical="center"/>
    </xf>
    <xf numFmtId="0" fontId="87" fillId="61" borderId="5" xfId="116" applyFont="1" applyFill="1" applyBorder="1" applyAlignment="1" applyProtection="1">
      <alignment horizontal="center" vertical="center" wrapText="1"/>
      <protection locked="0"/>
    </xf>
    <xf numFmtId="0" fontId="96" fillId="61" borderId="18" xfId="116" applyFont="1" applyFill="1" applyBorder="1" applyAlignment="1" applyProtection="1">
      <alignment horizontal="center" vertical="center" wrapText="1"/>
      <protection locked="0"/>
    </xf>
    <xf numFmtId="0" fontId="96" fillId="61" borderId="64" xfId="116" applyFont="1" applyFill="1" applyBorder="1" applyAlignment="1" applyProtection="1">
      <alignment horizontal="center" vertical="center" wrapText="1"/>
      <protection locked="0"/>
    </xf>
    <xf numFmtId="0" fontId="70" fillId="61" borderId="4" xfId="116" applyFont="1" applyFill="1" applyBorder="1" applyAlignment="1" applyProtection="1">
      <alignment horizontal="left" vertical="center" wrapText="1"/>
      <protection locked="0"/>
    </xf>
    <xf numFmtId="0" fontId="70" fillId="61" borderId="95" xfId="116" applyFont="1" applyFill="1" applyBorder="1" applyAlignment="1" applyProtection="1">
      <alignment horizontal="left" vertical="center" wrapText="1"/>
      <protection locked="0"/>
    </xf>
    <xf numFmtId="0" fontId="70" fillId="61" borderId="96" xfId="116" applyFont="1" applyFill="1" applyBorder="1" applyAlignment="1" applyProtection="1">
      <alignment horizontal="left" vertical="center" wrapText="1"/>
      <protection locked="0"/>
    </xf>
    <xf numFmtId="0" fontId="87" fillId="61" borderId="76" xfId="116" applyFont="1" applyFill="1" applyBorder="1" applyAlignment="1" applyProtection="1">
      <alignment horizontal="center" vertical="center" wrapText="1"/>
      <protection locked="0"/>
    </xf>
    <xf numFmtId="0" fontId="87" fillId="61" borderId="93" xfId="116" applyFont="1" applyFill="1" applyBorder="1" applyAlignment="1" applyProtection="1">
      <alignment horizontal="center" vertical="center" wrapText="1"/>
      <protection locked="0"/>
    </xf>
    <xf numFmtId="0" fontId="87" fillId="61" borderId="94" xfId="116" applyFont="1" applyFill="1" applyBorder="1" applyAlignment="1" applyProtection="1">
      <alignment horizontal="center" vertical="center" wrapText="1"/>
      <protection locked="0"/>
    </xf>
    <xf numFmtId="0" fontId="93" fillId="61" borderId="95" xfId="116" applyFont="1" applyFill="1" applyBorder="1" applyAlignment="1" applyProtection="1">
      <alignment horizontal="left" vertical="center" wrapText="1"/>
      <protection locked="0"/>
    </xf>
    <xf numFmtId="0" fontId="93" fillId="61" borderId="96" xfId="116" applyFont="1" applyFill="1" applyBorder="1" applyAlignment="1" applyProtection="1">
      <alignment horizontal="left" vertical="center" wrapText="1"/>
      <protection locked="0"/>
    </xf>
    <xf numFmtId="0" fontId="146" fillId="88" borderId="46" xfId="1" applyFont="1" applyFill="1" applyBorder="1" applyAlignment="1" applyProtection="1">
      <alignment horizontal="center" vertical="center" wrapText="1"/>
      <protection locked="0"/>
    </xf>
    <xf numFmtId="0" fontId="146" fillId="88" borderId="9" xfId="1" applyFont="1" applyFill="1" applyBorder="1" applyAlignment="1" applyProtection="1">
      <alignment horizontal="center" vertical="center" wrapText="1"/>
      <protection locked="0"/>
    </xf>
    <xf numFmtId="0" fontId="146" fillId="88" borderId="10" xfId="1" applyFont="1" applyFill="1" applyBorder="1" applyAlignment="1" applyProtection="1">
      <alignment horizontal="center" vertical="center" wrapText="1"/>
      <protection locked="0"/>
    </xf>
    <xf numFmtId="0" fontId="94" fillId="81" borderId="241" xfId="116" applyFont="1" applyFill="1" applyBorder="1" applyAlignment="1" applyProtection="1">
      <alignment horizontal="center" vertical="center"/>
    </xf>
    <xf numFmtId="0" fontId="118" fillId="51" borderId="45" xfId="116" applyFont="1" applyFill="1" applyBorder="1" applyAlignment="1" applyProtection="1">
      <alignment horizontal="center" vertical="center"/>
    </xf>
    <xf numFmtId="0" fontId="118" fillId="51" borderId="37" xfId="116" applyFont="1" applyFill="1" applyBorder="1" applyAlignment="1" applyProtection="1">
      <alignment horizontal="center" vertical="center"/>
    </xf>
    <xf numFmtId="0" fontId="118" fillId="51" borderId="36" xfId="116" applyFont="1" applyFill="1" applyBorder="1" applyAlignment="1" applyProtection="1">
      <alignment horizontal="center" vertical="center"/>
    </xf>
    <xf numFmtId="0" fontId="118" fillId="83" borderId="7" xfId="116" applyFont="1" applyFill="1" applyBorder="1" applyAlignment="1" applyProtection="1">
      <alignment horizontal="center" vertical="center"/>
    </xf>
    <xf numFmtId="0" fontId="118" fillId="83" borderId="8" xfId="116" applyFont="1" applyFill="1" applyBorder="1" applyAlignment="1" applyProtection="1">
      <alignment horizontal="center" vertical="center"/>
    </xf>
    <xf numFmtId="0" fontId="118" fillId="83" borderId="41" xfId="116" applyFont="1" applyFill="1" applyBorder="1" applyAlignment="1" applyProtection="1">
      <alignment horizontal="center" vertical="center"/>
    </xf>
    <xf numFmtId="0" fontId="141" fillId="82" borderId="52" xfId="0" applyFont="1" applyFill="1" applyBorder="1" applyAlignment="1" applyProtection="1">
      <alignment horizontal="center" vertical="center" wrapText="1"/>
    </xf>
    <xf numFmtId="0" fontId="141" fillId="82" borderId="0" xfId="0" applyFont="1" applyFill="1" applyBorder="1" applyAlignment="1" applyProtection="1">
      <alignment horizontal="center" vertical="center" wrapText="1"/>
    </xf>
    <xf numFmtId="0" fontId="141" fillId="82" borderId="44" xfId="0" applyFont="1" applyFill="1" applyBorder="1" applyAlignment="1" applyProtection="1">
      <alignment horizontal="center" vertical="center" wrapText="1"/>
    </xf>
    <xf numFmtId="0" fontId="141" fillId="82" borderId="82" xfId="0" applyFont="1" applyFill="1" applyBorder="1" applyAlignment="1" applyProtection="1">
      <alignment horizontal="center" vertical="center" wrapText="1"/>
    </xf>
    <xf numFmtId="0" fontId="141" fillId="82" borderId="20" xfId="0" applyFont="1" applyFill="1" applyBorder="1" applyAlignment="1" applyProtection="1">
      <alignment horizontal="center" vertical="center" wrapText="1"/>
    </xf>
    <xf numFmtId="0" fontId="141" fillId="82" borderId="22" xfId="0" applyFont="1" applyFill="1" applyBorder="1" applyAlignment="1" applyProtection="1">
      <alignment horizontal="center" vertical="center" wrapText="1"/>
    </xf>
    <xf numFmtId="0" fontId="102" fillId="81" borderId="7" xfId="116" applyFont="1" applyFill="1" applyBorder="1" applyAlignment="1" applyProtection="1">
      <alignment horizontal="center" vertical="center"/>
    </xf>
    <xf numFmtId="0" fontId="102" fillId="81" borderId="8" xfId="116" applyFont="1" applyFill="1" applyBorder="1" applyAlignment="1" applyProtection="1">
      <alignment horizontal="center" vertical="center"/>
    </xf>
    <xf numFmtId="0" fontId="102" fillId="81" borderId="41" xfId="116" applyFont="1" applyFill="1" applyBorder="1" applyAlignment="1" applyProtection="1">
      <alignment horizontal="center" vertical="center"/>
    </xf>
    <xf numFmtId="0" fontId="102" fillId="81" borderId="52" xfId="116" applyFont="1" applyFill="1" applyBorder="1" applyAlignment="1" applyProtection="1">
      <alignment horizontal="center" vertical="center"/>
    </xf>
    <xf numFmtId="0" fontId="102" fillId="81" borderId="0" xfId="116" applyFont="1" applyFill="1" applyBorder="1" applyAlignment="1" applyProtection="1">
      <alignment horizontal="center" vertical="center"/>
    </xf>
    <xf numFmtId="0" fontId="102" fillId="81" borderId="44" xfId="116" applyFont="1" applyFill="1" applyBorder="1" applyAlignment="1" applyProtection="1">
      <alignment horizontal="center" vertical="center"/>
    </xf>
    <xf numFmtId="0" fontId="94" fillId="81" borderId="225" xfId="116" applyFont="1" applyFill="1" applyBorder="1" applyAlignment="1" applyProtection="1">
      <alignment horizontal="center" vertical="center"/>
    </xf>
    <xf numFmtId="0" fontId="94" fillId="81" borderId="226" xfId="116" applyFont="1" applyFill="1" applyBorder="1" applyAlignment="1" applyProtection="1">
      <alignment horizontal="center" vertical="center"/>
    </xf>
    <xf numFmtId="0" fontId="94" fillId="81" borderId="227" xfId="116" applyFont="1" applyFill="1" applyBorder="1" applyAlignment="1" applyProtection="1">
      <alignment horizontal="center" vertical="center"/>
    </xf>
    <xf numFmtId="0" fontId="70" fillId="61" borderId="6" xfId="116" applyFont="1" applyFill="1" applyBorder="1" applyAlignment="1" applyProtection="1">
      <alignment horizontal="center" vertical="center"/>
    </xf>
    <xf numFmtId="0" fontId="94" fillId="81" borderId="234" xfId="116" applyFont="1" applyFill="1" applyBorder="1" applyAlignment="1" applyProtection="1">
      <alignment horizontal="center" vertical="center"/>
    </xf>
    <xf numFmtId="0" fontId="94" fillId="81" borderId="212" xfId="116" applyFont="1" applyFill="1" applyBorder="1" applyAlignment="1" applyProtection="1">
      <alignment horizontal="center" vertical="center"/>
    </xf>
    <xf numFmtId="0" fontId="94" fillId="81" borderId="213" xfId="116" applyFont="1" applyFill="1" applyBorder="1" applyAlignment="1" applyProtection="1">
      <alignment horizontal="center" vertical="center"/>
    </xf>
    <xf numFmtId="0" fontId="87" fillId="50" borderId="231" xfId="0" applyFont="1" applyFill="1" applyBorder="1" applyAlignment="1" applyProtection="1">
      <alignment horizontal="center" vertical="center"/>
    </xf>
    <xf numFmtId="0" fontId="87" fillId="50" borderId="232" xfId="0" applyFont="1" applyFill="1" applyBorder="1" applyAlignment="1" applyProtection="1">
      <alignment horizontal="center" vertical="center"/>
    </xf>
    <xf numFmtId="0" fontId="87" fillId="50" borderId="236" xfId="0" applyFont="1" applyFill="1" applyBorder="1" applyAlignment="1" applyProtection="1">
      <alignment horizontal="center" vertical="center"/>
    </xf>
    <xf numFmtId="0" fontId="94" fillId="81" borderId="211" xfId="116" applyFont="1" applyFill="1" applyBorder="1" applyAlignment="1" applyProtection="1">
      <alignment horizontal="center" vertical="center"/>
    </xf>
    <xf numFmtId="0" fontId="140" fillId="85" borderId="120" xfId="116" applyFont="1" applyFill="1" applyBorder="1" applyAlignment="1">
      <alignment horizontal="center" vertical="center" wrapText="1"/>
    </xf>
    <xf numFmtId="0" fontId="140" fillId="85" borderId="61" xfId="116" applyFont="1" applyFill="1" applyBorder="1" applyAlignment="1">
      <alignment horizontal="center" vertical="center" wrapText="1"/>
    </xf>
    <xf numFmtId="0" fontId="140" fillId="85" borderId="92" xfId="116" applyFont="1" applyFill="1" applyBorder="1" applyAlignment="1">
      <alignment horizontal="center" vertical="center" wrapText="1"/>
    </xf>
    <xf numFmtId="0" fontId="140" fillId="85" borderId="14" xfId="116" applyFont="1" applyFill="1" applyBorder="1" applyAlignment="1">
      <alignment horizontal="center" vertical="center" wrapText="1"/>
    </xf>
    <xf numFmtId="0" fontId="70" fillId="61" borderId="0" xfId="1" applyFont="1" applyFill="1" applyBorder="1" applyAlignment="1" applyProtection="1">
      <alignment horizontal="center" vertical="center" wrapText="1"/>
      <protection locked="0"/>
    </xf>
    <xf numFmtId="0" fontId="70" fillId="61" borderId="200" xfId="1" applyFont="1" applyFill="1" applyBorder="1" applyAlignment="1" applyProtection="1">
      <alignment horizontal="center" vertical="center" wrapText="1"/>
      <protection locked="0"/>
    </xf>
    <xf numFmtId="0" fontId="132" fillId="53" borderId="254" xfId="116" applyFont="1" applyFill="1" applyBorder="1" applyAlignment="1">
      <alignment horizontal="center" vertical="center" wrapText="1"/>
    </xf>
    <xf numFmtId="0" fontId="132" fillId="53" borderId="200" xfId="116" applyFont="1" applyFill="1" applyBorder="1" applyAlignment="1">
      <alignment horizontal="center" vertical="center" wrapText="1"/>
    </xf>
    <xf numFmtId="0" fontId="132" fillId="53" borderId="208" xfId="116" applyFont="1" applyFill="1" applyBorder="1" applyAlignment="1">
      <alignment horizontal="center" vertical="center" wrapText="1"/>
    </xf>
    <xf numFmtId="0" fontId="132" fillId="53" borderId="167" xfId="116" applyFont="1" applyFill="1" applyBorder="1" applyAlignment="1">
      <alignment horizontal="center" vertical="center" wrapText="1"/>
    </xf>
    <xf numFmtId="0" fontId="132" fillId="53" borderId="0" xfId="116" applyFont="1" applyFill="1" applyBorder="1" applyAlignment="1">
      <alignment horizontal="center" vertical="center" wrapText="1"/>
    </xf>
    <xf numFmtId="0" fontId="132" fillId="53" borderId="125" xfId="116" applyFont="1" applyFill="1" applyBorder="1" applyAlignment="1">
      <alignment horizontal="center" vertical="center" wrapText="1"/>
    </xf>
    <xf numFmtId="0" fontId="132" fillId="53" borderId="257" xfId="116" applyFont="1" applyFill="1" applyBorder="1" applyAlignment="1">
      <alignment horizontal="center" vertical="center" wrapText="1"/>
    </xf>
    <xf numFmtId="0" fontId="132" fillId="53" borderId="206" xfId="116" applyFont="1" applyFill="1" applyBorder="1" applyAlignment="1">
      <alignment horizontal="center" vertical="center" wrapText="1"/>
    </xf>
    <xf numFmtId="0" fontId="132" fillId="53" borderId="210" xfId="116" applyFont="1" applyFill="1" applyBorder="1" applyAlignment="1">
      <alignment horizontal="center" vertical="center" wrapText="1"/>
    </xf>
    <xf numFmtId="0" fontId="127" fillId="51" borderId="173" xfId="116" applyFont="1" applyFill="1" applyBorder="1" applyAlignment="1">
      <alignment horizontal="left" vertical="center" wrapText="1"/>
    </xf>
    <xf numFmtId="0" fontId="127" fillId="51" borderId="124" xfId="116" applyFont="1" applyFill="1" applyBorder="1" applyAlignment="1">
      <alignment horizontal="left" vertical="center"/>
    </xf>
    <xf numFmtId="0" fontId="127" fillId="51" borderId="204" xfId="116" applyFont="1" applyFill="1" applyBorder="1" applyAlignment="1">
      <alignment horizontal="left" vertical="center"/>
    </xf>
    <xf numFmtId="0" fontId="132" fillId="61" borderId="124" xfId="116" applyFont="1" applyFill="1" applyBorder="1" applyAlignment="1">
      <alignment horizontal="center" vertical="center" wrapText="1"/>
    </xf>
    <xf numFmtId="0" fontId="132" fillId="61" borderId="203" xfId="116" applyFont="1" applyFill="1" applyBorder="1" applyAlignment="1">
      <alignment horizontal="center" vertical="center" wrapText="1"/>
    </xf>
    <xf numFmtId="14" fontId="132" fillId="61" borderId="204" xfId="116" applyNumberFormat="1" applyFont="1" applyFill="1" applyBorder="1" applyAlignment="1">
      <alignment horizontal="center" vertical="center" wrapText="1"/>
    </xf>
    <xf numFmtId="0" fontId="132" fillId="61" borderId="204" xfId="116" applyFont="1" applyFill="1" applyBorder="1" applyAlignment="1">
      <alignment horizontal="center" vertical="center" wrapText="1"/>
    </xf>
    <xf numFmtId="0" fontId="132" fillId="61" borderId="205" xfId="116" applyFont="1" applyFill="1" applyBorder="1" applyAlignment="1">
      <alignment horizontal="center" vertical="center" wrapText="1"/>
    </xf>
    <xf numFmtId="0" fontId="132" fillId="61" borderId="201" xfId="116" applyFont="1" applyFill="1" applyBorder="1" applyAlignment="1">
      <alignment horizontal="center" vertical="center" wrapText="1"/>
    </xf>
    <xf numFmtId="0" fontId="132" fillId="61" borderId="202" xfId="116" applyFont="1" applyFill="1" applyBorder="1" applyAlignment="1">
      <alignment horizontal="center" vertical="center" wrapText="1"/>
    </xf>
    <xf numFmtId="0" fontId="119" fillId="51" borderId="254" xfId="116" applyFont="1" applyFill="1" applyBorder="1" applyAlignment="1" applyProtection="1">
      <alignment horizontal="center" vertical="center" wrapText="1"/>
      <protection locked="0"/>
    </xf>
    <xf numFmtId="0" fontId="119" fillId="51" borderId="200" xfId="116" applyFont="1" applyFill="1" applyBorder="1" applyAlignment="1" applyProtection="1">
      <alignment horizontal="center" vertical="center" wrapText="1"/>
      <protection locked="0"/>
    </xf>
    <xf numFmtId="0" fontId="103" fillId="53" borderId="0" xfId="1" applyFont="1" applyFill="1" applyBorder="1" applyAlignment="1" applyProtection="1">
      <alignment horizontal="center" vertical="center" wrapText="1"/>
      <protection locked="0"/>
    </xf>
    <xf numFmtId="0" fontId="143" fillId="51" borderId="167" xfId="1" applyFont="1" applyFill="1" applyBorder="1" applyAlignment="1" applyProtection="1">
      <alignment horizontal="center" vertical="center" wrapText="1"/>
      <protection locked="0"/>
    </xf>
    <xf numFmtId="0" fontId="143" fillId="51" borderId="0" xfId="1" applyFont="1" applyFill="1" applyBorder="1" applyAlignment="1" applyProtection="1">
      <alignment horizontal="center" vertical="center" wrapText="1"/>
      <protection locked="0"/>
    </xf>
    <xf numFmtId="0" fontId="143" fillId="51" borderId="207" xfId="1" applyFont="1" applyFill="1" applyBorder="1" applyAlignment="1" applyProtection="1">
      <alignment horizontal="center" vertical="center" wrapText="1"/>
      <protection locked="0"/>
    </xf>
    <xf numFmtId="0" fontId="70" fillId="66" borderId="119" xfId="1" applyFont="1" applyFill="1" applyBorder="1" applyAlignment="1" applyProtection="1">
      <alignment horizontal="center" vertical="center"/>
      <protection locked="0"/>
    </xf>
    <xf numFmtId="0" fontId="70" fillId="66" borderId="75" xfId="1" applyFont="1" applyFill="1" applyBorder="1" applyAlignment="1" applyProtection="1">
      <alignment horizontal="center" vertical="center"/>
      <protection locked="0"/>
    </xf>
    <xf numFmtId="0" fontId="70" fillId="61" borderId="5" xfId="116" applyFont="1" applyFill="1" applyBorder="1" applyAlignment="1" applyProtection="1">
      <alignment horizontal="center" vertical="center" wrapText="1"/>
      <protection locked="0"/>
    </xf>
    <xf numFmtId="0" fontId="70" fillId="61" borderId="18" xfId="116" applyFont="1" applyFill="1" applyBorder="1" applyAlignment="1" applyProtection="1">
      <alignment horizontal="center" vertical="center" wrapText="1"/>
      <protection locked="0"/>
    </xf>
    <xf numFmtId="0" fontId="70" fillId="61" borderId="64" xfId="116" applyFont="1" applyFill="1" applyBorder="1" applyAlignment="1" applyProtection="1">
      <alignment horizontal="center" vertical="center" wrapText="1"/>
      <protection locked="0"/>
    </xf>
    <xf numFmtId="0" fontId="70" fillId="61" borderId="76" xfId="116" applyFont="1" applyFill="1" applyBorder="1" applyAlignment="1" applyProtection="1">
      <alignment horizontal="center" vertical="center" wrapText="1"/>
      <protection locked="0"/>
    </xf>
    <xf numFmtId="0" fontId="70" fillId="61" borderId="93" xfId="116" applyFont="1" applyFill="1" applyBorder="1" applyAlignment="1" applyProtection="1">
      <alignment horizontal="center" vertical="center" wrapText="1"/>
      <protection locked="0"/>
    </xf>
    <xf numFmtId="0" fontId="70" fillId="61" borderId="94" xfId="116" applyFont="1" applyFill="1" applyBorder="1" applyAlignment="1" applyProtection="1">
      <alignment horizontal="center" vertical="center" wrapText="1"/>
      <protection locked="0"/>
    </xf>
    <xf numFmtId="0" fontId="70" fillId="66" borderId="16" xfId="1" applyFont="1" applyFill="1" applyBorder="1" applyAlignment="1" applyProtection="1">
      <alignment horizontal="center" vertical="center"/>
      <protection locked="0"/>
    </xf>
    <xf numFmtId="0" fontId="70" fillId="66" borderId="17" xfId="1" applyFont="1" applyFill="1" applyBorder="1" applyAlignment="1" applyProtection="1">
      <alignment horizontal="center" vertical="center"/>
      <protection locked="0"/>
    </xf>
    <xf numFmtId="0" fontId="70" fillId="66" borderId="57" xfId="1" applyFont="1" applyFill="1" applyBorder="1" applyAlignment="1" applyProtection="1">
      <alignment horizontal="center" vertical="center"/>
      <protection locked="0"/>
    </xf>
    <xf numFmtId="0" fontId="78" fillId="61" borderId="76" xfId="116" applyFont="1" applyFill="1" applyBorder="1" applyAlignment="1" applyProtection="1">
      <alignment horizontal="center" vertical="center" wrapText="1"/>
      <protection locked="0"/>
    </xf>
    <xf numFmtId="0" fontId="78" fillId="61" borderId="93" xfId="116" applyFont="1" applyFill="1" applyBorder="1" applyAlignment="1" applyProtection="1">
      <alignment horizontal="center" vertical="center" wrapText="1"/>
      <protection locked="0"/>
    </xf>
    <xf numFmtId="0" fontId="78" fillId="61" borderId="94" xfId="116" applyFont="1" applyFill="1" applyBorder="1" applyAlignment="1" applyProtection="1">
      <alignment horizontal="center" vertical="center" wrapText="1"/>
      <protection locked="0"/>
    </xf>
    <xf numFmtId="0" fontId="96" fillId="61" borderId="93" xfId="116" applyFont="1" applyFill="1" applyBorder="1" applyAlignment="1" applyProtection="1">
      <alignment horizontal="center" vertical="center" wrapText="1"/>
      <protection locked="0"/>
    </xf>
    <xf numFmtId="0" fontId="96" fillId="61" borderId="94" xfId="116" applyFont="1" applyFill="1" applyBorder="1" applyAlignment="1" applyProtection="1">
      <alignment horizontal="center" vertical="center" wrapText="1"/>
      <protection locked="0"/>
    </xf>
    <xf numFmtId="0" fontId="87" fillId="97" borderId="246" xfId="0" applyFont="1" applyFill="1" applyBorder="1" applyAlignment="1">
      <alignment horizontal="center" vertical="center" wrapText="1"/>
    </xf>
    <xf numFmtId="0" fontId="3" fillId="0" borderId="247" xfId="0" applyFont="1" applyBorder="1"/>
    <xf numFmtId="0" fontId="3" fillId="0" borderId="249" xfId="0" applyFont="1" applyBorder="1"/>
    <xf numFmtId="0" fontId="159" fillId="99" borderId="251" xfId="0" applyFont="1" applyFill="1" applyBorder="1" applyAlignment="1">
      <alignment horizontal="left" vertical="center" wrapText="1"/>
    </xf>
    <xf numFmtId="0" fontId="3" fillId="0" borderId="252" xfId="0" applyFont="1" applyBorder="1" applyAlignment="1">
      <alignment horizontal="left"/>
    </xf>
    <xf numFmtId="0" fontId="3" fillId="0" borderId="253" xfId="0" applyFont="1" applyBorder="1" applyAlignment="1">
      <alignment horizontal="left"/>
    </xf>
    <xf numFmtId="0" fontId="159" fillId="99" borderId="246" xfId="0" applyFont="1" applyFill="1" applyBorder="1" applyAlignment="1">
      <alignment horizontal="center" vertical="center" wrapText="1"/>
    </xf>
    <xf numFmtId="0" fontId="70" fillId="61" borderId="4" xfId="116" applyFont="1" applyFill="1" applyBorder="1" applyAlignment="1" applyProtection="1">
      <alignment horizontal="justify" vertical="center" wrapText="1"/>
      <protection locked="0"/>
    </xf>
    <xf numFmtId="0" fontId="70" fillId="61" borderId="95" xfId="116" applyFont="1" applyFill="1" applyBorder="1" applyAlignment="1" applyProtection="1">
      <alignment horizontal="justify" vertical="center" wrapText="1"/>
      <protection locked="0"/>
    </xf>
    <xf numFmtId="0" fontId="70" fillId="61" borderId="96" xfId="116" applyFont="1" applyFill="1" applyBorder="1" applyAlignment="1" applyProtection="1">
      <alignment horizontal="justify" vertical="center" wrapText="1"/>
      <protection locked="0"/>
    </xf>
    <xf numFmtId="0" fontId="70" fillId="72" borderId="3" xfId="1" applyFont="1" applyFill="1" applyBorder="1" applyAlignment="1" applyProtection="1">
      <alignment horizontal="center" vertical="center" wrapText="1"/>
      <protection locked="0"/>
    </xf>
    <xf numFmtId="0" fontId="159" fillId="99" borderId="246" xfId="0" applyFont="1" applyFill="1" applyBorder="1" applyAlignment="1">
      <alignment horizontal="center" vertical="center"/>
    </xf>
    <xf numFmtId="0" fontId="127" fillId="79" borderId="72" xfId="116" applyFont="1" applyFill="1" applyBorder="1" applyAlignment="1">
      <alignment horizontal="center" vertical="center" wrapText="1"/>
    </xf>
    <xf numFmtId="0" fontId="127" fillId="79" borderId="48" xfId="116" applyFont="1" applyFill="1" applyBorder="1" applyAlignment="1">
      <alignment horizontal="center" vertical="center" wrapText="1"/>
    </xf>
    <xf numFmtId="0" fontId="127" fillId="79" borderId="61" xfId="116" applyFont="1" applyFill="1" applyBorder="1" applyAlignment="1">
      <alignment horizontal="center" vertical="center" wrapText="1"/>
    </xf>
    <xf numFmtId="0" fontId="79" fillId="0" borderId="6" xfId="0" applyFont="1" applyBorder="1" applyAlignment="1">
      <alignment horizontal="center" vertical="center"/>
    </xf>
    <xf numFmtId="0" fontId="79" fillId="0" borderId="8" xfId="0" applyFont="1" applyBorder="1" applyAlignment="1">
      <alignment horizontal="center" vertical="center"/>
    </xf>
    <xf numFmtId="0" fontId="79" fillId="0" borderId="41" xfId="0" applyFont="1" applyBorder="1" applyAlignment="1">
      <alignment horizontal="center" vertical="center"/>
    </xf>
    <xf numFmtId="0" fontId="79" fillId="0" borderId="1" xfId="0" applyFont="1" applyBorder="1" applyAlignment="1">
      <alignment horizontal="center" vertical="center"/>
    </xf>
    <xf numFmtId="0" fontId="79" fillId="0" borderId="0" xfId="0" applyFont="1" applyAlignment="1">
      <alignment horizontal="center" vertical="center"/>
    </xf>
    <xf numFmtId="0" fontId="79" fillId="0" borderId="44" xfId="0" applyFont="1" applyBorder="1" applyAlignment="1">
      <alignment horizontal="center" vertical="center"/>
    </xf>
    <xf numFmtId="0" fontId="79" fillId="0" borderId="119" xfId="0" applyFont="1" applyBorder="1" applyAlignment="1">
      <alignment horizontal="center" vertical="center"/>
    </xf>
    <xf numFmtId="0" fontId="79" fillId="0" borderId="37" xfId="0" applyFont="1" applyBorder="1" applyAlignment="1">
      <alignment horizontal="center" vertical="center"/>
    </xf>
    <xf numFmtId="0" fontId="79" fillId="0" borderId="36" xfId="0" applyFont="1" applyBorder="1" applyAlignment="1">
      <alignment horizontal="center" vertical="center"/>
    </xf>
    <xf numFmtId="0" fontId="127" fillId="79" borderId="13" xfId="116" applyFont="1" applyFill="1" applyBorder="1" applyAlignment="1">
      <alignment horizontal="center" vertical="center" wrapText="1"/>
    </xf>
    <xf numFmtId="0" fontId="127" fillId="79" borderId="57" xfId="116" applyFont="1" applyFill="1" applyBorder="1" applyAlignment="1">
      <alignment horizontal="center" vertical="center" wrapText="1"/>
    </xf>
    <xf numFmtId="0" fontId="127" fillId="79" borderId="14" xfId="116" applyFont="1" applyFill="1" applyBorder="1" applyAlignment="1">
      <alignment horizontal="center" vertical="center" wrapText="1"/>
    </xf>
    <xf numFmtId="0" fontId="140" fillId="85" borderId="83" xfId="116" applyFont="1" applyFill="1" applyBorder="1" applyAlignment="1">
      <alignment horizontal="center" vertical="center" wrapText="1"/>
    </xf>
    <xf numFmtId="0" fontId="140" fillId="85" borderId="17" xfId="116" applyFont="1" applyFill="1" applyBorder="1" applyAlignment="1">
      <alignment horizontal="center" vertical="center" wrapText="1"/>
    </xf>
    <xf numFmtId="0" fontId="140" fillId="85" borderId="52" xfId="116" applyFont="1" applyFill="1" applyBorder="1" applyAlignment="1">
      <alignment horizontal="center" vertical="center" wrapText="1"/>
    </xf>
    <xf numFmtId="0" fontId="140" fillId="85" borderId="23" xfId="116" applyFont="1" applyFill="1" applyBorder="1" applyAlignment="1">
      <alignment horizontal="center" vertical="center" wrapText="1"/>
    </xf>
    <xf numFmtId="0" fontId="140" fillId="85" borderId="45" xfId="116" applyFont="1" applyFill="1" applyBorder="1" applyAlignment="1">
      <alignment horizontal="center" vertical="center" wrapText="1"/>
    </xf>
    <xf numFmtId="0" fontId="140" fillId="85" borderId="75" xfId="116" applyFont="1" applyFill="1" applyBorder="1" applyAlignment="1">
      <alignment horizontal="center" vertical="center" wrapText="1"/>
    </xf>
    <xf numFmtId="0" fontId="127" fillId="79" borderId="16" xfId="116" applyFont="1" applyFill="1" applyBorder="1" applyAlignment="1">
      <alignment horizontal="center" vertical="center" wrapText="1"/>
    </xf>
    <xf numFmtId="0" fontId="127" fillId="79" borderId="15" xfId="116" applyFont="1" applyFill="1" applyBorder="1" applyAlignment="1">
      <alignment horizontal="center" vertical="center" wrapText="1"/>
    </xf>
    <xf numFmtId="0" fontId="127" fillId="79" borderId="17" xfId="116" applyFont="1" applyFill="1" applyBorder="1" applyAlignment="1">
      <alignment horizontal="center" vertical="center" wrapText="1"/>
    </xf>
    <xf numFmtId="0" fontId="127" fillId="79" borderId="1" xfId="116" applyFont="1" applyFill="1" applyBorder="1" applyAlignment="1">
      <alignment horizontal="center" vertical="center" wrapText="1"/>
    </xf>
    <xf numFmtId="0" fontId="127" fillId="79" borderId="0" xfId="116" applyFont="1" applyFill="1" applyAlignment="1">
      <alignment horizontal="center" vertical="center" wrapText="1"/>
    </xf>
    <xf numFmtId="0" fontId="127" fillId="79" borderId="23" xfId="116" applyFont="1" applyFill="1" applyBorder="1" applyAlignment="1">
      <alignment horizontal="center" vertical="center" wrapText="1"/>
    </xf>
    <xf numFmtId="0" fontId="127" fillId="79" borderId="119" xfId="116" applyFont="1" applyFill="1" applyBorder="1" applyAlignment="1">
      <alignment horizontal="center" vertical="center" wrapText="1"/>
    </xf>
    <xf numFmtId="0" fontId="127" fillId="79" borderId="37" xfId="116" applyFont="1" applyFill="1" applyBorder="1" applyAlignment="1">
      <alignment horizontal="center" vertical="center" wrapText="1"/>
    </xf>
    <xf numFmtId="0" fontId="127" fillId="79" borderId="75" xfId="116" applyFont="1" applyFill="1" applyBorder="1" applyAlignment="1">
      <alignment horizontal="center" vertical="center" wrapText="1"/>
    </xf>
    <xf numFmtId="0" fontId="87" fillId="50" borderId="235" xfId="0" applyFont="1" applyFill="1" applyBorder="1" applyAlignment="1" applyProtection="1">
      <alignment horizontal="center" vertical="center"/>
    </xf>
    <xf numFmtId="0" fontId="87" fillId="50" borderId="233" xfId="0" applyFont="1" applyFill="1" applyBorder="1" applyAlignment="1" applyProtection="1">
      <alignment horizontal="center" vertical="center"/>
    </xf>
    <xf numFmtId="0" fontId="91" fillId="72" borderId="4" xfId="0" applyFont="1" applyFill="1" applyBorder="1" applyAlignment="1" applyProtection="1">
      <alignment horizontal="center"/>
      <protection locked="0"/>
    </xf>
    <xf numFmtId="0" fontId="91" fillId="72" borderId="95" xfId="0" applyFont="1" applyFill="1" applyBorder="1" applyAlignment="1" applyProtection="1">
      <alignment horizontal="center"/>
      <protection locked="0"/>
    </xf>
    <xf numFmtId="0" fontId="91" fillId="72" borderId="96" xfId="0" applyFont="1" applyFill="1" applyBorder="1" applyAlignment="1" applyProtection="1">
      <alignment horizontal="center"/>
      <protection locked="0"/>
    </xf>
    <xf numFmtId="0" fontId="91" fillId="72" borderId="5" xfId="0" applyFont="1" applyFill="1" applyBorder="1" applyAlignment="1" applyProtection="1">
      <alignment horizontal="center"/>
      <protection locked="0"/>
    </xf>
    <xf numFmtId="0" fontId="91" fillId="72" borderId="18" xfId="0" applyFont="1" applyFill="1" applyBorder="1" applyAlignment="1" applyProtection="1">
      <alignment horizontal="center"/>
      <protection locked="0"/>
    </xf>
    <xf numFmtId="0" fontId="91" fillId="72" borderId="64" xfId="0" applyFont="1" applyFill="1" applyBorder="1" applyAlignment="1" applyProtection="1">
      <alignment horizontal="center"/>
      <protection locked="0"/>
    </xf>
    <xf numFmtId="0" fontId="91" fillId="72" borderId="76" xfId="0" applyFont="1" applyFill="1" applyBorder="1" applyAlignment="1" applyProtection="1">
      <alignment horizontal="center"/>
      <protection locked="0"/>
    </xf>
    <xf numFmtId="0" fontId="91" fillId="72" borderId="93" xfId="0" applyFont="1" applyFill="1" applyBorder="1" applyAlignment="1" applyProtection="1">
      <alignment horizontal="center"/>
      <protection locked="0"/>
    </xf>
    <xf numFmtId="0" fontId="91" fillId="72" borderId="94" xfId="0" applyFont="1" applyFill="1" applyBorder="1" applyAlignment="1" applyProtection="1">
      <alignment horizontal="center"/>
      <protection locked="0"/>
    </xf>
    <xf numFmtId="0" fontId="61" fillId="0" borderId="0" xfId="0" applyFont="1" applyFill="1" applyBorder="1" applyAlignment="1" applyProtection="1">
      <alignment horizontal="center" vertic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41" xfId="0" applyBorder="1" applyAlignment="1" applyProtection="1">
      <alignment horizontal="center"/>
    </xf>
    <xf numFmtId="0" fontId="5" fillId="0" borderId="12" xfId="0" applyFont="1" applyBorder="1" applyAlignment="1" applyProtection="1">
      <alignment horizontal="center"/>
    </xf>
    <xf numFmtId="0" fontId="5" fillId="0" borderId="13" xfId="0" applyFont="1" applyBorder="1" applyAlignment="1" applyProtection="1">
      <alignment horizontal="center"/>
    </xf>
    <xf numFmtId="0" fontId="5" fillId="0" borderId="53" xfId="0" applyFont="1" applyBorder="1" applyAlignment="1" applyProtection="1">
      <alignment horizontal="center"/>
    </xf>
    <xf numFmtId="0" fontId="61" fillId="0" borderId="11" xfId="0" applyFont="1" applyBorder="1" applyAlignment="1" applyProtection="1">
      <alignment horizontal="center"/>
    </xf>
    <xf numFmtId="0" fontId="62" fillId="0" borderId="12" xfId="0" applyFont="1" applyBorder="1" applyAlignment="1" applyProtection="1">
      <alignment horizontal="center"/>
    </xf>
    <xf numFmtId="0" fontId="62" fillId="0" borderId="13" xfId="0" applyFont="1" applyBorder="1" applyAlignment="1" applyProtection="1">
      <alignment horizontal="center"/>
    </xf>
    <xf numFmtId="0" fontId="62" fillId="0" borderId="53" xfId="0" applyFont="1" applyBorder="1" applyAlignment="1" applyProtection="1">
      <alignment horizontal="center"/>
    </xf>
    <xf numFmtId="0" fontId="61" fillId="0" borderId="7" xfId="0" applyFont="1" applyBorder="1" applyAlignment="1" applyProtection="1">
      <alignment horizontal="center"/>
    </xf>
    <xf numFmtId="0" fontId="61" fillId="0" borderId="8" xfId="0" applyFont="1" applyBorder="1" applyAlignment="1" applyProtection="1">
      <alignment horizontal="center"/>
    </xf>
    <xf numFmtId="0" fontId="61" fillId="0" borderId="41" xfId="0" applyFont="1" applyBorder="1" applyAlignment="1" applyProtection="1">
      <alignment horizontal="center"/>
    </xf>
    <xf numFmtId="0" fontId="61" fillId="0" borderId="20" xfId="0" applyFont="1" applyBorder="1" applyAlignment="1" applyProtection="1">
      <alignment horizontal="center" vertical="center"/>
    </xf>
    <xf numFmtId="0" fontId="163" fillId="0" borderId="255" xfId="0" applyFont="1" applyBorder="1" applyAlignment="1">
      <alignment horizontal="center" vertical="center"/>
    </xf>
    <xf numFmtId="0" fontId="163" fillId="0" borderId="163" xfId="0" applyFont="1" applyBorder="1" applyAlignment="1">
      <alignment horizontal="center" vertical="center"/>
    </xf>
    <xf numFmtId="0" fontId="163" fillId="0" borderId="256" xfId="0" applyFont="1" applyBorder="1" applyAlignment="1">
      <alignment horizontal="center" vertical="center"/>
    </xf>
  </cellXfs>
  <cellStyles count="119">
    <cellStyle name="20% - Énfasis1 2" xfId="2" xr:uid="{00000000-0005-0000-0000-000000000000}"/>
    <cellStyle name="20% - Énfasis1 3" xfId="3" xr:uid="{00000000-0005-0000-0000-000001000000}"/>
    <cellStyle name="20% - Énfasis2 2" xfId="4" xr:uid="{00000000-0005-0000-0000-000002000000}"/>
    <cellStyle name="20% - Énfasis2 3" xfId="5" xr:uid="{00000000-0005-0000-0000-000003000000}"/>
    <cellStyle name="20% - Énfasis3 2" xfId="6" xr:uid="{00000000-0005-0000-0000-000004000000}"/>
    <cellStyle name="20% - Énfasis3 3" xfId="7" xr:uid="{00000000-0005-0000-0000-000005000000}"/>
    <cellStyle name="20% - Énfasis4 2" xfId="8" xr:uid="{00000000-0005-0000-0000-000006000000}"/>
    <cellStyle name="20% - Énfasis4 3" xfId="9" xr:uid="{00000000-0005-0000-0000-000007000000}"/>
    <cellStyle name="20% - Énfasis5 2" xfId="10" xr:uid="{00000000-0005-0000-0000-000008000000}"/>
    <cellStyle name="20% - Énfasis5 3" xfId="11" xr:uid="{00000000-0005-0000-0000-000009000000}"/>
    <cellStyle name="20% - Énfasis6 2" xfId="12" xr:uid="{00000000-0005-0000-0000-00000A000000}"/>
    <cellStyle name="20% - Énfasis6 3" xfId="13" xr:uid="{00000000-0005-0000-0000-00000B000000}"/>
    <cellStyle name="40% - Énfasis1 2" xfId="14" xr:uid="{00000000-0005-0000-0000-00000C000000}"/>
    <cellStyle name="40% - Énfasis1 3" xfId="15" xr:uid="{00000000-0005-0000-0000-00000D000000}"/>
    <cellStyle name="40% - Énfasis2 2" xfId="16" xr:uid="{00000000-0005-0000-0000-00000E000000}"/>
    <cellStyle name="40% - Énfasis2 3" xfId="17" xr:uid="{00000000-0005-0000-0000-00000F000000}"/>
    <cellStyle name="40% - Énfasis3 2" xfId="18" xr:uid="{00000000-0005-0000-0000-000010000000}"/>
    <cellStyle name="40% - Énfasis3 3" xfId="19" xr:uid="{00000000-0005-0000-0000-000011000000}"/>
    <cellStyle name="40% - Énfasis4 2" xfId="20" xr:uid="{00000000-0005-0000-0000-000012000000}"/>
    <cellStyle name="40% - Énfasis4 3" xfId="21" xr:uid="{00000000-0005-0000-0000-000013000000}"/>
    <cellStyle name="40% - Énfasis5 2" xfId="22" xr:uid="{00000000-0005-0000-0000-000014000000}"/>
    <cellStyle name="40% - Énfasis5 3" xfId="23" xr:uid="{00000000-0005-0000-0000-000015000000}"/>
    <cellStyle name="40% - Énfasis6 2" xfId="24" xr:uid="{00000000-0005-0000-0000-000016000000}"/>
    <cellStyle name="40% - Énfasis6 3" xfId="25" xr:uid="{00000000-0005-0000-0000-000017000000}"/>
    <cellStyle name="60% - Énfasis1 2" xfId="26" xr:uid="{00000000-0005-0000-0000-000018000000}"/>
    <cellStyle name="60% - Énfasis1 3" xfId="27" xr:uid="{00000000-0005-0000-0000-000019000000}"/>
    <cellStyle name="60% - Énfasis2 2" xfId="28" xr:uid="{00000000-0005-0000-0000-00001A000000}"/>
    <cellStyle name="60% - Énfasis2 3" xfId="29" xr:uid="{00000000-0005-0000-0000-00001B000000}"/>
    <cellStyle name="60% - Énfasis3 2" xfId="30" xr:uid="{00000000-0005-0000-0000-00001C000000}"/>
    <cellStyle name="60% - Énfasis3 3" xfId="31" xr:uid="{00000000-0005-0000-0000-00001D000000}"/>
    <cellStyle name="60% - Énfasis4 2" xfId="32" xr:uid="{00000000-0005-0000-0000-00001E000000}"/>
    <cellStyle name="60% - Énfasis4 3" xfId="33" xr:uid="{00000000-0005-0000-0000-00001F000000}"/>
    <cellStyle name="60% - Énfasis5 2" xfId="34" xr:uid="{00000000-0005-0000-0000-000020000000}"/>
    <cellStyle name="60% - Énfasis5 3" xfId="35" xr:uid="{00000000-0005-0000-0000-000021000000}"/>
    <cellStyle name="60% - Énfasis6 2" xfId="36" xr:uid="{00000000-0005-0000-0000-000022000000}"/>
    <cellStyle name="60% - Énfasis6 3" xfId="37" xr:uid="{00000000-0005-0000-0000-000023000000}"/>
    <cellStyle name="Buena 2" xfId="38" xr:uid="{00000000-0005-0000-0000-000024000000}"/>
    <cellStyle name="Buena 3" xfId="39" xr:uid="{00000000-0005-0000-0000-000025000000}"/>
    <cellStyle name="Cálculo 2" xfId="40" xr:uid="{00000000-0005-0000-0000-000026000000}"/>
    <cellStyle name="Cálculo 3" xfId="41" xr:uid="{00000000-0005-0000-0000-000027000000}"/>
    <cellStyle name="Celda de comprobación" xfId="115" builtinId="23"/>
    <cellStyle name="Celda de comprobación 2" xfId="42" xr:uid="{00000000-0005-0000-0000-000029000000}"/>
    <cellStyle name="Celda de comprobación 3" xfId="43" xr:uid="{00000000-0005-0000-0000-00002A000000}"/>
    <cellStyle name="Celda vinculada 2" xfId="44" xr:uid="{00000000-0005-0000-0000-00002B000000}"/>
    <cellStyle name="Encabezado 1" xfId="114" builtinId="16"/>
    <cellStyle name="Encabezado 4 2" xfId="45" xr:uid="{00000000-0005-0000-0000-00002D000000}"/>
    <cellStyle name="Énfasis1 2" xfId="46" xr:uid="{00000000-0005-0000-0000-00002E000000}"/>
    <cellStyle name="Énfasis1 3" xfId="47" xr:uid="{00000000-0005-0000-0000-00002F000000}"/>
    <cellStyle name="Énfasis2 2" xfId="48" xr:uid="{00000000-0005-0000-0000-000030000000}"/>
    <cellStyle name="Énfasis2 3" xfId="49" xr:uid="{00000000-0005-0000-0000-000031000000}"/>
    <cellStyle name="Énfasis3 2" xfId="50" xr:uid="{00000000-0005-0000-0000-000032000000}"/>
    <cellStyle name="Énfasis3 3" xfId="51" xr:uid="{00000000-0005-0000-0000-000033000000}"/>
    <cellStyle name="Énfasis4 2" xfId="52" xr:uid="{00000000-0005-0000-0000-000034000000}"/>
    <cellStyle name="Énfasis4 3" xfId="53" xr:uid="{00000000-0005-0000-0000-000035000000}"/>
    <cellStyle name="Énfasis5 2" xfId="54" xr:uid="{00000000-0005-0000-0000-000036000000}"/>
    <cellStyle name="Énfasis5 3" xfId="55" xr:uid="{00000000-0005-0000-0000-000037000000}"/>
    <cellStyle name="Énfasis6 2" xfId="56" xr:uid="{00000000-0005-0000-0000-000038000000}"/>
    <cellStyle name="Énfasis6 3" xfId="57" xr:uid="{00000000-0005-0000-0000-000039000000}"/>
    <cellStyle name="Entrada 2" xfId="58" xr:uid="{00000000-0005-0000-0000-00003A000000}"/>
    <cellStyle name="Entrada 3" xfId="59" xr:uid="{00000000-0005-0000-0000-00003B000000}"/>
    <cellStyle name="Euro" xfId="60" xr:uid="{00000000-0005-0000-0000-00003C000000}"/>
    <cellStyle name="Excel Built-in Normal" xfId="111" xr:uid="{00000000-0005-0000-0000-00003D000000}"/>
    <cellStyle name="Incorrecto 2" xfId="61" xr:uid="{00000000-0005-0000-0000-00003E000000}"/>
    <cellStyle name="Incorrecto 3" xfId="62" xr:uid="{00000000-0005-0000-0000-00003F000000}"/>
    <cellStyle name="Millares 2" xfId="63" xr:uid="{00000000-0005-0000-0000-000040000000}"/>
    <cellStyle name="Moneda 2" xfId="64" xr:uid="{00000000-0005-0000-0000-000041000000}"/>
    <cellStyle name="Neutral 2" xfId="65" xr:uid="{00000000-0005-0000-0000-000042000000}"/>
    <cellStyle name="Neutral 3" xfId="66" xr:uid="{00000000-0005-0000-0000-000043000000}"/>
    <cellStyle name="Nor}al" xfId="67" xr:uid="{00000000-0005-0000-0000-000044000000}"/>
    <cellStyle name="Normal" xfId="0" builtinId="0"/>
    <cellStyle name="Normal 10" xfId="116" xr:uid="{00000000-0005-0000-0000-000046000000}"/>
    <cellStyle name="Normal 11" xfId="117" xr:uid="{00000000-0005-0000-0000-000047000000}"/>
    <cellStyle name="Normal 2" xfId="68" xr:uid="{00000000-0005-0000-0000-000048000000}"/>
    <cellStyle name="Normal 2 2" xfId="69" xr:uid="{00000000-0005-0000-0000-000049000000}"/>
    <cellStyle name="Normal 2 3" xfId="1" xr:uid="{00000000-0005-0000-0000-00004A000000}"/>
    <cellStyle name="Normal 2 4" xfId="112" xr:uid="{00000000-0005-0000-0000-00004B000000}"/>
    <cellStyle name="Normal 3" xfId="70" xr:uid="{00000000-0005-0000-0000-00004C000000}"/>
    <cellStyle name="Normal 3 2" xfId="71" xr:uid="{00000000-0005-0000-0000-00004D000000}"/>
    <cellStyle name="Normal 3 3" xfId="72" xr:uid="{00000000-0005-0000-0000-00004E000000}"/>
    <cellStyle name="Normal 4" xfId="73" xr:uid="{00000000-0005-0000-0000-00004F000000}"/>
    <cellStyle name="Normal 4 2" xfId="74" xr:uid="{00000000-0005-0000-0000-000050000000}"/>
    <cellStyle name="Normal 4 3" xfId="75" xr:uid="{00000000-0005-0000-0000-000051000000}"/>
    <cellStyle name="Normal 5" xfId="76" xr:uid="{00000000-0005-0000-0000-000052000000}"/>
    <cellStyle name="Normal 6" xfId="77" xr:uid="{00000000-0005-0000-0000-000053000000}"/>
    <cellStyle name="Normal 6 2" xfId="78" xr:uid="{00000000-0005-0000-0000-000054000000}"/>
    <cellStyle name="Normal 7" xfId="79" xr:uid="{00000000-0005-0000-0000-000055000000}"/>
    <cellStyle name="Normal 8" xfId="110" xr:uid="{00000000-0005-0000-0000-000056000000}"/>
    <cellStyle name="Normal 9" xfId="113" xr:uid="{00000000-0005-0000-0000-000057000000}"/>
    <cellStyle name="Notas 2" xfId="80" xr:uid="{00000000-0005-0000-0000-000058000000}"/>
    <cellStyle name="Notas 3" xfId="81" xr:uid="{00000000-0005-0000-0000-000059000000}"/>
    <cellStyle name="Porcentaje" xfId="118" builtinId="5"/>
    <cellStyle name="Porcentaje 2" xfId="82" xr:uid="{00000000-0005-0000-0000-00005B000000}"/>
    <cellStyle name="Porcentaje 2 2" xfId="83" xr:uid="{00000000-0005-0000-0000-00005C000000}"/>
    <cellStyle name="Porcentaje 2 3" xfId="84" xr:uid="{00000000-0005-0000-0000-00005D000000}"/>
    <cellStyle name="Porcentaje 2 3 2" xfId="85" xr:uid="{00000000-0005-0000-0000-00005E000000}"/>
    <cellStyle name="Porcentaje 2 3 3" xfId="86" xr:uid="{00000000-0005-0000-0000-00005F000000}"/>
    <cellStyle name="Porcentaje 2 4" xfId="87" xr:uid="{00000000-0005-0000-0000-000060000000}"/>
    <cellStyle name="Porcentaje 2 5" xfId="88" xr:uid="{00000000-0005-0000-0000-000061000000}"/>
    <cellStyle name="Porcentaje 2 6" xfId="89" xr:uid="{00000000-0005-0000-0000-000062000000}"/>
    <cellStyle name="Porcentaje 2 7" xfId="90" xr:uid="{00000000-0005-0000-0000-000063000000}"/>
    <cellStyle name="Porcentaje 3" xfId="91" xr:uid="{00000000-0005-0000-0000-000064000000}"/>
    <cellStyle name="Porcentaje 4" xfId="92" xr:uid="{00000000-0005-0000-0000-000065000000}"/>
    <cellStyle name="Porcentual 2" xfId="93" xr:uid="{00000000-0005-0000-0000-000066000000}"/>
    <cellStyle name="Salida 2" xfId="94" xr:uid="{00000000-0005-0000-0000-000067000000}"/>
    <cellStyle name="Salida 3" xfId="95" xr:uid="{00000000-0005-0000-0000-000068000000}"/>
    <cellStyle name="Sin nombre1" xfId="96" xr:uid="{00000000-0005-0000-0000-000069000000}"/>
    <cellStyle name="Sin nombre1 2" xfId="97" xr:uid="{00000000-0005-0000-0000-00006A000000}"/>
    <cellStyle name="Sin nombre2" xfId="98" xr:uid="{00000000-0005-0000-0000-00006B000000}"/>
    <cellStyle name="Sin nombre2 2" xfId="99" xr:uid="{00000000-0005-0000-0000-00006C000000}"/>
    <cellStyle name="Sin nombre3" xfId="100" xr:uid="{00000000-0005-0000-0000-00006D000000}"/>
    <cellStyle name="Sin nombre3 2" xfId="101" xr:uid="{00000000-0005-0000-0000-00006E000000}"/>
    <cellStyle name="Texto de advertencia 2" xfId="102" xr:uid="{00000000-0005-0000-0000-00006F000000}"/>
    <cellStyle name="Texto explicativo 2" xfId="103" xr:uid="{00000000-0005-0000-0000-000070000000}"/>
    <cellStyle name="Título 1 2" xfId="104" xr:uid="{00000000-0005-0000-0000-000071000000}"/>
    <cellStyle name="Título 2 2" xfId="105" xr:uid="{00000000-0005-0000-0000-000072000000}"/>
    <cellStyle name="Título 3 2" xfId="106" xr:uid="{00000000-0005-0000-0000-000073000000}"/>
    <cellStyle name="Título 4" xfId="107" xr:uid="{00000000-0005-0000-0000-000074000000}"/>
    <cellStyle name="Título 5" xfId="108" xr:uid="{00000000-0005-0000-0000-000075000000}"/>
    <cellStyle name="Total 2" xfId="109" xr:uid="{00000000-0005-0000-0000-000076000000}"/>
  </cellStyles>
  <dxfs count="3298">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theme="0"/>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7" tint="0.39994506668294322"/>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8" tint="0.39994506668294322"/>
        </patternFill>
      </fill>
    </dxf>
    <dxf>
      <fill>
        <patternFill>
          <bgColor rgb="FF92D050"/>
        </patternFill>
      </fill>
    </dxf>
    <dxf>
      <fill>
        <patternFill>
          <bgColor theme="9" tint="0.39994506668294322"/>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00B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ill>
        <patternFill>
          <bgColor theme="7" tint="0.39994506668294322"/>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auto="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0000"/>
        </patternFill>
      </fill>
    </dxf>
    <dxf>
      <font>
        <b/>
        <i val="0"/>
        <color theme="1"/>
      </font>
      <fill>
        <patternFill>
          <bgColor theme="9" tint="-0.24994659260841701"/>
        </patternFill>
      </fill>
    </dxf>
    <dxf>
      <font>
        <b/>
        <i val="0"/>
        <color theme="1"/>
      </font>
      <fill>
        <patternFill>
          <bgColor theme="9" tint="-0.24994659260841701"/>
        </patternFill>
      </fill>
    </dxf>
    <dxf>
      <font>
        <b/>
        <i val="0"/>
        <color theme="1"/>
      </font>
      <fill>
        <patternFill>
          <bgColor rgb="FFFFFF00"/>
        </patternFill>
      </fill>
    </dxf>
    <dxf>
      <font>
        <b/>
        <i val="0"/>
        <color theme="1"/>
      </font>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theme="0"/>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3" formatCode="0%"/>
      <fill>
        <patternFill>
          <bgColor rgb="FF92D050"/>
        </patternFill>
      </fill>
    </dxf>
    <dxf>
      <numFmt numFmtId="13" formatCode="0%"/>
      <fill>
        <patternFill>
          <bgColor rgb="FF00B050"/>
        </patternFill>
      </fill>
    </dxf>
    <dxf>
      <numFmt numFmtId="13" formatCode="0%"/>
      <fill>
        <patternFill>
          <bgColor rgb="FFFFFF00"/>
        </patternFill>
      </fill>
    </dxf>
    <dxf>
      <numFmt numFmtId="13" formatCode="0%"/>
      <fill>
        <patternFill>
          <bgColor theme="9" tint="-0.24994659260841701"/>
        </patternFill>
      </fill>
    </dxf>
    <dxf>
      <numFmt numFmtId="13" formatCode="0%"/>
      <fill>
        <patternFill>
          <bgColor rgb="FFFF0000"/>
        </patternFill>
      </fill>
    </dxf>
    <dxf>
      <fill>
        <patternFill>
          <bgColor rgb="FFFFFF00"/>
        </patternFill>
      </fill>
    </dxf>
    <dxf>
      <fill>
        <patternFill>
          <bgColor theme="9" tint="-0.24994659260841701"/>
        </patternFill>
      </fill>
    </dxf>
    <dxf>
      <fill>
        <patternFill>
          <bgColor rgb="FFFF0000"/>
        </patternFill>
      </fill>
    </dxf>
    <dxf>
      <numFmt numFmtId="13" formatCode="0%"/>
    </dxf>
    <dxf>
      <fill>
        <patternFill>
          <bgColor theme="1"/>
        </patternFill>
      </fill>
    </dxf>
    <dxf>
      <fill>
        <patternFill>
          <bgColor theme="1"/>
        </patternFill>
      </fill>
    </dxf>
    <dxf>
      <fill>
        <patternFill>
          <bgColor rgb="FF00B050"/>
        </patternFill>
      </fill>
    </dxf>
    <dxf>
      <fill>
        <patternFill>
          <bgColor rgb="FF92D050"/>
        </patternFill>
      </fill>
    </dxf>
    <dxf>
      <fill>
        <patternFill>
          <bgColor theme="7" tint="0.39994506668294322"/>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8" tint="0.39994506668294322"/>
        </patternFill>
      </fill>
    </dxf>
    <dxf>
      <fill>
        <patternFill>
          <bgColor rgb="FF92D050"/>
        </patternFill>
      </fill>
    </dxf>
    <dxf>
      <fill>
        <patternFill>
          <bgColor theme="9" tint="0.39994506668294322"/>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00B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1"/>
        </patternFill>
      </fill>
    </dxf>
    <dxf>
      <fill>
        <patternFill>
          <bgColor theme="1"/>
        </patternFill>
      </fill>
    </dxf>
    <dxf>
      <fill>
        <patternFill>
          <bgColor rgb="FF00B050"/>
        </patternFill>
      </fill>
    </dxf>
    <dxf>
      <fill>
        <patternFill>
          <bgColor rgb="FF92D050"/>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00B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
      <fill>
        <patternFill>
          <bgColor theme="1"/>
        </patternFill>
      </fill>
    </dxf>
    <dxf>
      <fill>
        <patternFill>
          <bgColor theme="1"/>
        </patternFill>
      </fill>
    </dxf>
    <dxf>
      <fill>
        <patternFill>
          <bgColor rgb="FF00B050"/>
        </patternFill>
      </fill>
    </dxf>
    <dxf>
      <fill>
        <patternFill>
          <bgColor rgb="FF92D050"/>
        </patternFill>
      </fill>
    </dxf>
    <dxf>
      <fill>
        <patternFill>
          <bgColor theme="7" tint="0.39994506668294322"/>
        </patternFill>
      </fill>
    </dxf>
    <dxf>
      <fill>
        <patternFill>
          <bgColor theme="9" tint="-0.24994659260841701"/>
        </patternFill>
      </fill>
    </dxf>
    <dxf>
      <fill>
        <patternFill>
          <bgColor rgb="FFFF00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92D050"/>
        </patternFill>
      </fill>
    </dxf>
    <dxf>
      <fill>
        <patternFill>
          <bgColor theme="8" tint="0.39994506668294322"/>
        </patternFill>
      </fill>
    </dxf>
    <dxf>
      <fill>
        <patternFill>
          <bgColor rgb="FF92D050"/>
        </patternFill>
      </fill>
    </dxf>
    <dxf>
      <fill>
        <patternFill>
          <bgColor theme="9" tint="0.39994506668294322"/>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00B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70C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colors>
    <mruColors>
      <color rgb="FF70FC81"/>
      <color rgb="FF3CFE5C"/>
      <color rgb="FF0066CC"/>
      <color rgb="FF0066FF"/>
      <color rgb="FF3333FF"/>
      <color rgb="FFCADCF2"/>
      <color rgb="FFD7F666"/>
      <color rgb="FFE7F567"/>
      <color rgb="FF0099FF"/>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605119</xdr:colOff>
      <xdr:row>1</xdr:row>
      <xdr:rowOff>94691</xdr:rowOff>
    </xdr:from>
    <xdr:to>
      <xdr:col>32</xdr:col>
      <xdr:colOff>246530</xdr:colOff>
      <xdr:row>3</xdr:row>
      <xdr:rowOff>359114</xdr:rowOff>
    </xdr:to>
    <xdr:pic>
      <xdr:nvPicPr>
        <xdr:cNvPr id="4" name="Imagen 3">
          <a:extLst>
            <a:ext uri="{FF2B5EF4-FFF2-40B4-BE49-F238E27FC236}">
              <a16:creationId xmlns:a16="http://schemas.microsoft.com/office/drawing/2014/main" id="{A5274960-E7E4-496A-AE3D-8CCB25591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20295" y="262779"/>
          <a:ext cx="1165411" cy="1149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627529</xdr:colOff>
      <xdr:row>1</xdr:row>
      <xdr:rowOff>56031</xdr:rowOff>
    </xdr:from>
    <xdr:to>
      <xdr:col>4</xdr:col>
      <xdr:colOff>194538</xdr:colOff>
      <xdr:row>3</xdr:row>
      <xdr:rowOff>268942</xdr:rowOff>
    </xdr:to>
    <xdr:pic>
      <xdr:nvPicPr>
        <xdr:cNvPr id="6" name="Imagen 5">
          <a:extLst>
            <a:ext uri="{FF2B5EF4-FFF2-40B4-BE49-F238E27FC236}">
              <a16:creationId xmlns:a16="http://schemas.microsoft.com/office/drawing/2014/main" id="{052C7B71-0D4B-4A83-AAD1-FE8603659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9529" y="224119"/>
          <a:ext cx="1091009" cy="1098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1061358</xdr:colOff>
      <xdr:row>1</xdr:row>
      <xdr:rowOff>122466</xdr:rowOff>
    </xdr:from>
    <xdr:to>
      <xdr:col>2</xdr:col>
      <xdr:colOff>2602448</xdr:colOff>
      <xdr:row>3</xdr:row>
      <xdr:rowOff>503465</xdr:rowOff>
    </xdr:to>
    <xdr:pic>
      <xdr:nvPicPr>
        <xdr:cNvPr id="3" name="Imagen 2">
          <a:extLst>
            <a:ext uri="{FF2B5EF4-FFF2-40B4-BE49-F238E27FC236}">
              <a16:creationId xmlns:a16="http://schemas.microsoft.com/office/drawing/2014/main" id="{A72CEF23-D158-4AB2-8E5A-AF2767F12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4822" y="258537"/>
          <a:ext cx="1541090" cy="1551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525695</xdr:colOff>
      <xdr:row>3</xdr:row>
      <xdr:rowOff>499714</xdr:rowOff>
    </xdr:from>
    <xdr:to>
      <xdr:col>8</xdr:col>
      <xdr:colOff>97631</xdr:colOff>
      <xdr:row>6</xdr:row>
      <xdr:rowOff>285111</xdr:rowOff>
    </xdr:to>
    <xdr:sp macro="" textlink="">
      <xdr:nvSpPr>
        <xdr:cNvPr id="4" name="Llamada con línea 3 3">
          <a:extLst>
            <a:ext uri="{FF2B5EF4-FFF2-40B4-BE49-F238E27FC236}">
              <a16:creationId xmlns:a16="http://schemas.microsoft.com/office/drawing/2014/main" id="{00000000-0008-0000-0800-000004000000}"/>
            </a:ext>
          </a:extLst>
        </xdr:cNvPr>
        <xdr:cNvSpPr/>
      </xdr:nvSpPr>
      <xdr:spPr>
        <a:xfrm>
          <a:off x="9038664" y="2285652"/>
          <a:ext cx="5453623" cy="1535615"/>
        </a:xfrm>
        <a:prstGeom prst="borderCallout3">
          <a:avLst>
            <a:gd name="adj1" fmla="val 18750"/>
            <a:gd name="adj2" fmla="val -8333"/>
            <a:gd name="adj3" fmla="val 18750"/>
            <a:gd name="adj4" fmla="val -16667"/>
            <a:gd name="adj5" fmla="val 100000"/>
            <a:gd name="adj6" fmla="val -16667"/>
            <a:gd name="adj7" fmla="val 99873"/>
            <a:gd name="adj8" fmla="val -83809"/>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10800000" scaled="1"/>
          <a:tileRect/>
        </a:gradFill>
        <a:ln w="2857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2">
                  <a:lumMod val="75000"/>
                </a:schemeClr>
              </a:solidFill>
            </a:rPr>
            <a:t>La</a:t>
          </a:r>
          <a:r>
            <a:rPr lang="es-CO" sz="1400" baseline="0">
              <a:solidFill>
                <a:schemeClr val="tx2">
                  <a:lumMod val="75000"/>
                </a:schemeClr>
              </a:solidFill>
            </a:rPr>
            <a:t> actividad se realiza </a:t>
          </a:r>
          <a:r>
            <a:rPr lang="es-CO" sz="1400" b="1" baseline="0">
              <a:solidFill>
                <a:schemeClr val="tx2">
                  <a:lumMod val="75000"/>
                </a:schemeClr>
              </a:solidFill>
            </a:rPr>
            <a:t>120 </a:t>
          </a:r>
          <a:r>
            <a:rPr lang="es-CO" sz="1400" baseline="0">
              <a:solidFill>
                <a:schemeClr val="tx2">
                  <a:lumMod val="75000"/>
                </a:schemeClr>
              </a:solidFill>
            </a:rPr>
            <a:t>veces al año, la probabilidad de ocurrencia del riesgo es </a:t>
          </a:r>
          <a:r>
            <a:rPr lang="es-CO" sz="1800" b="1" baseline="0">
              <a:solidFill>
                <a:schemeClr val="tx2">
                  <a:lumMod val="75000"/>
                </a:schemeClr>
              </a:solidFill>
            </a:rPr>
            <a:t>Media</a:t>
          </a:r>
          <a:endParaRPr lang="es-CO" sz="1800" b="1">
            <a:solidFill>
              <a:schemeClr val="tx2">
                <a:lumMod val="75000"/>
              </a:schemeClr>
            </a:solidFill>
          </a:endParaRPr>
        </a:p>
      </xdr:txBody>
    </xdr:sp>
    <xdr:clientData/>
  </xdr:twoCellAnchor>
  <xdr:twoCellAnchor>
    <xdr:from>
      <xdr:col>6</xdr:col>
      <xdr:colOff>475689</xdr:colOff>
      <xdr:row>12</xdr:row>
      <xdr:rowOff>68709</xdr:rowOff>
    </xdr:from>
    <xdr:to>
      <xdr:col>8</xdr:col>
      <xdr:colOff>47625</xdr:colOff>
      <xdr:row>14</xdr:row>
      <xdr:rowOff>437512</xdr:rowOff>
    </xdr:to>
    <xdr:sp macro="" textlink="">
      <xdr:nvSpPr>
        <xdr:cNvPr id="5" name="Llamada con línea 3 4">
          <a:extLst>
            <a:ext uri="{FF2B5EF4-FFF2-40B4-BE49-F238E27FC236}">
              <a16:creationId xmlns:a16="http://schemas.microsoft.com/office/drawing/2014/main" id="{00000000-0008-0000-0800-000005000000}"/>
            </a:ext>
          </a:extLst>
        </xdr:cNvPr>
        <xdr:cNvSpPr/>
      </xdr:nvSpPr>
      <xdr:spPr>
        <a:xfrm>
          <a:off x="8988658" y="6724303"/>
          <a:ext cx="5453623" cy="1535615"/>
        </a:xfrm>
        <a:prstGeom prst="borderCallout3">
          <a:avLst>
            <a:gd name="adj1" fmla="val 18750"/>
            <a:gd name="adj2" fmla="val -8333"/>
            <a:gd name="adj3" fmla="val 18750"/>
            <a:gd name="adj4" fmla="val -16667"/>
            <a:gd name="adj5" fmla="val 100000"/>
            <a:gd name="adj6" fmla="val -16667"/>
            <a:gd name="adj7" fmla="val 99873"/>
            <a:gd name="adj8" fmla="val -83809"/>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10800000" scaled="1"/>
          <a:tileRect/>
        </a:gradFill>
        <a:ln w="2857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2">
                  <a:lumMod val="75000"/>
                </a:schemeClr>
              </a:solidFill>
            </a:rPr>
            <a:t>La</a:t>
          </a:r>
          <a:r>
            <a:rPr lang="es-CO" sz="1400" baseline="0">
              <a:solidFill>
                <a:schemeClr val="tx2">
                  <a:lumMod val="75000"/>
                </a:schemeClr>
              </a:solidFill>
            </a:rPr>
            <a:t> afectación se calcula en 500 SMLMV, el impacto del riesgo es </a:t>
          </a:r>
          <a:r>
            <a:rPr lang="es-CO" sz="1800" b="1" baseline="0">
              <a:solidFill>
                <a:schemeClr val="tx2">
                  <a:lumMod val="75000"/>
                </a:schemeClr>
              </a:solidFill>
            </a:rPr>
            <a:t>Mayor</a:t>
          </a:r>
          <a:endParaRPr lang="es-CO" sz="1800" b="1">
            <a:solidFill>
              <a:schemeClr val="tx2">
                <a:lumMod val="7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184150</xdr:colOff>
      <xdr:row>19</xdr:row>
      <xdr:rowOff>234950</xdr:rowOff>
    </xdr:from>
    <xdr:to>
      <xdr:col>4</xdr:col>
      <xdr:colOff>203200</xdr:colOff>
      <xdr:row>23</xdr:row>
      <xdr:rowOff>625476</xdr:rowOff>
    </xdr:to>
    <xdr:cxnSp macro="">
      <xdr:nvCxnSpPr>
        <xdr:cNvPr id="4" name="3 Conector recto de flecha">
          <a:extLst>
            <a:ext uri="{FF2B5EF4-FFF2-40B4-BE49-F238E27FC236}">
              <a16:creationId xmlns:a16="http://schemas.microsoft.com/office/drawing/2014/main" id="{00000000-0008-0000-0B00-000004000000}"/>
            </a:ext>
          </a:extLst>
        </xdr:cNvPr>
        <xdr:cNvCxnSpPr/>
      </xdr:nvCxnSpPr>
      <xdr:spPr>
        <a:xfrm flipV="1">
          <a:off x="2533650" y="7569200"/>
          <a:ext cx="19050" cy="3756026"/>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25</xdr:row>
      <xdr:rowOff>222289</xdr:rowOff>
    </xdr:from>
    <xdr:to>
      <xdr:col>9</xdr:col>
      <xdr:colOff>962025</xdr:colOff>
      <xdr:row>25</xdr:row>
      <xdr:rowOff>231776</xdr:rowOff>
    </xdr:to>
    <xdr:cxnSp macro="">
      <xdr:nvCxnSpPr>
        <xdr:cNvPr id="5" name="4 Conector recto de flecha">
          <a:extLst>
            <a:ext uri="{FF2B5EF4-FFF2-40B4-BE49-F238E27FC236}">
              <a16:creationId xmlns:a16="http://schemas.microsoft.com/office/drawing/2014/main" id="{00000000-0008-0000-0B00-000005000000}"/>
            </a:ext>
          </a:extLst>
        </xdr:cNvPr>
        <xdr:cNvCxnSpPr/>
      </xdr:nvCxnSpPr>
      <xdr:spPr>
        <a:xfrm flipV="1">
          <a:off x="3717925" y="12366664"/>
          <a:ext cx="6943725" cy="9487"/>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184150</xdr:colOff>
      <xdr:row>4</xdr:row>
      <xdr:rowOff>250825</xdr:rowOff>
    </xdr:from>
    <xdr:to>
      <xdr:col>4</xdr:col>
      <xdr:colOff>203200</xdr:colOff>
      <xdr:row>8</xdr:row>
      <xdr:rowOff>641351</xdr:rowOff>
    </xdr:to>
    <xdr:cxnSp macro="">
      <xdr:nvCxnSpPr>
        <xdr:cNvPr id="7" name="6 Conector recto de flecha">
          <a:extLst>
            <a:ext uri="{FF2B5EF4-FFF2-40B4-BE49-F238E27FC236}">
              <a16:creationId xmlns:a16="http://schemas.microsoft.com/office/drawing/2014/main" id="{00000000-0008-0000-0B00-000007000000}"/>
            </a:ext>
          </a:extLst>
        </xdr:cNvPr>
        <xdr:cNvCxnSpPr/>
      </xdr:nvCxnSpPr>
      <xdr:spPr>
        <a:xfrm flipV="1">
          <a:off x="2533650" y="869950"/>
          <a:ext cx="19050" cy="3756026"/>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590550</xdr:colOff>
      <xdr:row>10</xdr:row>
      <xdr:rowOff>206414</xdr:rowOff>
    </xdr:from>
    <xdr:to>
      <xdr:col>9</xdr:col>
      <xdr:colOff>1057275</xdr:colOff>
      <xdr:row>10</xdr:row>
      <xdr:rowOff>215901</xdr:rowOff>
    </xdr:to>
    <xdr:cxnSp macro="">
      <xdr:nvCxnSpPr>
        <xdr:cNvPr id="6" name="5 Conector recto de flecha">
          <a:extLst>
            <a:ext uri="{FF2B5EF4-FFF2-40B4-BE49-F238E27FC236}">
              <a16:creationId xmlns:a16="http://schemas.microsoft.com/office/drawing/2014/main" id="{00000000-0008-0000-0B00-000006000000}"/>
            </a:ext>
          </a:extLst>
        </xdr:cNvPr>
        <xdr:cNvCxnSpPr/>
      </xdr:nvCxnSpPr>
      <xdr:spPr>
        <a:xfrm flipV="1">
          <a:off x="3813175" y="5524539"/>
          <a:ext cx="6943725" cy="9487"/>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222249</xdr:colOff>
      <xdr:row>21</xdr:row>
      <xdr:rowOff>301625</xdr:rowOff>
    </xdr:from>
    <xdr:to>
      <xdr:col>8</xdr:col>
      <xdr:colOff>841374</xdr:colOff>
      <xdr:row>22</xdr:row>
      <xdr:rowOff>635000</xdr:rowOff>
    </xdr:to>
    <xdr:sp macro="" textlink="">
      <xdr:nvSpPr>
        <xdr:cNvPr id="2" name="Rectángulo redondeado 1">
          <a:extLst>
            <a:ext uri="{FF2B5EF4-FFF2-40B4-BE49-F238E27FC236}">
              <a16:creationId xmlns:a16="http://schemas.microsoft.com/office/drawing/2014/main" id="{00000000-0008-0000-0B00-000002000000}"/>
            </a:ext>
          </a:extLst>
        </xdr:cNvPr>
        <xdr:cNvSpPr/>
      </xdr:nvSpPr>
      <xdr:spPr>
        <a:xfrm>
          <a:off x="3444874" y="9842500"/>
          <a:ext cx="5476875" cy="1174750"/>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162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200">
              <a:solidFill>
                <a:srgbClr val="FF0000"/>
              </a:solidFill>
            </a:rPr>
            <a:t>Eficiencia del Control </a:t>
          </a:r>
        </a:p>
      </xdr:txBody>
    </xdr:sp>
    <xdr:clientData/>
  </xdr:twoCellAnchor>
  <xdr:twoCellAnchor>
    <xdr:from>
      <xdr:col>5</xdr:col>
      <xdr:colOff>279400</xdr:colOff>
      <xdr:row>23</xdr:row>
      <xdr:rowOff>136525</xdr:rowOff>
    </xdr:from>
    <xdr:to>
      <xdr:col>8</xdr:col>
      <xdr:colOff>857250</xdr:colOff>
      <xdr:row>23</xdr:row>
      <xdr:rowOff>714375</xdr:rowOff>
    </xdr:to>
    <xdr:sp macro="" textlink="">
      <xdr:nvSpPr>
        <xdr:cNvPr id="10" name="Rectángulo redondeado 9">
          <a:extLst>
            <a:ext uri="{FF2B5EF4-FFF2-40B4-BE49-F238E27FC236}">
              <a16:creationId xmlns:a16="http://schemas.microsoft.com/office/drawing/2014/main" id="{00000000-0008-0000-0B00-00000A000000}"/>
            </a:ext>
          </a:extLst>
        </xdr:cNvPr>
        <xdr:cNvSpPr/>
      </xdr:nvSpPr>
      <xdr:spPr>
        <a:xfrm>
          <a:off x="3502025" y="11360150"/>
          <a:ext cx="5435600" cy="577850"/>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162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a:solidFill>
                <a:srgbClr val="FF0000"/>
              </a:solidFill>
            </a:rPr>
            <a:t>Riesgos Residual</a:t>
          </a:r>
        </a:p>
      </xdr:txBody>
    </xdr:sp>
    <xdr:clientData/>
  </xdr:twoCellAnchor>
  <xdr:twoCellAnchor>
    <xdr:from>
      <xdr:col>5</xdr:col>
      <xdr:colOff>15875</xdr:colOff>
      <xdr:row>21</xdr:row>
      <xdr:rowOff>158750</xdr:rowOff>
    </xdr:from>
    <xdr:to>
      <xdr:col>8</xdr:col>
      <xdr:colOff>1270000</xdr:colOff>
      <xdr:row>21</xdr:row>
      <xdr:rowOff>190500</xdr:rowOff>
    </xdr:to>
    <xdr:cxnSp macro="">
      <xdr:nvCxnSpPr>
        <xdr:cNvPr id="11" name="Conector recto 10">
          <a:extLst>
            <a:ext uri="{FF2B5EF4-FFF2-40B4-BE49-F238E27FC236}">
              <a16:creationId xmlns:a16="http://schemas.microsoft.com/office/drawing/2014/main" id="{00000000-0008-0000-0B00-00000B000000}"/>
            </a:ext>
          </a:extLst>
        </xdr:cNvPr>
        <xdr:cNvCxnSpPr/>
      </xdr:nvCxnSpPr>
      <xdr:spPr>
        <a:xfrm>
          <a:off x="3238500" y="9699625"/>
          <a:ext cx="6111875" cy="31750"/>
        </a:xfrm>
        <a:prstGeom prst="line">
          <a:avLst/>
        </a:pr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22</xdr:row>
      <xdr:rowOff>739775</xdr:rowOff>
    </xdr:from>
    <xdr:to>
      <xdr:col>8</xdr:col>
      <xdr:colOff>1263650</xdr:colOff>
      <xdr:row>22</xdr:row>
      <xdr:rowOff>771525</xdr:rowOff>
    </xdr:to>
    <xdr:cxnSp macro="">
      <xdr:nvCxnSpPr>
        <xdr:cNvPr id="13" name="Conector recto 12">
          <a:extLst>
            <a:ext uri="{FF2B5EF4-FFF2-40B4-BE49-F238E27FC236}">
              <a16:creationId xmlns:a16="http://schemas.microsoft.com/office/drawing/2014/main" id="{00000000-0008-0000-0B00-00000D000000}"/>
            </a:ext>
          </a:extLst>
        </xdr:cNvPr>
        <xdr:cNvCxnSpPr/>
      </xdr:nvCxnSpPr>
      <xdr:spPr>
        <a:xfrm>
          <a:off x="3232150" y="11122025"/>
          <a:ext cx="6111875" cy="31750"/>
        </a:xfrm>
        <a:prstGeom prst="line">
          <a:avLst/>
        </a:pr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1273175</xdr:colOff>
      <xdr:row>21</xdr:row>
      <xdr:rowOff>193675</xdr:rowOff>
    </xdr:from>
    <xdr:to>
      <xdr:col>8</xdr:col>
      <xdr:colOff>1301750</xdr:colOff>
      <xdr:row>23</xdr:row>
      <xdr:rowOff>777875</xdr:rowOff>
    </xdr:to>
    <xdr:cxnSp macro="">
      <xdr:nvCxnSpPr>
        <xdr:cNvPr id="14" name="Conector recto 13">
          <a:extLst>
            <a:ext uri="{FF2B5EF4-FFF2-40B4-BE49-F238E27FC236}">
              <a16:creationId xmlns:a16="http://schemas.microsoft.com/office/drawing/2014/main" id="{00000000-0008-0000-0B00-00000E000000}"/>
            </a:ext>
          </a:extLst>
        </xdr:cNvPr>
        <xdr:cNvCxnSpPr/>
      </xdr:nvCxnSpPr>
      <xdr:spPr>
        <a:xfrm>
          <a:off x="9353550" y="9734550"/>
          <a:ext cx="28575" cy="2266950"/>
        </a:xfrm>
        <a:prstGeom prst="line">
          <a:avLst/>
        </a:pr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184150</xdr:colOff>
      <xdr:row>4</xdr:row>
      <xdr:rowOff>250825</xdr:rowOff>
    </xdr:from>
    <xdr:to>
      <xdr:col>14</xdr:col>
      <xdr:colOff>203200</xdr:colOff>
      <xdr:row>8</xdr:row>
      <xdr:rowOff>641351</xdr:rowOff>
    </xdr:to>
    <xdr:cxnSp macro="">
      <xdr:nvCxnSpPr>
        <xdr:cNvPr id="17" name="6 Conector recto de flecha">
          <a:extLst>
            <a:ext uri="{FF2B5EF4-FFF2-40B4-BE49-F238E27FC236}">
              <a16:creationId xmlns:a16="http://schemas.microsoft.com/office/drawing/2014/main" id="{00000000-0008-0000-0B00-000011000000}"/>
            </a:ext>
          </a:extLst>
        </xdr:cNvPr>
        <xdr:cNvCxnSpPr/>
      </xdr:nvCxnSpPr>
      <xdr:spPr>
        <a:xfrm flipV="1">
          <a:off x="2994025" y="869950"/>
          <a:ext cx="19050" cy="3756026"/>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10</xdr:row>
      <xdr:rowOff>206414</xdr:rowOff>
    </xdr:from>
    <xdr:to>
      <xdr:col>19</xdr:col>
      <xdr:colOff>1057275</xdr:colOff>
      <xdr:row>10</xdr:row>
      <xdr:rowOff>215901</xdr:rowOff>
    </xdr:to>
    <xdr:cxnSp macro="">
      <xdr:nvCxnSpPr>
        <xdr:cNvPr id="18" name="5 Conector recto de flecha">
          <a:extLst>
            <a:ext uri="{FF2B5EF4-FFF2-40B4-BE49-F238E27FC236}">
              <a16:creationId xmlns:a16="http://schemas.microsoft.com/office/drawing/2014/main" id="{00000000-0008-0000-0B00-000012000000}"/>
            </a:ext>
          </a:extLst>
        </xdr:cNvPr>
        <xdr:cNvCxnSpPr/>
      </xdr:nvCxnSpPr>
      <xdr:spPr>
        <a:xfrm flipV="1">
          <a:off x="3813175" y="5524539"/>
          <a:ext cx="6943725" cy="9487"/>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508000</xdr:colOff>
      <xdr:row>4</xdr:row>
      <xdr:rowOff>238125</xdr:rowOff>
    </xdr:from>
    <xdr:to>
      <xdr:col>19</xdr:col>
      <xdr:colOff>873125</xdr:colOff>
      <xdr:row>8</xdr:row>
      <xdr:rowOff>444500</xdr:rowOff>
    </xdr:to>
    <xdr:sp macro="" textlink="">
      <xdr:nvSpPr>
        <xdr:cNvPr id="19" name="Rectángulo redondeado 18">
          <a:extLst>
            <a:ext uri="{FF2B5EF4-FFF2-40B4-BE49-F238E27FC236}">
              <a16:creationId xmlns:a16="http://schemas.microsoft.com/office/drawing/2014/main" id="{00000000-0008-0000-0B00-000013000000}"/>
            </a:ext>
          </a:extLst>
        </xdr:cNvPr>
        <xdr:cNvSpPr/>
      </xdr:nvSpPr>
      <xdr:spPr>
        <a:xfrm>
          <a:off x="18811875" y="857250"/>
          <a:ext cx="3603625" cy="3571875"/>
        </a:xfrm>
        <a:prstGeom prst="round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rgbClr val="002060"/>
              </a:solidFill>
            </a:rPr>
            <a:t>Zona Aplicable para los riesgos de corrupción</a:t>
          </a:r>
          <a:r>
            <a:rPr lang="es-CO" sz="3600" b="1" baseline="0">
              <a:solidFill>
                <a:srgbClr val="002060"/>
              </a:solidFill>
            </a:rPr>
            <a:t> </a:t>
          </a:r>
          <a:r>
            <a:rPr lang="es-CO" sz="3600" b="1">
              <a:solidFill>
                <a:srgbClr val="002060"/>
              </a:solidFill>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1745570</xdr:colOff>
      <xdr:row>24</xdr:row>
      <xdr:rowOff>86635</xdr:rowOff>
    </xdr:from>
    <xdr:to>
      <xdr:col>3</xdr:col>
      <xdr:colOff>3188378</xdr:colOff>
      <xdr:row>26</xdr:row>
      <xdr:rowOff>199116</xdr:rowOff>
    </xdr:to>
    <xdr:sp macro="" textlink="">
      <xdr:nvSpPr>
        <xdr:cNvPr id="5" name="Llamada ovalada 4">
          <a:extLst>
            <a:ext uri="{FF2B5EF4-FFF2-40B4-BE49-F238E27FC236}">
              <a16:creationId xmlns:a16="http://schemas.microsoft.com/office/drawing/2014/main" id="{00000000-0008-0000-0900-000005000000}"/>
            </a:ext>
          </a:extLst>
        </xdr:cNvPr>
        <xdr:cNvSpPr/>
      </xdr:nvSpPr>
      <xdr:spPr>
        <a:xfrm rot="20999280" flipH="1">
          <a:off x="4564970" y="8287660"/>
          <a:ext cx="1442808" cy="893531"/>
        </a:xfrm>
        <a:prstGeom prst="wedgeEllipseCallout">
          <a:avLst/>
        </a:prstGeom>
        <a:gradFill flip="none" rotWithShape="1">
          <a:gsLst>
            <a:gs pos="0">
              <a:srgbClr val="0070C0">
                <a:shade val="30000"/>
                <a:satMod val="115000"/>
              </a:srgbClr>
            </a:gs>
            <a:gs pos="50000">
              <a:srgbClr val="0070C0">
                <a:shade val="67500"/>
                <a:satMod val="115000"/>
              </a:srgbClr>
            </a:gs>
            <a:gs pos="100000">
              <a:srgbClr val="0070C0">
                <a:shade val="100000"/>
                <a:satMod val="115000"/>
              </a:srgbClr>
            </a:gs>
          </a:gsLst>
          <a:lin ang="81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Nivel</a:t>
          </a:r>
          <a:r>
            <a:rPr lang="es-CO" sz="1100" baseline="0"/>
            <a:t> de impacto </a:t>
          </a:r>
        </a:p>
        <a:p>
          <a:pPr algn="ctr"/>
          <a:r>
            <a:rPr lang="es-CO" sz="1200" b="1" baseline="0"/>
            <a:t>MAYOR</a:t>
          </a:r>
          <a:endParaRPr lang="es-CO" sz="1200" b="1"/>
        </a:p>
      </xdr:txBody>
    </xdr:sp>
    <xdr:clientData/>
  </xdr:twoCellAnchor>
  <xdr:twoCellAnchor>
    <xdr:from>
      <xdr:col>11</xdr:col>
      <xdr:colOff>212725</xdr:colOff>
      <xdr:row>22</xdr:row>
      <xdr:rowOff>174625</xdr:rowOff>
    </xdr:from>
    <xdr:to>
      <xdr:col>11</xdr:col>
      <xdr:colOff>231775</xdr:colOff>
      <xdr:row>27</xdr:row>
      <xdr:rowOff>41276</xdr:rowOff>
    </xdr:to>
    <xdr:cxnSp macro="">
      <xdr:nvCxnSpPr>
        <xdr:cNvPr id="12" name="6 Conector recto de flecha">
          <a:extLst>
            <a:ext uri="{FF2B5EF4-FFF2-40B4-BE49-F238E27FC236}">
              <a16:creationId xmlns:a16="http://schemas.microsoft.com/office/drawing/2014/main" id="{00000000-0008-0000-0900-00000C000000}"/>
            </a:ext>
          </a:extLst>
        </xdr:cNvPr>
        <xdr:cNvCxnSpPr/>
      </xdr:nvCxnSpPr>
      <xdr:spPr>
        <a:xfrm flipV="1">
          <a:off x="10594975" y="7604125"/>
          <a:ext cx="19050" cy="1743076"/>
        </a:xfrm>
        <a:prstGeom prst="straightConnector1">
          <a:avLst/>
        </a:prstGeom>
        <a:ln w="571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542925</xdr:colOff>
      <xdr:row>29</xdr:row>
      <xdr:rowOff>139739</xdr:rowOff>
    </xdr:from>
    <xdr:to>
      <xdr:col>16</xdr:col>
      <xdr:colOff>342900</xdr:colOff>
      <xdr:row>29</xdr:row>
      <xdr:rowOff>149226</xdr:rowOff>
    </xdr:to>
    <xdr:cxnSp macro="">
      <xdr:nvCxnSpPr>
        <xdr:cNvPr id="13" name="5 Conector recto de flecha">
          <a:extLst>
            <a:ext uri="{FF2B5EF4-FFF2-40B4-BE49-F238E27FC236}">
              <a16:creationId xmlns:a16="http://schemas.microsoft.com/office/drawing/2014/main" id="{00000000-0008-0000-0900-00000D000000}"/>
            </a:ext>
          </a:extLst>
        </xdr:cNvPr>
        <xdr:cNvCxnSpPr/>
      </xdr:nvCxnSpPr>
      <xdr:spPr>
        <a:xfrm flipV="1">
          <a:off x="11315700" y="9855239"/>
          <a:ext cx="2847975" cy="9487"/>
        </a:xfrm>
        <a:prstGeom prst="straightConnector1">
          <a:avLst/>
        </a:prstGeom>
        <a:ln w="571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295275</xdr:colOff>
      <xdr:row>22</xdr:row>
      <xdr:rowOff>85725</xdr:rowOff>
    </xdr:from>
    <xdr:to>
      <xdr:col>16</xdr:col>
      <xdr:colOff>714375</xdr:colOff>
      <xdr:row>27</xdr:row>
      <xdr:rowOff>47625</xdr:rowOff>
    </xdr:to>
    <xdr:sp macro="" textlink="">
      <xdr:nvSpPr>
        <xdr:cNvPr id="14" name="Rectángulo redondeado 13">
          <a:extLst>
            <a:ext uri="{FF2B5EF4-FFF2-40B4-BE49-F238E27FC236}">
              <a16:creationId xmlns:a16="http://schemas.microsoft.com/office/drawing/2014/main" id="{00000000-0008-0000-0900-00000E000000}"/>
            </a:ext>
          </a:extLst>
        </xdr:cNvPr>
        <xdr:cNvSpPr/>
      </xdr:nvSpPr>
      <xdr:spPr>
        <a:xfrm>
          <a:off x="12592050" y="7515225"/>
          <a:ext cx="1943100" cy="1838325"/>
        </a:xfrm>
        <a:prstGeom prst="round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100" b="1">
              <a:solidFill>
                <a:srgbClr val="002060"/>
              </a:solidFill>
            </a:rPr>
            <a:t>Zona Aplicable para los riesgos de corrupción</a:t>
          </a:r>
          <a:r>
            <a:rPr lang="es-CO" sz="2100" b="1" baseline="0">
              <a:solidFill>
                <a:srgbClr val="002060"/>
              </a:solidFill>
            </a:rPr>
            <a:t> </a:t>
          </a:r>
          <a:r>
            <a:rPr lang="es-CO" sz="2100" b="1">
              <a:solidFill>
                <a:srgbClr val="002060"/>
              </a:solidFill>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337775</xdr:colOff>
      <xdr:row>1</xdr:row>
      <xdr:rowOff>134472</xdr:rowOff>
    </xdr:from>
    <xdr:to>
      <xdr:col>3</xdr:col>
      <xdr:colOff>1211034</xdr:colOff>
      <xdr:row>3</xdr:row>
      <xdr:rowOff>491792</xdr:rowOff>
    </xdr:to>
    <xdr:pic>
      <xdr:nvPicPr>
        <xdr:cNvPr id="5" name="Imagen 4">
          <a:extLst>
            <a:ext uri="{FF2B5EF4-FFF2-40B4-BE49-F238E27FC236}">
              <a16:creationId xmlns:a16="http://schemas.microsoft.com/office/drawing/2014/main" id="{EBD3346F-599C-45A2-AB64-59DAD070B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025" y="284151"/>
          <a:ext cx="1431152" cy="1527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629930</xdr:colOff>
      <xdr:row>2</xdr:row>
      <xdr:rowOff>152320</xdr:rowOff>
    </xdr:from>
    <xdr:to>
      <xdr:col>28</xdr:col>
      <xdr:colOff>269743</xdr:colOff>
      <xdr:row>5</xdr:row>
      <xdr:rowOff>165021</xdr:rowOff>
    </xdr:to>
    <xdr:pic>
      <xdr:nvPicPr>
        <xdr:cNvPr id="4" name="Imagen 3">
          <a:extLst>
            <a:ext uri="{FF2B5EF4-FFF2-40B4-BE49-F238E27FC236}">
              <a16:creationId xmlns:a16="http://schemas.microsoft.com/office/drawing/2014/main" id="{033E167C-A3FF-458A-9943-8ECD982A99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39655" y="885745"/>
          <a:ext cx="1316213" cy="1327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USER\Mis%20documentos\1.%20Estrategias%20de%20racionalizaci&#243;n%20de%20tr&#225;mites%20H.%20Bosa%20II%20Niv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esgos/Guia%20de%20Riesgos%20Subred/Matriz%20de%20Riesgos%20Unificad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admdin12\Desktop\2.%20SUBRED%20SUR\1.%20RIESGOS\1.%20MATRICES%20DE%20RIESGOS%20INSTITUCIONALES\Matriz%20institucional%20de%20riesgos%20de%20Corrup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LISTADO TRAMITES"/>
      <sheetName val="ESTRATEGIAS DE RACIONALIZACION"/>
      <sheetName val="CADENA DE TRÁMITES"/>
      <sheetName val="TABLA"/>
      <sheetName val="Listas"/>
      <sheetName val="VALORACIÓN DEL RIESGO"/>
    </sheetNames>
    <sheetDataSet>
      <sheetData sheetId="0"/>
      <sheetData sheetId="1">
        <row r="3">
          <cell r="C3" t="str">
            <v>HOSPITAL BOSA II NIVEL E.S.E</v>
          </cell>
        </row>
      </sheetData>
      <sheetData sheetId="2"/>
      <sheetData sheetId="3"/>
      <sheetData sheetId="4">
        <row r="2">
          <cell r="F2" t="str">
            <v>Cumplimiento D.L/019</v>
          </cell>
          <cell r="G2" t="str">
            <v>Administrativa</v>
          </cell>
          <cell r="I2" t="str">
            <v>Eliminación del trámite</v>
          </cell>
          <cell r="K2" t="str">
            <v>Decreto</v>
          </cell>
          <cell r="T2" t="str">
            <v/>
          </cell>
        </row>
        <row r="3">
          <cell r="F3" t="str">
            <v>Iniciativa de la entidad</v>
          </cell>
          <cell r="G3" t="str">
            <v>Tecnológica</v>
          </cell>
          <cell r="I3" t="str">
            <v>Aumento en horarios y/o puntos de atención</v>
          </cell>
          <cell r="K3" t="str">
            <v>Acuerdo</v>
          </cell>
          <cell r="T3" t="str">
            <v/>
          </cell>
        </row>
        <row r="4">
          <cell r="F4" t="str">
            <v>GRAT</v>
          </cell>
          <cell r="I4" t="str">
            <v>Fusión de trámites</v>
          </cell>
          <cell r="K4" t="str">
            <v>Ordenanza</v>
          </cell>
          <cell r="T4" t="str">
            <v/>
          </cell>
        </row>
        <row r="5">
          <cell r="G5" t="str">
            <v>Administrativa</v>
          </cell>
          <cell r="I5" t="str">
            <v>Reducción de costos operativos en la entidad</v>
          </cell>
          <cell r="K5" t="str">
            <v>Resolución</v>
          </cell>
          <cell r="T5" t="str">
            <v/>
          </cell>
        </row>
        <row r="6">
          <cell r="G6" t="str">
            <v>Tecnológico</v>
          </cell>
          <cell r="I6" t="str">
            <v>Reducción de costos para el usuario</v>
          </cell>
          <cell r="K6" t="str">
            <v>Circular</v>
          </cell>
          <cell r="T6" t="str">
            <v/>
          </cell>
        </row>
        <row r="7">
          <cell r="I7" t="str">
            <v>Reducción de documentos</v>
          </cell>
          <cell r="K7" t="str">
            <v>Acta</v>
          </cell>
          <cell r="T7" t="str">
            <v/>
          </cell>
        </row>
        <row r="8">
          <cell r="I8" t="str">
            <v>Reducción de pasos del usuario</v>
          </cell>
          <cell r="K8" t="str">
            <v>Memorando</v>
          </cell>
          <cell r="T8" t="str">
            <v/>
          </cell>
        </row>
        <row r="9">
          <cell r="I9" t="str">
            <v>Reducción de pasos en procedimientos internos</v>
          </cell>
          <cell r="T9" t="str">
            <v/>
          </cell>
        </row>
        <row r="10">
          <cell r="I10" t="str">
            <v>Reducción de requisitos</v>
          </cell>
          <cell r="T10" t="str">
            <v/>
          </cell>
        </row>
        <row r="11">
          <cell r="I11" t="str">
            <v>Reducción de tiempo de duración  del trámite</v>
          </cell>
          <cell r="T11" t="str">
            <v/>
          </cell>
        </row>
        <row r="12">
          <cell r="I12" t="str">
            <v>Aumento de vigencia del Trámite</v>
          </cell>
          <cell r="T12" t="str">
            <v/>
          </cell>
        </row>
        <row r="13">
          <cell r="I13" t="str">
            <v>Otro</v>
          </cell>
          <cell r="T13" t="str">
            <v/>
          </cell>
        </row>
        <row r="14">
          <cell r="T14" t="str">
            <v/>
          </cell>
        </row>
        <row r="15">
          <cell r="T15" t="str">
            <v/>
          </cell>
        </row>
        <row r="16">
          <cell r="T16" t="str">
            <v/>
          </cell>
        </row>
        <row r="17">
          <cell r="T17" t="str">
            <v/>
          </cell>
        </row>
        <row r="18">
          <cell r="T18" t="str">
            <v/>
          </cell>
        </row>
        <row r="19">
          <cell r="T19" t="str">
            <v/>
          </cell>
        </row>
        <row r="20">
          <cell r="T20" t="str">
            <v/>
          </cell>
        </row>
        <row r="21">
          <cell r="T21" t="str">
            <v/>
          </cell>
        </row>
        <row r="22">
          <cell r="T22" t="str">
            <v/>
          </cell>
        </row>
        <row r="23">
          <cell r="T23" t="str">
            <v/>
          </cell>
        </row>
        <row r="24">
          <cell r="T24" t="str">
            <v/>
          </cell>
        </row>
        <row r="25">
          <cell r="T25" t="str">
            <v/>
          </cell>
        </row>
        <row r="26">
          <cell r="T26" t="str">
            <v/>
          </cell>
        </row>
        <row r="27">
          <cell r="T27" t="str">
            <v/>
          </cell>
        </row>
        <row r="28">
          <cell r="T28" t="str">
            <v/>
          </cell>
        </row>
        <row r="29">
          <cell r="T29" t="str">
            <v/>
          </cell>
        </row>
        <row r="30">
          <cell r="T30" t="str">
            <v/>
          </cell>
        </row>
        <row r="31">
          <cell r="T31" t="str">
            <v/>
          </cell>
        </row>
        <row r="32">
          <cell r="T32" t="str">
            <v/>
          </cell>
        </row>
        <row r="33">
          <cell r="T33" t="str">
            <v/>
          </cell>
        </row>
        <row r="34">
          <cell r="T34" t="str">
            <v/>
          </cell>
        </row>
        <row r="35">
          <cell r="T35" t="str">
            <v/>
          </cell>
        </row>
        <row r="36">
          <cell r="T36" t="str">
            <v/>
          </cell>
        </row>
        <row r="37">
          <cell r="T37" t="str">
            <v/>
          </cell>
        </row>
        <row r="38">
          <cell r="T38" t="str">
            <v/>
          </cell>
        </row>
        <row r="39">
          <cell r="T39" t="str">
            <v/>
          </cell>
        </row>
        <row r="40">
          <cell r="T40" t="str">
            <v/>
          </cell>
        </row>
        <row r="41">
          <cell r="T41" t="str">
            <v/>
          </cell>
        </row>
        <row r="42">
          <cell r="T42" t="str">
            <v/>
          </cell>
        </row>
        <row r="43">
          <cell r="T43" t="str">
            <v/>
          </cell>
        </row>
        <row r="44">
          <cell r="T44" t="str">
            <v/>
          </cell>
        </row>
        <row r="45">
          <cell r="T45" t="str">
            <v/>
          </cell>
        </row>
        <row r="46">
          <cell r="T46" t="str">
            <v/>
          </cell>
        </row>
        <row r="47">
          <cell r="T47" t="str">
            <v/>
          </cell>
        </row>
        <row r="48">
          <cell r="T48" t="str">
            <v/>
          </cell>
        </row>
        <row r="49">
          <cell r="T49" t="str">
            <v/>
          </cell>
        </row>
        <row r="50">
          <cell r="T50" t="str">
            <v/>
          </cell>
        </row>
        <row r="51">
          <cell r="T51" t="str">
            <v/>
          </cell>
        </row>
        <row r="52">
          <cell r="T52" t="str">
            <v/>
          </cell>
        </row>
        <row r="53">
          <cell r="T53" t="str">
            <v/>
          </cell>
        </row>
        <row r="54">
          <cell r="T54" t="str">
            <v/>
          </cell>
        </row>
        <row r="55">
          <cell r="T55" t="str">
            <v/>
          </cell>
        </row>
        <row r="56">
          <cell r="T56" t="str">
            <v/>
          </cell>
        </row>
        <row r="57">
          <cell r="T57" t="str">
            <v/>
          </cell>
        </row>
        <row r="58">
          <cell r="T58" t="str">
            <v/>
          </cell>
        </row>
        <row r="59">
          <cell r="T59" t="str">
            <v/>
          </cell>
        </row>
        <row r="60">
          <cell r="T60" t="str">
            <v/>
          </cell>
        </row>
        <row r="61">
          <cell r="T61" t="str">
            <v/>
          </cell>
        </row>
        <row r="62">
          <cell r="T62" t="str">
            <v/>
          </cell>
        </row>
        <row r="63">
          <cell r="T63" t="str">
            <v/>
          </cell>
        </row>
        <row r="64">
          <cell r="T64" t="str">
            <v/>
          </cell>
        </row>
        <row r="65">
          <cell r="T65" t="str">
            <v/>
          </cell>
        </row>
        <row r="66">
          <cell r="T66" t="str">
            <v/>
          </cell>
        </row>
        <row r="67">
          <cell r="T67" t="str">
            <v/>
          </cell>
        </row>
        <row r="68">
          <cell r="T68" t="str">
            <v/>
          </cell>
        </row>
        <row r="69">
          <cell r="T69" t="str">
            <v/>
          </cell>
        </row>
        <row r="70">
          <cell r="T70" t="str">
            <v/>
          </cell>
        </row>
        <row r="71">
          <cell r="T71" t="str">
            <v/>
          </cell>
        </row>
        <row r="72">
          <cell r="T72" t="str">
            <v/>
          </cell>
        </row>
        <row r="73">
          <cell r="T73" t="str">
            <v/>
          </cell>
        </row>
        <row r="74">
          <cell r="T74" t="str">
            <v/>
          </cell>
        </row>
        <row r="75">
          <cell r="T75" t="str">
            <v/>
          </cell>
        </row>
        <row r="76">
          <cell r="T76" t="str">
            <v/>
          </cell>
        </row>
        <row r="77">
          <cell r="T77" t="str">
            <v/>
          </cell>
        </row>
        <row r="78">
          <cell r="T78" t="str">
            <v/>
          </cell>
        </row>
        <row r="79">
          <cell r="T79" t="str">
            <v/>
          </cell>
        </row>
        <row r="80">
          <cell r="T80" t="str">
            <v/>
          </cell>
        </row>
        <row r="81">
          <cell r="T81" t="str">
            <v/>
          </cell>
        </row>
        <row r="82">
          <cell r="T82" t="str">
            <v/>
          </cell>
        </row>
        <row r="83">
          <cell r="T83" t="str">
            <v/>
          </cell>
        </row>
        <row r="84">
          <cell r="T84" t="str">
            <v/>
          </cell>
        </row>
        <row r="85">
          <cell r="T85" t="str">
            <v/>
          </cell>
        </row>
        <row r="86">
          <cell r="T86" t="str">
            <v/>
          </cell>
        </row>
        <row r="87">
          <cell r="T87" t="str">
            <v/>
          </cell>
        </row>
        <row r="88">
          <cell r="T88" t="str">
            <v/>
          </cell>
        </row>
        <row r="89">
          <cell r="T89" t="str">
            <v/>
          </cell>
        </row>
        <row r="90">
          <cell r="T90" t="str">
            <v/>
          </cell>
        </row>
        <row r="91">
          <cell r="T91" t="str">
            <v/>
          </cell>
        </row>
        <row r="92">
          <cell r="T92" t="str">
            <v/>
          </cell>
        </row>
        <row r="93">
          <cell r="T93" t="str">
            <v/>
          </cell>
        </row>
        <row r="94">
          <cell r="T94" t="str">
            <v/>
          </cell>
        </row>
        <row r="95">
          <cell r="T95" t="str">
            <v/>
          </cell>
        </row>
        <row r="96">
          <cell r="T96" t="str">
            <v/>
          </cell>
        </row>
        <row r="97">
          <cell r="T97" t="str">
            <v/>
          </cell>
        </row>
        <row r="98">
          <cell r="T98" t="str">
            <v/>
          </cell>
        </row>
        <row r="99">
          <cell r="T99" t="str">
            <v/>
          </cell>
        </row>
        <row r="100">
          <cell r="T100" t="str">
            <v/>
          </cell>
        </row>
        <row r="101">
          <cell r="T101" t="str">
            <v/>
          </cell>
        </row>
        <row r="102">
          <cell r="T102" t="str">
            <v/>
          </cell>
        </row>
        <row r="103">
          <cell r="T103" t="str">
            <v/>
          </cell>
        </row>
        <row r="104">
          <cell r="T104" t="str">
            <v/>
          </cell>
        </row>
        <row r="105">
          <cell r="T105" t="str">
            <v/>
          </cell>
        </row>
        <row r="106">
          <cell r="T106" t="str">
            <v/>
          </cell>
        </row>
        <row r="107">
          <cell r="T107" t="str">
            <v/>
          </cell>
        </row>
        <row r="108">
          <cell r="T108" t="str">
            <v/>
          </cell>
        </row>
        <row r="109">
          <cell r="T109" t="str">
            <v/>
          </cell>
        </row>
        <row r="110">
          <cell r="T110" t="str">
            <v/>
          </cell>
        </row>
        <row r="111">
          <cell r="T111" t="str">
            <v/>
          </cell>
        </row>
        <row r="112">
          <cell r="T112" t="str">
            <v/>
          </cell>
        </row>
        <row r="113">
          <cell r="T113" t="str">
            <v/>
          </cell>
        </row>
        <row r="114">
          <cell r="T114" t="str">
            <v/>
          </cell>
        </row>
        <row r="115">
          <cell r="T115" t="str">
            <v/>
          </cell>
        </row>
        <row r="116">
          <cell r="T116" t="str">
            <v/>
          </cell>
        </row>
        <row r="117">
          <cell r="T117" t="str">
            <v/>
          </cell>
        </row>
        <row r="118">
          <cell r="T118" t="str">
            <v/>
          </cell>
        </row>
        <row r="119">
          <cell r="T119" t="str">
            <v/>
          </cell>
        </row>
        <row r="120">
          <cell r="T120" t="str">
            <v/>
          </cell>
        </row>
        <row r="121">
          <cell r="T121" t="str">
            <v/>
          </cell>
        </row>
        <row r="122">
          <cell r="T122" t="str">
            <v/>
          </cell>
        </row>
        <row r="123">
          <cell r="T123" t="str">
            <v/>
          </cell>
        </row>
        <row r="124">
          <cell r="T124" t="str">
            <v/>
          </cell>
        </row>
        <row r="125">
          <cell r="T125" t="str">
            <v/>
          </cell>
        </row>
        <row r="126">
          <cell r="T126" t="str">
            <v/>
          </cell>
        </row>
        <row r="127">
          <cell r="T127" t="str">
            <v/>
          </cell>
        </row>
        <row r="128">
          <cell r="T128" t="str">
            <v/>
          </cell>
        </row>
        <row r="129">
          <cell r="T129" t="str">
            <v/>
          </cell>
        </row>
        <row r="130">
          <cell r="T130" t="str">
            <v/>
          </cell>
        </row>
        <row r="131">
          <cell r="T131" t="str">
            <v/>
          </cell>
        </row>
        <row r="132">
          <cell r="T132" t="str">
            <v/>
          </cell>
        </row>
        <row r="133">
          <cell r="T133" t="str">
            <v/>
          </cell>
        </row>
        <row r="134">
          <cell r="T134" t="str">
            <v/>
          </cell>
        </row>
        <row r="135">
          <cell r="T135" t="str">
            <v/>
          </cell>
        </row>
        <row r="136">
          <cell r="T136" t="str">
            <v/>
          </cell>
        </row>
        <row r="137">
          <cell r="T137" t="str">
            <v/>
          </cell>
        </row>
        <row r="138">
          <cell r="T138" t="str">
            <v/>
          </cell>
        </row>
        <row r="139">
          <cell r="T139" t="str">
            <v/>
          </cell>
        </row>
        <row r="140">
          <cell r="T140" t="str">
            <v/>
          </cell>
        </row>
        <row r="141">
          <cell r="T141" t="str">
            <v/>
          </cell>
        </row>
        <row r="142">
          <cell r="T142" t="str">
            <v/>
          </cell>
        </row>
        <row r="143">
          <cell r="T143" t="str">
            <v/>
          </cell>
        </row>
        <row r="144">
          <cell r="T144" t="str">
            <v/>
          </cell>
        </row>
        <row r="145">
          <cell r="T145" t="str">
            <v/>
          </cell>
        </row>
        <row r="146">
          <cell r="T146" t="str">
            <v/>
          </cell>
        </row>
        <row r="147">
          <cell r="T147" t="str">
            <v/>
          </cell>
        </row>
        <row r="148">
          <cell r="T148" t="str">
            <v/>
          </cell>
        </row>
        <row r="149">
          <cell r="T149" t="str">
            <v/>
          </cell>
        </row>
        <row r="150">
          <cell r="T150" t="str">
            <v/>
          </cell>
        </row>
        <row r="151">
          <cell r="T151" t="str">
            <v/>
          </cell>
        </row>
        <row r="152">
          <cell r="T152" t="str">
            <v/>
          </cell>
        </row>
        <row r="153">
          <cell r="T153" t="str">
            <v/>
          </cell>
        </row>
        <row r="154">
          <cell r="T154" t="str">
            <v/>
          </cell>
        </row>
        <row r="155">
          <cell r="T155" t="str">
            <v/>
          </cell>
        </row>
        <row r="156">
          <cell r="T156" t="str">
            <v/>
          </cell>
        </row>
        <row r="157">
          <cell r="T157" t="str">
            <v/>
          </cell>
        </row>
        <row r="158">
          <cell r="T158" t="str">
            <v/>
          </cell>
        </row>
        <row r="159">
          <cell r="T159" t="str">
            <v/>
          </cell>
        </row>
        <row r="160">
          <cell r="T160" t="str">
            <v/>
          </cell>
        </row>
        <row r="161">
          <cell r="T161" t="str">
            <v/>
          </cell>
        </row>
        <row r="162">
          <cell r="T162" t="str">
            <v/>
          </cell>
        </row>
        <row r="163">
          <cell r="T163" t="str">
            <v/>
          </cell>
        </row>
        <row r="164">
          <cell r="T164" t="str">
            <v/>
          </cell>
        </row>
        <row r="165">
          <cell r="T165" t="str">
            <v/>
          </cell>
        </row>
        <row r="166">
          <cell r="T166" t="str">
            <v/>
          </cell>
        </row>
        <row r="167">
          <cell r="T167" t="str">
            <v/>
          </cell>
        </row>
        <row r="168">
          <cell r="T168" t="str">
            <v/>
          </cell>
        </row>
        <row r="169">
          <cell r="T169" t="str">
            <v/>
          </cell>
        </row>
        <row r="170">
          <cell r="T170" t="str">
            <v/>
          </cell>
        </row>
        <row r="171">
          <cell r="T171" t="str">
            <v/>
          </cell>
        </row>
        <row r="172">
          <cell r="T172" t="str">
            <v/>
          </cell>
        </row>
        <row r="173">
          <cell r="T173" t="str">
            <v/>
          </cell>
        </row>
        <row r="174">
          <cell r="T174" t="str">
            <v/>
          </cell>
        </row>
        <row r="175">
          <cell r="T175" t="str">
            <v/>
          </cell>
        </row>
        <row r="176">
          <cell r="T176" t="str">
            <v/>
          </cell>
        </row>
        <row r="177">
          <cell r="T177" t="str">
            <v/>
          </cell>
        </row>
        <row r="178">
          <cell r="T178" t="str">
            <v/>
          </cell>
        </row>
        <row r="179">
          <cell r="T179" t="str">
            <v/>
          </cell>
        </row>
        <row r="180">
          <cell r="T180" t="str">
            <v/>
          </cell>
        </row>
        <row r="181">
          <cell r="T181" t="str">
            <v/>
          </cell>
        </row>
        <row r="182">
          <cell r="T182" t="str">
            <v/>
          </cell>
        </row>
        <row r="183">
          <cell r="T183" t="str">
            <v/>
          </cell>
        </row>
        <row r="184">
          <cell r="T184" t="str">
            <v/>
          </cell>
        </row>
        <row r="185">
          <cell r="T185" t="str">
            <v/>
          </cell>
        </row>
        <row r="186">
          <cell r="T186" t="str">
            <v/>
          </cell>
        </row>
        <row r="187">
          <cell r="T187" t="str">
            <v/>
          </cell>
        </row>
        <row r="188">
          <cell r="T188" t="str">
            <v/>
          </cell>
        </row>
        <row r="189">
          <cell r="T189" t="str">
            <v/>
          </cell>
        </row>
        <row r="190">
          <cell r="T190" t="str">
            <v/>
          </cell>
        </row>
        <row r="191">
          <cell r="T191" t="str">
            <v/>
          </cell>
        </row>
        <row r="192">
          <cell r="T192" t="str">
            <v/>
          </cell>
        </row>
        <row r="193">
          <cell r="T193" t="str">
            <v>Certificado de Defunción</v>
          </cell>
        </row>
        <row r="194">
          <cell r="T194" t="str">
            <v>Registro Civil de Nacimiento</v>
          </cell>
        </row>
        <row r="195">
          <cell r="T195" t="str">
            <v>Asignación de Citas médicas</v>
          </cell>
        </row>
        <row r="196">
          <cell r="T196" t="str">
            <v/>
          </cell>
        </row>
        <row r="197">
          <cell r="T197" t="str">
            <v/>
          </cell>
        </row>
        <row r="198">
          <cell r="T198" t="str">
            <v/>
          </cell>
        </row>
        <row r="199">
          <cell r="T199" t="str">
            <v/>
          </cell>
        </row>
        <row r="200">
          <cell r="T200" t="str">
            <v/>
          </cell>
        </row>
        <row r="201">
          <cell r="T201" t="str">
            <v/>
          </cell>
        </row>
        <row r="202">
          <cell r="T202" t="str">
            <v/>
          </cell>
        </row>
        <row r="203">
          <cell r="T203" t="str">
            <v/>
          </cell>
        </row>
        <row r="204">
          <cell r="T204" t="str">
            <v/>
          </cell>
        </row>
        <row r="205">
          <cell r="T205" t="str">
            <v/>
          </cell>
        </row>
        <row r="206">
          <cell r="T206" t="str">
            <v/>
          </cell>
        </row>
        <row r="207">
          <cell r="T207" t="str">
            <v/>
          </cell>
        </row>
        <row r="208">
          <cell r="T208" t="str">
            <v/>
          </cell>
        </row>
        <row r="209">
          <cell r="T209" t="str">
            <v/>
          </cell>
        </row>
        <row r="210">
          <cell r="T210" t="str">
            <v/>
          </cell>
        </row>
        <row r="211">
          <cell r="T211" t="str">
            <v/>
          </cell>
        </row>
        <row r="212">
          <cell r="T212" t="str">
            <v/>
          </cell>
        </row>
        <row r="213">
          <cell r="T213" t="str">
            <v/>
          </cell>
        </row>
        <row r="214">
          <cell r="T214" t="str">
            <v/>
          </cell>
        </row>
        <row r="215">
          <cell r="T215" t="str">
            <v/>
          </cell>
        </row>
        <row r="216">
          <cell r="T216" t="str">
            <v/>
          </cell>
        </row>
        <row r="217">
          <cell r="T217" t="str">
            <v/>
          </cell>
        </row>
        <row r="218">
          <cell r="T218" t="str">
            <v/>
          </cell>
        </row>
        <row r="219">
          <cell r="T219" t="str">
            <v/>
          </cell>
        </row>
        <row r="220">
          <cell r="T220" t="str">
            <v/>
          </cell>
        </row>
        <row r="221">
          <cell r="T221" t="str">
            <v/>
          </cell>
        </row>
        <row r="222">
          <cell r="T222" t="str">
            <v/>
          </cell>
        </row>
        <row r="223">
          <cell r="T223" t="str">
            <v/>
          </cell>
        </row>
        <row r="224">
          <cell r="T224" t="str">
            <v/>
          </cell>
        </row>
        <row r="225">
          <cell r="T225" t="str">
            <v/>
          </cell>
        </row>
        <row r="226">
          <cell r="T226" t="str">
            <v/>
          </cell>
        </row>
        <row r="227">
          <cell r="T227" t="str">
            <v/>
          </cell>
        </row>
        <row r="228">
          <cell r="T228" t="str">
            <v/>
          </cell>
        </row>
        <row r="229">
          <cell r="T229" t="str">
            <v/>
          </cell>
        </row>
        <row r="230">
          <cell r="T230" t="str">
            <v/>
          </cell>
        </row>
        <row r="231">
          <cell r="T231" t="str">
            <v/>
          </cell>
        </row>
        <row r="232">
          <cell r="T232" t="str">
            <v/>
          </cell>
        </row>
        <row r="233">
          <cell r="T233" t="str">
            <v/>
          </cell>
        </row>
        <row r="234">
          <cell r="T234" t="str">
            <v/>
          </cell>
        </row>
        <row r="235">
          <cell r="T235" t="str">
            <v/>
          </cell>
        </row>
        <row r="236">
          <cell r="T236" t="str">
            <v/>
          </cell>
        </row>
        <row r="237">
          <cell r="T237" t="str">
            <v/>
          </cell>
        </row>
        <row r="238">
          <cell r="T238" t="str">
            <v/>
          </cell>
        </row>
        <row r="239">
          <cell r="T239" t="str">
            <v/>
          </cell>
        </row>
        <row r="240">
          <cell r="T240" t="str">
            <v/>
          </cell>
        </row>
        <row r="241">
          <cell r="T241" t="str">
            <v/>
          </cell>
        </row>
        <row r="242">
          <cell r="T242" t="str">
            <v/>
          </cell>
        </row>
        <row r="243">
          <cell r="T243" t="str">
            <v/>
          </cell>
        </row>
        <row r="244">
          <cell r="T244" t="str">
            <v/>
          </cell>
        </row>
        <row r="245">
          <cell r="T245" t="str">
            <v/>
          </cell>
        </row>
        <row r="246">
          <cell r="T246" t="str">
            <v/>
          </cell>
        </row>
        <row r="247">
          <cell r="T247" t="str">
            <v/>
          </cell>
        </row>
        <row r="248">
          <cell r="T248" t="str">
            <v/>
          </cell>
        </row>
        <row r="249">
          <cell r="T249" t="str">
            <v/>
          </cell>
        </row>
        <row r="250">
          <cell r="T250" t="str">
            <v/>
          </cell>
        </row>
        <row r="251">
          <cell r="T251" t="str">
            <v/>
          </cell>
        </row>
        <row r="252">
          <cell r="T252" t="str">
            <v/>
          </cell>
        </row>
        <row r="253">
          <cell r="T253" t="str">
            <v/>
          </cell>
        </row>
        <row r="254">
          <cell r="T254" t="str">
            <v/>
          </cell>
        </row>
        <row r="255">
          <cell r="T255" t="str">
            <v/>
          </cell>
        </row>
        <row r="256">
          <cell r="T256" t="str">
            <v/>
          </cell>
        </row>
        <row r="257">
          <cell r="T257" t="str">
            <v/>
          </cell>
        </row>
        <row r="258">
          <cell r="T258" t="str">
            <v/>
          </cell>
        </row>
        <row r="259">
          <cell r="T259" t="str">
            <v/>
          </cell>
        </row>
        <row r="260">
          <cell r="T260" t="str">
            <v/>
          </cell>
        </row>
        <row r="261">
          <cell r="T261" t="str">
            <v/>
          </cell>
        </row>
        <row r="262">
          <cell r="T262" t="str">
            <v/>
          </cell>
        </row>
        <row r="263">
          <cell r="T263" t="str">
            <v/>
          </cell>
        </row>
        <row r="264">
          <cell r="T264" t="str">
            <v/>
          </cell>
        </row>
        <row r="265">
          <cell r="T265" t="str">
            <v/>
          </cell>
        </row>
        <row r="266">
          <cell r="T266" t="str">
            <v/>
          </cell>
        </row>
        <row r="267">
          <cell r="T267" t="str">
            <v/>
          </cell>
        </row>
        <row r="268">
          <cell r="T268" t="str">
            <v/>
          </cell>
        </row>
        <row r="269">
          <cell r="T269" t="str">
            <v/>
          </cell>
        </row>
        <row r="270">
          <cell r="T270" t="str">
            <v/>
          </cell>
        </row>
        <row r="271">
          <cell r="T271" t="str">
            <v/>
          </cell>
        </row>
        <row r="272">
          <cell r="T272" t="str">
            <v/>
          </cell>
        </row>
        <row r="273">
          <cell r="T273" t="str">
            <v/>
          </cell>
        </row>
        <row r="274">
          <cell r="T274" t="str">
            <v/>
          </cell>
        </row>
        <row r="275">
          <cell r="T275" t="str">
            <v/>
          </cell>
        </row>
        <row r="276">
          <cell r="T276" t="str">
            <v/>
          </cell>
        </row>
        <row r="277">
          <cell r="T277" t="str">
            <v/>
          </cell>
        </row>
        <row r="278">
          <cell r="T278" t="str">
            <v/>
          </cell>
        </row>
        <row r="279">
          <cell r="T279" t="str">
            <v/>
          </cell>
        </row>
        <row r="280">
          <cell r="T280" t="str">
            <v/>
          </cell>
        </row>
        <row r="281">
          <cell r="T281" t="str">
            <v/>
          </cell>
        </row>
        <row r="282">
          <cell r="T282" t="str">
            <v/>
          </cell>
        </row>
        <row r="283">
          <cell r="T283" t="str">
            <v/>
          </cell>
        </row>
        <row r="284">
          <cell r="T284" t="str">
            <v/>
          </cell>
        </row>
        <row r="285">
          <cell r="T285" t="str">
            <v/>
          </cell>
        </row>
        <row r="286">
          <cell r="T286" t="str">
            <v/>
          </cell>
        </row>
        <row r="287">
          <cell r="T287" t="str">
            <v/>
          </cell>
        </row>
        <row r="288">
          <cell r="T288" t="str">
            <v/>
          </cell>
        </row>
        <row r="289">
          <cell r="T289" t="str">
            <v/>
          </cell>
        </row>
        <row r="290">
          <cell r="T290" t="str">
            <v/>
          </cell>
        </row>
        <row r="291">
          <cell r="T291" t="str">
            <v/>
          </cell>
        </row>
        <row r="292">
          <cell r="T292" t="str">
            <v/>
          </cell>
        </row>
        <row r="293">
          <cell r="T293" t="str">
            <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MATRIZ DE RIESGOS UNIFICADA"/>
      <sheetName val="ANÁLISIS DEL RIESGO"/>
      <sheetName val="Valoración del Riesgo"/>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H106"/>
  <sheetViews>
    <sheetView zoomScale="85" zoomScaleNormal="85" workbookViewId="0">
      <selection activeCell="AC13" sqref="AC13"/>
    </sheetView>
  </sheetViews>
  <sheetFormatPr baseColWidth="10" defaultRowHeight="12.75" x14ac:dyDescent="0.2"/>
  <cols>
    <col min="1" max="1" width="2.28515625" style="221" customWidth="1"/>
    <col min="2" max="2" width="9" style="221" customWidth="1"/>
    <col min="3" max="14" width="11.42578125" style="221"/>
    <col min="15" max="16" width="13.28515625" style="221" customWidth="1"/>
    <col min="17" max="17" width="11.42578125" style="221"/>
    <col min="18" max="18" width="11.42578125" style="221" customWidth="1"/>
    <col min="19" max="20" width="11.42578125" style="221"/>
    <col min="21" max="21" width="12.42578125" style="221" customWidth="1"/>
    <col min="22" max="23" width="3" style="221" customWidth="1"/>
    <col min="24" max="26" width="10.42578125" style="221" customWidth="1"/>
    <col min="27" max="30" width="11.140625" style="221" customWidth="1"/>
    <col min="31" max="33" width="10.42578125" style="221" customWidth="1"/>
    <col min="34" max="16384" width="11.42578125" style="221"/>
  </cols>
  <sheetData>
    <row r="1" spans="1:34" ht="13.5" thickBot="1" x14ac:dyDescent="0.25">
      <c r="L1" s="411"/>
    </row>
    <row r="2" spans="1:34" ht="35.25" customHeight="1" x14ac:dyDescent="0.2">
      <c r="A2" s="411"/>
      <c r="B2" s="549"/>
      <c r="C2" s="550"/>
      <c r="D2" s="550"/>
      <c r="E2" s="550"/>
      <c r="F2" s="551"/>
      <c r="G2" s="658" t="s">
        <v>821</v>
      </c>
      <c r="H2" s="659"/>
      <c r="I2" s="659"/>
      <c r="J2" s="659"/>
      <c r="K2" s="659"/>
      <c r="L2" s="659"/>
      <c r="M2" s="659"/>
      <c r="N2" s="659"/>
      <c r="O2" s="660"/>
      <c r="P2" s="667" t="s">
        <v>773</v>
      </c>
      <c r="Q2" s="668"/>
      <c r="R2" s="668"/>
      <c r="S2" s="651" t="s">
        <v>948</v>
      </c>
      <c r="T2" s="651"/>
      <c r="U2" s="652"/>
      <c r="V2" s="251"/>
      <c r="W2" s="251"/>
      <c r="X2" s="630" t="s">
        <v>952</v>
      </c>
      <c r="Y2" s="631"/>
      <c r="Z2" s="632"/>
      <c r="AA2" s="636" t="s">
        <v>1024</v>
      </c>
      <c r="AB2" s="637"/>
      <c r="AC2" s="637"/>
      <c r="AD2" s="638"/>
      <c r="AE2" s="642"/>
      <c r="AF2" s="643"/>
      <c r="AG2" s="644"/>
    </row>
    <row r="3" spans="1:34" ht="34.5" customHeight="1" x14ac:dyDescent="0.2">
      <c r="A3" s="411"/>
      <c r="B3" s="552"/>
      <c r="C3" s="553"/>
      <c r="D3" s="553"/>
      <c r="E3" s="553"/>
      <c r="F3" s="554"/>
      <c r="G3" s="661"/>
      <c r="H3" s="662"/>
      <c r="I3" s="662"/>
      <c r="J3" s="662"/>
      <c r="K3" s="662"/>
      <c r="L3" s="662"/>
      <c r="M3" s="662"/>
      <c r="N3" s="662"/>
      <c r="O3" s="663"/>
      <c r="P3" s="669" t="s">
        <v>774</v>
      </c>
      <c r="Q3" s="670"/>
      <c r="R3" s="670"/>
      <c r="S3" s="653" t="s">
        <v>949</v>
      </c>
      <c r="T3" s="653"/>
      <c r="U3" s="654"/>
      <c r="V3" s="251"/>
      <c r="W3" s="251"/>
      <c r="X3" s="633" t="s">
        <v>953</v>
      </c>
      <c r="Y3" s="634"/>
      <c r="Z3" s="635"/>
      <c r="AA3" s="639" t="s">
        <v>1023</v>
      </c>
      <c r="AB3" s="640"/>
      <c r="AC3" s="640"/>
      <c r="AD3" s="641"/>
      <c r="AE3" s="645"/>
      <c r="AF3" s="646"/>
      <c r="AG3" s="647"/>
    </row>
    <row r="4" spans="1:34" ht="30" customHeight="1" thickBot="1" x14ac:dyDescent="0.25">
      <c r="B4" s="555"/>
      <c r="C4" s="556"/>
      <c r="D4" s="556"/>
      <c r="E4" s="556"/>
      <c r="F4" s="557"/>
      <c r="G4" s="664"/>
      <c r="H4" s="665"/>
      <c r="I4" s="665"/>
      <c r="J4" s="665"/>
      <c r="K4" s="665"/>
      <c r="L4" s="665"/>
      <c r="M4" s="665"/>
      <c r="N4" s="665"/>
      <c r="O4" s="666"/>
      <c r="P4" s="671" t="s">
        <v>772</v>
      </c>
      <c r="Q4" s="672"/>
      <c r="R4" s="672"/>
      <c r="S4" s="655">
        <v>44985</v>
      </c>
      <c r="T4" s="656"/>
      <c r="U4" s="657"/>
      <c r="V4" s="369"/>
      <c r="W4" s="251"/>
      <c r="X4" s="618" t="s">
        <v>1021</v>
      </c>
      <c r="Y4" s="619"/>
      <c r="Z4" s="620"/>
      <c r="AA4" s="624" t="s">
        <v>1022</v>
      </c>
      <c r="AB4" s="625"/>
      <c r="AC4" s="625"/>
      <c r="AD4" s="626"/>
      <c r="AE4" s="645"/>
      <c r="AF4" s="646"/>
      <c r="AG4" s="647"/>
    </row>
    <row r="5" spans="1:34" ht="8.25" customHeight="1" thickBot="1" x14ac:dyDescent="0.25">
      <c r="B5" s="646"/>
      <c r="C5" s="646"/>
      <c r="D5" s="646"/>
      <c r="E5" s="646"/>
      <c r="F5" s="646"/>
      <c r="G5" s="646"/>
      <c r="H5" s="646"/>
      <c r="I5" s="646"/>
      <c r="J5" s="646"/>
      <c r="K5" s="646"/>
      <c r="L5" s="646"/>
      <c r="M5" s="646"/>
      <c r="N5" s="646"/>
      <c r="O5" s="646"/>
      <c r="P5" s="646"/>
      <c r="Q5" s="646"/>
      <c r="R5" s="646"/>
      <c r="S5" s="646"/>
      <c r="T5" s="646"/>
      <c r="U5" s="646"/>
      <c r="V5" s="251"/>
      <c r="W5" s="251"/>
      <c r="X5" s="621"/>
      <c r="Y5" s="622"/>
      <c r="Z5" s="623"/>
      <c r="AA5" s="627"/>
      <c r="AB5" s="628"/>
      <c r="AC5" s="628"/>
      <c r="AD5" s="629"/>
      <c r="AE5" s="648"/>
      <c r="AF5" s="649"/>
      <c r="AG5" s="650"/>
    </row>
    <row r="6" spans="1:34" ht="32.25" customHeight="1" thickBot="1" x14ac:dyDescent="0.25">
      <c r="B6" s="676" t="s">
        <v>717</v>
      </c>
      <c r="C6" s="677"/>
      <c r="D6" s="677"/>
      <c r="E6" s="677"/>
      <c r="F6" s="677"/>
      <c r="G6" s="677"/>
      <c r="H6" s="677"/>
      <c r="I6" s="677"/>
      <c r="J6" s="677"/>
      <c r="K6" s="677"/>
      <c r="L6" s="677"/>
      <c r="M6" s="677"/>
      <c r="N6" s="677"/>
      <c r="O6" s="677"/>
      <c r="P6" s="677"/>
      <c r="Q6" s="677"/>
      <c r="R6" s="677"/>
      <c r="S6" s="677"/>
      <c r="T6" s="677"/>
      <c r="U6" s="678"/>
      <c r="V6" s="369"/>
      <c r="W6" s="251"/>
      <c r="X6" s="251"/>
      <c r="Y6" s="251"/>
      <c r="Z6" s="251"/>
      <c r="AA6" s="251"/>
      <c r="AB6" s="251"/>
      <c r="AC6" s="251"/>
      <c r="AD6" s="251"/>
      <c r="AE6" s="251"/>
      <c r="AF6" s="251"/>
      <c r="AG6" s="251"/>
      <c r="AH6" s="251"/>
    </row>
    <row r="7" spans="1:34" ht="9" customHeight="1" thickBot="1" x14ac:dyDescent="0.25">
      <c r="B7" s="646"/>
      <c r="C7" s="646"/>
      <c r="D7" s="646"/>
      <c r="E7" s="646"/>
      <c r="F7" s="646"/>
      <c r="G7" s="646"/>
      <c r="H7" s="646"/>
      <c r="I7" s="646"/>
      <c r="J7" s="646"/>
      <c r="K7" s="646"/>
      <c r="L7" s="646"/>
      <c r="M7" s="646"/>
      <c r="N7" s="646"/>
      <c r="O7" s="646"/>
      <c r="P7" s="646"/>
      <c r="Q7" s="646"/>
      <c r="R7" s="646"/>
      <c r="S7" s="646"/>
      <c r="T7" s="646"/>
      <c r="U7" s="646"/>
      <c r="X7" s="251"/>
      <c r="Y7" s="251"/>
      <c r="Z7" s="251"/>
      <c r="AA7" s="251"/>
      <c r="AB7" s="251"/>
      <c r="AC7" s="251"/>
      <c r="AD7" s="251"/>
      <c r="AE7" s="251"/>
      <c r="AF7" s="251"/>
      <c r="AG7" s="251"/>
      <c r="AH7" s="251"/>
    </row>
    <row r="8" spans="1:34" ht="41.25" customHeight="1" thickBot="1" x14ac:dyDescent="0.25">
      <c r="B8" s="673" t="s">
        <v>1031</v>
      </c>
      <c r="C8" s="674"/>
      <c r="D8" s="674"/>
      <c r="E8" s="674"/>
      <c r="F8" s="674"/>
      <c r="G8" s="674"/>
      <c r="H8" s="674"/>
      <c r="I8" s="674"/>
      <c r="J8" s="674"/>
      <c r="K8" s="674"/>
      <c r="L8" s="674"/>
      <c r="M8" s="674"/>
      <c r="N8" s="674"/>
      <c r="O8" s="674"/>
      <c r="P8" s="674"/>
      <c r="Q8" s="674"/>
      <c r="R8" s="674"/>
      <c r="S8" s="674"/>
      <c r="T8" s="674"/>
      <c r="U8" s="675"/>
      <c r="V8" s="411"/>
      <c r="W8" s="251"/>
      <c r="X8" s="251"/>
      <c r="Y8" s="251"/>
      <c r="Z8" s="251"/>
      <c r="AA8" s="251"/>
      <c r="AB8" s="251"/>
      <c r="AC8" s="251"/>
      <c r="AD8" s="251"/>
      <c r="AE8" s="251"/>
      <c r="AF8" s="251"/>
      <c r="AG8" s="251"/>
      <c r="AH8" s="251"/>
    </row>
    <row r="9" spans="1:34" s="251" customFormat="1" ht="26.25" customHeight="1" x14ac:dyDescent="0.2">
      <c r="B9" s="505" t="s">
        <v>964</v>
      </c>
      <c r="C9" s="558" t="s">
        <v>979</v>
      </c>
      <c r="D9" s="558"/>
      <c r="E9" s="558"/>
      <c r="F9" s="558"/>
      <c r="G9" s="558"/>
      <c r="H9" s="558"/>
      <c r="I9" s="558"/>
      <c r="J9" s="558"/>
      <c r="K9" s="558"/>
      <c r="L9" s="558"/>
      <c r="M9" s="558"/>
      <c r="N9" s="558"/>
      <c r="O9" s="558"/>
      <c r="P9" s="558"/>
      <c r="Q9" s="558"/>
      <c r="R9" s="558"/>
      <c r="S9" s="558"/>
      <c r="T9" s="558"/>
      <c r="U9" s="559"/>
    </row>
    <row r="10" spans="1:34" s="251" customFormat="1" ht="26.25" customHeight="1" x14ac:dyDescent="0.2">
      <c r="B10" s="506"/>
      <c r="C10" s="526" t="s">
        <v>980</v>
      </c>
      <c r="D10" s="526"/>
      <c r="E10" s="526"/>
      <c r="F10" s="526"/>
      <c r="G10" s="526"/>
      <c r="H10" s="526"/>
      <c r="I10" s="526"/>
      <c r="J10" s="526"/>
      <c r="K10" s="526"/>
      <c r="L10" s="526"/>
      <c r="M10" s="526"/>
      <c r="N10" s="526"/>
      <c r="O10" s="526"/>
      <c r="P10" s="526"/>
      <c r="Q10" s="526"/>
      <c r="R10" s="526"/>
      <c r="S10" s="526"/>
      <c r="T10" s="526"/>
      <c r="U10" s="527"/>
    </row>
    <row r="11" spans="1:34" s="251" customFormat="1" ht="26.25" customHeight="1" x14ac:dyDescent="0.2">
      <c r="B11" s="506"/>
      <c r="C11" s="526" t="s">
        <v>981</v>
      </c>
      <c r="D11" s="526"/>
      <c r="E11" s="526"/>
      <c r="F11" s="526"/>
      <c r="G11" s="526"/>
      <c r="H11" s="526"/>
      <c r="I11" s="526"/>
      <c r="J11" s="526"/>
      <c r="K11" s="526"/>
      <c r="L11" s="526"/>
      <c r="M11" s="526"/>
      <c r="N11" s="526"/>
      <c r="O11" s="526"/>
      <c r="P11" s="526"/>
      <c r="Q11" s="526"/>
      <c r="R11" s="526"/>
      <c r="S11" s="526"/>
      <c r="T11" s="526"/>
      <c r="U11" s="527"/>
    </row>
    <row r="12" spans="1:34" s="251" customFormat="1" ht="26.25" customHeight="1" x14ac:dyDescent="0.2">
      <c r="B12" s="506"/>
      <c r="C12" s="566" t="s">
        <v>654</v>
      </c>
      <c r="D12" s="566"/>
      <c r="E12" s="566"/>
      <c r="F12" s="566"/>
      <c r="G12" s="566"/>
      <c r="H12" s="566"/>
      <c r="I12" s="566"/>
      <c r="J12" s="566"/>
      <c r="K12" s="566"/>
      <c r="L12" s="566"/>
      <c r="M12" s="566"/>
      <c r="N12" s="566"/>
      <c r="O12" s="566"/>
      <c r="P12" s="566"/>
      <c r="Q12" s="566"/>
      <c r="R12" s="566"/>
      <c r="S12" s="566"/>
      <c r="T12" s="566"/>
      <c r="U12" s="567"/>
    </row>
    <row r="13" spans="1:34" s="251" customFormat="1" ht="26.25" customHeight="1" x14ac:dyDescent="0.2">
      <c r="B13" s="506"/>
      <c r="C13" s="562" t="s">
        <v>982</v>
      </c>
      <c r="D13" s="562"/>
      <c r="E13" s="562"/>
      <c r="F13" s="562"/>
      <c r="G13" s="562"/>
      <c r="H13" s="562"/>
      <c r="I13" s="562"/>
      <c r="J13" s="562"/>
      <c r="K13" s="562"/>
      <c r="L13" s="562"/>
      <c r="M13" s="562"/>
      <c r="N13" s="562"/>
      <c r="O13" s="562"/>
      <c r="P13" s="562"/>
      <c r="Q13" s="562"/>
      <c r="R13" s="562"/>
      <c r="S13" s="562"/>
      <c r="T13" s="562"/>
      <c r="U13" s="563"/>
    </row>
    <row r="14" spans="1:34" s="251" customFormat="1" ht="26.25" customHeight="1" x14ac:dyDescent="0.2">
      <c r="B14" s="506"/>
      <c r="C14" s="526" t="s">
        <v>653</v>
      </c>
      <c r="D14" s="526"/>
      <c r="E14" s="526"/>
      <c r="F14" s="526"/>
      <c r="G14" s="526"/>
      <c r="H14" s="526"/>
      <c r="I14" s="526"/>
      <c r="J14" s="526"/>
      <c r="K14" s="526"/>
      <c r="L14" s="526"/>
      <c r="M14" s="526"/>
      <c r="N14" s="526"/>
      <c r="O14" s="526"/>
      <c r="P14" s="526"/>
      <c r="Q14" s="526"/>
      <c r="R14" s="526"/>
      <c r="S14" s="526"/>
      <c r="T14" s="526"/>
      <c r="U14" s="527"/>
    </row>
    <row r="15" spans="1:34" s="251" customFormat="1" ht="26.25" customHeight="1" x14ac:dyDescent="0.2">
      <c r="B15" s="506"/>
      <c r="C15" s="526" t="s">
        <v>652</v>
      </c>
      <c r="D15" s="526"/>
      <c r="E15" s="526"/>
      <c r="F15" s="526"/>
      <c r="G15" s="526"/>
      <c r="H15" s="526"/>
      <c r="I15" s="526"/>
      <c r="J15" s="526"/>
      <c r="K15" s="526"/>
      <c r="L15" s="526"/>
      <c r="M15" s="526"/>
      <c r="N15" s="526"/>
      <c r="O15" s="526"/>
      <c r="P15" s="526"/>
      <c r="Q15" s="526"/>
      <c r="R15" s="526"/>
      <c r="S15" s="526"/>
      <c r="T15" s="526"/>
      <c r="U15" s="527"/>
    </row>
    <row r="16" spans="1:34" s="251" customFormat="1" ht="26.25" customHeight="1" x14ac:dyDescent="0.2">
      <c r="B16" s="506"/>
      <c r="C16" s="528" t="s">
        <v>983</v>
      </c>
      <c r="D16" s="529"/>
      <c r="E16" s="529"/>
      <c r="F16" s="529"/>
      <c r="G16" s="529"/>
      <c r="H16" s="529"/>
      <c r="I16" s="529"/>
      <c r="J16" s="529"/>
      <c r="K16" s="529"/>
      <c r="L16" s="529"/>
      <c r="M16" s="529"/>
      <c r="N16" s="529"/>
      <c r="O16" s="529"/>
      <c r="P16" s="529"/>
      <c r="Q16" s="529"/>
      <c r="R16" s="529"/>
      <c r="S16" s="529"/>
      <c r="T16" s="529"/>
      <c r="U16" s="530"/>
    </row>
    <row r="17" spans="2:21" s="251" customFormat="1" ht="26.25" customHeight="1" x14ac:dyDescent="0.2">
      <c r="B17" s="506"/>
      <c r="C17" s="526" t="s">
        <v>984</v>
      </c>
      <c r="D17" s="526"/>
      <c r="E17" s="526"/>
      <c r="F17" s="526"/>
      <c r="G17" s="526"/>
      <c r="H17" s="526"/>
      <c r="I17" s="526"/>
      <c r="J17" s="526"/>
      <c r="K17" s="526"/>
      <c r="L17" s="526"/>
      <c r="M17" s="526"/>
      <c r="N17" s="526"/>
      <c r="O17" s="526"/>
      <c r="P17" s="526"/>
      <c r="Q17" s="526"/>
      <c r="R17" s="526"/>
      <c r="S17" s="526"/>
      <c r="T17" s="526"/>
      <c r="U17" s="527"/>
    </row>
    <row r="18" spans="2:21" s="251" customFormat="1" ht="26.25" customHeight="1" x14ac:dyDescent="0.2">
      <c r="B18" s="506"/>
      <c r="C18" s="526" t="s">
        <v>985</v>
      </c>
      <c r="D18" s="526"/>
      <c r="E18" s="526"/>
      <c r="F18" s="526"/>
      <c r="G18" s="526"/>
      <c r="H18" s="526"/>
      <c r="I18" s="526"/>
      <c r="J18" s="526"/>
      <c r="K18" s="526"/>
      <c r="L18" s="526"/>
      <c r="M18" s="526"/>
      <c r="N18" s="526"/>
      <c r="O18" s="526"/>
      <c r="P18" s="526"/>
      <c r="Q18" s="526"/>
      <c r="R18" s="526"/>
      <c r="S18" s="526"/>
      <c r="T18" s="526"/>
      <c r="U18" s="527"/>
    </row>
    <row r="19" spans="2:21" s="251" customFormat="1" ht="26.25" customHeight="1" x14ac:dyDescent="0.2">
      <c r="B19" s="506"/>
      <c r="C19" s="526" t="s">
        <v>986</v>
      </c>
      <c r="D19" s="526"/>
      <c r="E19" s="526"/>
      <c r="F19" s="526"/>
      <c r="G19" s="526"/>
      <c r="H19" s="526"/>
      <c r="I19" s="526"/>
      <c r="J19" s="526"/>
      <c r="K19" s="526"/>
      <c r="L19" s="526"/>
      <c r="M19" s="526"/>
      <c r="N19" s="526"/>
      <c r="O19" s="526"/>
      <c r="P19" s="526"/>
      <c r="Q19" s="526"/>
      <c r="R19" s="526"/>
      <c r="S19" s="526"/>
      <c r="T19" s="526"/>
      <c r="U19" s="527"/>
    </row>
    <row r="20" spans="2:21" s="251" customFormat="1" ht="26.25" customHeight="1" x14ac:dyDescent="0.2">
      <c r="B20" s="506"/>
      <c r="C20" s="528" t="s">
        <v>987</v>
      </c>
      <c r="D20" s="529"/>
      <c r="E20" s="529"/>
      <c r="F20" s="529"/>
      <c r="G20" s="529"/>
      <c r="H20" s="529"/>
      <c r="I20" s="529"/>
      <c r="J20" s="529"/>
      <c r="K20" s="529"/>
      <c r="L20" s="529"/>
      <c r="M20" s="529"/>
      <c r="N20" s="529"/>
      <c r="O20" s="529"/>
      <c r="P20" s="529"/>
      <c r="Q20" s="529"/>
      <c r="R20" s="529"/>
      <c r="S20" s="529"/>
      <c r="T20" s="529"/>
      <c r="U20" s="530"/>
    </row>
    <row r="21" spans="2:21" s="251" customFormat="1" ht="26.25" customHeight="1" x14ac:dyDescent="0.2">
      <c r="B21" s="506"/>
      <c r="C21" s="526" t="s">
        <v>768</v>
      </c>
      <c r="D21" s="526"/>
      <c r="E21" s="526"/>
      <c r="F21" s="526"/>
      <c r="G21" s="526"/>
      <c r="H21" s="526"/>
      <c r="I21" s="526"/>
      <c r="J21" s="526"/>
      <c r="K21" s="526"/>
      <c r="L21" s="526"/>
      <c r="M21" s="526"/>
      <c r="N21" s="526"/>
      <c r="O21" s="526"/>
      <c r="P21" s="526"/>
      <c r="Q21" s="526"/>
      <c r="R21" s="526"/>
      <c r="S21" s="526"/>
      <c r="T21" s="526"/>
      <c r="U21" s="527"/>
    </row>
    <row r="22" spans="2:21" s="251" customFormat="1" ht="26.25" customHeight="1" x14ac:dyDescent="0.2">
      <c r="B22" s="506"/>
      <c r="C22" s="528" t="s">
        <v>957</v>
      </c>
      <c r="D22" s="529"/>
      <c r="E22" s="529"/>
      <c r="F22" s="529"/>
      <c r="G22" s="529"/>
      <c r="H22" s="529"/>
      <c r="I22" s="529"/>
      <c r="J22" s="529"/>
      <c r="K22" s="529"/>
      <c r="L22" s="529"/>
      <c r="M22" s="529"/>
      <c r="N22" s="529"/>
      <c r="O22" s="529"/>
      <c r="P22" s="529"/>
      <c r="Q22" s="529"/>
      <c r="R22" s="529"/>
      <c r="S22" s="529"/>
      <c r="T22" s="529"/>
      <c r="U22" s="530"/>
    </row>
    <row r="23" spans="2:21" s="251" customFormat="1" ht="26.25" customHeight="1" x14ac:dyDescent="0.2">
      <c r="B23" s="506"/>
      <c r="C23" s="528" t="s">
        <v>1032</v>
      </c>
      <c r="D23" s="529"/>
      <c r="E23" s="529"/>
      <c r="F23" s="529"/>
      <c r="G23" s="529"/>
      <c r="H23" s="529"/>
      <c r="I23" s="529"/>
      <c r="J23" s="529"/>
      <c r="K23" s="529"/>
      <c r="L23" s="529"/>
      <c r="M23" s="529"/>
      <c r="N23" s="529"/>
      <c r="O23" s="529"/>
      <c r="P23" s="529"/>
      <c r="Q23" s="529"/>
      <c r="R23" s="529"/>
      <c r="S23" s="529"/>
      <c r="T23" s="529"/>
      <c r="U23" s="530"/>
    </row>
    <row r="24" spans="2:21" s="251" customFormat="1" ht="26.25" customHeight="1" x14ac:dyDescent="0.2">
      <c r="B24" s="506"/>
      <c r="C24" s="508" t="s">
        <v>1017</v>
      </c>
      <c r="D24" s="509"/>
      <c r="E24" s="509"/>
      <c r="F24" s="509"/>
      <c r="G24" s="509"/>
      <c r="H24" s="509"/>
      <c r="I24" s="509"/>
      <c r="J24" s="509"/>
      <c r="K24" s="509"/>
      <c r="L24" s="509"/>
      <c r="M24" s="509"/>
      <c r="N24" s="509"/>
      <c r="O24" s="509"/>
      <c r="P24" s="509"/>
      <c r="Q24" s="509"/>
      <c r="R24" s="509"/>
      <c r="S24" s="509"/>
      <c r="T24" s="509"/>
      <c r="U24" s="510"/>
    </row>
    <row r="25" spans="2:21" s="251" customFormat="1" ht="26.25" customHeight="1" x14ac:dyDescent="0.2">
      <c r="B25" s="506"/>
      <c r="C25" s="508" t="s">
        <v>1018</v>
      </c>
      <c r="D25" s="509"/>
      <c r="E25" s="509"/>
      <c r="F25" s="509"/>
      <c r="G25" s="509"/>
      <c r="H25" s="509"/>
      <c r="I25" s="509"/>
      <c r="J25" s="509"/>
      <c r="K25" s="509"/>
      <c r="L25" s="509"/>
      <c r="M25" s="509"/>
      <c r="N25" s="509"/>
      <c r="O25" s="509"/>
      <c r="P25" s="509"/>
      <c r="Q25" s="509"/>
      <c r="R25" s="509"/>
      <c r="S25" s="509"/>
      <c r="T25" s="509"/>
      <c r="U25" s="510"/>
    </row>
    <row r="26" spans="2:21" s="251" customFormat="1" ht="26.25" customHeight="1" x14ac:dyDescent="0.2">
      <c r="B26" s="506"/>
      <c r="C26" s="508" t="s">
        <v>1019</v>
      </c>
      <c r="D26" s="509"/>
      <c r="E26" s="509"/>
      <c r="F26" s="509"/>
      <c r="G26" s="509"/>
      <c r="H26" s="509"/>
      <c r="I26" s="509"/>
      <c r="J26" s="509"/>
      <c r="K26" s="509"/>
      <c r="L26" s="509"/>
      <c r="M26" s="509"/>
      <c r="N26" s="509"/>
      <c r="O26" s="509"/>
      <c r="P26" s="509"/>
      <c r="Q26" s="509"/>
      <c r="R26" s="509"/>
      <c r="S26" s="509"/>
      <c r="T26" s="509"/>
      <c r="U26" s="510"/>
    </row>
    <row r="27" spans="2:21" s="251" customFormat="1" ht="26.25" customHeight="1" x14ac:dyDescent="0.2">
      <c r="B27" s="506"/>
      <c r="C27" s="508" t="s">
        <v>1020</v>
      </c>
      <c r="D27" s="509"/>
      <c r="E27" s="509"/>
      <c r="F27" s="509"/>
      <c r="G27" s="509"/>
      <c r="H27" s="509"/>
      <c r="I27" s="509"/>
      <c r="J27" s="509"/>
      <c r="K27" s="509"/>
      <c r="L27" s="509"/>
      <c r="M27" s="509"/>
      <c r="N27" s="509"/>
      <c r="O27" s="509"/>
      <c r="P27" s="509"/>
      <c r="Q27" s="509"/>
      <c r="R27" s="509"/>
      <c r="S27" s="509"/>
      <c r="T27" s="509"/>
      <c r="U27" s="510"/>
    </row>
    <row r="28" spans="2:21" s="251" customFormat="1" ht="26.25" customHeight="1" x14ac:dyDescent="0.2">
      <c r="B28" s="506"/>
      <c r="C28" s="508" t="s">
        <v>963</v>
      </c>
      <c r="D28" s="509"/>
      <c r="E28" s="509"/>
      <c r="F28" s="509"/>
      <c r="G28" s="509"/>
      <c r="H28" s="509"/>
      <c r="I28" s="509"/>
      <c r="J28" s="509"/>
      <c r="K28" s="509"/>
      <c r="L28" s="509"/>
      <c r="M28" s="509"/>
      <c r="N28" s="509"/>
      <c r="O28" s="509"/>
      <c r="P28" s="509"/>
      <c r="Q28" s="509"/>
      <c r="R28" s="509"/>
      <c r="S28" s="509"/>
      <c r="T28" s="509"/>
      <c r="U28" s="510"/>
    </row>
    <row r="29" spans="2:21" s="251" customFormat="1" ht="26.25" customHeight="1" x14ac:dyDescent="0.2">
      <c r="B29" s="506"/>
      <c r="C29" s="526" t="s">
        <v>988</v>
      </c>
      <c r="D29" s="526"/>
      <c r="E29" s="526"/>
      <c r="F29" s="526"/>
      <c r="G29" s="526"/>
      <c r="H29" s="526"/>
      <c r="I29" s="526"/>
      <c r="J29" s="526"/>
      <c r="K29" s="526"/>
      <c r="L29" s="526"/>
      <c r="M29" s="526"/>
      <c r="N29" s="526"/>
      <c r="O29" s="526"/>
      <c r="P29" s="526"/>
      <c r="Q29" s="526"/>
      <c r="R29" s="526"/>
      <c r="S29" s="526"/>
      <c r="T29" s="526"/>
      <c r="U29" s="527"/>
    </row>
    <row r="30" spans="2:21" s="251" customFormat="1" ht="26.25" customHeight="1" x14ac:dyDescent="0.2">
      <c r="B30" s="506"/>
      <c r="C30" s="511" t="s">
        <v>1010</v>
      </c>
      <c r="D30" s="512"/>
      <c r="E30" s="512"/>
      <c r="F30" s="512"/>
      <c r="G30" s="512"/>
      <c r="H30" s="512"/>
      <c r="I30" s="512"/>
      <c r="J30" s="512"/>
      <c r="K30" s="512"/>
      <c r="L30" s="512"/>
      <c r="M30" s="512"/>
      <c r="N30" s="512"/>
      <c r="O30" s="512"/>
      <c r="P30" s="512"/>
      <c r="Q30" s="512"/>
      <c r="R30" s="512"/>
      <c r="S30" s="512"/>
      <c r="T30" s="512"/>
      <c r="U30" s="513"/>
    </row>
    <row r="31" spans="2:21" s="251" customFormat="1" ht="26.25" customHeight="1" x14ac:dyDescent="0.2">
      <c r="B31" s="506"/>
      <c r="C31" s="511" t="s">
        <v>1011</v>
      </c>
      <c r="D31" s="512"/>
      <c r="E31" s="512"/>
      <c r="F31" s="512"/>
      <c r="G31" s="512"/>
      <c r="H31" s="512"/>
      <c r="I31" s="512"/>
      <c r="J31" s="512"/>
      <c r="K31" s="512"/>
      <c r="L31" s="512"/>
      <c r="M31" s="512"/>
      <c r="N31" s="512"/>
      <c r="O31" s="512"/>
      <c r="P31" s="512"/>
      <c r="Q31" s="512"/>
      <c r="R31" s="512"/>
      <c r="S31" s="512"/>
      <c r="T31" s="512"/>
      <c r="U31" s="513"/>
    </row>
    <row r="32" spans="2:21" s="251" customFormat="1" ht="26.25" customHeight="1" x14ac:dyDescent="0.2">
      <c r="B32" s="506"/>
      <c r="C32" s="511" t="s">
        <v>1012</v>
      </c>
      <c r="D32" s="512"/>
      <c r="E32" s="512"/>
      <c r="F32" s="512"/>
      <c r="G32" s="512"/>
      <c r="H32" s="512"/>
      <c r="I32" s="512"/>
      <c r="J32" s="512"/>
      <c r="K32" s="512"/>
      <c r="L32" s="512"/>
      <c r="M32" s="512"/>
      <c r="N32" s="512"/>
      <c r="O32" s="512"/>
      <c r="P32" s="512"/>
      <c r="Q32" s="512"/>
      <c r="R32" s="512"/>
      <c r="S32" s="512"/>
      <c r="T32" s="512"/>
      <c r="U32" s="513"/>
    </row>
    <row r="33" spans="2:25" s="251" customFormat="1" ht="26.25" customHeight="1" x14ac:dyDescent="0.2">
      <c r="B33" s="506"/>
      <c r="C33" s="511" t="s">
        <v>1013</v>
      </c>
      <c r="D33" s="512"/>
      <c r="E33" s="512"/>
      <c r="F33" s="512"/>
      <c r="G33" s="512"/>
      <c r="H33" s="512"/>
      <c r="I33" s="512"/>
      <c r="J33" s="512"/>
      <c r="K33" s="512"/>
      <c r="L33" s="512"/>
      <c r="M33" s="512"/>
      <c r="N33" s="512"/>
      <c r="O33" s="512"/>
      <c r="P33" s="512"/>
      <c r="Q33" s="512"/>
      <c r="R33" s="512"/>
      <c r="S33" s="512"/>
      <c r="T33" s="512"/>
      <c r="U33" s="513"/>
    </row>
    <row r="34" spans="2:25" s="251" customFormat="1" ht="26.25" customHeight="1" x14ac:dyDescent="0.2">
      <c r="B34" s="506"/>
      <c r="C34" s="508" t="s">
        <v>1014</v>
      </c>
      <c r="D34" s="509"/>
      <c r="E34" s="509"/>
      <c r="F34" s="509"/>
      <c r="G34" s="509"/>
      <c r="H34" s="509"/>
      <c r="I34" s="509"/>
      <c r="J34" s="509"/>
      <c r="K34" s="509"/>
      <c r="L34" s="509"/>
      <c r="M34" s="509"/>
      <c r="N34" s="509"/>
      <c r="O34" s="509"/>
      <c r="P34" s="509"/>
      <c r="Q34" s="509"/>
      <c r="R34" s="509"/>
      <c r="S34" s="509"/>
      <c r="T34" s="509"/>
      <c r="U34" s="510"/>
    </row>
    <row r="35" spans="2:25" s="251" customFormat="1" ht="26.25" customHeight="1" x14ac:dyDescent="0.2">
      <c r="B35" s="506"/>
      <c r="C35" s="511" t="s">
        <v>1015</v>
      </c>
      <c r="D35" s="512"/>
      <c r="E35" s="512"/>
      <c r="F35" s="512"/>
      <c r="G35" s="512"/>
      <c r="H35" s="512"/>
      <c r="I35" s="512"/>
      <c r="J35" s="512"/>
      <c r="K35" s="512"/>
      <c r="L35" s="512"/>
      <c r="M35" s="512"/>
      <c r="N35" s="512"/>
      <c r="O35" s="512"/>
      <c r="P35" s="512"/>
      <c r="Q35" s="512"/>
      <c r="R35" s="512"/>
      <c r="S35" s="512"/>
      <c r="T35" s="512"/>
      <c r="U35" s="513"/>
    </row>
    <row r="36" spans="2:25" s="251" customFormat="1" ht="26.25" customHeight="1" x14ac:dyDescent="0.2">
      <c r="B36" s="506"/>
      <c r="C36" s="511" t="s">
        <v>1016</v>
      </c>
      <c r="D36" s="512"/>
      <c r="E36" s="512"/>
      <c r="F36" s="512"/>
      <c r="G36" s="512"/>
      <c r="H36" s="512"/>
      <c r="I36" s="512"/>
      <c r="J36" s="512"/>
      <c r="K36" s="512"/>
      <c r="L36" s="512"/>
      <c r="M36" s="512"/>
      <c r="N36" s="512"/>
      <c r="O36" s="512"/>
      <c r="P36" s="512"/>
      <c r="Q36" s="512"/>
      <c r="R36" s="512"/>
      <c r="S36" s="512"/>
      <c r="T36" s="512"/>
      <c r="U36" s="513"/>
    </row>
    <row r="37" spans="2:25" s="251" customFormat="1" ht="26.25" customHeight="1" x14ac:dyDescent="0.2">
      <c r="B37" s="506"/>
      <c r="C37" s="566" t="s">
        <v>660</v>
      </c>
      <c r="D37" s="566"/>
      <c r="E37" s="566"/>
      <c r="F37" s="566"/>
      <c r="G37" s="566"/>
      <c r="H37" s="566"/>
      <c r="I37" s="566"/>
      <c r="J37" s="566"/>
      <c r="K37" s="566"/>
      <c r="L37" s="566"/>
      <c r="M37" s="566"/>
      <c r="N37" s="566"/>
      <c r="O37" s="566"/>
      <c r="P37" s="566"/>
      <c r="Q37" s="566"/>
      <c r="R37" s="566"/>
      <c r="S37" s="566"/>
      <c r="T37" s="566"/>
      <c r="U37" s="567"/>
    </row>
    <row r="38" spans="2:25" s="251" customFormat="1" ht="26.25" customHeight="1" x14ac:dyDescent="0.2">
      <c r="B38" s="506"/>
      <c r="C38" s="526" t="s">
        <v>989</v>
      </c>
      <c r="D38" s="526"/>
      <c r="E38" s="526"/>
      <c r="F38" s="526"/>
      <c r="G38" s="526"/>
      <c r="H38" s="526"/>
      <c r="I38" s="526"/>
      <c r="J38" s="526"/>
      <c r="K38" s="526"/>
      <c r="L38" s="526"/>
      <c r="M38" s="526"/>
      <c r="N38" s="526"/>
      <c r="O38" s="526"/>
      <c r="P38" s="526"/>
      <c r="Q38" s="526"/>
      <c r="R38" s="526"/>
      <c r="S38" s="526"/>
      <c r="T38" s="526"/>
      <c r="U38" s="527"/>
    </row>
    <row r="39" spans="2:25" s="251" customFormat="1" ht="26.25" customHeight="1" x14ac:dyDescent="0.2">
      <c r="B39" s="506"/>
      <c r="C39" s="526" t="s">
        <v>1025</v>
      </c>
      <c r="D39" s="526"/>
      <c r="E39" s="526"/>
      <c r="F39" s="526"/>
      <c r="G39" s="526"/>
      <c r="H39" s="526"/>
      <c r="I39" s="526"/>
      <c r="J39" s="526"/>
      <c r="K39" s="526"/>
      <c r="L39" s="526"/>
      <c r="M39" s="526"/>
      <c r="N39" s="526"/>
      <c r="O39" s="526"/>
      <c r="P39" s="526"/>
      <c r="Q39" s="526"/>
      <c r="R39" s="526"/>
      <c r="S39" s="526"/>
      <c r="T39" s="526"/>
      <c r="U39" s="527"/>
    </row>
    <row r="40" spans="2:25" s="251" customFormat="1" ht="26.25" customHeight="1" x14ac:dyDescent="0.2">
      <c r="B40" s="506"/>
      <c r="C40" s="526" t="s">
        <v>1026</v>
      </c>
      <c r="D40" s="526"/>
      <c r="E40" s="526"/>
      <c r="F40" s="526"/>
      <c r="G40" s="526"/>
      <c r="H40" s="526"/>
      <c r="I40" s="526"/>
      <c r="J40" s="526"/>
      <c r="K40" s="526"/>
      <c r="L40" s="526"/>
      <c r="M40" s="526"/>
      <c r="N40" s="526"/>
      <c r="O40" s="526"/>
      <c r="P40" s="526"/>
      <c r="Q40" s="526"/>
      <c r="R40" s="526"/>
      <c r="S40" s="526"/>
      <c r="T40" s="526"/>
      <c r="U40" s="527"/>
    </row>
    <row r="41" spans="2:25" s="251" customFormat="1" ht="26.25" customHeight="1" x14ac:dyDescent="0.2">
      <c r="B41" s="507"/>
      <c r="C41" s="526" t="s">
        <v>990</v>
      </c>
      <c r="D41" s="526"/>
      <c r="E41" s="526"/>
      <c r="F41" s="526"/>
      <c r="G41" s="526"/>
      <c r="H41" s="526"/>
      <c r="I41" s="526"/>
      <c r="J41" s="526"/>
      <c r="K41" s="526"/>
      <c r="L41" s="526"/>
      <c r="M41" s="526"/>
      <c r="N41" s="526"/>
      <c r="O41" s="526"/>
      <c r="P41" s="526"/>
      <c r="Q41" s="526"/>
      <c r="R41" s="526"/>
      <c r="S41" s="526"/>
      <c r="T41" s="526"/>
      <c r="U41" s="527"/>
    </row>
    <row r="42" spans="2:25" s="251" customFormat="1" ht="27" customHeight="1" x14ac:dyDescent="0.2">
      <c r="B42" s="568" t="s">
        <v>965</v>
      </c>
      <c r="C42" s="560" t="s">
        <v>661</v>
      </c>
      <c r="D42" s="560"/>
      <c r="E42" s="560"/>
      <c r="F42" s="560"/>
      <c r="G42" s="560"/>
      <c r="H42" s="560"/>
      <c r="I42" s="560"/>
      <c r="J42" s="560"/>
      <c r="K42" s="560"/>
      <c r="L42" s="560"/>
      <c r="M42" s="560"/>
      <c r="N42" s="560"/>
      <c r="O42" s="560"/>
      <c r="P42" s="560"/>
      <c r="Q42" s="560"/>
      <c r="R42" s="560"/>
      <c r="S42" s="560"/>
      <c r="T42" s="560"/>
      <c r="U42" s="561"/>
    </row>
    <row r="43" spans="2:25" s="251" customFormat="1" ht="27" customHeight="1" x14ac:dyDescent="0.2">
      <c r="B43" s="568"/>
      <c r="C43" s="531" t="s">
        <v>713</v>
      </c>
      <c r="D43" s="532"/>
      <c r="E43" s="533"/>
      <c r="F43" s="540" t="s">
        <v>714</v>
      </c>
      <c r="G43" s="541"/>
      <c r="H43" s="541"/>
      <c r="I43" s="541"/>
      <c r="J43" s="541"/>
      <c r="K43" s="541"/>
      <c r="L43" s="541"/>
      <c r="M43" s="541"/>
      <c r="N43" s="541"/>
      <c r="O43" s="541"/>
      <c r="P43" s="541"/>
      <c r="Q43" s="541"/>
      <c r="R43" s="541"/>
      <c r="S43" s="541"/>
      <c r="T43" s="541"/>
      <c r="U43" s="542"/>
    </row>
    <row r="44" spans="2:25" s="251" customFormat="1" ht="27" customHeight="1" x14ac:dyDescent="0.2">
      <c r="B44" s="568"/>
      <c r="C44" s="534"/>
      <c r="D44" s="535"/>
      <c r="E44" s="536"/>
      <c r="F44" s="543" t="s">
        <v>976</v>
      </c>
      <c r="G44" s="544"/>
      <c r="H44" s="544"/>
      <c r="I44" s="544"/>
      <c r="J44" s="544"/>
      <c r="K44" s="544"/>
      <c r="L44" s="544"/>
      <c r="M44" s="544"/>
      <c r="N44" s="544"/>
      <c r="O44" s="544"/>
      <c r="P44" s="544"/>
      <c r="Q44" s="544"/>
      <c r="R44" s="544"/>
      <c r="S44" s="544"/>
      <c r="T44" s="544"/>
      <c r="U44" s="545"/>
    </row>
    <row r="45" spans="2:25" s="251" customFormat="1" ht="27" customHeight="1" x14ac:dyDescent="0.2">
      <c r="B45" s="568"/>
      <c r="C45" s="534"/>
      <c r="D45" s="535"/>
      <c r="E45" s="536"/>
      <c r="F45" s="543" t="s">
        <v>977</v>
      </c>
      <c r="G45" s="544"/>
      <c r="H45" s="544"/>
      <c r="I45" s="544"/>
      <c r="J45" s="544"/>
      <c r="K45" s="544"/>
      <c r="L45" s="544"/>
      <c r="M45" s="544"/>
      <c r="N45" s="544"/>
      <c r="O45" s="544"/>
      <c r="P45" s="544"/>
      <c r="Q45" s="544"/>
      <c r="R45" s="544"/>
      <c r="S45" s="544"/>
      <c r="T45" s="544"/>
      <c r="U45" s="545"/>
    </row>
    <row r="46" spans="2:25" s="251" customFormat="1" ht="27" customHeight="1" x14ac:dyDescent="0.2">
      <c r="B46" s="568"/>
      <c r="C46" s="537"/>
      <c r="D46" s="538"/>
      <c r="E46" s="539"/>
      <c r="F46" s="543" t="s">
        <v>978</v>
      </c>
      <c r="G46" s="544"/>
      <c r="H46" s="544"/>
      <c r="I46" s="544"/>
      <c r="J46" s="544"/>
      <c r="K46" s="544"/>
      <c r="L46" s="544"/>
      <c r="M46" s="544"/>
      <c r="N46" s="544"/>
      <c r="O46" s="544"/>
      <c r="P46" s="544"/>
      <c r="Q46" s="544"/>
      <c r="R46" s="544"/>
      <c r="S46" s="544"/>
      <c r="T46" s="544"/>
      <c r="U46" s="545"/>
    </row>
    <row r="47" spans="2:25" s="251" customFormat="1" ht="27" customHeight="1" x14ac:dyDescent="0.2">
      <c r="B47" s="568"/>
      <c r="C47" s="526" t="s">
        <v>991</v>
      </c>
      <c r="D47" s="526"/>
      <c r="E47" s="526"/>
      <c r="F47" s="526"/>
      <c r="G47" s="526"/>
      <c r="H47" s="526"/>
      <c r="I47" s="526"/>
      <c r="J47" s="526"/>
      <c r="K47" s="526"/>
      <c r="L47" s="526"/>
      <c r="M47" s="526"/>
      <c r="N47" s="526"/>
      <c r="O47" s="526"/>
      <c r="P47" s="526"/>
      <c r="Q47" s="526"/>
      <c r="R47" s="526"/>
      <c r="S47" s="526"/>
      <c r="T47" s="526"/>
      <c r="U47" s="527"/>
    </row>
    <row r="48" spans="2:25" s="251" customFormat="1" ht="27" customHeight="1" x14ac:dyDescent="0.2">
      <c r="B48" s="568"/>
      <c r="C48" s="526" t="s">
        <v>992</v>
      </c>
      <c r="D48" s="526"/>
      <c r="E48" s="526"/>
      <c r="F48" s="526"/>
      <c r="G48" s="526"/>
      <c r="H48" s="526"/>
      <c r="I48" s="526"/>
      <c r="J48" s="526"/>
      <c r="K48" s="526"/>
      <c r="L48" s="526"/>
      <c r="M48" s="526"/>
      <c r="N48" s="526"/>
      <c r="O48" s="526"/>
      <c r="P48" s="526"/>
      <c r="Q48" s="526"/>
      <c r="R48" s="526"/>
      <c r="S48" s="526"/>
      <c r="T48" s="526"/>
      <c r="U48" s="527"/>
      <c r="X48" s="369"/>
      <c r="Y48" s="369"/>
    </row>
    <row r="49" spans="2:32" s="251" customFormat="1" ht="27" customHeight="1" x14ac:dyDescent="0.2">
      <c r="B49" s="568"/>
      <c r="C49" s="526" t="s">
        <v>993</v>
      </c>
      <c r="D49" s="526"/>
      <c r="E49" s="526"/>
      <c r="F49" s="526"/>
      <c r="G49" s="526"/>
      <c r="H49" s="526"/>
      <c r="I49" s="526"/>
      <c r="J49" s="526"/>
      <c r="K49" s="526"/>
      <c r="L49" s="526"/>
      <c r="M49" s="526"/>
      <c r="N49" s="526"/>
      <c r="O49" s="526"/>
      <c r="P49" s="526"/>
      <c r="Q49" s="526"/>
      <c r="R49" s="526"/>
      <c r="S49" s="526"/>
      <c r="T49" s="526"/>
      <c r="U49" s="527"/>
    </row>
    <row r="50" spans="2:32" s="251" customFormat="1" ht="27" customHeight="1" x14ac:dyDescent="0.2">
      <c r="B50" s="568"/>
      <c r="C50" s="526" t="s">
        <v>994</v>
      </c>
      <c r="D50" s="526"/>
      <c r="E50" s="526"/>
      <c r="F50" s="526"/>
      <c r="G50" s="526"/>
      <c r="H50" s="526"/>
      <c r="I50" s="526"/>
      <c r="J50" s="526"/>
      <c r="K50" s="526"/>
      <c r="L50" s="526"/>
      <c r="M50" s="526"/>
      <c r="N50" s="526"/>
      <c r="O50" s="526"/>
      <c r="P50" s="526"/>
      <c r="Q50" s="526"/>
      <c r="R50" s="526"/>
      <c r="S50" s="526"/>
      <c r="T50" s="526"/>
      <c r="U50" s="527"/>
      <c r="X50" s="369"/>
      <c r="Y50" s="369"/>
    </row>
    <row r="51" spans="2:32" s="251" customFormat="1" ht="27" customHeight="1" thickBot="1" x14ac:dyDescent="0.25">
      <c r="B51" s="568"/>
      <c r="C51" s="526" t="s">
        <v>995</v>
      </c>
      <c r="D51" s="526"/>
      <c r="E51" s="526"/>
      <c r="F51" s="526"/>
      <c r="G51" s="526"/>
      <c r="H51" s="526"/>
      <c r="I51" s="526"/>
      <c r="J51" s="526"/>
      <c r="K51" s="526"/>
      <c r="L51" s="526"/>
      <c r="M51" s="526"/>
      <c r="N51" s="526"/>
      <c r="O51" s="526"/>
      <c r="P51" s="526"/>
      <c r="Q51" s="526"/>
      <c r="R51" s="526"/>
      <c r="S51" s="526"/>
      <c r="T51" s="526"/>
      <c r="U51" s="527"/>
      <c r="X51" s="369"/>
      <c r="Y51" s="369"/>
    </row>
    <row r="52" spans="2:32" s="251" customFormat="1" ht="27" customHeight="1" x14ac:dyDescent="0.2">
      <c r="B52" s="568"/>
      <c r="C52" s="526" t="s">
        <v>996</v>
      </c>
      <c r="D52" s="526"/>
      <c r="E52" s="526"/>
      <c r="F52" s="526"/>
      <c r="G52" s="526"/>
      <c r="H52" s="526"/>
      <c r="I52" s="526"/>
      <c r="J52" s="526"/>
      <c r="K52" s="526"/>
      <c r="L52" s="526"/>
      <c r="M52" s="526"/>
      <c r="N52" s="526"/>
      <c r="O52" s="526"/>
      <c r="P52" s="526"/>
      <c r="Q52" s="526"/>
      <c r="R52" s="526"/>
      <c r="S52" s="526"/>
      <c r="T52" s="526"/>
      <c r="U52" s="527"/>
      <c r="X52" s="607" t="s">
        <v>662</v>
      </c>
      <c r="Y52" s="608"/>
      <c r="Z52" s="608"/>
      <c r="AA52" s="608"/>
      <c r="AB52" s="608"/>
      <c r="AC52" s="608"/>
      <c r="AD52" s="609"/>
      <c r="AE52" s="369"/>
      <c r="AF52" s="369"/>
    </row>
    <row r="53" spans="2:32" s="251" customFormat="1" ht="27.75" customHeight="1" thickBot="1" x14ac:dyDescent="0.25">
      <c r="B53" s="568"/>
      <c r="C53" s="526" t="s">
        <v>997</v>
      </c>
      <c r="D53" s="526"/>
      <c r="E53" s="526"/>
      <c r="F53" s="526"/>
      <c r="G53" s="526"/>
      <c r="H53" s="526"/>
      <c r="I53" s="526"/>
      <c r="J53" s="526"/>
      <c r="K53" s="526"/>
      <c r="L53" s="526"/>
      <c r="M53" s="526"/>
      <c r="N53" s="526"/>
      <c r="O53" s="526"/>
      <c r="P53" s="526"/>
      <c r="Q53" s="526"/>
      <c r="R53" s="526"/>
      <c r="S53" s="526"/>
      <c r="T53" s="526"/>
      <c r="U53" s="527"/>
      <c r="W53" s="373"/>
      <c r="X53" s="610"/>
      <c r="Y53" s="611"/>
      <c r="Z53" s="611"/>
      <c r="AA53" s="611"/>
      <c r="AB53" s="611"/>
      <c r="AC53" s="611"/>
      <c r="AD53" s="612"/>
      <c r="AE53" s="369"/>
      <c r="AF53" s="369"/>
    </row>
    <row r="54" spans="2:32" s="251" customFormat="1" ht="27" customHeight="1" thickBot="1" x14ac:dyDescent="0.25">
      <c r="B54" s="568"/>
      <c r="C54" s="526" t="s">
        <v>998</v>
      </c>
      <c r="D54" s="526"/>
      <c r="E54" s="526"/>
      <c r="F54" s="526"/>
      <c r="G54" s="526"/>
      <c r="H54" s="526"/>
      <c r="I54" s="526"/>
      <c r="J54" s="526"/>
      <c r="K54" s="526"/>
      <c r="L54" s="526"/>
      <c r="M54" s="526"/>
      <c r="N54" s="526"/>
      <c r="O54" s="526"/>
      <c r="P54" s="526"/>
      <c r="Q54" s="526"/>
      <c r="R54" s="526"/>
      <c r="S54" s="526"/>
      <c r="T54" s="526"/>
      <c r="U54" s="527"/>
      <c r="V54" s="371"/>
      <c r="W54" s="369"/>
      <c r="X54" s="613"/>
      <c r="Y54" s="614"/>
      <c r="Z54" s="614"/>
      <c r="AA54" s="614"/>
      <c r="AB54" s="614"/>
      <c r="AC54" s="614"/>
      <c r="AD54" s="615"/>
      <c r="AE54" s="369"/>
      <c r="AF54" s="369"/>
    </row>
    <row r="55" spans="2:32" s="251" customFormat="1" ht="27.75" customHeight="1" thickBot="1" x14ac:dyDescent="0.25">
      <c r="B55" s="568"/>
      <c r="C55" s="526" t="s">
        <v>999</v>
      </c>
      <c r="D55" s="526"/>
      <c r="E55" s="526"/>
      <c r="F55" s="526"/>
      <c r="G55" s="526"/>
      <c r="H55" s="526"/>
      <c r="I55" s="526"/>
      <c r="J55" s="526"/>
      <c r="K55" s="526"/>
      <c r="L55" s="526"/>
      <c r="M55" s="526"/>
      <c r="N55" s="526"/>
      <c r="O55" s="526"/>
      <c r="P55" s="526"/>
      <c r="Q55" s="526"/>
      <c r="R55" s="526"/>
      <c r="S55" s="526"/>
      <c r="T55" s="526"/>
      <c r="U55" s="527"/>
      <c r="AE55" s="369"/>
      <c r="AF55" s="369"/>
    </row>
    <row r="56" spans="2:32" s="251" customFormat="1" ht="27" customHeight="1" thickBot="1" x14ac:dyDescent="0.25">
      <c r="B56" s="568"/>
      <c r="C56" s="562" t="s">
        <v>1000</v>
      </c>
      <c r="D56" s="562"/>
      <c r="E56" s="562"/>
      <c r="F56" s="562"/>
      <c r="G56" s="562"/>
      <c r="H56" s="562"/>
      <c r="I56" s="562"/>
      <c r="J56" s="562"/>
      <c r="K56" s="562"/>
      <c r="L56" s="562"/>
      <c r="M56" s="562"/>
      <c r="N56" s="562"/>
      <c r="O56" s="562"/>
      <c r="P56" s="562"/>
      <c r="Q56" s="562"/>
      <c r="R56" s="562"/>
      <c r="S56" s="562"/>
      <c r="T56" s="562"/>
      <c r="U56" s="563"/>
      <c r="V56" s="372"/>
      <c r="W56" s="370"/>
      <c r="X56" s="616" t="s">
        <v>663</v>
      </c>
      <c r="Y56" s="616"/>
      <c r="Z56" s="616"/>
      <c r="AA56" s="616"/>
      <c r="AB56" s="616"/>
      <c r="AC56" s="616"/>
      <c r="AD56" s="616"/>
    </row>
    <row r="57" spans="2:32" s="251" customFormat="1" ht="27" customHeight="1" thickBot="1" x14ac:dyDescent="0.25">
      <c r="B57" s="568"/>
      <c r="C57" s="617" t="s">
        <v>667</v>
      </c>
      <c r="D57" s="617"/>
      <c r="E57" s="564" t="s">
        <v>970</v>
      </c>
      <c r="F57" s="564"/>
      <c r="G57" s="564"/>
      <c r="H57" s="564"/>
      <c r="I57" s="564"/>
      <c r="J57" s="564"/>
      <c r="K57" s="564"/>
      <c r="L57" s="564"/>
      <c r="M57" s="564"/>
      <c r="N57" s="564"/>
      <c r="O57" s="564"/>
      <c r="P57" s="564"/>
      <c r="Q57" s="564"/>
      <c r="R57" s="564"/>
      <c r="S57" s="564"/>
      <c r="T57" s="564"/>
      <c r="U57" s="565"/>
      <c r="W57" s="368"/>
      <c r="X57" s="616"/>
      <c r="Y57" s="616"/>
      <c r="Z57" s="616"/>
      <c r="AA57" s="616"/>
      <c r="AB57" s="616"/>
      <c r="AC57" s="616"/>
      <c r="AD57" s="616"/>
    </row>
    <row r="58" spans="2:32" s="251" customFormat="1" ht="27" customHeight="1" thickBot="1" x14ac:dyDescent="0.25">
      <c r="B58" s="568"/>
      <c r="C58" s="617"/>
      <c r="D58" s="617"/>
      <c r="E58" s="564" t="s">
        <v>971</v>
      </c>
      <c r="F58" s="564"/>
      <c r="G58" s="564"/>
      <c r="H58" s="564"/>
      <c r="I58" s="564"/>
      <c r="J58" s="564"/>
      <c r="K58" s="564"/>
      <c r="L58" s="564"/>
      <c r="M58" s="564"/>
      <c r="N58" s="564"/>
      <c r="O58" s="564"/>
      <c r="P58" s="564"/>
      <c r="Q58" s="564"/>
      <c r="R58" s="564"/>
      <c r="S58" s="564"/>
      <c r="T58" s="564"/>
      <c r="U58" s="565"/>
      <c r="W58" s="369"/>
      <c r="X58" s="616"/>
      <c r="Y58" s="616"/>
      <c r="Z58" s="616"/>
      <c r="AA58" s="616"/>
      <c r="AB58" s="616"/>
      <c r="AC58" s="616"/>
      <c r="AD58" s="616"/>
    </row>
    <row r="59" spans="2:32" s="251" customFormat="1" ht="27" customHeight="1" x14ac:dyDescent="0.2">
      <c r="B59" s="568"/>
      <c r="C59" s="617" t="s">
        <v>668</v>
      </c>
      <c r="D59" s="617"/>
      <c r="E59" s="564" t="s">
        <v>972</v>
      </c>
      <c r="F59" s="564"/>
      <c r="G59" s="564"/>
      <c r="H59" s="564"/>
      <c r="I59" s="564"/>
      <c r="J59" s="564"/>
      <c r="K59" s="564"/>
      <c r="L59" s="564"/>
      <c r="M59" s="564"/>
      <c r="N59" s="564"/>
      <c r="O59" s="564"/>
      <c r="P59" s="564"/>
      <c r="Q59" s="564"/>
      <c r="R59" s="564"/>
      <c r="S59" s="564"/>
      <c r="T59" s="564"/>
      <c r="U59" s="565"/>
    </row>
    <row r="60" spans="2:32" s="251" customFormat="1" ht="27" customHeight="1" x14ac:dyDescent="0.2">
      <c r="B60" s="568"/>
      <c r="C60" s="617"/>
      <c r="D60" s="617"/>
      <c r="E60" s="564" t="s">
        <v>973</v>
      </c>
      <c r="F60" s="564"/>
      <c r="G60" s="564"/>
      <c r="H60" s="564"/>
      <c r="I60" s="564"/>
      <c r="J60" s="564"/>
      <c r="K60" s="564"/>
      <c r="L60" s="564"/>
      <c r="M60" s="564"/>
      <c r="N60" s="564"/>
      <c r="O60" s="564"/>
      <c r="P60" s="564"/>
      <c r="Q60" s="564"/>
      <c r="R60" s="564"/>
      <c r="S60" s="564"/>
      <c r="T60" s="564"/>
      <c r="U60" s="565"/>
      <c r="AE60" s="369"/>
      <c r="AF60" s="369"/>
    </row>
    <row r="61" spans="2:32" s="251" customFormat="1" ht="27" customHeight="1" x14ac:dyDescent="0.2">
      <c r="B61" s="568"/>
      <c r="C61" s="617" t="s">
        <v>669</v>
      </c>
      <c r="D61" s="617"/>
      <c r="E61" s="564" t="s">
        <v>974</v>
      </c>
      <c r="F61" s="564"/>
      <c r="G61" s="564"/>
      <c r="H61" s="564"/>
      <c r="I61" s="564"/>
      <c r="J61" s="564"/>
      <c r="K61" s="564"/>
      <c r="L61" s="564"/>
      <c r="M61" s="564"/>
      <c r="N61" s="564"/>
      <c r="O61" s="564"/>
      <c r="P61" s="564"/>
      <c r="Q61" s="564"/>
      <c r="R61" s="564"/>
      <c r="S61" s="564"/>
      <c r="T61" s="564"/>
      <c r="U61" s="565"/>
      <c r="AE61" s="369"/>
      <c r="AF61" s="369"/>
    </row>
    <row r="62" spans="2:32" s="251" customFormat="1" ht="27" customHeight="1" x14ac:dyDescent="0.2">
      <c r="B62" s="568"/>
      <c r="C62" s="617"/>
      <c r="D62" s="617"/>
      <c r="E62" s="564" t="s">
        <v>975</v>
      </c>
      <c r="F62" s="564"/>
      <c r="G62" s="564"/>
      <c r="H62" s="564"/>
      <c r="I62" s="564"/>
      <c r="J62" s="564"/>
      <c r="K62" s="564"/>
      <c r="L62" s="564"/>
      <c r="M62" s="564"/>
      <c r="N62" s="564"/>
      <c r="O62" s="564"/>
      <c r="P62" s="564"/>
      <c r="Q62" s="564"/>
      <c r="R62" s="564"/>
      <c r="S62" s="564"/>
      <c r="T62" s="564"/>
      <c r="U62" s="565"/>
      <c r="AD62" s="367"/>
      <c r="AE62" s="369"/>
      <c r="AF62" s="369"/>
    </row>
    <row r="63" spans="2:32" s="251" customFormat="1" ht="27" customHeight="1" x14ac:dyDescent="0.2">
      <c r="B63" s="568"/>
      <c r="C63" s="562" t="s">
        <v>1001</v>
      </c>
      <c r="D63" s="562"/>
      <c r="E63" s="562"/>
      <c r="F63" s="562"/>
      <c r="G63" s="562"/>
      <c r="H63" s="562"/>
      <c r="I63" s="562"/>
      <c r="J63" s="562"/>
      <c r="K63" s="562"/>
      <c r="L63" s="562"/>
      <c r="M63" s="562"/>
      <c r="N63" s="562"/>
      <c r="O63" s="562"/>
      <c r="P63" s="562"/>
      <c r="Q63" s="562"/>
      <c r="R63" s="562"/>
      <c r="S63" s="562"/>
      <c r="T63" s="562"/>
      <c r="U63" s="563"/>
      <c r="AD63" s="367"/>
      <c r="AE63" s="369"/>
      <c r="AF63" s="369"/>
    </row>
    <row r="64" spans="2:32" s="251" customFormat="1" ht="27" customHeight="1" x14ac:dyDescent="0.2">
      <c r="B64" s="568"/>
      <c r="C64" s="562" t="s">
        <v>1002</v>
      </c>
      <c r="D64" s="562"/>
      <c r="E64" s="562"/>
      <c r="F64" s="562"/>
      <c r="G64" s="562"/>
      <c r="H64" s="562"/>
      <c r="I64" s="562"/>
      <c r="J64" s="562"/>
      <c r="K64" s="562"/>
      <c r="L64" s="562"/>
      <c r="M64" s="562"/>
      <c r="N64" s="562"/>
      <c r="O64" s="562"/>
      <c r="P64" s="562"/>
      <c r="Q64" s="562"/>
      <c r="R64" s="562"/>
      <c r="S64" s="562"/>
      <c r="T64" s="562"/>
      <c r="U64" s="563"/>
      <c r="AD64" s="367"/>
      <c r="AE64" s="369"/>
      <c r="AF64" s="369"/>
    </row>
    <row r="65" spans="2:32" s="251" customFormat="1" ht="27" customHeight="1" x14ac:dyDescent="0.2">
      <c r="B65" s="568"/>
      <c r="C65" s="562" t="s">
        <v>1003</v>
      </c>
      <c r="D65" s="562"/>
      <c r="E65" s="562"/>
      <c r="F65" s="562"/>
      <c r="G65" s="562"/>
      <c r="H65" s="562"/>
      <c r="I65" s="562"/>
      <c r="J65" s="562"/>
      <c r="K65" s="562"/>
      <c r="L65" s="562"/>
      <c r="M65" s="562"/>
      <c r="N65" s="562"/>
      <c r="O65" s="562"/>
      <c r="P65" s="562"/>
      <c r="Q65" s="562"/>
      <c r="R65" s="562"/>
      <c r="S65" s="562"/>
      <c r="T65" s="562"/>
      <c r="U65" s="563"/>
      <c r="AD65" s="367"/>
      <c r="AE65" s="369"/>
      <c r="AF65" s="369"/>
    </row>
    <row r="66" spans="2:32" s="251" customFormat="1" ht="27" customHeight="1" x14ac:dyDescent="0.2">
      <c r="B66" s="568"/>
      <c r="C66" s="562" t="s">
        <v>671</v>
      </c>
      <c r="D66" s="562"/>
      <c r="E66" s="562"/>
      <c r="F66" s="562"/>
      <c r="G66" s="562"/>
      <c r="H66" s="562"/>
      <c r="I66" s="562"/>
      <c r="J66" s="562"/>
      <c r="K66" s="562"/>
      <c r="L66" s="562"/>
      <c r="M66" s="562"/>
      <c r="N66" s="562"/>
      <c r="O66" s="562"/>
      <c r="P66" s="562"/>
      <c r="Q66" s="562"/>
      <c r="R66" s="562"/>
      <c r="S66" s="562"/>
      <c r="T66" s="562"/>
      <c r="U66" s="563"/>
    </row>
    <row r="67" spans="2:32" s="251" customFormat="1" ht="27" customHeight="1" x14ac:dyDescent="0.2">
      <c r="B67" s="568"/>
      <c r="C67" s="562" t="s">
        <v>672</v>
      </c>
      <c r="D67" s="562"/>
      <c r="E67" s="562"/>
      <c r="F67" s="562"/>
      <c r="G67" s="562"/>
      <c r="H67" s="562"/>
      <c r="I67" s="562"/>
      <c r="J67" s="562"/>
      <c r="K67" s="562"/>
      <c r="L67" s="562"/>
      <c r="M67" s="562"/>
      <c r="N67" s="562"/>
      <c r="O67" s="562"/>
      <c r="P67" s="562"/>
      <c r="Q67" s="562"/>
      <c r="R67" s="562"/>
      <c r="S67" s="562"/>
      <c r="T67" s="562"/>
      <c r="U67" s="563"/>
    </row>
    <row r="68" spans="2:32" s="251" customFormat="1" ht="27" customHeight="1" x14ac:dyDescent="0.2">
      <c r="B68" s="569" t="s">
        <v>966</v>
      </c>
      <c r="C68" s="560" t="s">
        <v>673</v>
      </c>
      <c r="D68" s="560"/>
      <c r="E68" s="560"/>
      <c r="F68" s="560"/>
      <c r="G68" s="560"/>
      <c r="H68" s="560"/>
      <c r="I68" s="560"/>
      <c r="J68" s="560"/>
      <c r="K68" s="560"/>
      <c r="L68" s="560"/>
      <c r="M68" s="560"/>
      <c r="N68" s="560"/>
      <c r="O68" s="560"/>
      <c r="P68" s="560"/>
      <c r="Q68" s="560"/>
      <c r="R68" s="560"/>
      <c r="S68" s="560"/>
      <c r="T68" s="560"/>
      <c r="U68" s="561"/>
    </row>
    <row r="69" spans="2:32" s="251" customFormat="1" ht="27" customHeight="1" x14ac:dyDescent="0.2">
      <c r="B69" s="506"/>
      <c r="C69" s="562" t="s">
        <v>1004</v>
      </c>
      <c r="D69" s="562"/>
      <c r="E69" s="562"/>
      <c r="F69" s="562"/>
      <c r="G69" s="562"/>
      <c r="H69" s="562"/>
      <c r="I69" s="562"/>
      <c r="J69" s="562"/>
      <c r="K69" s="562"/>
      <c r="L69" s="562"/>
      <c r="M69" s="562"/>
      <c r="N69" s="562"/>
      <c r="O69" s="562"/>
      <c r="P69" s="562"/>
      <c r="Q69" s="562"/>
      <c r="R69" s="562"/>
      <c r="S69" s="562"/>
      <c r="T69" s="562"/>
      <c r="U69" s="563"/>
    </row>
    <row r="70" spans="2:32" s="251" customFormat="1" ht="27" customHeight="1" x14ac:dyDescent="0.2">
      <c r="B70" s="506"/>
      <c r="C70" s="562" t="s">
        <v>1005</v>
      </c>
      <c r="D70" s="562"/>
      <c r="E70" s="562"/>
      <c r="F70" s="562"/>
      <c r="G70" s="562"/>
      <c r="H70" s="562"/>
      <c r="I70" s="562"/>
      <c r="J70" s="562"/>
      <c r="K70" s="562"/>
      <c r="L70" s="562"/>
      <c r="M70" s="562"/>
      <c r="N70" s="562"/>
      <c r="O70" s="562"/>
      <c r="P70" s="562"/>
      <c r="Q70" s="562"/>
      <c r="R70" s="562"/>
      <c r="S70" s="562"/>
      <c r="T70" s="562"/>
      <c r="U70" s="563"/>
    </row>
    <row r="71" spans="2:32" s="251" customFormat="1" ht="27" customHeight="1" x14ac:dyDescent="0.2">
      <c r="B71" s="506"/>
      <c r="C71" s="562" t="s">
        <v>1027</v>
      </c>
      <c r="D71" s="562"/>
      <c r="E71" s="562"/>
      <c r="F71" s="562"/>
      <c r="G71" s="562"/>
      <c r="H71" s="562"/>
      <c r="I71" s="562"/>
      <c r="J71" s="562"/>
      <c r="K71" s="562"/>
      <c r="L71" s="562"/>
      <c r="M71" s="562"/>
      <c r="N71" s="562"/>
      <c r="O71" s="562"/>
      <c r="P71" s="562"/>
      <c r="Q71" s="562"/>
      <c r="R71" s="562"/>
      <c r="S71" s="562"/>
      <c r="T71" s="562"/>
      <c r="U71" s="563"/>
    </row>
    <row r="72" spans="2:32" s="251" customFormat="1" ht="37.5" customHeight="1" x14ac:dyDescent="0.2">
      <c r="B72" s="506"/>
      <c r="C72" s="562" t="s">
        <v>1006</v>
      </c>
      <c r="D72" s="562"/>
      <c r="E72" s="562"/>
      <c r="F72" s="562"/>
      <c r="G72" s="562"/>
      <c r="H72" s="562"/>
      <c r="I72" s="562"/>
      <c r="J72" s="562"/>
      <c r="K72" s="562"/>
      <c r="L72" s="562"/>
      <c r="M72" s="562"/>
      <c r="N72" s="562"/>
      <c r="O72" s="562"/>
      <c r="P72" s="562"/>
      <c r="Q72" s="562"/>
      <c r="R72" s="562"/>
      <c r="S72" s="562"/>
      <c r="T72" s="562"/>
      <c r="U72" s="563"/>
    </row>
    <row r="73" spans="2:32" s="251" customFormat="1" ht="30" customHeight="1" x14ac:dyDescent="0.2">
      <c r="B73" s="506"/>
      <c r="C73" s="514" t="s">
        <v>674</v>
      </c>
      <c r="D73" s="515"/>
      <c r="E73" s="520" t="s">
        <v>967</v>
      </c>
      <c r="F73" s="521"/>
      <c r="G73" s="521"/>
      <c r="H73" s="521"/>
      <c r="I73" s="521"/>
      <c r="J73" s="521"/>
      <c r="K73" s="521"/>
      <c r="L73" s="521"/>
      <c r="M73" s="521"/>
      <c r="N73" s="521"/>
      <c r="O73" s="521"/>
      <c r="P73" s="521"/>
      <c r="Q73" s="521"/>
      <c r="R73" s="521"/>
      <c r="S73" s="521"/>
      <c r="T73" s="521"/>
      <c r="U73" s="522"/>
    </row>
    <row r="74" spans="2:32" s="251" customFormat="1" ht="30" customHeight="1" x14ac:dyDescent="0.2">
      <c r="B74" s="506"/>
      <c r="C74" s="516"/>
      <c r="D74" s="517"/>
      <c r="E74" s="523"/>
      <c r="F74" s="524"/>
      <c r="G74" s="524"/>
      <c r="H74" s="524"/>
      <c r="I74" s="524"/>
      <c r="J74" s="524"/>
      <c r="K74" s="524"/>
      <c r="L74" s="524"/>
      <c r="M74" s="524"/>
      <c r="N74" s="524"/>
      <c r="O74" s="524"/>
      <c r="P74" s="524"/>
      <c r="Q74" s="524"/>
      <c r="R74" s="524"/>
      <c r="S74" s="524"/>
      <c r="T74" s="524"/>
      <c r="U74" s="525"/>
      <c r="X74" s="369"/>
      <c r="Y74" s="369"/>
      <c r="Z74" s="369"/>
      <c r="AA74" s="369"/>
      <c r="AB74" s="369"/>
    </row>
    <row r="75" spans="2:32" s="251" customFormat="1" ht="42.75" customHeight="1" x14ac:dyDescent="0.2">
      <c r="B75" s="506"/>
      <c r="C75" s="516"/>
      <c r="D75" s="517"/>
      <c r="E75" s="564" t="s">
        <v>968</v>
      </c>
      <c r="F75" s="564"/>
      <c r="G75" s="564"/>
      <c r="H75" s="564"/>
      <c r="I75" s="564"/>
      <c r="J75" s="564"/>
      <c r="K75" s="564"/>
      <c r="L75" s="564"/>
      <c r="M75" s="564"/>
      <c r="N75" s="564"/>
      <c r="O75" s="564"/>
      <c r="P75" s="564"/>
      <c r="Q75" s="564"/>
      <c r="R75" s="564"/>
      <c r="S75" s="564"/>
      <c r="T75" s="564"/>
      <c r="U75" s="565"/>
    </row>
    <row r="76" spans="2:32" s="251" customFormat="1" ht="27" customHeight="1" x14ac:dyDescent="0.2">
      <c r="B76" s="506"/>
      <c r="C76" s="516"/>
      <c r="D76" s="517"/>
      <c r="E76" s="520" t="s">
        <v>969</v>
      </c>
      <c r="F76" s="521"/>
      <c r="G76" s="521"/>
      <c r="H76" s="521"/>
      <c r="I76" s="521"/>
      <c r="J76" s="521"/>
      <c r="K76" s="521"/>
      <c r="L76" s="521"/>
      <c r="M76" s="521"/>
      <c r="N76" s="521"/>
      <c r="O76" s="521"/>
      <c r="P76" s="521"/>
      <c r="Q76" s="521"/>
      <c r="R76" s="521"/>
      <c r="S76" s="521"/>
      <c r="T76" s="521"/>
      <c r="U76" s="522"/>
    </row>
    <row r="77" spans="2:32" s="251" customFormat="1" ht="27" customHeight="1" x14ac:dyDescent="0.2">
      <c r="B77" s="506"/>
      <c r="C77" s="518"/>
      <c r="D77" s="519"/>
      <c r="E77" s="523"/>
      <c r="F77" s="524"/>
      <c r="G77" s="524"/>
      <c r="H77" s="524"/>
      <c r="I77" s="524"/>
      <c r="J77" s="524"/>
      <c r="K77" s="524"/>
      <c r="L77" s="524"/>
      <c r="M77" s="524"/>
      <c r="N77" s="524"/>
      <c r="O77" s="524"/>
      <c r="P77" s="524"/>
      <c r="Q77" s="524"/>
      <c r="R77" s="524"/>
      <c r="S77" s="524"/>
      <c r="T77" s="524"/>
      <c r="U77" s="525"/>
    </row>
    <row r="78" spans="2:32" s="251" customFormat="1" ht="27" customHeight="1" x14ac:dyDescent="0.2">
      <c r="B78" s="506"/>
      <c r="C78" s="560" t="s">
        <v>675</v>
      </c>
      <c r="D78" s="560"/>
      <c r="E78" s="560"/>
      <c r="F78" s="560"/>
      <c r="G78" s="560"/>
      <c r="H78" s="560"/>
      <c r="I78" s="560"/>
      <c r="J78" s="560"/>
      <c r="K78" s="560"/>
      <c r="L78" s="560"/>
      <c r="M78" s="560"/>
      <c r="N78" s="560"/>
      <c r="O78" s="560"/>
      <c r="P78" s="560"/>
      <c r="Q78" s="560"/>
      <c r="R78" s="560"/>
      <c r="S78" s="560"/>
      <c r="T78" s="560"/>
      <c r="U78" s="561"/>
    </row>
    <row r="79" spans="2:32" s="251" customFormat="1" ht="27" customHeight="1" x14ac:dyDescent="0.2">
      <c r="B79" s="506"/>
      <c r="C79" s="562" t="s">
        <v>1007</v>
      </c>
      <c r="D79" s="562"/>
      <c r="E79" s="562"/>
      <c r="F79" s="562"/>
      <c r="G79" s="562"/>
      <c r="H79" s="562"/>
      <c r="I79" s="562"/>
      <c r="J79" s="562"/>
      <c r="K79" s="562"/>
      <c r="L79" s="562"/>
      <c r="M79" s="562"/>
      <c r="N79" s="562"/>
      <c r="O79" s="562"/>
      <c r="P79" s="562"/>
      <c r="Q79" s="562"/>
      <c r="R79" s="562"/>
      <c r="S79" s="562"/>
      <c r="T79" s="562"/>
      <c r="U79" s="563"/>
    </row>
    <row r="80" spans="2:32" s="251" customFormat="1" ht="27" customHeight="1" x14ac:dyDescent="0.2">
      <c r="B80" s="506"/>
      <c r="C80" s="562" t="s">
        <v>1008</v>
      </c>
      <c r="D80" s="562"/>
      <c r="E80" s="562"/>
      <c r="F80" s="562"/>
      <c r="G80" s="562"/>
      <c r="H80" s="562"/>
      <c r="I80" s="562"/>
      <c r="J80" s="562"/>
      <c r="K80" s="562"/>
      <c r="L80" s="562"/>
      <c r="M80" s="562"/>
      <c r="N80" s="562"/>
      <c r="O80" s="562"/>
      <c r="P80" s="562"/>
      <c r="Q80" s="562"/>
      <c r="R80" s="562"/>
      <c r="S80" s="562"/>
      <c r="T80" s="562"/>
      <c r="U80" s="563"/>
    </row>
    <row r="81" spans="2:21" s="251" customFormat="1" ht="27" customHeight="1" x14ac:dyDescent="0.2">
      <c r="B81" s="506"/>
      <c r="C81" s="562" t="s">
        <v>678</v>
      </c>
      <c r="D81" s="562"/>
      <c r="E81" s="562"/>
      <c r="F81" s="562"/>
      <c r="G81" s="562"/>
      <c r="H81" s="562"/>
      <c r="I81" s="562"/>
      <c r="J81" s="562"/>
      <c r="K81" s="562"/>
      <c r="L81" s="562"/>
      <c r="M81" s="562"/>
      <c r="N81" s="562"/>
      <c r="O81" s="562"/>
      <c r="P81" s="562"/>
      <c r="Q81" s="562"/>
      <c r="R81" s="562"/>
      <c r="S81" s="562"/>
      <c r="T81" s="562"/>
      <c r="U81" s="563"/>
    </row>
    <row r="82" spans="2:21" s="251" customFormat="1" ht="27" customHeight="1" x14ac:dyDescent="0.2">
      <c r="B82" s="506"/>
      <c r="C82" s="562" t="s">
        <v>1009</v>
      </c>
      <c r="D82" s="562"/>
      <c r="E82" s="562"/>
      <c r="F82" s="562"/>
      <c r="G82" s="562"/>
      <c r="H82" s="562"/>
      <c r="I82" s="562"/>
      <c r="J82" s="562"/>
      <c r="K82" s="562"/>
      <c r="L82" s="562"/>
      <c r="M82" s="562"/>
      <c r="N82" s="562"/>
      <c r="O82" s="562"/>
      <c r="P82" s="562"/>
      <c r="Q82" s="562"/>
      <c r="R82" s="562"/>
      <c r="S82" s="562"/>
      <c r="T82" s="562"/>
      <c r="U82" s="563"/>
    </row>
    <row r="83" spans="2:21" s="251" customFormat="1" ht="27" customHeight="1" x14ac:dyDescent="0.2">
      <c r="B83" s="570" t="s">
        <v>962</v>
      </c>
      <c r="C83" s="577" t="s">
        <v>696</v>
      </c>
      <c r="D83" s="578"/>
      <c r="E83" s="578"/>
      <c r="F83" s="578"/>
      <c r="G83" s="578"/>
      <c r="H83" s="578"/>
      <c r="I83" s="578"/>
      <c r="J83" s="578"/>
      <c r="K83" s="578"/>
      <c r="L83" s="578"/>
      <c r="M83" s="578"/>
      <c r="N83" s="578"/>
      <c r="O83" s="578"/>
      <c r="P83" s="578"/>
      <c r="Q83" s="578"/>
      <c r="R83" s="578"/>
      <c r="S83" s="578"/>
      <c r="T83" s="578"/>
      <c r="U83" s="579"/>
    </row>
    <row r="84" spans="2:21" s="251" customFormat="1" ht="27" customHeight="1" x14ac:dyDescent="0.2">
      <c r="B84" s="571"/>
      <c r="C84" s="597" t="s">
        <v>697</v>
      </c>
      <c r="D84" s="598"/>
      <c r="E84" s="599"/>
      <c r="F84" s="599"/>
      <c r="G84" s="599"/>
      <c r="H84" s="598"/>
      <c r="I84" s="598"/>
      <c r="J84" s="598"/>
      <c r="K84" s="598"/>
      <c r="L84" s="598"/>
      <c r="M84" s="598"/>
      <c r="N84" s="598"/>
      <c r="O84" s="598"/>
      <c r="P84" s="598"/>
      <c r="Q84" s="598"/>
      <c r="R84" s="598"/>
      <c r="S84" s="598"/>
      <c r="T84" s="598"/>
      <c r="U84" s="600"/>
    </row>
    <row r="85" spans="2:21" s="251" customFormat="1" ht="21" customHeight="1" x14ac:dyDescent="0.2">
      <c r="B85" s="571"/>
      <c r="C85" s="573" t="s">
        <v>683</v>
      </c>
      <c r="D85" s="574"/>
      <c r="E85" s="562" t="s">
        <v>686</v>
      </c>
      <c r="F85" s="562"/>
      <c r="G85" s="562"/>
      <c r="H85" s="592" t="s">
        <v>684</v>
      </c>
      <c r="I85" s="592"/>
      <c r="J85" s="592"/>
      <c r="K85" s="592"/>
      <c r="L85" s="592"/>
      <c r="M85" s="592"/>
      <c r="N85" s="592"/>
      <c r="O85" s="592"/>
      <c r="P85" s="592"/>
      <c r="Q85" s="592"/>
      <c r="R85" s="592"/>
      <c r="S85" s="592"/>
      <c r="T85" s="592"/>
      <c r="U85" s="593"/>
    </row>
    <row r="86" spans="2:21" s="251" customFormat="1" ht="21" customHeight="1" x14ac:dyDescent="0.2">
      <c r="B86" s="571"/>
      <c r="C86" s="575"/>
      <c r="D86" s="576"/>
      <c r="E86" s="562" t="s">
        <v>685</v>
      </c>
      <c r="F86" s="562"/>
      <c r="G86" s="562"/>
      <c r="H86" s="592" t="s">
        <v>687</v>
      </c>
      <c r="I86" s="592"/>
      <c r="J86" s="592"/>
      <c r="K86" s="592"/>
      <c r="L86" s="592"/>
      <c r="M86" s="592"/>
      <c r="N86" s="592"/>
      <c r="O86" s="592"/>
      <c r="P86" s="592"/>
      <c r="Q86" s="592"/>
      <c r="R86" s="592"/>
      <c r="S86" s="592"/>
      <c r="T86" s="592"/>
      <c r="U86" s="593"/>
    </row>
    <row r="87" spans="2:21" s="251" customFormat="1" ht="21" customHeight="1" x14ac:dyDescent="0.2">
      <c r="B87" s="571"/>
      <c r="C87" s="575"/>
      <c r="D87" s="576"/>
      <c r="E87" s="562" t="s">
        <v>691</v>
      </c>
      <c r="F87" s="562"/>
      <c r="G87" s="562"/>
      <c r="H87" s="592" t="s">
        <v>692</v>
      </c>
      <c r="I87" s="592"/>
      <c r="J87" s="592"/>
      <c r="K87" s="592"/>
      <c r="L87" s="592"/>
      <c r="M87" s="592"/>
      <c r="N87" s="592"/>
      <c r="O87" s="592"/>
      <c r="P87" s="592"/>
      <c r="Q87" s="592"/>
      <c r="R87" s="592"/>
      <c r="S87" s="592"/>
      <c r="T87" s="592"/>
      <c r="U87" s="593"/>
    </row>
    <row r="88" spans="2:21" s="251" customFormat="1" ht="21" customHeight="1" x14ac:dyDescent="0.2">
      <c r="B88" s="571"/>
      <c r="C88" s="575"/>
      <c r="D88" s="576"/>
      <c r="E88" s="562" t="s">
        <v>689</v>
      </c>
      <c r="F88" s="562"/>
      <c r="G88" s="562"/>
      <c r="H88" s="592" t="s">
        <v>690</v>
      </c>
      <c r="I88" s="592"/>
      <c r="J88" s="592"/>
      <c r="K88" s="592"/>
      <c r="L88" s="592"/>
      <c r="M88" s="592"/>
      <c r="N88" s="592"/>
      <c r="O88" s="592"/>
      <c r="P88" s="592"/>
      <c r="Q88" s="592"/>
      <c r="R88" s="592"/>
      <c r="S88" s="592"/>
      <c r="T88" s="592"/>
      <c r="U88" s="593"/>
    </row>
    <row r="89" spans="2:21" s="251" customFormat="1" ht="21" customHeight="1" x14ac:dyDescent="0.2">
      <c r="B89" s="571"/>
      <c r="C89" s="575"/>
      <c r="D89" s="576"/>
      <c r="E89" s="562" t="s">
        <v>694</v>
      </c>
      <c r="F89" s="562"/>
      <c r="G89" s="562"/>
      <c r="H89" s="592" t="s">
        <v>688</v>
      </c>
      <c r="I89" s="592"/>
      <c r="J89" s="592"/>
      <c r="K89" s="592"/>
      <c r="L89" s="592"/>
      <c r="M89" s="592"/>
      <c r="N89" s="592"/>
      <c r="O89" s="592"/>
      <c r="P89" s="592"/>
      <c r="Q89" s="592"/>
      <c r="R89" s="592"/>
      <c r="S89" s="592"/>
      <c r="T89" s="592"/>
      <c r="U89" s="593"/>
    </row>
    <row r="90" spans="2:21" s="251" customFormat="1" ht="21" customHeight="1" x14ac:dyDescent="0.2">
      <c r="B90" s="571"/>
      <c r="C90" s="575"/>
      <c r="D90" s="576"/>
      <c r="E90" s="562" t="s">
        <v>695</v>
      </c>
      <c r="F90" s="562"/>
      <c r="G90" s="562"/>
      <c r="H90" s="592" t="s">
        <v>693</v>
      </c>
      <c r="I90" s="592"/>
      <c r="J90" s="592"/>
      <c r="K90" s="592"/>
      <c r="L90" s="592"/>
      <c r="M90" s="592"/>
      <c r="N90" s="592"/>
      <c r="O90" s="592"/>
      <c r="P90" s="592"/>
      <c r="Q90" s="592"/>
      <c r="R90" s="592"/>
      <c r="S90" s="592"/>
      <c r="T90" s="592"/>
      <c r="U90" s="593"/>
    </row>
    <row r="91" spans="2:21" s="251" customFormat="1" ht="29.25" customHeight="1" x14ac:dyDescent="0.2">
      <c r="B91" s="571"/>
      <c r="C91" s="577" t="s">
        <v>701</v>
      </c>
      <c r="D91" s="578"/>
      <c r="E91" s="578"/>
      <c r="F91" s="578"/>
      <c r="G91" s="578"/>
      <c r="H91" s="578"/>
      <c r="I91" s="578"/>
      <c r="J91" s="578"/>
      <c r="K91" s="578"/>
      <c r="L91" s="578"/>
      <c r="M91" s="578"/>
      <c r="N91" s="578"/>
      <c r="O91" s="578"/>
      <c r="P91" s="578"/>
      <c r="Q91" s="578"/>
      <c r="R91" s="578"/>
      <c r="S91" s="578"/>
      <c r="T91" s="578"/>
      <c r="U91" s="579"/>
    </row>
    <row r="92" spans="2:21" s="251" customFormat="1" ht="21" customHeight="1" x14ac:dyDescent="0.2">
      <c r="B92" s="571"/>
      <c r="C92" s="546" t="s">
        <v>702</v>
      </c>
      <c r="D92" s="547"/>
      <c r="E92" s="547"/>
      <c r="F92" s="547"/>
      <c r="G92" s="547"/>
      <c r="H92" s="547"/>
      <c r="I92" s="547"/>
      <c r="J92" s="547"/>
      <c r="K92" s="547"/>
      <c r="L92" s="547"/>
      <c r="M92" s="547"/>
      <c r="N92" s="547"/>
      <c r="O92" s="547"/>
      <c r="P92" s="547"/>
      <c r="Q92" s="547"/>
      <c r="R92" s="547"/>
      <c r="S92" s="547"/>
      <c r="T92" s="547"/>
      <c r="U92" s="548"/>
    </row>
    <row r="93" spans="2:21" s="251" customFormat="1" ht="21" customHeight="1" x14ac:dyDescent="0.2">
      <c r="B93" s="571"/>
      <c r="C93" s="601" t="s">
        <v>703</v>
      </c>
      <c r="D93" s="602"/>
      <c r="E93" s="605" t="s">
        <v>699</v>
      </c>
      <c r="F93" s="605"/>
      <c r="G93" s="605"/>
      <c r="H93" s="605"/>
      <c r="I93" s="605"/>
      <c r="J93" s="605"/>
      <c r="K93" s="605"/>
      <c r="L93" s="605"/>
      <c r="M93" s="605"/>
      <c r="N93" s="605"/>
      <c r="O93" s="605"/>
      <c r="P93" s="605"/>
      <c r="Q93" s="605"/>
      <c r="R93" s="605"/>
      <c r="S93" s="605"/>
      <c r="T93" s="605"/>
      <c r="U93" s="606"/>
    </row>
    <row r="94" spans="2:21" s="251" customFormat="1" ht="21" customHeight="1" x14ac:dyDescent="0.2">
      <c r="B94" s="571"/>
      <c r="C94" s="603"/>
      <c r="D94" s="604"/>
      <c r="E94" s="605" t="s">
        <v>700</v>
      </c>
      <c r="F94" s="605"/>
      <c r="G94" s="605"/>
      <c r="H94" s="605"/>
      <c r="I94" s="605"/>
      <c r="J94" s="605"/>
      <c r="K94" s="605"/>
      <c r="L94" s="605"/>
      <c r="M94" s="605"/>
      <c r="N94" s="605"/>
      <c r="O94" s="605"/>
      <c r="P94" s="605"/>
      <c r="Q94" s="605"/>
      <c r="R94" s="605"/>
      <c r="S94" s="605"/>
      <c r="T94" s="605"/>
      <c r="U94" s="606"/>
    </row>
    <row r="95" spans="2:21" s="251" customFormat="1" ht="21" customHeight="1" x14ac:dyDescent="0.2">
      <c r="B95" s="571"/>
      <c r="C95" s="546" t="s">
        <v>704</v>
      </c>
      <c r="D95" s="547"/>
      <c r="E95" s="547"/>
      <c r="F95" s="547"/>
      <c r="G95" s="547"/>
      <c r="H95" s="547"/>
      <c r="I95" s="547"/>
      <c r="J95" s="547"/>
      <c r="K95" s="547"/>
      <c r="L95" s="547"/>
      <c r="M95" s="547"/>
      <c r="N95" s="547"/>
      <c r="O95" s="547"/>
      <c r="P95" s="547"/>
      <c r="Q95" s="547"/>
      <c r="R95" s="547"/>
      <c r="S95" s="547"/>
      <c r="T95" s="547"/>
      <c r="U95" s="548"/>
    </row>
    <row r="96" spans="2:21" s="251" customFormat="1" ht="21" customHeight="1" x14ac:dyDescent="0.2">
      <c r="B96" s="571"/>
      <c r="C96" s="594" t="s">
        <v>705</v>
      </c>
      <c r="D96" s="595"/>
      <c r="E96" s="595"/>
      <c r="F96" s="595"/>
      <c r="G96" s="595"/>
      <c r="H96" s="595"/>
      <c r="I96" s="595"/>
      <c r="J96" s="595"/>
      <c r="K96" s="595"/>
      <c r="L96" s="595"/>
      <c r="M96" s="595"/>
      <c r="N96" s="595"/>
      <c r="O96" s="595"/>
      <c r="P96" s="595"/>
      <c r="Q96" s="595"/>
      <c r="R96" s="595"/>
      <c r="S96" s="595"/>
      <c r="T96" s="595"/>
      <c r="U96" s="596"/>
    </row>
    <row r="97" spans="2:21" s="251" customFormat="1" ht="21" customHeight="1" x14ac:dyDescent="0.2">
      <c r="B97" s="571"/>
      <c r="C97" s="589" t="s">
        <v>707</v>
      </c>
      <c r="D97" s="590"/>
      <c r="E97" s="590"/>
      <c r="F97" s="590"/>
      <c r="G97" s="590"/>
      <c r="H97" s="590"/>
      <c r="I97" s="590"/>
      <c r="J97" s="590"/>
      <c r="K97" s="590"/>
      <c r="L97" s="590"/>
      <c r="M97" s="590"/>
      <c r="N97" s="590"/>
      <c r="O97" s="590"/>
      <c r="P97" s="590"/>
      <c r="Q97" s="590"/>
      <c r="R97" s="590"/>
      <c r="S97" s="590"/>
      <c r="T97" s="590"/>
      <c r="U97" s="591"/>
    </row>
    <row r="98" spans="2:21" s="251" customFormat="1" ht="21" customHeight="1" x14ac:dyDescent="0.2">
      <c r="B98" s="571"/>
      <c r="C98" s="546" t="s">
        <v>706</v>
      </c>
      <c r="D98" s="547"/>
      <c r="E98" s="547"/>
      <c r="F98" s="547"/>
      <c r="G98" s="547"/>
      <c r="H98" s="547"/>
      <c r="I98" s="547"/>
      <c r="J98" s="547"/>
      <c r="K98" s="547"/>
      <c r="L98" s="547"/>
      <c r="M98" s="547"/>
      <c r="N98" s="547"/>
      <c r="O98" s="547"/>
      <c r="P98" s="547"/>
      <c r="Q98" s="547"/>
      <c r="R98" s="547"/>
      <c r="S98" s="547"/>
      <c r="T98" s="547"/>
      <c r="U98" s="548"/>
    </row>
    <row r="99" spans="2:21" s="251" customFormat="1" ht="21" customHeight="1" x14ac:dyDescent="0.2">
      <c r="B99" s="571"/>
      <c r="C99" s="586" t="s">
        <v>708</v>
      </c>
      <c r="D99" s="587"/>
      <c r="E99" s="587"/>
      <c r="F99" s="587"/>
      <c r="G99" s="587"/>
      <c r="H99" s="587"/>
      <c r="I99" s="587"/>
      <c r="J99" s="587"/>
      <c r="K99" s="587"/>
      <c r="L99" s="587"/>
      <c r="M99" s="587"/>
      <c r="N99" s="587"/>
      <c r="O99" s="587"/>
      <c r="P99" s="587"/>
      <c r="Q99" s="587"/>
      <c r="R99" s="587"/>
      <c r="S99" s="587"/>
      <c r="T99" s="587"/>
      <c r="U99" s="588"/>
    </row>
    <row r="100" spans="2:21" s="251" customFormat="1" ht="32.25" customHeight="1" x14ac:dyDescent="0.2">
      <c r="B100" s="571"/>
      <c r="C100" s="577" t="s">
        <v>709</v>
      </c>
      <c r="D100" s="578"/>
      <c r="E100" s="578"/>
      <c r="F100" s="578"/>
      <c r="G100" s="578"/>
      <c r="H100" s="578"/>
      <c r="I100" s="578"/>
      <c r="J100" s="578"/>
      <c r="K100" s="578"/>
      <c r="L100" s="578"/>
      <c r="M100" s="578"/>
      <c r="N100" s="578"/>
      <c r="O100" s="578"/>
      <c r="P100" s="578"/>
      <c r="Q100" s="578"/>
      <c r="R100" s="578"/>
      <c r="S100" s="578"/>
      <c r="T100" s="578"/>
      <c r="U100" s="579"/>
    </row>
    <row r="101" spans="2:21" s="251" customFormat="1" ht="21" customHeight="1" x14ac:dyDescent="0.2">
      <c r="B101" s="571"/>
      <c r="C101" s="583" t="s">
        <v>423</v>
      </c>
      <c r="D101" s="584"/>
      <c r="E101" s="584"/>
      <c r="F101" s="584"/>
      <c r="G101" s="584"/>
      <c r="H101" s="584"/>
      <c r="I101" s="584"/>
      <c r="J101" s="584"/>
      <c r="K101" s="584"/>
      <c r="L101" s="584"/>
      <c r="M101" s="584"/>
      <c r="N101" s="584"/>
      <c r="O101" s="584"/>
      <c r="P101" s="584"/>
      <c r="Q101" s="584"/>
      <c r="R101" s="584"/>
      <c r="S101" s="584"/>
      <c r="T101" s="584"/>
      <c r="U101" s="585"/>
    </row>
    <row r="102" spans="2:21" s="251" customFormat="1" ht="21" customHeight="1" x14ac:dyDescent="0.2">
      <c r="B102" s="571"/>
      <c r="C102" s="583" t="s">
        <v>424</v>
      </c>
      <c r="D102" s="584"/>
      <c r="E102" s="584"/>
      <c r="F102" s="584"/>
      <c r="G102" s="584"/>
      <c r="H102" s="584"/>
      <c r="I102" s="584"/>
      <c r="J102" s="584"/>
      <c r="K102" s="584"/>
      <c r="L102" s="584"/>
      <c r="M102" s="584"/>
      <c r="N102" s="584"/>
      <c r="O102" s="584"/>
      <c r="P102" s="584"/>
      <c r="Q102" s="584"/>
      <c r="R102" s="584"/>
      <c r="S102" s="584"/>
      <c r="T102" s="584"/>
      <c r="U102" s="585"/>
    </row>
    <row r="103" spans="2:21" s="251" customFormat="1" ht="21" customHeight="1" x14ac:dyDescent="0.2">
      <c r="B103" s="571"/>
      <c r="C103" s="583" t="s">
        <v>428</v>
      </c>
      <c r="D103" s="584"/>
      <c r="E103" s="584"/>
      <c r="F103" s="584"/>
      <c r="G103" s="584"/>
      <c r="H103" s="584"/>
      <c r="I103" s="584"/>
      <c r="J103" s="584"/>
      <c r="K103" s="584"/>
      <c r="L103" s="584"/>
      <c r="M103" s="584"/>
      <c r="N103" s="584"/>
      <c r="O103" s="584"/>
      <c r="P103" s="584"/>
      <c r="Q103" s="584"/>
      <c r="R103" s="584"/>
      <c r="S103" s="584"/>
      <c r="T103" s="584"/>
      <c r="U103" s="585"/>
    </row>
    <row r="104" spans="2:21" s="251" customFormat="1" ht="21" customHeight="1" thickBot="1" x14ac:dyDescent="0.25">
      <c r="B104" s="572"/>
      <c r="C104" s="580" t="s">
        <v>429</v>
      </c>
      <c r="D104" s="581"/>
      <c r="E104" s="581"/>
      <c r="F104" s="581"/>
      <c r="G104" s="581"/>
      <c r="H104" s="581"/>
      <c r="I104" s="581"/>
      <c r="J104" s="581"/>
      <c r="K104" s="581"/>
      <c r="L104" s="581"/>
      <c r="M104" s="581"/>
      <c r="N104" s="581"/>
      <c r="O104" s="581"/>
      <c r="P104" s="581"/>
      <c r="Q104" s="581"/>
      <c r="R104" s="581"/>
      <c r="S104" s="581"/>
      <c r="T104" s="581"/>
      <c r="U104" s="582"/>
    </row>
    <row r="105" spans="2:21" s="251" customFormat="1" ht="16.5" customHeight="1" x14ac:dyDescent="0.2">
      <c r="C105" s="252"/>
      <c r="D105" s="252"/>
      <c r="E105" s="252"/>
      <c r="F105" s="252"/>
      <c r="G105" s="252"/>
      <c r="H105" s="252"/>
      <c r="I105" s="252"/>
      <c r="J105" s="252"/>
      <c r="K105" s="252"/>
      <c r="L105" s="252"/>
      <c r="M105" s="252"/>
      <c r="N105" s="252"/>
      <c r="O105" s="252"/>
      <c r="P105" s="252"/>
      <c r="Q105" s="252"/>
      <c r="R105" s="252"/>
      <c r="S105" s="252"/>
      <c r="T105" s="252"/>
      <c r="U105" s="252"/>
    </row>
    <row r="106" spans="2:21" s="251" customFormat="1" x14ac:dyDescent="0.2"/>
  </sheetData>
  <sheetProtection algorithmName="SHA-512" hashValue="nIBLDc9Esj4J6jZFWYRAfeq2L57fapy3tGQnA6nW9oaJK5h3G9039uk/VzR+yJEGp/WBrGqTNofLTEsmzNk1VA==" saltValue="cjmImSdfXB1G164t5R2+GA==" spinCount="100000" sheet="1" objects="1" scenarios="1" selectLockedCells="1" selectUnlockedCells="1"/>
  <mergeCells count="132">
    <mergeCell ref="X4:Z5"/>
    <mergeCell ref="AA4:AD5"/>
    <mergeCell ref="X2:Z2"/>
    <mergeCell ref="X3:Z3"/>
    <mergeCell ref="AA2:AD2"/>
    <mergeCell ref="AA3:AD3"/>
    <mergeCell ref="AE2:AG5"/>
    <mergeCell ref="C34:U34"/>
    <mergeCell ref="C32:U32"/>
    <mergeCell ref="C33:U33"/>
    <mergeCell ref="C13:U13"/>
    <mergeCell ref="B5:U5"/>
    <mergeCell ref="B7:U7"/>
    <mergeCell ref="S2:U2"/>
    <mergeCell ref="S3:U3"/>
    <mergeCell ref="S4:U4"/>
    <mergeCell ref="G2:O4"/>
    <mergeCell ref="P2:R2"/>
    <mergeCell ref="P3:R3"/>
    <mergeCell ref="P4:R4"/>
    <mergeCell ref="C10:U10"/>
    <mergeCell ref="C12:U12"/>
    <mergeCell ref="B8:U8"/>
    <mergeCell ref="B6:U6"/>
    <mergeCell ref="X52:AD54"/>
    <mergeCell ref="C67:U67"/>
    <mergeCell ref="X56:AD58"/>
    <mergeCell ref="C65:U65"/>
    <mergeCell ref="C59:D60"/>
    <mergeCell ref="E59:U59"/>
    <mergeCell ref="E60:U60"/>
    <mergeCell ref="C61:D62"/>
    <mergeCell ref="E61:U61"/>
    <mergeCell ref="E57:U57"/>
    <mergeCell ref="C57:D58"/>
    <mergeCell ref="E58:U58"/>
    <mergeCell ref="E90:G90"/>
    <mergeCell ref="H87:U87"/>
    <mergeCell ref="H88:U88"/>
    <mergeCell ref="H89:U89"/>
    <mergeCell ref="H90:U90"/>
    <mergeCell ref="C96:U96"/>
    <mergeCell ref="C80:U80"/>
    <mergeCell ref="C81:U81"/>
    <mergeCell ref="C83:U83"/>
    <mergeCell ref="C84:U84"/>
    <mergeCell ref="H85:U85"/>
    <mergeCell ref="H86:U86"/>
    <mergeCell ref="C93:D94"/>
    <mergeCell ref="E93:U93"/>
    <mergeCell ref="E94:U94"/>
    <mergeCell ref="C95:U95"/>
    <mergeCell ref="B42:B67"/>
    <mergeCell ref="C69:U69"/>
    <mergeCell ref="C51:U51"/>
    <mergeCell ref="C82:U82"/>
    <mergeCell ref="B68:B82"/>
    <mergeCell ref="C68:U68"/>
    <mergeCell ref="B83:B104"/>
    <mergeCell ref="C85:D90"/>
    <mergeCell ref="E85:G85"/>
    <mergeCell ref="E86:G86"/>
    <mergeCell ref="E75:U75"/>
    <mergeCell ref="C78:U78"/>
    <mergeCell ref="C91:U91"/>
    <mergeCell ref="E87:G87"/>
    <mergeCell ref="E88:G88"/>
    <mergeCell ref="E89:G89"/>
    <mergeCell ref="C104:U104"/>
    <mergeCell ref="C102:U102"/>
    <mergeCell ref="C103:U103"/>
    <mergeCell ref="C99:U99"/>
    <mergeCell ref="C100:U100"/>
    <mergeCell ref="C101:U101"/>
    <mergeCell ref="C92:U92"/>
    <mergeCell ref="C97:U97"/>
    <mergeCell ref="C98:U98"/>
    <mergeCell ref="B2:F4"/>
    <mergeCell ref="C9:U9"/>
    <mergeCell ref="C11:U11"/>
    <mergeCell ref="C42:U42"/>
    <mergeCell ref="C70:U70"/>
    <mergeCell ref="C71:U71"/>
    <mergeCell ref="C72:U72"/>
    <mergeCell ref="C55:U55"/>
    <mergeCell ref="E62:U62"/>
    <mergeCell ref="C63:U63"/>
    <mergeCell ref="C64:U64"/>
    <mergeCell ref="C54:U54"/>
    <mergeCell ref="C38:U38"/>
    <mergeCell ref="C39:U39"/>
    <mergeCell ref="C40:U40"/>
    <mergeCell ref="C41:U41"/>
    <mergeCell ref="C50:U50"/>
    <mergeCell ref="C52:U52"/>
    <mergeCell ref="C53:U53"/>
    <mergeCell ref="C56:U56"/>
    <mergeCell ref="C66:U66"/>
    <mergeCell ref="C79:U79"/>
    <mergeCell ref="C37:U37"/>
    <mergeCell ref="C73:D77"/>
    <mergeCell ref="E76:U77"/>
    <mergeCell ref="E73:U74"/>
    <mergeCell ref="C18:U18"/>
    <mergeCell ref="C14:U14"/>
    <mergeCell ref="C19:U19"/>
    <mergeCell ref="C21:U21"/>
    <mergeCell ref="C29:U29"/>
    <mergeCell ref="C22:U22"/>
    <mergeCell ref="C16:U16"/>
    <mergeCell ref="C23:U23"/>
    <mergeCell ref="C15:U15"/>
    <mergeCell ref="C17:U17"/>
    <mergeCell ref="C48:U48"/>
    <mergeCell ref="C49:U49"/>
    <mergeCell ref="C47:U47"/>
    <mergeCell ref="C43:E46"/>
    <mergeCell ref="F43:U43"/>
    <mergeCell ref="F44:U44"/>
    <mergeCell ref="F45:U45"/>
    <mergeCell ref="F46:U46"/>
    <mergeCell ref="C20:U20"/>
    <mergeCell ref="B9:B41"/>
    <mergeCell ref="C24:U24"/>
    <mergeCell ref="C25:U25"/>
    <mergeCell ref="C26:U26"/>
    <mergeCell ref="C28:U28"/>
    <mergeCell ref="C27:U27"/>
    <mergeCell ref="C30:U30"/>
    <mergeCell ref="C35:U35"/>
    <mergeCell ref="C36:U36"/>
    <mergeCell ref="C31:U31"/>
  </mergeCells>
  <pageMargins left="0.7" right="0.7" top="0.75" bottom="0.75" header="0.3" footer="0.3"/>
  <pageSetup paperSize="9" scale="45" fitToHeight="0"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DY163"/>
  <sheetViews>
    <sheetView showGridLines="0" tabSelected="1" zoomScale="70" zoomScaleNormal="70" workbookViewId="0">
      <selection activeCell="B8" sqref="B8:K8"/>
    </sheetView>
  </sheetViews>
  <sheetFormatPr baseColWidth="10" defaultRowHeight="66.75" customHeight="1" x14ac:dyDescent="0.25"/>
  <cols>
    <col min="1" max="1" width="2.140625" style="346" customWidth="1"/>
    <col min="2" max="2" width="4.85546875" style="346" customWidth="1"/>
    <col min="3" max="3" width="8.28515625" style="346" customWidth="1"/>
    <col min="4" max="4" width="28.85546875" style="346" customWidth="1"/>
    <col min="5" max="5" width="40.28515625" style="346" customWidth="1"/>
    <col min="6" max="6" width="18.42578125" style="346" customWidth="1"/>
    <col min="7" max="7" width="17.140625" style="346" customWidth="1"/>
    <col min="8" max="8" width="37.5703125" style="346" customWidth="1"/>
    <col min="9" max="9" width="39.140625" style="346" customWidth="1"/>
    <col min="10" max="10" width="6.42578125" style="346" customWidth="1"/>
    <col min="11" max="11" width="35" style="346" customWidth="1"/>
    <col min="12" max="12" width="24" style="346" customWidth="1"/>
    <col min="13" max="13" width="55.140625" style="346" customWidth="1"/>
    <col min="14" max="14" width="23.28515625" style="346" customWidth="1"/>
    <col min="15" max="15" width="21.85546875" style="346" customWidth="1"/>
    <col min="16" max="16" width="1.5703125" style="346" customWidth="1"/>
    <col min="17" max="17" width="22.7109375" style="346" customWidth="1"/>
    <col min="18" max="18" width="10.140625" style="346" customWidth="1"/>
    <col min="19" max="19" width="20.85546875" style="346" customWidth="1"/>
    <col min="20" max="20" width="22" style="346" customWidth="1"/>
    <col min="21" max="21" width="13.5703125" style="346" customWidth="1"/>
    <col min="22" max="22" width="26.140625" style="346" customWidth="1"/>
    <col min="23" max="23" width="1.5703125" style="346" customWidth="1"/>
    <col min="24" max="24" width="49.7109375" style="346" customWidth="1"/>
    <col min="25" max="25" width="20" style="346" customWidth="1"/>
    <col min="26" max="26" width="18" style="346" customWidth="1"/>
    <col min="27" max="36" width="11" style="346" customWidth="1"/>
    <col min="37" max="37" width="15.5703125" style="346" customWidth="1"/>
    <col min="38" max="39" width="19.28515625" style="346" customWidth="1"/>
    <col min="40" max="45" width="18.85546875" style="346" customWidth="1"/>
    <col min="46" max="46" width="34" style="346" customWidth="1"/>
    <col min="47" max="47" width="17.42578125" style="346" customWidth="1"/>
    <col min="48" max="48" width="29.7109375" style="346" customWidth="1"/>
    <col min="49" max="49" width="25.42578125" style="346" customWidth="1"/>
    <col min="50" max="50" width="27.7109375" style="346" customWidth="1"/>
    <col min="51" max="51" width="3.5703125" style="346" customWidth="1"/>
    <col min="52" max="55" width="16.5703125" style="346" customWidth="1"/>
    <col min="56" max="56" width="21.140625" style="346" customWidth="1"/>
    <col min="57" max="57" width="19.7109375" style="346" customWidth="1"/>
    <col min="58" max="58" width="1.7109375" style="346" customWidth="1"/>
    <col min="59" max="59" width="1.140625" style="346" customWidth="1"/>
    <col min="60" max="60" width="6.7109375" style="353" customWidth="1"/>
    <col min="61" max="65" width="16" style="346" customWidth="1"/>
    <col min="66" max="66" width="1.42578125" style="346" customWidth="1"/>
    <col min="67" max="67" width="48.7109375" style="346" customWidth="1"/>
    <col min="68" max="72" width="20" style="346" customWidth="1"/>
    <col min="73" max="73" width="1.42578125" style="346" customWidth="1"/>
    <col min="74" max="74" width="62.5703125" style="346" customWidth="1"/>
    <col min="75" max="75" width="34.7109375" style="346" customWidth="1"/>
    <col min="76" max="76" width="28.42578125" style="346" customWidth="1"/>
    <col min="77" max="77" width="1.42578125" style="346" customWidth="1"/>
    <col min="78" max="97" width="9" style="346" customWidth="1"/>
    <col min="98" max="98" width="21.85546875" style="346" customWidth="1"/>
    <col min="99" max="99" width="1.42578125" style="346" customWidth="1"/>
    <col min="100" max="123" width="8.42578125" style="346" customWidth="1"/>
    <col min="124" max="124" width="22.5703125" style="346" customWidth="1"/>
    <col min="125" max="125" width="1.5703125" style="346" customWidth="1"/>
    <col min="126" max="126" width="25.28515625" style="346" customWidth="1"/>
    <col min="127" max="127" width="31.5703125" style="346" customWidth="1"/>
    <col min="128" max="128" width="31.140625" style="346" customWidth="1"/>
    <col min="129" max="129" width="33.42578125" style="346" customWidth="1"/>
    <col min="130" max="16384" width="11.42578125" style="346"/>
  </cols>
  <sheetData>
    <row r="1" spans="1:129" s="263" customFormat="1" ht="12" customHeight="1" thickBot="1" x14ac:dyDescent="0.3">
      <c r="C1" s="335"/>
      <c r="E1" s="336"/>
      <c r="N1" s="428"/>
      <c r="O1" s="428"/>
      <c r="Q1" s="336"/>
      <c r="BH1" s="350"/>
    </row>
    <row r="2" spans="1:129" s="221" customFormat="1" ht="45.75" customHeight="1" thickTop="1" thickBot="1" x14ac:dyDescent="0.3">
      <c r="A2" s="263"/>
      <c r="B2" s="1211"/>
      <c r="C2" s="1212"/>
      <c r="D2" s="1212"/>
      <c r="E2" s="1729">
        <v>2024</v>
      </c>
      <c r="F2" s="1620" t="s">
        <v>1030</v>
      </c>
      <c r="G2" s="1621"/>
      <c r="H2" s="1621"/>
      <c r="I2" s="1621"/>
      <c r="J2" s="1621"/>
      <c r="K2" s="1621"/>
      <c r="L2" s="1621"/>
      <c r="M2" s="1622"/>
      <c r="N2" s="1629" t="s">
        <v>773</v>
      </c>
      <c r="O2" s="1629"/>
      <c r="P2" s="1637" t="s">
        <v>1715</v>
      </c>
      <c r="Q2" s="1637"/>
      <c r="R2" s="1637"/>
      <c r="S2" s="1638"/>
      <c r="T2" s="336"/>
      <c r="U2" s="336"/>
      <c r="V2" s="336"/>
      <c r="W2" s="336"/>
      <c r="X2" s="251"/>
      <c r="Y2" s="251"/>
      <c r="Z2" s="251"/>
      <c r="AA2" s="251"/>
      <c r="AB2" s="251"/>
    </row>
    <row r="3" spans="1:129" s="221" customFormat="1" ht="45.75" customHeight="1" x14ac:dyDescent="0.25">
      <c r="A3" s="263"/>
      <c r="B3" s="1213"/>
      <c r="C3" s="646"/>
      <c r="D3" s="646"/>
      <c r="E3" s="1730"/>
      <c r="F3" s="1623"/>
      <c r="G3" s="1624"/>
      <c r="H3" s="1624"/>
      <c r="I3" s="1624"/>
      <c r="J3" s="1624"/>
      <c r="K3" s="1624"/>
      <c r="L3" s="1624"/>
      <c r="M3" s="1625"/>
      <c r="N3" s="1630" t="s">
        <v>774</v>
      </c>
      <c r="O3" s="1630"/>
      <c r="P3" s="1632" t="s">
        <v>1714</v>
      </c>
      <c r="Q3" s="1632"/>
      <c r="R3" s="1632"/>
      <c r="S3" s="1633"/>
      <c r="T3" s="336"/>
      <c r="U3" s="1614" t="s">
        <v>952</v>
      </c>
      <c r="V3" s="1615"/>
      <c r="W3" s="1673" t="s">
        <v>1520</v>
      </c>
      <c r="X3" s="1674"/>
      <c r="Y3" s="1674"/>
      <c r="Z3" s="1675"/>
      <c r="AA3" s="1676"/>
      <c r="AB3" s="1677"/>
      <c r="AC3" s="1678"/>
    </row>
    <row r="4" spans="1:129" s="221" customFormat="1" ht="45.75" customHeight="1" thickBot="1" x14ac:dyDescent="0.3">
      <c r="A4" s="341"/>
      <c r="B4" s="1214"/>
      <c r="C4" s="1215"/>
      <c r="D4" s="1215"/>
      <c r="E4" s="1731"/>
      <c r="F4" s="1626"/>
      <c r="G4" s="1627"/>
      <c r="H4" s="1627"/>
      <c r="I4" s="1627"/>
      <c r="J4" s="1627"/>
      <c r="K4" s="1627"/>
      <c r="L4" s="1627"/>
      <c r="M4" s="1628"/>
      <c r="N4" s="1631" t="s">
        <v>772</v>
      </c>
      <c r="O4" s="1631"/>
      <c r="P4" s="1634">
        <v>45016</v>
      </c>
      <c r="Q4" s="1635"/>
      <c r="R4" s="1635"/>
      <c r="S4" s="1636"/>
      <c r="T4" s="429"/>
      <c r="U4" s="1616" t="s">
        <v>953</v>
      </c>
      <c r="V4" s="1617"/>
      <c r="W4" s="1685" t="s">
        <v>954</v>
      </c>
      <c r="X4" s="1686"/>
      <c r="Y4" s="1686"/>
      <c r="Z4" s="1687"/>
      <c r="AA4" s="1679"/>
      <c r="AB4" s="1680"/>
      <c r="AC4" s="1681"/>
    </row>
    <row r="5" spans="1:129" s="263" customFormat="1" ht="12" customHeight="1" thickTop="1" thickBot="1" x14ac:dyDescent="0.3">
      <c r="A5" s="341"/>
      <c r="C5" s="337"/>
      <c r="D5" s="338"/>
      <c r="E5" s="339"/>
      <c r="F5" s="338"/>
      <c r="G5" s="430"/>
      <c r="H5" s="338"/>
      <c r="I5" s="338"/>
      <c r="J5" s="338"/>
      <c r="K5" s="339"/>
      <c r="L5" s="339"/>
      <c r="M5" s="338"/>
      <c r="N5" s="430"/>
      <c r="O5" s="430"/>
      <c r="P5" s="338"/>
      <c r="Q5" s="338"/>
      <c r="R5" s="338"/>
      <c r="S5" s="339"/>
      <c r="T5" s="336"/>
      <c r="U5" s="1688" t="s">
        <v>955</v>
      </c>
      <c r="V5" s="1689"/>
      <c r="W5" s="1694" t="s">
        <v>956</v>
      </c>
      <c r="X5" s="1695"/>
      <c r="Y5" s="1695"/>
      <c r="Z5" s="1696"/>
      <c r="AA5" s="1679"/>
      <c r="AB5" s="1680"/>
      <c r="AC5" s="1681"/>
      <c r="BH5" s="350"/>
    </row>
    <row r="6" spans="1:129" s="263" customFormat="1" ht="25.5" customHeight="1" thickTop="1" x14ac:dyDescent="0.25">
      <c r="A6" s="336"/>
      <c r="B6" s="1199" t="s">
        <v>715</v>
      </c>
      <c r="C6" s="1200"/>
      <c r="D6" s="1200"/>
      <c r="E6" s="1200"/>
      <c r="F6" s="1200"/>
      <c r="G6" s="1200"/>
      <c r="H6" s="1200"/>
      <c r="I6" s="1200"/>
      <c r="J6" s="1200"/>
      <c r="K6" s="1201"/>
      <c r="L6" s="1639" t="s">
        <v>951</v>
      </c>
      <c r="M6" s="1640"/>
      <c r="N6" s="1640"/>
      <c r="O6" s="1640"/>
      <c r="P6" s="1640"/>
      <c r="Q6" s="1640"/>
      <c r="R6" s="1640"/>
      <c r="S6" s="1640"/>
      <c r="T6" s="446"/>
      <c r="U6" s="1690"/>
      <c r="V6" s="1691"/>
      <c r="W6" s="1697"/>
      <c r="X6" s="1698"/>
      <c r="Y6" s="1698"/>
      <c r="Z6" s="1699"/>
      <c r="AA6" s="1679"/>
      <c r="AB6" s="1680"/>
      <c r="AC6" s="1681"/>
      <c r="BH6" s="350"/>
    </row>
    <row r="7" spans="1:129" s="263" customFormat="1" ht="25.5" customHeight="1" thickBot="1" x14ac:dyDescent="0.3">
      <c r="B7" s="1202" t="s">
        <v>716</v>
      </c>
      <c r="C7" s="1203"/>
      <c r="D7" s="1203"/>
      <c r="E7" s="1203"/>
      <c r="F7" s="1203"/>
      <c r="G7" s="1203"/>
      <c r="H7" s="1203"/>
      <c r="I7" s="1203"/>
      <c r="J7" s="1203"/>
      <c r="K7" s="1204"/>
      <c r="L7" s="1641" t="s">
        <v>950</v>
      </c>
      <c r="M7" s="1641"/>
      <c r="N7" s="1641"/>
      <c r="O7" s="1641"/>
      <c r="P7" s="1641"/>
      <c r="Q7" s="1641"/>
      <c r="R7" s="1641"/>
      <c r="S7" s="1641"/>
      <c r="T7" s="446"/>
      <c r="U7" s="1692"/>
      <c r="V7" s="1693"/>
      <c r="W7" s="1700"/>
      <c r="X7" s="1701"/>
      <c r="Y7" s="1701"/>
      <c r="Z7" s="1702"/>
      <c r="AA7" s="1682"/>
      <c r="AB7" s="1683"/>
      <c r="AC7" s="1684"/>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40"/>
      <c r="BH7" s="351"/>
      <c r="BI7" s="340"/>
      <c r="BJ7" s="340"/>
      <c r="BK7" s="340"/>
      <c r="BL7" s="340"/>
      <c r="BM7" s="340"/>
      <c r="BN7" s="340"/>
      <c r="BO7" s="340"/>
      <c r="BP7" s="340"/>
      <c r="BQ7" s="340"/>
      <c r="BR7" s="340"/>
      <c r="BS7" s="340"/>
      <c r="BT7" s="340"/>
      <c r="BU7" s="340"/>
      <c r="BV7" s="340"/>
      <c r="BW7" s="340"/>
      <c r="BX7" s="340"/>
      <c r="BY7" s="340"/>
      <c r="BZ7" s="340"/>
      <c r="CA7" s="340"/>
      <c r="CB7" s="340"/>
      <c r="CC7" s="340"/>
      <c r="CD7" s="340"/>
      <c r="CE7" s="340"/>
      <c r="CF7" s="340"/>
      <c r="CG7" s="340"/>
      <c r="CH7" s="340"/>
      <c r="CI7" s="340"/>
      <c r="CJ7" s="340"/>
      <c r="CK7" s="340"/>
      <c r="CL7" s="340"/>
      <c r="CM7" s="340"/>
      <c r="CN7" s="340"/>
      <c r="CO7" s="340"/>
      <c r="CP7" s="340"/>
      <c r="CQ7" s="340"/>
      <c r="CR7" s="340"/>
      <c r="CS7" s="340"/>
      <c r="CT7" s="340"/>
      <c r="CU7" s="340"/>
      <c r="CV7" s="340"/>
      <c r="CW7" s="340"/>
      <c r="CX7" s="340"/>
      <c r="CY7" s="340"/>
      <c r="CZ7" s="340"/>
      <c r="DA7" s="340"/>
      <c r="DB7" s="340"/>
      <c r="DC7" s="340"/>
      <c r="DD7" s="340"/>
      <c r="DE7" s="340"/>
      <c r="DF7" s="340"/>
      <c r="DG7" s="340"/>
      <c r="DH7" s="340"/>
      <c r="DI7" s="340"/>
      <c r="DJ7" s="340"/>
      <c r="DK7" s="340"/>
      <c r="DL7" s="340"/>
      <c r="DM7" s="340"/>
      <c r="DN7" s="340"/>
      <c r="DO7" s="340"/>
      <c r="DP7" s="340"/>
      <c r="DQ7" s="340"/>
      <c r="DR7" s="340"/>
      <c r="DS7" s="340"/>
      <c r="DT7" s="340"/>
      <c r="DU7" s="340"/>
    </row>
    <row r="8" spans="1:129" s="263" customFormat="1" ht="25.5" customHeight="1" x14ac:dyDescent="0.25">
      <c r="B8" s="1205" t="s">
        <v>1480</v>
      </c>
      <c r="C8" s="1206"/>
      <c r="D8" s="1206"/>
      <c r="E8" s="1206"/>
      <c r="F8" s="1206"/>
      <c r="G8" s="1206"/>
      <c r="H8" s="1206"/>
      <c r="I8" s="1206"/>
      <c r="J8" s="1206"/>
      <c r="K8" s="1207"/>
      <c r="L8" s="1642" t="s">
        <v>1407</v>
      </c>
      <c r="M8" s="1643"/>
      <c r="N8" s="1643"/>
      <c r="O8" s="1643"/>
      <c r="P8" s="1643"/>
      <c r="Q8" s="1643"/>
      <c r="R8" s="1643"/>
      <c r="S8" s="1644"/>
      <c r="T8" s="336"/>
      <c r="U8" s="336"/>
      <c r="V8" s="336"/>
      <c r="X8" s="495"/>
      <c r="AF8" s="340"/>
      <c r="AG8" s="340"/>
      <c r="AH8" s="340"/>
      <c r="AI8" s="340"/>
      <c r="AJ8" s="340"/>
      <c r="AK8" s="340"/>
      <c r="AL8" s="340"/>
      <c r="AM8" s="340"/>
      <c r="AN8" s="340"/>
      <c r="AO8" s="340"/>
      <c r="AP8" s="340"/>
      <c r="AQ8" s="340"/>
      <c r="AR8" s="340"/>
      <c r="AS8" s="340"/>
      <c r="AT8" s="340"/>
      <c r="AU8" s="340"/>
      <c r="AV8" s="340"/>
      <c r="AW8" s="340"/>
      <c r="AX8" s="340"/>
      <c r="AY8" s="340"/>
      <c r="AZ8" s="340"/>
      <c r="BA8" s="340"/>
      <c r="BB8" s="340"/>
      <c r="BC8" s="340"/>
      <c r="BD8" s="340"/>
      <c r="BE8" s="340"/>
      <c r="BF8" s="340"/>
      <c r="BG8" s="340"/>
      <c r="BH8" s="351"/>
      <c r="BI8" s="340"/>
      <c r="BJ8" s="340"/>
      <c r="BK8" s="340"/>
      <c r="BL8" s="340"/>
      <c r="BM8" s="340"/>
      <c r="BN8" s="340"/>
      <c r="BO8" s="340"/>
      <c r="BP8" s="340"/>
      <c r="BQ8" s="340"/>
      <c r="BR8" s="340"/>
      <c r="BS8" s="340"/>
      <c r="BT8" s="340"/>
      <c r="BU8" s="340"/>
      <c r="BV8" s="340"/>
      <c r="BW8" s="340"/>
      <c r="BX8" s="340"/>
      <c r="BY8" s="340"/>
      <c r="BZ8" s="340"/>
      <c r="CA8" s="340"/>
      <c r="CB8" s="340"/>
      <c r="CC8" s="340"/>
      <c r="CD8" s="340"/>
      <c r="CE8" s="340"/>
      <c r="CF8" s="340"/>
      <c r="CG8" s="340"/>
      <c r="CH8" s="340"/>
      <c r="CI8" s="340"/>
      <c r="CJ8" s="340"/>
      <c r="CK8" s="340"/>
      <c r="CL8" s="340"/>
      <c r="CM8" s="340"/>
      <c r="CN8" s="340"/>
      <c r="CO8" s="340"/>
      <c r="CP8" s="340"/>
      <c r="CQ8" s="340"/>
      <c r="CR8" s="340"/>
      <c r="CS8" s="340"/>
      <c r="CT8" s="340"/>
      <c r="CU8" s="340"/>
      <c r="CV8" s="340"/>
      <c r="CW8" s="340"/>
      <c r="CX8" s="340"/>
      <c r="CY8" s="340"/>
      <c r="CZ8" s="340"/>
      <c r="DA8" s="340"/>
      <c r="DB8" s="340"/>
      <c r="DC8" s="340"/>
      <c r="DD8" s="340"/>
      <c r="DE8" s="340"/>
      <c r="DF8" s="340"/>
      <c r="DG8" s="340"/>
      <c r="DH8" s="340"/>
      <c r="DI8" s="340"/>
      <c r="DJ8" s="340"/>
      <c r="DK8" s="340"/>
      <c r="DL8" s="340"/>
      <c r="DM8" s="340"/>
      <c r="DN8" s="340"/>
      <c r="DO8" s="340"/>
      <c r="DP8" s="340"/>
      <c r="DQ8" s="340"/>
      <c r="DR8" s="340"/>
      <c r="DS8" s="340"/>
      <c r="DT8" s="340"/>
      <c r="DU8" s="340"/>
    </row>
    <row r="9" spans="1:129" s="263" customFormat="1" ht="25.5" customHeight="1" thickBot="1" x14ac:dyDescent="0.3">
      <c r="B9" s="1208" t="s">
        <v>1408</v>
      </c>
      <c r="C9" s="1209"/>
      <c r="D9" s="1209"/>
      <c r="E9" s="1209"/>
      <c r="F9" s="1209"/>
      <c r="G9" s="1209"/>
      <c r="H9" s="1209"/>
      <c r="I9" s="1209"/>
      <c r="J9" s="1209"/>
      <c r="K9" s="1210"/>
      <c r="L9" s="1353" t="s">
        <v>1515</v>
      </c>
      <c r="M9" s="1353"/>
      <c r="N9" s="1353"/>
      <c r="O9" s="1353"/>
      <c r="P9" s="1353"/>
      <c r="Q9" s="1353"/>
      <c r="R9" s="1353"/>
      <c r="S9" s="1353"/>
      <c r="T9" s="447"/>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51"/>
      <c r="BI9" s="340"/>
      <c r="BJ9" s="340"/>
      <c r="BK9" s="340"/>
      <c r="BL9" s="340"/>
      <c r="BM9" s="340"/>
      <c r="BN9" s="340"/>
      <c r="BO9" s="340"/>
      <c r="BP9" s="340"/>
      <c r="BQ9" s="340"/>
      <c r="BR9" s="340"/>
      <c r="BS9" s="340"/>
      <c r="BT9" s="340"/>
      <c r="BU9" s="340"/>
      <c r="BV9" s="340"/>
      <c r="BW9" s="340"/>
      <c r="BX9" s="340"/>
      <c r="BY9" s="340"/>
      <c r="BZ9" s="340"/>
      <c r="CA9" s="340"/>
      <c r="CB9" s="340"/>
      <c r="CC9" s="340"/>
      <c r="CD9" s="340"/>
      <c r="CE9" s="340"/>
      <c r="CF9" s="340"/>
      <c r="CG9" s="340"/>
      <c r="CH9" s="340"/>
      <c r="CI9" s="340"/>
      <c r="CJ9" s="340"/>
      <c r="CK9" s="340"/>
      <c r="CL9" s="340"/>
      <c r="CM9" s="340"/>
      <c r="CN9" s="340"/>
      <c r="CO9" s="340"/>
      <c r="CP9" s="340"/>
      <c r="CQ9" s="340"/>
      <c r="CR9" s="340"/>
      <c r="CS9" s="340"/>
      <c r="CT9" s="340"/>
      <c r="CU9" s="340"/>
      <c r="CV9" s="340"/>
      <c r="CW9" s="340"/>
      <c r="CX9" s="340"/>
      <c r="CY9" s="340"/>
      <c r="CZ9" s="340"/>
      <c r="DA9" s="340"/>
      <c r="DB9" s="340"/>
      <c r="DC9" s="340"/>
      <c r="DD9" s="340"/>
      <c r="DE9" s="340"/>
      <c r="DF9" s="340"/>
      <c r="DG9" s="340"/>
      <c r="DH9" s="340"/>
      <c r="DI9" s="340"/>
      <c r="DJ9" s="340"/>
      <c r="DK9" s="340"/>
      <c r="DL9" s="340"/>
      <c r="DM9" s="340"/>
      <c r="DN9" s="340"/>
      <c r="DO9" s="340"/>
      <c r="DP9" s="340"/>
      <c r="DQ9" s="340"/>
      <c r="DR9" s="340"/>
      <c r="DS9" s="340"/>
      <c r="DT9" s="340"/>
      <c r="DU9" s="340"/>
    </row>
    <row r="10" spans="1:129" s="341" customFormat="1" ht="12" customHeight="1" thickTop="1" thickBot="1" x14ac:dyDescent="0.3">
      <c r="C10" s="1618"/>
      <c r="D10" s="1618"/>
      <c r="E10" s="1618"/>
      <c r="F10" s="1618"/>
      <c r="G10" s="1618"/>
      <c r="H10" s="1618"/>
      <c r="I10" s="1618"/>
      <c r="J10" s="1618"/>
      <c r="K10" s="1618"/>
      <c r="L10" s="1619"/>
      <c r="M10" s="1619"/>
      <c r="N10" s="1619"/>
      <c r="O10" s="1619"/>
      <c r="P10" s="1619"/>
      <c r="Q10" s="1619"/>
      <c r="R10" s="1619"/>
      <c r="S10" s="1619"/>
      <c r="T10" s="445"/>
      <c r="U10" s="445"/>
      <c r="V10" s="445"/>
      <c r="W10" s="445"/>
      <c r="X10" s="445"/>
      <c r="Y10" s="445"/>
      <c r="Z10" s="445"/>
      <c r="AA10" s="445"/>
      <c r="AB10" s="445"/>
      <c r="AC10" s="445"/>
      <c r="AD10" s="445"/>
      <c r="AE10" s="445"/>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52"/>
      <c r="BI10" s="342"/>
      <c r="BJ10" s="342"/>
      <c r="BK10" s="342"/>
      <c r="BL10" s="342"/>
      <c r="BM10" s="342"/>
      <c r="BN10" s="342"/>
      <c r="BO10" s="342"/>
      <c r="BP10" s="342"/>
      <c r="BQ10" s="342"/>
      <c r="BR10" s="342"/>
      <c r="BS10" s="342"/>
      <c r="BT10" s="342"/>
      <c r="BU10" s="342"/>
      <c r="BV10" s="342"/>
      <c r="BW10" s="347"/>
      <c r="BX10" s="342"/>
      <c r="BY10" s="342"/>
      <c r="BZ10" s="342"/>
      <c r="CA10" s="342"/>
      <c r="CB10" s="342"/>
      <c r="CC10" s="342"/>
      <c r="CD10" s="342"/>
      <c r="CE10" s="342"/>
      <c r="CF10" s="342"/>
      <c r="CG10" s="342"/>
      <c r="CH10" s="347"/>
      <c r="CI10" s="347"/>
      <c r="CJ10" s="347"/>
      <c r="CK10" s="347"/>
      <c r="CL10" s="342"/>
      <c r="CM10" s="342"/>
      <c r="CN10" s="342"/>
      <c r="CO10" s="342"/>
      <c r="CP10" s="342"/>
      <c r="CQ10" s="342"/>
      <c r="CR10" s="342"/>
      <c r="CS10" s="342"/>
      <c r="CT10" s="342"/>
      <c r="CU10" s="342"/>
      <c r="CV10" s="342"/>
      <c r="CW10" s="342"/>
      <c r="CX10" s="342"/>
      <c r="CY10" s="342"/>
      <c r="CZ10" s="347"/>
      <c r="DA10" s="347"/>
      <c r="DB10" s="347"/>
      <c r="DC10" s="347"/>
      <c r="DD10" s="342"/>
      <c r="DE10" s="342"/>
      <c r="DF10" s="342"/>
      <c r="DG10" s="342"/>
      <c r="DH10" s="347"/>
      <c r="DI10" s="347"/>
      <c r="DJ10" s="347"/>
      <c r="DK10" s="347"/>
      <c r="DL10" s="342"/>
      <c r="DM10" s="342"/>
      <c r="DN10" s="342"/>
      <c r="DO10" s="342"/>
      <c r="DP10" s="342"/>
      <c r="DQ10" s="342"/>
      <c r="DR10" s="342"/>
      <c r="DS10" s="342"/>
      <c r="DT10" s="342"/>
      <c r="DU10" s="342"/>
    </row>
    <row r="11" spans="1:129" s="341" customFormat="1" ht="24" customHeight="1" thickBot="1" x14ac:dyDescent="0.3">
      <c r="B11" s="1216" t="s">
        <v>958</v>
      </c>
      <c r="C11" s="1217"/>
      <c r="D11" s="1217"/>
      <c r="E11" s="1217"/>
      <c r="F11" s="1217"/>
      <c r="G11" s="1217"/>
      <c r="H11" s="1217"/>
      <c r="I11" s="1217"/>
      <c r="J11" s="1217"/>
      <c r="K11" s="1217"/>
      <c r="L11" s="1217"/>
      <c r="M11" s="1217"/>
      <c r="N11" s="1217"/>
      <c r="O11" s="1217"/>
      <c r="P11" s="1217"/>
      <c r="Q11" s="1217"/>
      <c r="R11" s="1217"/>
      <c r="S11" s="1217"/>
      <c r="T11" s="1217"/>
      <c r="U11" s="1217"/>
      <c r="V11" s="1218"/>
      <c r="W11" s="443"/>
      <c r="X11" s="1216" t="s">
        <v>959</v>
      </c>
      <c r="Y11" s="1217"/>
      <c r="Z11" s="1217"/>
      <c r="AA11" s="1217"/>
      <c r="AB11" s="1217"/>
      <c r="AC11" s="1217"/>
      <c r="AD11" s="1217"/>
      <c r="AE11" s="1217"/>
      <c r="AF11" s="1217"/>
      <c r="AG11" s="1217"/>
      <c r="AH11" s="1217"/>
      <c r="AI11" s="1217"/>
      <c r="AJ11" s="1217"/>
      <c r="AK11" s="1217"/>
      <c r="AL11" s="1217"/>
      <c r="AM11" s="1217"/>
      <c r="AN11" s="1217"/>
      <c r="AO11" s="1217"/>
      <c r="AP11" s="1217"/>
      <c r="AQ11" s="1217"/>
      <c r="AR11" s="1217"/>
      <c r="AS11" s="1217"/>
      <c r="AT11" s="1217"/>
      <c r="AU11" s="1217"/>
      <c r="AV11" s="1217"/>
      <c r="AW11" s="1217"/>
      <c r="AX11" s="1218"/>
      <c r="AY11" s="443"/>
      <c r="AZ11" s="1216" t="s">
        <v>960</v>
      </c>
      <c r="BA11" s="1217"/>
      <c r="BB11" s="1217"/>
      <c r="BC11" s="1217"/>
      <c r="BD11" s="1217"/>
      <c r="BE11" s="1217"/>
      <c r="BF11" s="1217"/>
      <c r="BG11" s="1217"/>
      <c r="BH11" s="1217"/>
      <c r="BI11" s="1217"/>
      <c r="BJ11" s="1217"/>
      <c r="BK11" s="1217"/>
      <c r="BL11" s="1217"/>
      <c r="BM11" s="1217"/>
      <c r="BN11" s="1217"/>
      <c r="BO11" s="1217"/>
      <c r="BP11" s="1217"/>
      <c r="BQ11" s="1217"/>
      <c r="BR11" s="1217"/>
      <c r="BS11" s="1217"/>
      <c r="BT11" s="1217"/>
      <c r="BU11" s="1217"/>
      <c r="BV11" s="1217"/>
      <c r="BW11" s="1217"/>
      <c r="BX11" s="1218"/>
      <c r="BY11" s="443"/>
      <c r="BZ11" s="1581" t="s">
        <v>961</v>
      </c>
      <c r="CA11" s="1582"/>
      <c r="CB11" s="1582"/>
      <c r="CC11" s="1582"/>
      <c r="CD11" s="1582"/>
      <c r="CE11" s="1582"/>
      <c r="CF11" s="1582"/>
      <c r="CG11" s="1582"/>
      <c r="CH11" s="1582"/>
      <c r="CI11" s="1582"/>
      <c r="CJ11" s="1582"/>
      <c r="CK11" s="1582"/>
      <c r="CL11" s="1582"/>
      <c r="CM11" s="1582"/>
      <c r="CN11" s="1582"/>
      <c r="CO11" s="1582"/>
      <c r="CP11" s="1582"/>
      <c r="CQ11" s="1582"/>
      <c r="CR11" s="1582"/>
      <c r="CS11" s="1582"/>
      <c r="CT11" s="1582"/>
      <c r="CU11" s="1582"/>
      <c r="CV11" s="1582"/>
      <c r="CW11" s="1582"/>
      <c r="CX11" s="1582"/>
      <c r="CY11" s="1582"/>
      <c r="CZ11" s="1582"/>
      <c r="DA11" s="1582"/>
      <c r="DB11" s="1582"/>
      <c r="DC11" s="1582"/>
      <c r="DD11" s="1582"/>
      <c r="DE11" s="1582"/>
      <c r="DF11" s="1582"/>
      <c r="DG11" s="1582"/>
      <c r="DH11" s="1582"/>
      <c r="DI11" s="1582"/>
      <c r="DJ11" s="1582"/>
      <c r="DK11" s="1582"/>
      <c r="DL11" s="1582"/>
      <c r="DM11" s="1582"/>
      <c r="DN11" s="1582"/>
      <c r="DO11" s="1582"/>
      <c r="DP11" s="1582"/>
      <c r="DQ11" s="1582"/>
      <c r="DR11" s="1582"/>
      <c r="DS11" s="1582"/>
      <c r="DT11" s="1582"/>
      <c r="DU11" s="1582"/>
      <c r="DV11" s="1582"/>
      <c r="DW11" s="1582"/>
      <c r="DX11" s="1582"/>
      <c r="DY11" s="1583"/>
    </row>
    <row r="12" spans="1:129" s="343" customFormat="1" ht="28.5" customHeight="1" thickBot="1" x14ac:dyDescent="0.3">
      <c r="B12" s="1219" t="s">
        <v>656</v>
      </c>
      <c r="C12" s="1220"/>
      <c r="D12" s="1220"/>
      <c r="E12" s="1220"/>
      <c r="F12" s="1220"/>
      <c r="G12" s="1220"/>
      <c r="H12" s="1220"/>
      <c r="I12" s="1220"/>
      <c r="J12" s="1220"/>
      <c r="K12" s="1220"/>
      <c r="L12" s="1220"/>
      <c r="M12" s="1220"/>
      <c r="N12" s="1220"/>
      <c r="O12" s="1221"/>
      <c r="P12" s="1360"/>
      <c r="Q12" s="1413" t="s">
        <v>655</v>
      </c>
      <c r="R12" s="1414"/>
      <c r="S12" s="1414"/>
      <c r="T12" s="1414"/>
      <c r="U12" s="1414"/>
      <c r="V12" s="1415"/>
      <c r="W12" s="442"/>
      <c r="X12" s="1413" t="s">
        <v>657</v>
      </c>
      <c r="Y12" s="1414"/>
      <c r="Z12" s="1414"/>
      <c r="AA12" s="1414"/>
      <c r="AB12" s="1414"/>
      <c r="AC12" s="1414"/>
      <c r="AD12" s="1414"/>
      <c r="AE12" s="1414"/>
      <c r="AF12" s="1414"/>
      <c r="AG12" s="1414"/>
      <c r="AH12" s="1414"/>
      <c r="AI12" s="1414"/>
      <c r="AJ12" s="1414"/>
      <c r="AK12" s="1414"/>
      <c r="AL12" s="1414"/>
      <c r="AM12" s="1414"/>
      <c r="AN12" s="1414"/>
      <c r="AO12" s="1414"/>
      <c r="AP12" s="1414"/>
      <c r="AQ12" s="1414"/>
      <c r="AR12" s="1414"/>
      <c r="AS12" s="1414"/>
      <c r="AT12" s="1414"/>
      <c r="AU12" s="1414"/>
      <c r="AV12" s="1414"/>
      <c r="AW12" s="1414"/>
      <c r="AX12" s="1415"/>
      <c r="AY12" s="448">
        <f>+(IF(AND($AZ20&gt;0,$AZ20&lt;=0.2),0.2,(IF(AND($AZ20&gt;0.2,$AZ20&lt;=0.4),0.4,(IF(AND($AZ20&gt;0.4,$AZ20&lt;=0.6),0.6,(IF(AND($AZ20&gt;0.6,$AZ20&lt;=0.8),0.8,(IF($AZ20&gt;0.8,1,""))))))))))</f>
        <v>0.2</v>
      </c>
      <c r="AZ12" s="1413" t="s">
        <v>658</v>
      </c>
      <c r="BA12" s="1414"/>
      <c r="BB12" s="1414"/>
      <c r="BC12" s="1414"/>
      <c r="BD12" s="1414"/>
      <c r="BE12" s="1414"/>
      <c r="BF12" s="1414"/>
      <c r="BG12" s="1414"/>
      <c r="BH12" s="1414"/>
      <c r="BI12" s="1414"/>
      <c r="BJ12" s="1414"/>
      <c r="BK12" s="1414"/>
      <c r="BL12" s="1414"/>
      <c r="BM12" s="1415"/>
      <c r="BN12" s="1360"/>
      <c r="BO12" s="1447" t="s">
        <v>659</v>
      </c>
      <c r="BP12" s="1448"/>
      <c r="BQ12" s="1448"/>
      <c r="BR12" s="1448"/>
      <c r="BS12" s="1448"/>
      <c r="BT12" s="1448"/>
      <c r="BU12" s="1448"/>
      <c r="BV12" s="1448"/>
      <c r="BW12" s="1448"/>
      <c r="BX12" s="1449"/>
      <c r="BY12" s="1250"/>
      <c r="BZ12" s="1585" t="s">
        <v>572</v>
      </c>
      <c r="CA12" s="1586"/>
      <c r="CB12" s="1586"/>
      <c r="CC12" s="1586"/>
      <c r="CD12" s="1586"/>
      <c r="CE12" s="1586"/>
      <c r="CF12" s="1586"/>
      <c r="CG12" s="1586"/>
      <c r="CH12" s="1586"/>
      <c r="CI12" s="1586"/>
      <c r="CJ12" s="1586"/>
      <c r="CK12" s="1586"/>
      <c r="CL12" s="1586"/>
      <c r="CM12" s="1586"/>
      <c r="CN12" s="1586"/>
      <c r="CO12" s="1586"/>
      <c r="CP12" s="1586"/>
      <c r="CQ12" s="1586"/>
      <c r="CR12" s="1586"/>
      <c r="CS12" s="1586"/>
      <c r="CT12" s="1586"/>
      <c r="CU12" s="1586"/>
      <c r="CV12" s="1586"/>
      <c r="CW12" s="1586"/>
      <c r="CX12" s="1586"/>
      <c r="CY12" s="1586"/>
      <c r="CZ12" s="1586"/>
      <c r="DA12" s="1586"/>
      <c r="DB12" s="1586"/>
      <c r="DC12" s="1586"/>
      <c r="DD12" s="1586"/>
      <c r="DE12" s="1586"/>
      <c r="DF12" s="1586"/>
      <c r="DG12" s="1586"/>
      <c r="DH12" s="1586"/>
      <c r="DI12" s="1586"/>
      <c r="DJ12" s="1586"/>
      <c r="DK12" s="1586"/>
      <c r="DL12" s="1586"/>
      <c r="DM12" s="1586"/>
      <c r="DN12" s="1586"/>
      <c r="DO12" s="1586"/>
      <c r="DP12" s="1586"/>
      <c r="DQ12" s="1586"/>
      <c r="DR12" s="1586"/>
      <c r="DS12" s="1586"/>
      <c r="DT12" s="1587"/>
      <c r="DU12" s="1250"/>
      <c r="DV12" s="1591" t="s">
        <v>649</v>
      </c>
      <c r="DW12" s="1592"/>
      <c r="DX12" s="1592"/>
      <c r="DY12" s="1593"/>
    </row>
    <row r="13" spans="1:129" s="263" customFormat="1" ht="28.5" customHeight="1" thickBot="1" x14ac:dyDescent="0.3">
      <c r="B13" s="1222" t="s">
        <v>0</v>
      </c>
      <c r="C13" s="1223"/>
      <c r="D13" s="1223"/>
      <c r="E13" s="1223"/>
      <c r="F13" s="1223"/>
      <c r="G13" s="1223"/>
      <c r="H13" s="1223"/>
      <c r="I13" s="1223"/>
      <c r="J13" s="1223"/>
      <c r="K13" s="1223"/>
      <c r="L13" s="1223"/>
      <c r="M13" s="1223"/>
      <c r="N13" s="1223"/>
      <c r="O13" s="1224"/>
      <c r="P13" s="1250"/>
      <c r="Q13" s="1430" t="s">
        <v>352</v>
      </c>
      <c r="R13" s="1431"/>
      <c r="S13" s="1431"/>
      <c r="T13" s="1431"/>
      <c r="U13" s="1431"/>
      <c r="V13" s="1432"/>
      <c r="W13" s="442"/>
      <c r="X13" s="1440" t="s">
        <v>519</v>
      </c>
      <c r="Y13" s="1441"/>
      <c r="Z13" s="1441"/>
      <c r="AA13" s="1441"/>
      <c r="AB13" s="1441"/>
      <c r="AC13" s="1441"/>
      <c r="AD13" s="1441"/>
      <c r="AE13" s="1441"/>
      <c r="AF13" s="1441"/>
      <c r="AG13" s="1441"/>
      <c r="AH13" s="1441"/>
      <c r="AI13" s="1441"/>
      <c r="AJ13" s="1441"/>
      <c r="AK13" s="1441"/>
      <c r="AL13" s="1441"/>
      <c r="AM13" s="1441"/>
      <c r="AN13" s="1441"/>
      <c r="AO13" s="1441"/>
      <c r="AP13" s="1441"/>
      <c r="AQ13" s="1441"/>
      <c r="AR13" s="1441"/>
      <c r="AS13" s="1441"/>
      <c r="AT13" s="1441"/>
      <c r="AU13" s="1441"/>
      <c r="AV13" s="1441"/>
      <c r="AW13" s="1441"/>
      <c r="AX13" s="1442"/>
      <c r="AY13" s="448"/>
      <c r="AZ13" s="1495" t="s">
        <v>549</v>
      </c>
      <c r="BA13" s="1496"/>
      <c r="BB13" s="1496"/>
      <c r="BC13" s="1496"/>
      <c r="BD13" s="1496"/>
      <c r="BE13" s="1496"/>
      <c r="BF13" s="1496"/>
      <c r="BG13" s="1496"/>
      <c r="BH13" s="1496"/>
      <c r="BI13" s="1496"/>
      <c r="BJ13" s="1496"/>
      <c r="BK13" s="1496"/>
      <c r="BL13" s="1496"/>
      <c r="BM13" s="1497"/>
      <c r="BN13" s="1250"/>
      <c r="BO13" s="1450"/>
      <c r="BP13" s="1451"/>
      <c r="BQ13" s="1451"/>
      <c r="BR13" s="1451"/>
      <c r="BS13" s="1451"/>
      <c r="BT13" s="1451"/>
      <c r="BU13" s="1451"/>
      <c r="BV13" s="1451"/>
      <c r="BW13" s="1451"/>
      <c r="BX13" s="1452"/>
      <c r="BY13" s="1250"/>
      <c r="BZ13" s="1588" t="s">
        <v>679</v>
      </c>
      <c r="CA13" s="1589"/>
      <c r="CB13" s="1589"/>
      <c r="CC13" s="1589"/>
      <c r="CD13" s="1589"/>
      <c r="CE13" s="1589"/>
      <c r="CF13" s="1589"/>
      <c r="CG13" s="1589"/>
      <c r="CH13" s="1589"/>
      <c r="CI13" s="1589"/>
      <c r="CJ13" s="1589"/>
      <c r="CK13" s="1589"/>
      <c r="CL13" s="1589"/>
      <c r="CM13" s="1589"/>
      <c r="CN13" s="1589"/>
      <c r="CO13" s="1589"/>
      <c r="CP13" s="1589"/>
      <c r="CQ13" s="1589"/>
      <c r="CR13" s="1589"/>
      <c r="CS13" s="1589"/>
      <c r="CT13" s="1589"/>
      <c r="CU13" s="1589"/>
      <c r="CV13" s="1589"/>
      <c r="CW13" s="1589"/>
      <c r="CX13" s="1589"/>
      <c r="CY13" s="1589"/>
      <c r="CZ13" s="1589"/>
      <c r="DA13" s="1589"/>
      <c r="DB13" s="1589"/>
      <c r="DC13" s="1589"/>
      <c r="DD13" s="1589"/>
      <c r="DE13" s="1589"/>
      <c r="DF13" s="1589"/>
      <c r="DG13" s="1589"/>
      <c r="DH13" s="1589"/>
      <c r="DI13" s="1589"/>
      <c r="DJ13" s="1589"/>
      <c r="DK13" s="1589"/>
      <c r="DL13" s="1589"/>
      <c r="DM13" s="1589"/>
      <c r="DN13" s="1589"/>
      <c r="DO13" s="1589"/>
      <c r="DP13" s="1589"/>
      <c r="DQ13" s="1589"/>
      <c r="DR13" s="1589"/>
      <c r="DS13" s="1589"/>
      <c r="DT13" s="1590"/>
      <c r="DU13" s="1250"/>
      <c r="DV13" s="1591"/>
      <c r="DW13" s="1592"/>
      <c r="DX13" s="1592"/>
      <c r="DY13" s="1593"/>
    </row>
    <row r="14" spans="1:129" s="263" customFormat="1" ht="27.75" customHeight="1" thickBot="1" x14ac:dyDescent="0.3">
      <c r="B14" s="1225" t="s">
        <v>1516</v>
      </c>
      <c r="C14" s="1401" t="s">
        <v>1</v>
      </c>
      <c r="D14" s="1379" t="s">
        <v>272</v>
      </c>
      <c r="E14" s="1379" t="s">
        <v>351</v>
      </c>
      <c r="F14" s="1379" t="s">
        <v>598</v>
      </c>
      <c r="G14" s="1382" t="s">
        <v>445</v>
      </c>
      <c r="H14" s="1385" t="s">
        <v>1028</v>
      </c>
      <c r="I14" s="1396" t="s">
        <v>741</v>
      </c>
      <c r="J14" s="1354" t="s">
        <v>941</v>
      </c>
      <c r="K14" s="1355"/>
      <c r="L14" s="1410" t="s">
        <v>1029</v>
      </c>
      <c r="M14" s="1294" t="s">
        <v>446</v>
      </c>
      <c r="N14" s="1347" t="s">
        <v>744</v>
      </c>
      <c r="O14" s="1350" t="s">
        <v>743</v>
      </c>
      <c r="P14" s="1250"/>
      <c r="Q14" s="1373" t="s">
        <v>567</v>
      </c>
      <c r="R14" s="1374"/>
      <c r="S14" s="1374"/>
      <c r="T14" s="1374"/>
      <c r="U14" s="1374"/>
      <c r="V14" s="1375"/>
      <c r="W14" s="442"/>
      <c r="X14" s="1481" t="s">
        <v>566</v>
      </c>
      <c r="Y14" s="1482"/>
      <c r="Z14" s="1482"/>
      <c r="AA14" s="1482"/>
      <c r="AB14" s="1482"/>
      <c r="AC14" s="1482"/>
      <c r="AD14" s="1482"/>
      <c r="AE14" s="1482"/>
      <c r="AF14" s="1482"/>
      <c r="AG14" s="1482"/>
      <c r="AH14" s="1482"/>
      <c r="AI14" s="1482"/>
      <c r="AJ14" s="1482"/>
      <c r="AK14" s="1482"/>
      <c r="AL14" s="1482"/>
      <c r="AM14" s="1482"/>
      <c r="AN14" s="1482"/>
      <c r="AO14" s="1482"/>
      <c r="AP14" s="1482"/>
      <c r="AQ14" s="1482"/>
      <c r="AR14" s="1482"/>
      <c r="AS14" s="1482"/>
      <c r="AT14" s="1482"/>
      <c r="AU14" s="1482"/>
      <c r="AV14" s="1482"/>
      <c r="AW14" s="1482"/>
      <c r="AX14" s="1483"/>
      <c r="AY14" s="448"/>
      <c r="AZ14" s="1484" t="s">
        <v>557</v>
      </c>
      <c r="BA14" s="1485"/>
      <c r="BB14" s="1485"/>
      <c r="BC14" s="1485"/>
      <c r="BD14" s="1485"/>
      <c r="BE14" s="1485"/>
      <c r="BF14" s="1485"/>
      <c r="BG14" s="1485"/>
      <c r="BH14" s="1485"/>
      <c r="BI14" s="1485"/>
      <c r="BJ14" s="1485"/>
      <c r="BK14" s="1485"/>
      <c r="BL14" s="1485"/>
      <c r="BM14" s="1486"/>
      <c r="BN14" s="1250"/>
      <c r="BO14" s="1453"/>
      <c r="BP14" s="1454"/>
      <c r="BQ14" s="1454"/>
      <c r="BR14" s="1454"/>
      <c r="BS14" s="1454"/>
      <c r="BT14" s="1454"/>
      <c r="BU14" s="1454"/>
      <c r="BV14" s="1454"/>
      <c r="BW14" s="1454"/>
      <c r="BX14" s="1455"/>
      <c r="BY14" s="1250"/>
      <c r="BZ14" s="1282" t="s">
        <v>575</v>
      </c>
      <c r="CA14" s="1283"/>
      <c r="CB14" s="1283"/>
      <c r="CC14" s="1283"/>
      <c r="CD14" s="1283"/>
      <c r="CE14" s="1283"/>
      <c r="CF14" s="1283"/>
      <c r="CG14" s="1283"/>
      <c r="CH14" s="1283"/>
      <c r="CI14" s="1283"/>
      <c r="CJ14" s="1283"/>
      <c r="CK14" s="1283"/>
      <c r="CL14" s="1283"/>
      <c r="CM14" s="1283"/>
      <c r="CN14" s="1283"/>
      <c r="CO14" s="1283"/>
      <c r="CP14" s="1283"/>
      <c r="CQ14" s="1283"/>
      <c r="CR14" s="1283"/>
      <c r="CS14" s="1283"/>
      <c r="CT14" s="1284"/>
      <c r="CU14" s="1249"/>
      <c r="CV14" s="1597" t="s">
        <v>584</v>
      </c>
      <c r="CW14" s="1598"/>
      <c r="CX14" s="1598"/>
      <c r="CY14" s="1598"/>
      <c r="CZ14" s="1598"/>
      <c r="DA14" s="1598"/>
      <c r="DB14" s="1598"/>
      <c r="DC14" s="1598"/>
      <c r="DD14" s="1598"/>
      <c r="DE14" s="1598"/>
      <c r="DF14" s="1598"/>
      <c r="DG14" s="1598"/>
      <c r="DH14" s="1598"/>
      <c r="DI14" s="1598"/>
      <c r="DJ14" s="1598"/>
      <c r="DK14" s="1598"/>
      <c r="DL14" s="1598"/>
      <c r="DM14" s="1598"/>
      <c r="DN14" s="1598"/>
      <c r="DO14" s="1598"/>
      <c r="DP14" s="1598"/>
      <c r="DQ14" s="1598"/>
      <c r="DR14" s="1598"/>
      <c r="DS14" s="1598"/>
      <c r="DT14" s="1599"/>
      <c r="DU14" s="1250"/>
      <c r="DV14" s="1591"/>
      <c r="DW14" s="1592"/>
      <c r="DX14" s="1592"/>
      <c r="DY14" s="1593"/>
    </row>
    <row r="15" spans="1:129" s="263" customFormat="1" ht="27.75" customHeight="1" thickBot="1" x14ac:dyDescent="0.3">
      <c r="B15" s="1226"/>
      <c r="C15" s="1402"/>
      <c r="D15" s="1380"/>
      <c r="E15" s="1380"/>
      <c r="F15" s="1380"/>
      <c r="G15" s="1383"/>
      <c r="H15" s="1386"/>
      <c r="I15" s="1397"/>
      <c r="J15" s="1356"/>
      <c r="K15" s="1357"/>
      <c r="L15" s="1411"/>
      <c r="M15" s="1295"/>
      <c r="N15" s="1348"/>
      <c r="O15" s="1351"/>
      <c r="P15" s="1250"/>
      <c r="Q15" s="1376"/>
      <c r="R15" s="1377"/>
      <c r="S15" s="1377"/>
      <c r="T15" s="1377"/>
      <c r="U15" s="1377"/>
      <c r="V15" s="1378"/>
      <c r="W15" s="442"/>
      <c r="X15" s="1523" t="s">
        <v>521</v>
      </c>
      <c r="Y15" s="1524"/>
      <c r="Z15" s="1524"/>
      <c r="AA15" s="1524"/>
      <c r="AB15" s="1524"/>
      <c r="AC15" s="1524"/>
      <c r="AD15" s="1524"/>
      <c r="AE15" s="1524"/>
      <c r="AF15" s="1524"/>
      <c r="AG15" s="1524"/>
      <c r="AH15" s="1524"/>
      <c r="AI15" s="1524"/>
      <c r="AJ15" s="1524"/>
      <c r="AK15" s="1524"/>
      <c r="AL15" s="1524"/>
      <c r="AM15" s="1524"/>
      <c r="AN15" s="1524"/>
      <c r="AO15" s="1524"/>
      <c r="AP15" s="1524"/>
      <c r="AQ15" s="1524"/>
      <c r="AR15" s="1524"/>
      <c r="AS15" s="1524"/>
      <c r="AT15" s="1524"/>
      <c r="AU15" s="1524"/>
      <c r="AV15" s="1524"/>
      <c r="AW15" s="1524"/>
      <c r="AX15" s="1525"/>
      <c r="AY15" s="448"/>
      <c r="AZ15" s="1545" t="s">
        <v>477</v>
      </c>
      <c r="BA15" s="1539"/>
      <c r="BB15" s="1538" t="s">
        <v>436</v>
      </c>
      <c r="BC15" s="1539"/>
      <c r="BD15" s="1542" t="s">
        <v>554</v>
      </c>
      <c r="BE15" s="1514" t="s">
        <v>556</v>
      </c>
      <c r="BF15" s="253"/>
      <c r="BG15" s="253"/>
      <c r="BH15" s="362"/>
      <c r="BI15" s="1220" t="s">
        <v>570</v>
      </c>
      <c r="BJ15" s="1220"/>
      <c r="BK15" s="1220"/>
      <c r="BL15" s="1220"/>
      <c r="BM15" s="1221"/>
      <c r="BN15" s="1250"/>
      <c r="BO15" s="1529" t="s">
        <v>592</v>
      </c>
      <c r="BP15" s="1530"/>
      <c r="BQ15" s="1530"/>
      <c r="BR15" s="1530"/>
      <c r="BS15" s="1530"/>
      <c r="BT15" s="1530"/>
      <c r="BU15" s="1530"/>
      <c r="BV15" s="1530"/>
      <c r="BW15" s="1530"/>
      <c r="BX15" s="1531"/>
      <c r="BY15" s="1250"/>
      <c r="BZ15" s="1285"/>
      <c r="CA15" s="1286"/>
      <c r="CB15" s="1286"/>
      <c r="CC15" s="1286"/>
      <c r="CD15" s="1286"/>
      <c r="CE15" s="1286"/>
      <c r="CF15" s="1286"/>
      <c r="CG15" s="1286"/>
      <c r="CH15" s="1286"/>
      <c r="CI15" s="1286"/>
      <c r="CJ15" s="1286"/>
      <c r="CK15" s="1286"/>
      <c r="CL15" s="1286"/>
      <c r="CM15" s="1286"/>
      <c r="CN15" s="1286"/>
      <c r="CO15" s="1286"/>
      <c r="CP15" s="1286"/>
      <c r="CQ15" s="1286"/>
      <c r="CR15" s="1286"/>
      <c r="CS15" s="1286"/>
      <c r="CT15" s="1287"/>
      <c r="CU15" s="1249"/>
      <c r="CV15" s="1600"/>
      <c r="CW15" s="1601"/>
      <c r="CX15" s="1601"/>
      <c r="CY15" s="1601"/>
      <c r="CZ15" s="1601"/>
      <c r="DA15" s="1601"/>
      <c r="DB15" s="1601"/>
      <c r="DC15" s="1601"/>
      <c r="DD15" s="1601"/>
      <c r="DE15" s="1601"/>
      <c r="DF15" s="1601"/>
      <c r="DG15" s="1601"/>
      <c r="DH15" s="1601"/>
      <c r="DI15" s="1601"/>
      <c r="DJ15" s="1601"/>
      <c r="DK15" s="1601"/>
      <c r="DL15" s="1601"/>
      <c r="DM15" s="1601"/>
      <c r="DN15" s="1601"/>
      <c r="DO15" s="1601"/>
      <c r="DP15" s="1601"/>
      <c r="DQ15" s="1601"/>
      <c r="DR15" s="1601"/>
      <c r="DS15" s="1601"/>
      <c r="DT15" s="1602"/>
      <c r="DU15" s="1250"/>
      <c r="DV15" s="1594"/>
      <c r="DW15" s="1595"/>
      <c r="DX15" s="1595"/>
      <c r="DY15" s="1596"/>
    </row>
    <row r="16" spans="1:129" s="263" customFormat="1" ht="27.75" customHeight="1" thickBot="1" x14ac:dyDescent="0.3">
      <c r="B16" s="1226"/>
      <c r="C16" s="1402"/>
      <c r="D16" s="1380"/>
      <c r="E16" s="1380"/>
      <c r="F16" s="1380"/>
      <c r="G16" s="1383"/>
      <c r="H16" s="1386"/>
      <c r="I16" s="1397"/>
      <c r="J16" s="1356"/>
      <c r="K16" s="1357"/>
      <c r="L16" s="1411"/>
      <c r="M16" s="1295"/>
      <c r="N16" s="1348"/>
      <c r="O16" s="1351"/>
      <c r="P16" s="1250"/>
      <c r="Q16" s="1445" t="s">
        <v>306</v>
      </c>
      <c r="R16" s="1433" t="s">
        <v>2</v>
      </c>
      <c r="S16" s="1434"/>
      <c r="T16" s="1433" t="s">
        <v>3</v>
      </c>
      <c r="U16" s="1434"/>
      <c r="V16" s="1404" t="s">
        <v>4</v>
      </c>
      <c r="W16" s="442"/>
      <c r="X16" s="1407" t="s">
        <v>520</v>
      </c>
      <c r="Y16" s="1498" t="s">
        <v>540</v>
      </c>
      <c r="Z16" s="1499"/>
      <c r="AA16" s="1390" t="s">
        <v>666</v>
      </c>
      <c r="AB16" s="1391"/>
      <c r="AC16" s="1391"/>
      <c r="AD16" s="1391"/>
      <c r="AE16" s="1391"/>
      <c r="AF16" s="1391"/>
      <c r="AG16" s="1391"/>
      <c r="AH16" s="1391"/>
      <c r="AI16" s="1391"/>
      <c r="AJ16" s="1391"/>
      <c r="AK16" s="1392"/>
      <c r="AL16" s="1425" t="s">
        <v>664</v>
      </c>
      <c r="AM16" s="1425" t="s">
        <v>665</v>
      </c>
      <c r="AN16" s="1422" t="s">
        <v>531</v>
      </c>
      <c r="AO16" s="1423"/>
      <c r="AP16" s="1423"/>
      <c r="AQ16" s="1423"/>
      <c r="AR16" s="1423"/>
      <c r="AS16" s="1424"/>
      <c r="AT16" s="1416" t="s">
        <v>568</v>
      </c>
      <c r="AU16" s="1417"/>
      <c r="AV16" s="1417"/>
      <c r="AW16" s="1417"/>
      <c r="AX16" s="1418"/>
      <c r="AY16" s="448"/>
      <c r="AZ16" s="1546"/>
      <c r="BA16" s="1541"/>
      <c r="BB16" s="1540"/>
      <c r="BC16" s="1541"/>
      <c r="BD16" s="1490"/>
      <c r="BE16" s="1515"/>
      <c r="BF16" s="253"/>
      <c r="BG16" s="253"/>
      <c r="BH16" s="362"/>
      <c r="BI16" s="1471"/>
      <c r="BJ16" s="1471"/>
      <c r="BK16" s="1471"/>
      <c r="BL16" s="1471"/>
      <c r="BM16" s="1472"/>
      <c r="BN16" s="1250"/>
      <c r="BO16" s="1532"/>
      <c r="BP16" s="1533"/>
      <c r="BQ16" s="1533"/>
      <c r="BR16" s="1533"/>
      <c r="BS16" s="1533"/>
      <c r="BT16" s="1533"/>
      <c r="BU16" s="1533"/>
      <c r="BV16" s="1533"/>
      <c r="BW16" s="1533"/>
      <c r="BX16" s="1534"/>
      <c r="BY16" s="1250"/>
      <c r="BZ16" s="1462" t="s">
        <v>577</v>
      </c>
      <c r="CA16" s="1463"/>
      <c r="CB16" s="1463"/>
      <c r="CC16" s="1463"/>
      <c r="CD16" s="1463"/>
      <c r="CE16" s="1463"/>
      <c r="CF16" s="1463"/>
      <c r="CG16" s="1463"/>
      <c r="CH16" s="1463"/>
      <c r="CI16" s="1463"/>
      <c r="CJ16" s="1463"/>
      <c r="CK16" s="1553"/>
      <c r="CL16" s="1606" t="s">
        <v>942</v>
      </c>
      <c r="CM16" s="1463"/>
      <c r="CN16" s="1463"/>
      <c r="CO16" s="1463"/>
      <c r="CP16" s="1463"/>
      <c r="CQ16" s="1463"/>
      <c r="CR16" s="1463"/>
      <c r="CS16" s="1463"/>
      <c r="CT16" s="1464"/>
      <c r="CU16" s="1249"/>
      <c r="CV16" s="1269" t="s">
        <v>943</v>
      </c>
      <c r="CW16" s="1270"/>
      <c r="CX16" s="1270"/>
      <c r="CY16" s="1270"/>
      <c r="CZ16" s="1270"/>
      <c r="DA16" s="1270"/>
      <c r="DB16" s="1270"/>
      <c r="DC16" s="1270"/>
      <c r="DD16" s="1270"/>
      <c r="DE16" s="1270"/>
      <c r="DF16" s="1270"/>
      <c r="DG16" s="1270"/>
      <c r="DH16" s="1270"/>
      <c r="DI16" s="1270"/>
      <c r="DJ16" s="1270"/>
      <c r="DK16" s="1270"/>
      <c r="DL16" s="1270"/>
      <c r="DM16" s="1270"/>
      <c r="DN16" s="1270"/>
      <c r="DO16" s="1270"/>
      <c r="DP16" s="1270"/>
      <c r="DQ16" s="1270"/>
      <c r="DR16" s="1270"/>
      <c r="DS16" s="1270"/>
      <c r="DT16" s="1271"/>
      <c r="DU16" s="1250"/>
      <c r="DV16" s="1257" t="s">
        <v>425</v>
      </c>
      <c r="DW16" s="1258"/>
      <c r="DX16" s="1258"/>
      <c r="DY16" s="1259"/>
    </row>
    <row r="17" spans="2:129" s="263" customFormat="1" ht="27.75" customHeight="1" thickBot="1" x14ac:dyDescent="0.3">
      <c r="B17" s="1226"/>
      <c r="C17" s="1402"/>
      <c r="D17" s="1380"/>
      <c r="E17" s="1380"/>
      <c r="F17" s="1380"/>
      <c r="G17" s="1383"/>
      <c r="H17" s="1386"/>
      <c r="I17" s="1397"/>
      <c r="J17" s="1356"/>
      <c r="K17" s="1357"/>
      <c r="L17" s="1411"/>
      <c r="M17" s="1295"/>
      <c r="N17" s="1348"/>
      <c r="O17" s="1351"/>
      <c r="P17" s="1250"/>
      <c r="Q17" s="1408"/>
      <c r="R17" s="1435"/>
      <c r="S17" s="1436"/>
      <c r="T17" s="1435"/>
      <c r="U17" s="1436"/>
      <c r="V17" s="1405"/>
      <c r="W17" s="442"/>
      <c r="X17" s="1408"/>
      <c r="Y17" s="1500"/>
      <c r="Z17" s="1501"/>
      <c r="AA17" s="1477" t="s">
        <v>522</v>
      </c>
      <c r="AB17" s="1478"/>
      <c r="AC17" s="1478"/>
      <c r="AD17" s="1478"/>
      <c r="AE17" s="1478"/>
      <c r="AF17" s="1479"/>
      <c r="AG17" s="1443" t="s">
        <v>524</v>
      </c>
      <c r="AH17" s="1480"/>
      <c r="AI17" s="1480"/>
      <c r="AJ17" s="1444"/>
      <c r="AK17" s="1395" t="s">
        <v>541</v>
      </c>
      <c r="AL17" s="1426"/>
      <c r="AM17" s="1426"/>
      <c r="AN17" s="1443" t="s">
        <v>527</v>
      </c>
      <c r="AO17" s="1444"/>
      <c r="AP17" s="1443" t="s">
        <v>306</v>
      </c>
      <c r="AQ17" s="1444"/>
      <c r="AR17" s="1443" t="s">
        <v>528</v>
      </c>
      <c r="AS17" s="1444"/>
      <c r="AT17" s="1419"/>
      <c r="AU17" s="1420"/>
      <c r="AV17" s="1420"/>
      <c r="AW17" s="1420"/>
      <c r="AX17" s="1421"/>
      <c r="AY17" s="448"/>
      <c r="AZ17" s="1492" t="s">
        <v>550</v>
      </c>
      <c r="BA17" s="1489" t="s">
        <v>551</v>
      </c>
      <c r="BB17" s="1489" t="s">
        <v>552</v>
      </c>
      <c r="BC17" s="1489" t="s">
        <v>553</v>
      </c>
      <c r="BD17" s="1490"/>
      <c r="BE17" s="1515"/>
      <c r="BF17" s="253"/>
      <c r="BG17" s="253"/>
      <c r="BH17" s="362"/>
      <c r="BI17" s="1473"/>
      <c r="BJ17" s="1473"/>
      <c r="BK17" s="1473"/>
      <c r="BL17" s="1473"/>
      <c r="BM17" s="1474"/>
      <c r="BN17" s="1250"/>
      <c r="BO17" s="1462" t="s">
        <v>591</v>
      </c>
      <c r="BP17" s="1463"/>
      <c r="BQ17" s="1463"/>
      <c r="BR17" s="1463"/>
      <c r="BS17" s="1463"/>
      <c r="BT17" s="1464"/>
      <c r="BU17" s="1554"/>
      <c r="BV17" s="1456" t="s">
        <v>594</v>
      </c>
      <c r="BW17" s="1457"/>
      <c r="BX17" s="1458"/>
      <c r="BY17" s="1250"/>
      <c r="BZ17" s="1613" t="s">
        <v>573</v>
      </c>
      <c r="CA17" s="1608"/>
      <c r="CB17" s="1608"/>
      <c r="CC17" s="1609"/>
      <c r="CD17" s="1251" t="s">
        <v>680</v>
      </c>
      <c r="CE17" s="1252"/>
      <c r="CF17" s="1252"/>
      <c r="CG17" s="1549"/>
      <c r="CH17" s="1251" t="s">
        <v>681</v>
      </c>
      <c r="CI17" s="1252"/>
      <c r="CJ17" s="1252"/>
      <c r="CK17" s="1549"/>
      <c r="CL17" s="1607" t="s">
        <v>574</v>
      </c>
      <c r="CM17" s="1608"/>
      <c r="CN17" s="1608"/>
      <c r="CO17" s="1609"/>
      <c r="CP17" s="1251" t="s">
        <v>583</v>
      </c>
      <c r="CQ17" s="1252"/>
      <c r="CR17" s="1252"/>
      <c r="CS17" s="1253"/>
      <c r="CT17" s="1550" t="s">
        <v>576</v>
      </c>
      <c r="CU17" s="1249"/>
      <c r="CV17" s="1584" t="s">
        <v>573</v>
      </c>
      <c r="CW17" s="1560"/>
      <c r="CX17" s="1560"/>
      <c r="CY17" s="1561"/>
      <c r="CZ17" s="1535" t="s">
        <v>698</v>
      </c>
      <c r="DA17" s="1536"/>
      <c r="DB17" s="1536"/>
      <c r="DC17" s="1537"/>
      <c r="DD17" s="1272" t="s">
        <v>680</v>
      </c>
      <c r="DE17" s="1273"/>
      <c r="DF17" s="1273"/>
      <c r="DG17" s="1274"/>
      <c r="DH17" s="1272" t="s">
        <v>681</v>
      </c>
      <c r="DI17" s="1273"/>
      <c r="DJ17" s="1273"/>
      <c r="DK17" s="1274"/>
      <c r="DL17" s="1559" t="s">
        <v>574</v>
      </c>
      <c r="DM17" s="1560"/>
      <c r="DN17" s="1560"/>
      <c r="DO17" s="1561"/>
      <c r="DP17" s="1272" t="s">
        <v>583</v>
      </c>
      <c r="DQ17" s="1273"/>
      <c r="DR17" s="1273"/>
      <c r="DS17" s="1274"/>
      <c r="DT17" s="1603" t="s">
        <v>576</v>
      </c>
      <c r="DU17" s="1250"/>
      <c r="DV17" s="1260"/>
      <c r="DW17" s="1261"/>
      <c r="DX17" s="1261"/>
      <c r="DY17" s="1262"/>
    </row>
    <row r="18" spans="2:129" s="263" customFormat="1" ht="27.75" customHeight="1" thickBot="1" x14ac:dyDescent="0.3">
      <c r="B18" s="1226"/>
      <c r="C18" s="1402"/>
      <c r="D18" s="1380"/>
      <c r="E18" s="1380"/>
      <c r="F18" s="1380"/>
      <c r="G18" s="1383"/>
      <c r="H18" s="1386"/>
      <c r="I18" s="1397"/>
      <c r="J18" s="1356"/>
      <c r="K18" s="1357"/>
      <c r="L18" s="1411"/>
      <c r="M18" s="1295"/>
      <c r="N18" s="1348"/>
      <c r="O18" s="1351"/>
      <c r="P18" s="1250"/>
      <c r="Q18" s="1408"/>
      <c r="R18" s="1435"/>
      <c r="S18" s="1436"/>
      <c r="T18" s="1435"/>
      <c r="U18" s="1436"/>
      <c r="V18" s="1405"/>
      <c r="W18" s="442"/>
      <c r="X18" s="1408"/>
      <c r="Y18" s="1393" t="s">
        <v>477</v>
      </c>
      <c r="Z18" s="1393" t="s">
        <v>436</v>
      </c>
      <c r="AA18" s="1428" t="s">
        <v>523</v>
      </c>
      <c r="AB18" s="1429"/>
      <c r="AC18" s="1399" t="s">
        <v>159</v>
      </c>
      <c r="AD18" s="1400"/>
      <c r="AE18" s="1399" t="s">
        <v>158</v>
      </c>
      <c r="AF18" s="1400"/>
      <c r="AG18" s="1475" t="s">
        <v>525</v>
      </c>
      <c r="AH18" s="1476"/>
      <c r="AI18" s="1475" t="s">
        <v>526</v>
      </c>
      <c r="AJ18" s="1476"/>
      <c r="AK18" s="1295"/>
      <c r="AL18" s="1426"/>
      <c r="AM18" s="1426"/>
      <c r="AN18" s="444" t="s">
        <v>529</v>
      </c>
      <c r="AO18" s="444" t="s">
        <v>530</v>
      </c>
      <c r="AP18" s="444" t="s">
        <v>532</v>
      </c>
      <c r="AQ18" s="444" t="s">
        <v>533</v>
      </c>
      <c r="AR18" s="444" t="s">
        <v>534</v>
      </c>
      <c r="AS18" s="444" t="s">
        <v>535</v>
      </c>
      <c r="AT18" s="1517" t="s">
        <v>569</v>
      </c>
      <c r="AU18" s="1518" t="s">
        <v>559</v>
      </c>
      <c r="AV18" s="1439" t="s">
        <v>558</v>
      </c>
      <c r="AW18" s="1446" t="s">
        <v>670</v>
      </c>
      <c r="AX18" s="1521" t="s">
        <v>565</v>
      </c>
      <c r="AY18" s="448">
        <f>+(IF(AND($AZ26&gt;0,$AZ26&lt;=0.2),0.2,(IF(AND($AZ26&gt;0.2,$AZ26&lt;=0.4),0.4,(IF(AND($AZ26&gt;0.4,$AZ26&lt;=0.6),0.6,(IF(AND($AZ26&gt;0.6,$AZ26&lt;=0.8),0.8,(IF($AZ26&gt;0.8,1,""))))))))))</f>
        <v>0.4</v>
      </c>
      <c r="AZ18" s="1493"/>
      <c r="BA18" s="1490"/>
      <c r="BB18" s="1490"/>
      <c r="BC18" s="1490"/>
      <c r="BD18" s="1490"/>
      <c r="BE18" s="1515"/>
      <c r="BF18" s="253"/>
      <c r="BG18" s="253"/>
      <c r="BH18" s="362"/>
      <c r="BI18" s="1468" t="s">
        <v>571</v>
      </c>
      <c r="BJ18" s="1469"/>
      <c r="BK18" s="1469"/>
      <c r="BL18" s="1469"/>
      <c r="BM18" s="1470"/>
      <c r="BN18" s="1250"/>
      <c r="BO18" s="1465"/>
      <c r="BP18" s="1466"/>
      <c r="BQ18" s="1466"/>
      <c r="BR18" s="1466"/>
      <c r="BS18" s="1466"/>
      <c r="BT18" s="1467"/>
      <c r="BU18" s="1555"/>
      <c r="BV18" s="1459"/>
      <c r="BW18" s="1460"/>
      <c r="BX18" s="1461"/>
      <c r="BY18" s="1250"/>
      <c r="BZ18" s="1703" t="s">
        <v>582</v>
      </c>
      <c r="CA18" s="1611"/>
      <c r="CB18" s="1611"/>
      <c r="CC18" s="1704"/>
      <c r="CD18" s="1610" t="s">
        <v>582</v>
      </c>
      <c r="CE18" s="1611"/>
      <c r="CF18" s="1611"/>
      <c r="CG18" s="1704"/>
      <c r="CH18" s="1610" t="s">
        <v>682</v>
      </c>
      <c r="CI18" s="1611"/>
      <c r="CJ18" s="1611"/>
      <c r="CK18" s="1704"/>
      <c r="CL18" s="1610" t="s">
        <v>582</v>
      </c>
      <c r="CM18" s="1611"/>
      <c r="CN18" s="1611"/>
      <c r="CO18" s="1704"/>
      <c r="CP18" s="1610" t="s">
        <v>582</v>
      </c>
      <c r="CQ18" s="1611"/>
      <c r="CR18" s="1611"/>
      <c r="CS18" s="1612"/>
      <c r="CT18" s="1551"/>
      <c r="CU18" s="1249"/>
      <c r="CV18" s="1275" t="s">
        <v>582</v>
      </c>
      <c r="CW18" s="1276"/>
      <c r="CX18" s="1276"/>
      <c r="CY18" s="1277"/>
      <c r="CZ18" s="1278" t="s">
        <v>562</v>
      </c>
      <c r="DA18" s="1276"/>
      <c r="DB18" s="1276"/>
      <c r="DC18" s="1277"/>
      <c r="DD18" s="1278" t="s">
        <v>582</v>
      </c>
      <c r="DE18" s="1276"/>
      <c r="DF18" s="1276"/>
      <c r="DG18" s="1277"/>
      <c r="DH18" s="1278" t="s">
        <v>682</v>
      </c>
      <c r="DI18" s="1276"/>
      <c r="DJ18" s="1276"/>
      <c r="DK18" s="1277"/>
      <c r="DL18" s="1278" t="s">
        <v>582</v>
      </c>
      <c r="DM18" s="1276"/>
      <c r="DN18" s="1276"/>
      <c r="DO18" s="1277"/>
      <c r="DP18" s="1278" t="s">
        <v>582</v>
      </c>
      <c r="DQ18" s="1276"/>
      <c r="DR18" s="1276"/>
      <c r="DS18" s="1277"/>
      <c r="DT18" s="1604"/>
      <c r="DU18" s="1250"/>
      <c r="DV18" s="1263"/>
      <c r="DW18" s="1264"/>
      <c r="DX18" s="1264"/>
      <c r="DY18" s="1265"/>
    </row>
    <row r="19" spans="2:129" s="344" customFormat="1" ht="51.75" customHeight="1" thickBot="1" x14ac:dyDescent="0.3">
      <c r="B19" s="1227"/>
      <c r="C19" s="1403"/>
      <c r="D19" s="1381"/>
      <c r="E19" s="1381"/>
      <c r="F19" s="1381"/>
      <c r="G19" s="1384"/>
      <c r="H19" s="1387"/>
      <c r="I19" s="1398"/>
      <c r="J19" s="1358"/>
      <c r="K19" s="1359"/>
      <c r="L19" s="1412"/>
      <c r="M19" s="1296"/>
      <c r="N19" s="1349"/>
      <c r="O19" s="1352"/>
      <c r="P19" s="1250"/>
      <c r="Q19" s="1409"/>
      <c r="R19" s="1437"/>
      <c r="S19" s="1438"/>
      <c r="T19" s="1437"/>
      <c r="U19" s="1438"/>
      <c r="V19" s="1406"/>
      <c r="W19" s="442"/>
      <c r="X19" s="1409"/>
      <c r="Y19" s="1394"/>
      <c r="Z19" s="1394"/>
      <c r="AA19" s="363">
        <v>0</v>
      </c>
      <c r="AB19" s="363">
        <v>0.25</v>
      </c>
      <c r="AC19" s="363">
        <v>0</v>
      </c>
      <c r="AD19" s="363">
        <v>0.15</v>
      </c>
      <c r="AE19" s="363">
        <v>0</v>
      </c>
      <c r="AF19" s="363">
        <v>0.1</v>
      </c>
      <c r="AG19" s="363">
        <v>0</v>
      </c>
      <c r="AH19" s="363">
        <v>0.25</v>
      </c>
      <c r="AI19" s="363">
        <v>0</v>
      </c>
      <c r="AJ19" s="363">
        <v>0.15</v>
      </c>
      <c r="AK19" s="1296"/>
      <c r="AL19" s="1427"/>
      <c r="AM19" s="1427"/>
      <c r="AN19" s="388" t="s">
        <v>189</v>
      </c>
      <c r="AO19" s="389" t="s">
        <v>39</v>
      </c>
      <c r="AP19" s="390" t="s">
        <v>536</v>
      </c>
      <c r="AQ19" s="391" t="s">
        <v>537</v>
      </c>
      <c r="AR19" s="388" t="s">
        <v>189</v>
      </c>
      <c r="AS19" s="389" t="s">
        <v>39</v>
      </c>
      <c r="AT19" s="1381"/>
      <c r="AU19" s="1519"/>
      <c r="AV19" s="1398"/>
      <c r="AW19" s="1412"/>
      <c r="AX19" s="1522"/>
      <c r="AY19" s="448"/>
      <c r="AZ19" s="1494"/>
      <c r="BA19" s="1491"/>
      <c r="BB19" s="1491"/>
      <c r="BC19" s="1491"/>
      <c r="BD19" s="1491"/>
      <c r="BE19" s="1516"/>
      <c r="BF19" s="364"/>
      <c r="BG19" s="364"/>
      <c r="BH19" s="365"/>
      <c r="BI19" s="1487" t="s">
        <v>742</v>
      </c>
      <c r="BJ19" s="1487"/>
      <c r="BK19" s="1487"/>
      <c r="BL19" s="1487"/>
      <c r="BM19" s="1488"/>
      <c r="BN19" s="1250"/>
      <c r="BO19" s="392" t="s">
        <v>585</v>
      </c>
      <c r="BP19" s="393" t="s">
        <v>586</v>
      </c>
      <c r="BQ19" s="393" t="s">
        <v>587</v>
      </c>
      <c r="BR19" s="393" t="s">
        <v>588</v>
      </c>
      <c r="BS19" s="393" t="s">
        <v>589</v>
      </c>
      <c r="BT19" s="394" t="s">
        <v>590</v>
      </c>
      <c r="BU19" s="1555"/>
      <c r="BV19" s="395" t="s">
        <v>593</v>
      </c>
      <c r="BW19" s="396" t="s">
        <v>676</v>
      </c>
      <c r="BX19" s="397" t="s">
        <v>677</v>
      </c>
      <c r="BY19" s="1250"/>
      <c r="BZ19" s="449" t="s">
        <v>578</v>
      </c>
      <c r="CA19" s="450" t="s">
        <v>579</v>
      </c>
      <c r="CB19" s="450" t="s">
        <v>580</v>
      </c>
      <c r="CC19" s="450" t="s">
        <v>581</v>
      </c>
      <c r="CD19" s="450" t="s">
        <v>578</v>
      </c>
      <c r="CE19" s="450" t="s">
        <v>579</v>
      </c>
      <c r="CF19" s="450" t="s">
        <v>580</v>
      </c>
      <c r="CG19" s="450" t="s">
        <v>581</v>
      </c>
      <c r="CH19" s="450" t="s">
        <v>578</v>
      </c>
      <c r="CI19" s="450" t="s">
        <v>579</v>
      </c>
      <c r="CJ19" s="450" t="s">
        <v>580</v>
      </c>
      <c r="CK19" s="450" t="s">
        <v>581</v>
      </c>
      <c r="CL19" s="450" t="s">
        <v>578</v>
      </c>
      <c r="CM19" s="450" t="s">
        <v>579</v>
      </c>
      <c r="CN19" s="450" t="s">
        <v>580</v>
      </c>
      <c r="CO19" s="450" t="s">
        <v>581</v>
      </c>
      <c r="CP19" s="450" t="s">
        <v>578</v>
      </c>
      <c r="CQ19" s="450" t="s">
        <v>579</v>
      </c>
      <c r="CR19" s="450" t="s">
        <v>580</v>
      </c>
      <c r="CS19" s="451" t="s">
        <v>581</v>
      </c>
      <c r="CT19" s="1552"/>
      <c r="CU19" s="1249"/>
      <c r="CV19" s="452" t="s">
        <v>578</v>
      </c>
      <c r="CW19" s="453" t="s">
        <v>579</v>
      </c>
      <c r="CX19" s="453" t="s">
        <v>580</v>
      </c>
      <c r="CY19" s="453" t="s">
        <v>581</v>
      </c>
      <c r="CZ19" s="1568" t="s">
        <v>578</v>
      </c>
      <c r="DA19" s="1569"/>
      <c r="DB19" s="1568" t="s">
        <v>579</v>
      </c>
      <c r="DC19" s="1569"/>
      <c r="DD19" s="453" t="s">
        <v>578</v>
      </c>
      <c r="DE19" s="453" t="s">
        <v>579</v>
      </c>
      <c r="DF19" s="453" t="s">
        <v>580</v>
      </c>
      <c r="DG19" s="453" t="s">
        <v>581</v>
      </c>
      <c r="DH19" s="453" t="s">
        <v>578</v>
      </c>
      <c r="DI19" s="453" t="s">
        <v>579</v>
      </c>
      <c r="DJ19" s="453" t="s">
        <v>580</v>
      </c>
      <c r="DK19" s="453" t="s">
        <v>581</v>
      </c>
      <c r="DL19" s="453" t="s">
        <v>578</v>
      </c>
      <c r="DM19" s="453" t="s">
        <v>579</v>
      </c>
      <c r="DN19" s="453" t="s">
        <v>580</v>
      </c>
      <c r="DO19" s="453" t="s">
        <v>581</v>
      </c>
      <c r="DP19" s="453" t="s">
        <v>578</v>
      </c>
      <c r="DQ19" s="453" t="s">
        <v>579</v>
      </c>
      <c r="DR19" s="453" t="s">
        <v>580</v>
      </c>
      <c r="DS19" s="453" t="s">
        <v>581</v>
      </c>
      <c r="DT19" s="1605"/>
      <c r="DU19" s="1250"/>
      <c r="DV19" s="438" t="s">
        <v>5</v>
      </c>
      <c r="DW19" s="439" t="s">
        <v>427</v>
      </c>
      <c r="DX19" s="439" t="s">
        <v>421</v>
      </c>
      <c r="DY19" s="439" t="s">
        <v>422</v>
      </c>
    </row>
    <row r="20" spans="2:129" s="263" customFormat="1" ht="48" customHeight="1" x14ac:dyDescent="0.25">
      <c r="B20" s="1228" t="s">
        <v>1517</v>
      </c>
      <c r="C20" s="1338">
        <v>1</v>
      </c>
      <c r="D20" s="1341" t="s">
        <v>564</v>
      </c>
      <c r="E20" s="1344" t="s">
        <v>894</v>
      </c>
      <c r="F20" s="1341" t="s">
        <v>548</v>
      </c>
      <c r="G20" s="1288" t="s">
        <v>947</v>
      </c>
      <c r="H20" s="1291" t="s">
        <v>1332</v>
      </c>
      <c r="I20" s="464" t="s">
        <v>1326</v>
      </c>
      <c r="J20" s="436" t="s">
        <v>937</v>
      </c>
      <c r="K20" s="466" t="s">
        <v>1329</v>
      </c>
      <c r="L20" s="437" t="s">
        <v>751</v>
      </c>
      <c r="M20" s="1294" t="str">
        <f>IF(G20="","",(CONCATENATE("Posibilidad de afectación ",G20," ",H20," ",I20," ",I21," ",I22," ",I23," ",I24)))</f>
        <v xml:space="preserve">Posibilidad de afectación económica y reputacional por sanciones e investigaciones al recibir o solicitar dádivas, beneficios a nombre propio o de terceros por favorecimiento en la evaluación técnica de contratos de ventas de servicios de salud, debido a la omisión y/o modificación de los criterios habilitantes definidos en las tarifas a contratar del estudio de oferta y demanda, la etapa precontractual de la negociación y falencias en el seguimiento de la supervisión contractual  </v>
      </c>
      <c r="N20" s="1306" t="s">
        <v>268</v>
      </c>
      <c r="O20" s="1367" t="s">
        <v>719</v>
      </c>
      <c r="P20" s="1250"/>
      <c r="Q20" s="1361" t="s">
        <v>754</v>
      </c>
      <c r="R20" s="1297">
        <f>IF(ISERROR(VLOOKUP($Q20,Listas!$F$21:$G$25,2,FALSE)),"",(VLOOKUP($Q20,Listas!$F$21:$G$25,2,FALSE)))</f>
        <v>0.8</v>
      </c>
      <c r="S20" s="1300" t="str">
        <f>IF(ISERROR(VLOOKUP($R20,Listas!$F$4:$G$8,2,FALSE)),"",(VLOOKUP($R20,Listas!$F$4:$G$8,2,FALSE)))</f>
        <v>ALTA
Es viable que el evento ocurra en la mayoria de las circunstancias.</v>
      </c>
      <c r="T20" s="1303" t="s">
        <v>727</v>
      </c>
      <c r="U20" s="1318">
        <f>IF(ISERROR(VLOOKUP($T20,Listas!$F$30:$G$37,2,FALSE)),"",(VLOOKUP($T20,Listas!$F$30:$G$37,2,FALSE)))</f>
        <v>1</v>
      </c>
      <c r="V20" s="1315" t="str">
        <f>IF(R20="","",(CONCATENATE("R.INHERENTE
",(IF(AND($R20=0.2,$U20=0.2),1,(IF(AND($R20=0.2,$U20=0.4),6,(IF(AND($R20=0.2,$U20=0.6),11,(IF(AND($R20=0.2,$U20=0.8),16,(IF(AND($R20=0.2,$U20=1),21,(IF(AND($R20=0.4,$U20=0.2),2,(IF(AND($R20=0.4,$U20=0.4),7,(IF(AND($R20=0.4,$U20=0.6),12,(IF(AND($R20=0.4,$U20=0.8),17,(IF(AND($R20=0.4,$U20=1),22,(IF(AND($R20=0.6,$U20=0.2),3,(IF(AND($R20=0.6,$U20=0.4),8,(IF(AND($R20=0.6,$U20=0.6),13,(IF(AND($R20=0.6,$U20=0.8),18,(IF(AND($R20=0.6,$U20=1),23,(IF(AND($R20=0.8,$U20=0.2),4,(IF(AND($R20=0.8,$U20=0.4),9,(IF(AND($R20=0.8,$U20=0.6),14,(IF(AND($R20=0.8,$U20=0.8),19,(IF(AND($R20=0.8,$U20=1),24,(IF(AND($R20=1,$U20=0.2),5,(IF(AND($R20=1,$U20=0.4),10,(IF(AND($R20=1,$U20=0.6),15,(IF(AND($R20=1,$U20=0.8),20,(IF(AND($R20=1,$U20=1),25,"")))))))))))))))))))))))))))))))))))))))))))))))))))))</f>
        <v>R.INHERENTE
24</v>
      </c>
      <c r="W20" s="442" t="e">
        <f>+VLOOKUP($V28,Listas!$E$114:$F$138,2,FALSE)</f>
        <v>#N/A</v>
      </c>
      <c r="X20" s="472" t="s">
        <v>1384</v>
      </c>
      <c r="Y20" s="265" t="s">
        <v>650</v>
      </c>
      <c r="Z20" s="1364" t="s">
        <v>43</v>
      </c>
      <c r="AA20" s="1388">
        <v>25</v>
      </c>
      <c r="AB20" s="1389"/>
      <c r="AC20" s="1388"/>
      <c r="AD20" s="1389"/>
      <c r="AE20" s="1388"/>
      <c r="AF20" s="1389"/>
      <c r="AG20" s="1388"/>
      <c r="AH20" s="1389"/>
      <c r="AI20" s="1388">
        <v>15</v>
      </c>
      <c r="AJ20" s="1389"/>
      <c r="AK20" s="366">
        <f>AA20+AC20+AE20+AG20+AI20</f>
        <v>40</v>
      </c>
      <c r="AL20" s="356">
        <v>0.48</v>
      </c>
      <c r="AM20" s="1335">
        <f>U20</f>
        <v>1</v>
      </c>
      <c r="AN20" s="1331" t="s">
        <v>189</v>
      </c>
      <c r="AO20" s="1332"/>
      <c r="AP20" s="1333" t="s">
        <v>538</v>
      </c>
      <c r="AQ20" s="1334"/>
      <c r="AR20" s="1331" t="s">
        <v>189</v>
      </c>
      <c r="AS20" s="1332"/>
      <c r="AT20" s="486" t="s">
        <v>1334</v>
      </c>
      <c r="AU20" s="458" t="s">
        <v>563</v>
      </c>
      <c r="AV20" s="475" t="s">
        <v>1339</v>
      </c>
      <c r="AW20" s="491" t="s">
        <v>1337</v>
      </c>
      <c r="AX20" s="492" t="s">
        <v>1338</v>
      </c>
      <c r="AY20" s="448"/>
      <c r="AZ20" s="1508">
        <f>+MIN(AL20:AL24)</f>
        <v>0.17299999999999999</v>
      </c>
      <c r="BA20" s="1321" t="str">
        <f>+(IF($AY12=0.2,"MUY BAJA",(IF($AY12=0.4,"BAJA",(IF($AY12=0.6,"MEDIA",(IF($AY12=0.8,"ALTA",(IF($AY12=1,"MUY ALTA",""))))))))))</f>
        <v>MUY BAJA</v>
      </c>
      <c r="BB20" s="1324">
        <f>+MIN(AM20:AM24)</f>
        <v>1</v>
      </c>
      <c r="BC20" s="1321" t="str">
        <f>+(IF($BF20=0.2,"MUY BAJA",(IF($BF20=0.4,"BAJA",(IF($BF20=0.6,"MEDIA",(IF($BF20=0.8,"ALTA",(IF($BF20=1,"MUY ALTA",""))))))))))</f>
        <v>MUY ALTA</v>
      </c>
      <c r="BD20" s="1511" t="str">
        <f>IF($AY12="","",(CONCATENATE("R.RESIDUAL
",(IF(AND($AY12=0.2,$BF20=0.2),1,(IF(AND($AY12=0.2,$BF20=0.4),6,(IF(AND($AY12=0.2,$BF20=0.6),11,(IF(AND($AY12=0.2,$BF20=0.8),16,(IF(AND($AY12=0.2,$BF20=1),21,(IF(AND($AY12=0.4,$BF20=0.2),2,(IF(AND($AY12=0.4,$BF20=0.4),7,(IF(AND($AY12=0.4,$BF20=0.6),12,(IF(AND($AY12=0.4,$BF20=0.8),17,(IF(AND($AY12=0.4,$BF20=1),22,(IF(AND($AY12=0.6,$BF20=0.2),3,(IF(AND($AY12=0.6,$BF20=0.4),8,(IF(AND($AY12=0.6,$BF20=0.6),13,(IF(AND($AY12=0.6,$BF20=0.8),18,(IF(AND($AY12=0.6,$BF20=1),23,(IF(AND($AY12=0.8,$BF20=0.2),4,(IF(AND($AY12=0.8,$BF20=0.4),9,(IF(AND($AY12=0.8,$BF20=0.6),14,(IF(AND($AY12=0.8,$BF20=0.8),19,(IF(AND($AY12=0.8,$BF20=1),24,(IF(AND($AY12=1,$BF20=0.2),5,(IF(AND($AY12=1,$BF20=0.4),10,(IF(AND($AY12=1,$BF20=0.6),15,(IF(AND($AY12=1,$BF20=0.8),20,(IF(AND($AY12=1,$BF20=1),25,"")))))))))))))))))))))))))))))))))))))))))))))))))))))</f>
        <v>R.RESIDUAL
21</v>
      </c>
      <c r="BE20" s="1505" t="s">
        <v>651</v>
      </c>
      <c r="BF20" s="264">
        <f>+(IF(AND($BB20&gt;0,$BB20&lt;=0.2),0.2,(IF(AND($BB20&gt;0.2,$BB20&lt;=0.4),0.4,(IF(AND($BB20&gt;0.4,$BB20&lt;=0.6),0.6,(IF(AND($BB20&gt;0.6,$BB20&lt;=0.8),0.8,(IF($BB20&gt;0.8,1,""))))))))))</f>
        <v>1</v>
      </c>
      <c r="BG20" s="253">
        <f>+VLOOKUP($BD20,Listas!$G$114:$H$138,2,FALSE)</f>
        <v>21</v>
      </c>
      <c r="BH20" s="348">
        <v>1</v>
      </c>
      <c r="BI20" s="403" t="str">
        <f>IF(ISERROR(IF(V20="R.INHERENTE
5","R. INHERENTE",(IF(BD20="R.RESIDUAL
5","R. RESIDUAL"," ")))),"",(IF(V20="R.INHERENTE
5","R. INHERENTE",(IF(BD20="R.RESIDUAL
5","R. RESIDUAL"," ")))))</f>
        <v xml:space="preserve"> </v>
      </c>
      <c r="BJ20" s="404" t="str">
        <f>IF(ISERROR(IF(V20="R.INHERENTE
10","R. INHERENTE",(IF(BD20="R.RESIDUAL
10","R. RESIDUAL"," ")))),"",(IF(V20="R.INHERENTE
10","R. INHERENTE",(IF(BD20="R.RESIDUAL
10","R. RESIDUAL"," ")))))</f>
        <v xml:space="preserve"> </v>
      </c>
      <c r="BK20" s="409" t="str">
        <f>IF(ISERROR(IF(V20="R.INHERENTE
15","R. INHERENTE",(IF(BD20="R.RESIDUAL
15","R. RESIDUAL"," ")))),"",(IF(V20="R.INHERENTE
15","R. INHERENTE",(IF(BD20="R.RESIDUAL
15","R. RESIDUAL"," ")))))</f>
        <v xml:space="preserve"> </v>
      </c>
      <c r="BL20" s="409" t="str">
        <f>IF(ISERROR(IF(V20="R.INHERENTE
20","R. INHERENTE",(IF(BD20="R.RESIDUAL
20","R. RESIDUAL"," ")))),"",(IF(V20="R.INHERENTE
20","R. INHERENTE",(IF(BD20="R.RESIDUAL
20","R. RESIDUAL"," ")))))</f>
        <v xml:space="preserve"> </v>
      </c>
      <c r="BM20" s="254" t="str">
        <f>IF(ISERROR(IF(V20="R.INHERENTE
25","R. INHERENTE",(IF(BD20="R.RESIDUAL
25","R. RESIDUAL"," ")))),"",(IF(V20="R.INHERENTE
25","R. INHERENTE",(IF(BD20="R.RESIDUAL
25","R. RESIDUAL"," ")))))</f>
        <v xml:space="preserve"> </v>
      </c>
      <c r="BN20" s="1250"/>
      <c r="BO20" s="1565" t="s">
        <v>1436</v>
      </c>
      <c r="BP20" s="1543" t="s">
        <v>1342</v>
      </c>
      <c r="BQ20" s="1544">
        <v>44927</v>
      </c>
      <c r="BR20" s="1526">
        <v>45108</v>
      </c>
      <c r="BS20" s="1520" t="s">
        <v>561</v>
      </c>
      <c r="BT20" s="1502" t="s">
        <v>597</v>
      </c>
      <c r="BU20" s="1555"/>
      <c r="BV20" s="1565" t="s">
        <v>1466</v>
      </c>
      <c r="BW20" s="1266" t="s">
        <v>1337</v>
      </c>
      <c r="BX20" s="1562" t="s">
        <v>1479</v>
      </c>
      <c r="BY20" s="1250"/>
      <c r="BZ20" s="1279" t="s">
        <v>1720</v>
      </c>
      <c r="CA20" s="1243" t="s">
        <v>1721</v>
      </c>
      <c r="CB20" s="1246" t="s">
        <v>1722</v>
      </c>
      <c r="CC20" s="1254"/>
      <c r="CD20" s="1254" t="s">
        <v>189</v>
      </c>
      <c r="CE20" s="1254" t="s">
        <v>189</v>
      </c>
      <c r="CF20" s="1254" t="s">
        <v>189</v>
      </c>
      <c r="CG20" s="1254"/>
      <c r="CH20" s="1254" t="s">
        <v>189</v>
      </c>
      <c r="CI20" s="1254" t="s">
        <v>189</v>
      </c>
      <c r="CJ20" s="1254" t="s">
        <v>189</v>
      </c>
      <c r="CK20" s="1254"/>
      <c r="CL20" s="1254" t="s">
        <v>39</v>
      </c>
      <c r="CM20" s="1254" t="s">
        <v>39</v>
      </c>
      <c r="CN20" s="1254" t="s">
        <v>39</v>
      </c>
      <c r="CO20" s="1254"/>
      <c r="CP20" s="1254" t="s">
        <v>189</v>
      </c>
      <c r="CQ20" s="1254" t="s">
        <v>189</v>
      </c>
      <c r="CR20" s="1254" t="s">
        <v>189</v>
      </c>
      <c r="CS20" s="1254"/>
      <c r="CT20" s="1556" t="s">
        <v>1718</v>
      </c>
      <c r="CU20" s="1249"/>
      <c r="CV20" s="1279" t="s">
        <v>1720</v>
      </c>
      <c r="CW20" s="1243" t="s">
        <v>1721</v>
      </c>
      <c r="CX20" s="1246" t="s">
        <v>1722</v>
      </c>
      <c r="CY20" s="1234"/>
      <c r="CZ20" s="1237" t="s">
        <v>39</v>
      </c>
      <c r="DA20" s="1238"/>
      <c r="DB20" s="1237"/>
      <c r="DC20" s="1238"/>
      <c r="DD20" s="1234" t="s">
        <v>189</v>
      </c>
      <c r="DE20" s="1234" t="s">
        <v>189</v>
      </c>
      <c r="DF20" s="1234" t="s">
        <v>189</v>
      </c>
      <c r="DG20" s="1234"/>
      <c r="DH20" s="1234" t="s">
        <v>189</v>
      </c>
      <c r="DI20" s="1234" t="s">
        <v>189</v>
      </c>
      <c r="DJ20" s="1234" t="s">
        <v>189</v>
      </c>
      <c r="DK20" s="1234"/>
      <c r="DL20" s="1234" t="s">
        <v>39</v>
      </c>
      <c r="DM20" s="1234" t="s">
        <v>39</v>
      </c>
      <c r="DN20" s="1234" t="s">
        <v>39</v>
      </c>
      <c r="DO20" s="1234"/>
      <c r="DP20" s="1234" t="s">
        <v>189</v>
      </c>
      <c r="DQ20" s="1234" t="s">
        <v>189</v>
      </c>
      <c r="DR20" s="1234" t="s">
        <v>189</v>
      </c>
      <c r="DS20" s="1234"/>
      <c r="DT20" s="1556" t="s">
        <v>1719</v>
      </c>
      <c r="DU20" s="1250"/>
      <c r="DV20" s="1705"/>
      <c r="DW20" s="1708"/>
      <c r="DX20" s="1708"/>
      <c r="DY20" s="1711"/>
    </row>
    <row r="21" spans="2:129" s="263" customFormat="1" ht="48" customHeight="1" x14ac:dyDescent="0.25">
      <c r="B21" s="1229"/>
      <c r="C21" s="1339"/>
      <c r="D21" s="1342"/>
      <c r="E21" s="1345"/>
      <c r="F21" s="1342"/>
      <c r="G21" s="1289"/>
      <c r="H21" s="1292"/>
      <c r="I21" s="465" t="s">
        <v>1327</v>
      </c>
      <c r="J21" s="434" t="s">
        <v>936</v>
      </c>
      <c r="K21" s="467" t="s">
        <v>1330</v>
      </c>
      <c r="L21" s="432" t="s">
        <v>751</v>
      </c>
      <c r="M21" s="1295"/>
      <c r="N21" s="1307"/>
      <c r="O21" s="1368"/>
      <c r="P21" s="1250"/>
      <c r="Q21" s="1362"/>
      <c r="R21" s="1298"/>
      <c r="S21" s="1301"/>
      <c r="T21" s="1304"/>
      <c r="U21" s="1319"/>
      <c r="V21" s="1316"/>
      <c r="W21" s="442"/>
      <c r="X21" s="473" t="s">
        <v>1385</v>
      </c>
      <c r="Y21" s="240" t="s">
        <v>650</v>
      </c>
      <c r="Z21" s="1365"/>
      <c r="AA21" s="1311">
        <v>25</v>
      </c>
      <c r="AB21" s="1312"/>
      <c r="AC21" s="1311"/>
      <c r="AD21" s="1312"/>
      <c r="AE21" s="1311"/>
      <c r="AF21" s="1312"/>
      <c r="AG21" s="1311"/>
      <c r="AH21" s="1312"/>
      <c r="AI21" s="1311">
        <v>15</v>
      </c>
      <c r="AJ21" s="1312"/>
      <c r="AK21" s="360">
        <f>AA21+AC21+AE21+AG21+AI21</f>
        <v>40</v>
      </c>
      <c r="AL21" s="354">
        <v>0.28799999999999998</v>
      </c>
      <c r="AM21" s="1336"/>
      <c r="AN21" s="1327" t="s">
        <v>189</v>
      </c>
      <c r="AO21" s="1328"/>
      <c r="AP21" s="1313" t="s">
        <v>538</v>
      </c>
      <c r="AQ21" s="1314"/>
      <c r="AR21" s="1327" t="s">
        <v>189</v>
      </c>
      <c r="AS21" s="1328"/>
      <c r="AT21" s="479" t="s">
        <v>1333</v>
      </c>
      <c r="AU21" s="459" t="s">
        <v>561</v>
      </c>
      <c r="AV21" s="485" t="s">
        <v>1340</v>
      </c>
      <c r="AW21" s="493" t="s">
        <v>1337</v>
      </c>
      <c r="AX21" s="494" t="s">
        <v>1338</v>
      </c>
      <c r="AY21" s="448"/>
      <c r="AZ21" s="1509"/>
      <c r="BA21" s="1322"/>
      <c r="BB21" s="1325"/>
      <c r="BC21" s="1322"/>
      <c r="BD21" s="1512"/>
      <c r="BE21" s="1506"/>
      <c r="BF21" s="345"/>
      <c r="BG21" s="256"/>
      <c r="BH21" s="348">
        <v>0.8</v>
      </c>
      <c r="BI21" s="405" t="str">
        <f>IF(ISERROR(IF(V20="R.INHERENTE
4","R. INHERENTE",(IF(BD20="R.RESIDUAL
4","R. RESIDUAL"," ")))),"",(IF(V20="R.INHERENTE
4","R. INHERENTE",(IF(BD20="R.RESIDUAL
4","R. RESIDUAL"," ")))))</f>
        <v xml:space="preserve"> </v>
      </c>
      <c r="BJ21" s="406" t="str">
        <f>IF(ISERROR(IF(V20="R.INHERENTE
9","R. INHERENTE",(IF(BD20="R.RESIDUAL
9","R. RESIDUAL"," ")))),"",(IF(V20="R.INHERENTE
9","R. INHERENTE",(IF(BD20="R.RESIDUAL
9","R. RESIDUAL"," ")))))</f>
        <v xml:space="preserve"> </v>
      </c>
      <c r="BK21" s="258" t="str">
        <f>IF(ISERROR(IF(V20="R.INHERENTE
14","R. INHERENTE",(IF(BD20="R.RESIDUAL
14","R. RESIDUAL"," ")))),"",(IF(V20="R.INHERENTE
14","R. INHERENTE",(IF(BD20="R.RESIDUAL
14","R. RESIDUAL"," ")))))</f>
        <v xml:space="preserve"> </v>
      </c>
      <c r="BL21" s="410" t="str">
        <f>IF(ISERROR(IF(V20="R.INHERENTE
19","R. INHERENTE",(IF(BD20="R.RESIDUAL
19","R. RESIDUAL"," ")))),"",(IF(V20="R.INHERENTE
19","R. INHERENTE",(IF(BD20="R.RESIDUAL
19","R. RESIDUAL"," ")))))</f>
        <v xml:space="preserve"> </v>
      </c>
      <c r="BM21" s="259" t="str">
        <f>IF(ISERROR(IF(V20="R.INHERENTE
24","R. INHERENTE",(IF(BD20="R.RESIDUAL
24","R. RESIDUAL"," ")))),"",(IF(V20="R.INHERENTE
24","R. INHERENTE",(IF(BD20="R.RESIDUAL
24","R. RESIDUAL"," ")))))</f>
        <v>R. INHERENTE</v>
      </c>
      <c r="BN21" s="1250"/>
      <c r="BO21" s="1566"/>
      <c r="BP21" s="1267"/>
      <c r="BQ21" s="1267"/>
      <c r="BR21" s="1527"/>
      <c r="BS21" s="1267"/>
      <c r="BT21" s="1503"/>
      <c r="BU21" s="1555"/>
      <c r="BV21" s="1566"/>
      <c r="BW21" s="1267"/>
      <c r="BX21" s="1563"/>
      <c r="BY21" s="1250"/>
      <c r="BZ21" s="1280"/>
      <c r="CA21" s="1244"/>
      <c r="CB21" s="1247"/>
      <c r="CC21" s="1255"/>
      <c r="CD21" s="1255"/>
      <c r="CE21" s="1255"/>
      <c r="CF21" s="1255"/>
      <c r="CG21" s="1255"/>
      <c r="CH21" s="1255"/>
      <c r="CI21" s="1255"/>
      <c r="CJ21" s="1255"/>
      <c r="CK21" s="1255"/>
      <c r="CL21" s="1255"/>
      <c r="CM21" s="1255"/>
      <c r="CN21" s="1255"/>
      <c r="CO21" s="1255"/>
      <c r="CP21" s="1255"/>
      <c r="CQ21" s="1255"/>
      <c r="CR21" s="1255"/>
      <c r="CS21" s="1255"/>
      <c r="CT21" s="1557"/>
      <c r="CU21" s="1249"/>
      <c r="CV21" s="1280"/>
      <c r="CW21" s="1244"/>
      <c r="CX21" s="1247"/>
      <c r="CY21" s="1235"/>
      <c r="CZ21" s="1239"/>
      <c r="DA21" s="1240"/>
      <c r="DB21" s="1239"/>
      <c r="DC21" s="1240"/>
      <c r="DD21" s="1235"/>
      <c r="DE21" s="1235"/>
      <c r="DF21" s="1235"/>
      <c r="DG21" s="1235"/>
      <c r="DH21" s="1235"/>
      <c r="DI21" s="1235"/>
      <c r="DJ21" s="1235"/>
      <c r="DK21" s="1235"/>
      <c r="DL21" s="1235"/>
      <c r="DM21" s="1235"/>
      <c r="DN21" s="1235"/>
      <c r="DO21" s="1235"/>
      <c r="DP21" s="1235"/>
      <c r="DQ21" s="1235"/>
      <c r="DR21" s="1235"/>
      <c r="DS21" s="1235"/>
      <c r="DT21" s="1557"/>
      <c r="DU21" s="1250"/>
      <c r="DV21" s="1706"/>
      <c r="DW21" s="1709"/>
      <c r="DX21" s="1709"/>
      <c r="DY21" s="1712"/>
    </row>
    <row r="22" spans="2:129" s="263" customFormat="1" ht="48" customHeight="1" x14ac:dyDescent="0.25">
      <c r="B22" s="1229"/>
      <c r="C22" s="1339"/>
      <c r="D22" s="1342"/>
      <c r="E22" s="1345"/>
      <c r="F22" s="1342"/>
      <c r="G22" s="1289"/>
      <c r="H22" s="1292"/>
      <c r="I22" s="465" t="s">
        <v>1328</v>
      </c>
      <c r="J22" s="434" t="s">
        <v>938</v>
      </c>
      <c r="K22" s="467" t="s">
        <v>1331</v>
      </c>
      <c r="L22" s="432" t="s">
        <v>749</v>
      </c>
      <c r="M22" s="1295"/>
      <c r="N22" s="1307"/>
      <c r="O22" s="1368"/>
      <c r="P22" s="1250"/>
      <c r="Q22" s="1362"/>
      <c r="R22" s="1298"/>
      <c r="S22" s="1301"/>
      <c r="T22" s="1304"/>
      <c r="U22" s="1319"/>
      <c r="V22" s="1316"/>
      <c r="W22" s="442"/>
      <c r="X22" s="473" t="s">
        <v>1386</v>
      </c>
      <c r="Y22" s="240" t="s">
        <v>650</v>
      </c>
      <c r="Z22" s="1365"/>
      <c r="AA22" s="1311">
        <v>25</v>
      </c>
      <c r="AB22" s="1312"/>
      <c r="AC22" s="1311"/>
      <c r="AD22" s="1312"/>
      <c r="AE22" s="1311"/>
      <c r="AF22" s="1312"/>
      <c r="AG22" s="1311"/>
      <c r="AH22" s="1312"/>
      <c r="AI22" s="1311">
        <v>15</v>
      </c>
      <c r="AJ22" s="1312"/>
      <c r="AK22" s="360">
        <f>AA22+AC22+AE22+AG22+AI22</f>
        <v>40</v>
      </c>
      <c r="AL22" s="354">
        <v>0.17299999999999999</v>
      </c>
      <c r="AM22" s="1336"/>
      <c r="AN22" s="1327" t="s">
        <v>189</v>
      </c>
      <c r="AO22" s="1328"/>
      <c r="AP22" s="1313" t="s">
        <v>538</v>
      </c>
      <c r="AQ22" s="1314"/>
      <c r="AR22" s="1327" t="s">
        <v>189</v>
      </c>
      <c r="AS22" s="1328"/>
      <c r="AT22" s="479" t="s">
        <v>1335</v>
      </c>
      <c r="AU22" s="459" t="s">
        <v>561</v>
      </c>
      <c r="AV22" s="485" t="s">
        <v>1341</v>
      </c>
      <c r="AW22" s="493" t="s">
        <v>1337</v>
      </c>
      <c r="AX22" s="494" t="s">
        <v>1338</v>
      </c>
      <c r="AY22" s="448"/>
      <c r="AZ22" s="1509"/>
      <c r="BA22" s="1322"/>
      <c r="BB22" s="1325"/>
      <c r="BC22" s="1322"/>
      <c r="BD22" s="1512"/>
      <c r="BE22" s="1506"/>
      <c r="BF22" s="345"/>
      <c r="BG22" s="256"/>
      <c r="BH22" s="348">
        <v>0.60000000000000009</v>
      </c>
      <c r="BI22" s="405" t="str">
        <f>IF(ISERROR(IF(V20="R.INHERENTE
3","R. INHERENTE",(IF(BD20="R.RESIDUAL
3","R. RESIDUAL"," ")))),"",(IF(V20="R.INHERENTE
3","R. INHERENTE",(IF(BD20="R.RESIDUAL
3","R. RESIDUAL"," ")))))</f>
        <v xml:space="preserve"> </v>
      </c>
      <c r="BJ22" s="406" t="str">
        <f>IF(ISERROR(IF(V20="R.INHERENTE
8","R. INHERENTE",(IF(BD20="R.RESIDUAL
8","R. RESIDUAL"," ")))),"",(IF(V20="R.INHERENTE
8","R. INHERENTE",(IF(BD20="R.RESIDUAL
8","R. RESIDUAL"," ")))))</f>
        <v xml:space="preserve"> </v>
      </c>
      <c r="BK22" s="258" t="str">
        <f>IF(ISERROR(IF(V20="R.INHERENTE
13","R. INHERENTE",(IF(BD20="R.RESIDUAL
13","R. RESIDUAL"," ")))),"",(IF(V20="R.INHERENTE
13","R. INHERENTE",(IF(BD20="R.RESIDUAL
13","R. RESIDUAL"," ")))))</f>
        <v xml:space="preserve"> </v>
      </c>
      <c r="BL22" s="410" t="str">
        <f>IF(ISERROR(IF(V20="R.INHERENTE
18","R. INHERENTE",(IF(BD20="R.RESIDUAL
18","R. RESIDUAL"," ")))),"",(IF(V20="R.INHERENTE
18","R. INHERENTE",(IF(BD20="R.RESIDUAL
18","R. RESIDUAL"," ")))))</f>
        <v xml:space="preserve"> </v>
      </c>
      <c r="BM22" s="259" t="str">
        <f>IF(ISERROR(IF(V20="R.INHERENTE
23","R. INHERENTE",(IF(BD20="R.RESIDUAL
23","R. RESIDUAL"," ")))),"",(IF(V20="R.INHERENTE
23","R. INHERENTE",(IF(BD20="R.RESIDUAL
23","R. RESIDUAL"," ")))))</f>
        <v xml:space="preserve"> </v>
      </c>
      <c r="BN22" s="1250"/>
      <c r="BO22" s="1566"/>
      <c r="BP22" s="1267"/>
      <c r="BQ22" s="1267"/>
      <c r="BR22" s="1527"/>
      <c r="BS22" s="1267"/>
      <c r="BT22" s="1503"/>
      <c r="BU22" s="1555"/>
      <c r="BV22" s="1566"/>
      <c r="BW22" s="1267"/>
      <c r="BX22" s="1563"/>
      <c r="BY22" s="1250"/>
      <c r="BZ22" s="1280"/>
      <c r="CA22" s="1244"/>
      <c r="CB22" s="1247"/>
      <c r="CC22" s="1255"/>
      <c r="CD22" s="1255"/>
      <c r="CE22" s="1255"/>
      <c r="CF22" s="1255"/>
      <c r="CG22" s="1255"/>
      <c r="CH22" s="1255"/>
      <c r="CI22" s="1255"/>
      <c r="CJ22" s="1255"/>
      <c r="CK22" s="1255"/>
      <c r="CL22" s="1255"/>
      <c r="CM22" s="1255"/>
      <c r="CN22" s="1255"/>
      <c r="CO22" s="1255"/>
      <c r="CP22" s="1255"/>
      <c r="CQ22" s="1255"/>
      <c r="CR22" s="1255"/>
      <c r="CS22" s="1255"/>
      <c r="CT22" s="1557"/>
      <c r="CU22" s="1249"/>
      <c r="CV22" s="1280"/>
      <c r="CW22" s="1244"/>
      <c r="CX22" s="1247"/>
      <c r="CY22" s="1235"/>
      <c r="CZ22" s="1239"/>
      <c r="DA22" s="1240"/>
      <c r="DB22" s="1239"/>
      <c r="DC22" s="1240"/>
      <c r="DD22" s="1235"/>
      <c r="DE22" s="1235"/>
      <c r="DF22" s="1235"/>
      <c r="DG22" s="1235"/>
      <c r="DH22" s="1235"/>
      <c r="DI22" s="1235"/>
      <c r="DJ22" s="1235"/>
      <c r="DK22" s="1235"/>
      <c r="DL22" s="1235"/>
      <c r="DM22" s="1235"/>
      <c r="DN22" s="1235"/>
      <c r="DO22" s="1235"/>
      <c r="DP22" s="1235"/>
      <c r="DQ22" s="1235"/>
      <c r="DR22" s="1235"/>
      <c r="DS22" s="1235"/>
      <c r="DT22" s="1557"/>
      <c r="DU22" s="1250"/>
      <c r="DV22" s="1706"/>
      <c r="DW22" s="1709"/>
      <c r="DX22" s="1709"/>
      <c r="DY22" s="1712"/>
    </row>
    <row r="23" spans="2:129" s="263" customFormat="1" ht="48" customHeight="1" x14ac:dyDescent="0.25">
      <c r="B23" s="1229"/>
      <c r="C23" s="1339"/>
      <c r="D23" s="1342"/>
      <c r="E23" s="1345"/>
      <c r="F23" s="1342"/>
      <c r="G23" s="1289"/>
      <c r="H23" s="1292"/>
      <c r="I23" s="440"/>
      <c r="J23" s="434" t="s">
        <v>939</v>
      </c>
      <c r="K23" s="467"/>
      <c r="L23" s="432"/>
      <c r="M23" s="1295"/>
      <c r="N23" s="1307"/>
      <c r="O23" s="1368"/>
      <c r="P23" s="1250"/>
      <c r="Q23" s="1362"/>
      <c r="R23" s="1298"/>
      <c r="S23" s="1301"/>
      <c r="T23" s="1304"/>
      <c r="U23" s="1319"/>
      <c r="V23" s="1316"/>
      <c r="W23" s="442"/>
      <c r="X23" s="241"/>
      <c r="Y23" s="240"/>
      <c r="Z23" s="1365"/>
      <c r="AA23" s="1311"/>
      <c r="AB23" s="1312"/>
      <c r="AC23" s="1311"/>
      <c r="AD23" s="1312"/>
      <c r="AE23" s="1311"/>
      <c r="AF23" s="1312"/>
      <c r="AG23" s="1311"/>
      <c r="AH23" s="1312"/>
      <c r="AI23" s="1311"/>
      <c r="AJ23" s="1312"/>
      <c r="AK23" s="360">
        <f>AA23+AC23+AE23+AG23+AI23</f>
        <v>0</v>
      </c>
      <c r="AL23" s="354"/>
      <c r="AM23" s="1336"/>
      <c r="AN23" s="1327"/>
      <c r="AO23" s="1328"/>
      <c r="AP23" s="1313"/>
      <c r="AQ23" s="1314"/>
      <c r="AR23" s="1327"/>
      <c r="AS23" s="1328"/>
      <c r="AT23" s="426"/>
      <c r="AU23" s="427"/>
      <c r="AV23" s="248"/>
      <c r="AW23" s="246"/>
      <c r="AX23" s="242"/>
      <c r="AY23" s="448"/>
      <c r="AZ23" s="1509"/>
      <c r="BA23" s="1322"/>
      <c r="BB23" s="1325"/>
      <c r="BC23" s="1322"/>
      <c r="BD23" s="1512"/>
      <c r="BE23" s="1506"/>
      <c r="BF23" s="345"/>
      <c r="BG23" s="256"/>
      <c r="BH23" s="348">
        <v>0.4</v>
      </c>
      <c r="BI23" s="405" t="str">
        <f>IF(ISERROR(IF(V20="R.INHERENTE
2","R. INHERENTE",(IF(BD20="R.RESIDUAL
2","R. RESIDUAL"," ")))),"",(IF(V20="R.INHERENTE
2","R. INHERENTE",(IF(BD20="R.RESIDUAL
2","R. RESIDUAL"," ")))))</f>
        <v xml:space="preserve"> </v>
      </c>
      <c r="BJ23" s="406" t="str">
        <f>IF(ISERROR(IF(V20="R.INHERENTE
7","R. INHERENTE",(IF(BD20="R.RESIDUAL
7","R. RESIDUAL"," ")))),"",(IF(V20="R.INHERENTE
7","R. INHERENTE",(IF(BD20="R.RESIDUAL
7","R. RESIDUAL"," ")))))</f>
        <v xml:space="preserve"> </v>
      </c>
      <c r="BK23" s="257" t="str">
        <f>IF(ISERROR(IF(V20="R.INHERENTE
12","R. INHERENTE",(IF(BD20="R.RESIDUAL
12","R. RESIDUAL"," ")))),"",(IF(V20="R.INHERENTE
12","R. INHERENTE",(IF(BD20="R.RESIDUAL
12","R. RESIDUAL"," ")))))</f>
        <v xml:space="preserve"> </v>
      </c>
      <c r="BL23" s="258" t="str">
        <f>IF(ISERROR(IF(V20="R.INHERENTE
17","R. INHERENTE",(IF(BD20="R.RESIDUAL
17","R. RESIDUAL"," ")))),"",(IF(V20="R.INHERENTE
17","R. INHERENTE",(IF(BD20="R.RESIDUAL
17","R. RESIDUAL"," ")))))</f>
        <v xml:space="preserve"> </v>
      </c>
      <c r="BM23" s="259" t="str">
        <f>IF(ISERROR(IF(V20="R.INHERENTE
22","R. INHERENTE",(IF(BD20="R.RESIDUAL
22","R. RESIDUAL"," ")))),"",(IF(V20="R.INHERENTE
22","R. INHERENTE",(IF(BD20="R.RESIDUAL
22","R. RESIDUAL"," ")))))</f>
        <v xml:space="preserve"> </v>
      </c>
      <c r="BN23" s="1250"/>
      <c r="BO23" s="1566"/>
      <c r="BP23" s="1267"/>
      <c r="BQ23" s="1267"/>
      <c r="BR23" s="1527"/>
      <c r="BS23" s="1267"/>
      <c r="BT23" s="1503"/>
      <c r="BU23" s="1555"/>
      <c r="BV23" s="1566"/>
      <c r="BW23" s="1267"/>
      <c r="BX23" s="1563"/>
      <c r="BY23" s="1250"/>
      <c r="BZ23" s="1280"/>
      <c r="CA23" s="1244"/>
      <c r="CB23" s="1247"/>
      <c r="CC23" s="1255"/>
      <c r="CD23" s="1255"/>
      <c r="CE23" s="1255"/>
      <c r="CF23" s="1255"/>
      <c r="CG23" s="1255"/>
      <c r="CH23" s="1255"/>
      <c r="CI23" s="1255"/>
      <c r="CJ23" s="1255"/>
      <c r="CK23" s="1255"/>
      <c r="CL23" s="1255"/>
      <c r="CM23" s="1255"/>
      <c r="CN23" s="1255"/>
      <c r="CO23" s="1255"/>
      <c r="CP23" s="1255"/>
      <c r="CQ23" s="1255"/>
      <c r="CR23" s="1255"/>
      <c r="CS23" s="1255"/>
      <c r="CT23" s="1557"/>
      <c r="CU23" s="1249"/>
      <c r="CV23" s="1280"/>
      <c r="CW23" s="1244"/>
      <c r="CX23" s="1247"/>
      <c r="CY23" s="1235"/>
      <c r="CZ23" s="1239"/>
      <c r="DA23" s="1240"/>
      <c r="DB23" s="1239"/>
      <c r="DC23" s="1240"/>
      <c r="DD23" s="1235"/>
      <c r="DE23" s="1235"/>
      <c r="DF23" s="1235"/>
      <c r="DG23" s="1235"/>
      <c r="DH23" s="1235"/>
      <c r="DI23" s="1235"/>
      <c r="DJ23" s="1235"/>
      <c r="DK23" s="1235"/>
      <c r="DL23" s="1235"/>
      <c r="DM23" s="1235"/>
      <c r="DN23" s="1235"/>
      <c r="DO23" s="1235"/>
      <c r="DP23" s="1235"/>
      <c r="DQ23" s="1235"/>
      <c r="DR23" s="1235"/>
      <c r="DS23" s="1235"/>
      <c r="DT23" s="1557"/>
      <c r="DU23" s="1250"/>
      <c r="DV23" s="1706"/>
      <c r="DW23" s="1709"/>
      <c r="DX23" s="1709"/>
      <c r="DY23" s="1712"/>
    </row>
    <row r="24" spans="2:129" s="263" customFormat="1" ht="48" customHeight="1" thickBot="1" x14ac:dyDescent="0.3">
      <c r="B24" s="1230"/>
      <c r="C24" s="1340"/>
      <c r="D24" s="1343"/>
      <c r="E24" s="1346"/>
      <c r="F24" s="1343"/>
      <c r="G24" s="1290"/>
      <c r="H24" s="1293"/>
      <c r="I24" s="441"/>
      <c r="J24" s="435" t="s">
        <v>940</v>
      </c>
      <c r="K24" s="471"/>
      <c r="L24" s="433"/>
      <c r="M24" s="1296"/>
      <c r="N24" s="1308"/>
      <c r="O24" s="1369"/>
      <c r="P24" s="1250"/>
      <c r="Q24" s="1363"/>
      <c r="R24" s="1299"/>
      <c r="S24" s="1302"/>
      <c r="T24" s="1305"/>
      <c r="U24" s="1320"/>
      <c r="V24" s="1317"/>
      <c r="W24" s="442"/>
      <c r="X24" s="243"/>
      <c r="Y24" s="244"/>
      <c r="Z24" s="1366"/>
      <c r="AA24" s="1309"/>
      <c r="AB24" s="1310"/>
      <c r="AC24" s="1309"/>
      <c r="AD24" s="1310"/>
      <c r="AE24" s="1309"/>
      <c r="AF24" s="1310"/>
      <c r="AG24" s="1309"/>
      <c r="AH24" s="1310"/>
      <c r="AI24" s="1309"/>
      <c r="AJ24" s="1310"/>
      <c r="AK24" s="361">
        <f>AA24+AC24+AE24+AG24+AI24</f>
        <v>0</v>
      </c>
      <c r="AL24" s="355"/>
      <c r="AM24" s="1337"/>
      <c r="AN24" s="1329"/>
      <c r="AO24" s="1330"/>
      <c r="AP24" s="1547"/>
      <c r="AQ24" s="1548"/>
      <c r="AR24" s="1329"/>
      <c r="AS24" s="1330"/>
      <c r="AT24" s="250"/>
      <c r="AU24" s="456"/>
      <c r="AV24" s="249"/>
      <c r="AW24" s="247"/>
      <c r="AX24" s="245"/>
      <c r="AY24" s="448">
        <f>+(IF(AND($AZ32&gt;0,$AZ32&lt;=0.2),0.2,(IF(AND($AZ32&gt;0.2,$AZ32&lt;=0.4),0.4,(IF(AND($AZ32&gt;0.4,$AZ32&lt;=0.6),0.6,(IF(AND($AZ32&gt;0.6,$AZ32&lt;=0.8),0.8,(IF($AZ32&gt;0.8,1,""))))))))))</f>
        <v>0.2</v>
      </c>
      <c r="AZ24" s="1510"/>
      <c r="BA24" s="1323"/>
      <c r="BB24" s="1326"/>
      <c r="BC24" s="1323"/>
      <c r="BD24" s="1513"/>
      <c r="BE24" s="1507"/>
      <c r="BF24" s="345"/>
      <c r="BG24" s="256"/>
      <c r="BH24" s="349">
        <v>0.2</v>
      </c>
      <c r="BI24" s="407" t="str">
        <f>IF(ISERROR(IF(V20="R.INHERENTE
1","R. INHERENTE",(IF(BD20="R.RESIDUAL
1","R. RESIDUAL"," ")))),"",(IF(V20="R.INHERENTE
1","R. INHERENTE",(IF(BD20="R.RESIDUAL
1","R. RESIDUAL"," ")))))</f>
        <v xml:space="preserve"> </v>
      </c>
      <c r="BJ24" s="408" t="str">
        <f>IF(ISERROR(IF(V20="R.INHERENTE
6","R. INHERENTE",(IF(BD20="R.RESIDUAL
6","R. RESIDUAL"," ")))),"",(IF(V20="R.INHERENTE
6","R. INHERENTE",(IF(BD20="R.RESIDUAL
6","R. RESIDUAL"," ")))))</f>
        <v xml:space="preserve"> </v>
      </c>
      <c r="BK24" s="260" t="str">
        <f>IF(ISERROR(IF(V20="R.INHERENTE
11","R. INHERENTE",(IF(BD20="R.RESIDUAL
11","R. RESIDUAL"," ")))),"",(IF(V20="R.INHERENTE
11","R. INHERENTE",(IF(BD20="R.RESIDUAL
11","R. RESIDUAL"," ")))))</f>
        <v xml:space="preserve"> </v>
      </c>
      <c r="BL24" s="261" t="str">
        <f>IF(ISERROR(IF(V20="R.INHERENTE
16","R. INHERENTE",(IF(BD20="R.RESIDUAL
16","R. RESIDUAL"," ")))),"",(IF(V20="R.INHERENTE
16","R. INHERENTE",(IF(BD20="R.RESIDUAL
16","R. RESIDUAL"," ")))))</f>
        <v xml:space="preserve"> </v>
      </c>
      <c r="BM24" s="262" t="str">
        <f>IF(ISERROR(IF(V20="R.INHERENTE
21","R. INHERENTE",(IF(BD20="R.RESIDUAL
21","R. RESIDUAL"," ")))),"",(IF(V20="R.INHERENTE
21","R. INHERENTE",(IF(BD20="R.RESIDUAL
21","R. RESIDUAL"," ")))))</f>
        <v>R. RESIDUAL</v>
      </c>
      <c r="BN24" s="1250"/>
      <c r="BO24" s="1567"/>
      <c r="BP24" s="1268"/>
      <c r="BQ24" s="1268"/>
      <c r="BR24" s="1528"/>
      <c r="BS24" s="1268"/>
      <c r="BT24" s="1504"/>
      <c r="BU24" s="1555"/>
      <c r="BV24" s="1567"/>
      <c r="BW24" s="1268"/>
      <c r="BX24" s="1564"/>
      <c r="BY24" s="1250"/>
      <c r="BZ24" s="1281"/>
      <c r="CA24" s="1245"/>
      <c r="CB24" s="1248"/>
      <c r="CC24" s="1256"/>
      <c r="CD24" s="1256"/>
      <c r="CE24" s="1256"/>
      <c r="CF24" s="1256"/>
      <c r="CG24" s="1256"/>
      <c r="CH24" s="1256"/>
      <c r="CI24" s="1256"/>
      <c r="CJ24" s="1256"/>
      <c r="CK24" s="1256"/>
      <c r="CL24" s="1256"/>
      <c r="CM24" s="1256"/>
      <c r="CN24" s="1256"/>
      <c r="CO24" s="1256"/>
      <c r="CP24" s="1256"/>
      <c r="CQ24" s="1256"/>
      <c r="CR24" s="1256"/>
      <c r="CS24" s="1256"/>
      <c r="CT24" s="1558"/>
      <c r="CU24" s="1249"/>
      <c r="CV24" s="1281"/>
      <c r="CW24" s="1245"/>
      <c r="CX24" s="1248"/>
      <c r="CY24" s="1236"/>
      <c r="CZ24" s="1241"/>
      <c r="DA24" s="1242"/>
      <c r="DB24" s="1241"/>
      <c r="DC24" s="1242"/>
      <c r="DD24" s="1236"/>
      <c r="DE24" s="1236"/>
      <c r="DF24" s="1236"/>
      <c r="DG24" s="1236"/>
      <c r="DH24" s="1236"/>
      <c r="DI24" s="1236"/>
      <c r="DJ24" s="1236"/>
      <c r="DK24" s="1236"/>
      <c r="DL24" s="1236"/>
      <c r="DM24" s="1236"/>
      <c r="DN24" s="1236"/>
      <c r="DO24" s="1236"/>
      <c r="DP24" s="1236"/>
      <c r="DQ24" s="1236"/>
      <c r="DR24" s="1236"/>
      <c r="DS24" s="1236"/>
      <c r="DT24" s="1558"/>
      <c r="DU24" s="1250"/>
      <c r="DV24" s="1707"/>
      <c r="DW24" s="1710"/>
      <c r="DX24" s="1710"/>
      <c r="DY24" s="1713"/>
    </row>
    <row r="25" spans="2:129" ht="12.75" customHeight="1" thickBot="1" x14ac:dyDescent="0.3">
      <c r="B25" s="263"/>
      <c r="P25" s="1250"/>
      <c r="W25" s="442"/>
      <c r="AY25" s="448"/>
      <c r="AZ25" s="345"/>
      <c r="BA25" s="345"/>
      <c r="BB25" s="345"/>
      <c r="BC25" s="345"/>
      <c r="BD25" s="345"/>
      <c r="BI25" s="358">
        <v>0.2</v>
      </c>
      <c r="BJ25" s="359">
        <v>0.4</v>
      </c>
      <c r="BK25" s="359">
        <v>0.60000000000000009</v>
      </c>
      <c r="BL25" s="359">
        <v>0.8</v>
      </c>
      <c r="BM25" s="359">
        <v>1</v>
      </c>
      <c r="BN25" s="1250"/>
      <c r="BU25" s="1555"/>
      <c r="BY25" s="1250"/>
      <c r="CU25" s="1249"/>
      <c r="DU25" s="1250"/>
    </row>
    <row r="26" spans="2:129" s="263" customFormat="1" ht="48" customHeight="1" x14ac:dyDescent="0.25">
      <c r="B26" s="1228" t="s">
        <v>1517</v>
      </c>
      <c r="C26" s="1338">
        <v>2</v>
      </c>
      <c r="D26" s="1341" t="s">
        <v>564</v>
      </c>
      <c r="E26" s="1344" t="s">
        <v>894</v>
      </c>
      <c r="F26" s="1341" t="s">
        <v>548</v>
      </c>
      <c r="G26" s="1288" t="s">
        <v>947</v>
      </c>
      <c r="H26" s="1370" t="s">
        <v>1343</v>
      </c>
      <c r="I26" s="464" t="s">
        <v>1344</v>
      </c>
      <c r="J26" s="436" t="s">
        <v>937</v>
      </c>
      <c r="K26" s="466" t="s">
        <v>1281</v>
      </c>
      <c r="L26" s="437" t="s">
        <v>752</v>
      </c>
      <c r="M26" s="1294" t="str">
        <f>IF(G26="","",(CONCATENATE("Posibilidad de afectación ",G26," ",H26," ",I26," ",I27," ",I28," ",I29," ",I30)))</f>
        <v xml:space="preserve">Posibilidad de afectación económica y reputacional por sanciones e investigaciones al recibir o solicitar dádivas, beneficios a nombre propio o de terceros a favorecimiento en la evaluación técnica de contratos,  debido a la omisión y modificación de los criterios habilitantes e inadecuada supervisión.    </v>
      </c>
      <c r="N26" s="1306" t="s">
        <v>745</v>
      </c>
      <c r="O26" s="1367" t="s">
        <v>720</v>
      </c>
      <c r="P26" s="1250"/>
      <c r="Q26" s="1361" t="s">
        <v>755</v>
      </c>
      <c r="R26" s="1297">
        <f>IF(ISERROR(VLOOKUP($Q26,Listas!$F$21:$G$25,2,FALSE)),"",(VLOOKUP($Q26,Listas!$F$21:$G$25,2,FALSE)))</f>
        <v>1</v>
      </c>
      <c r="S26" s="1300" t="str">
        <f>IF(ISERROR(VLOOKUP($R26,Listas!$F$4:$G$8,2,FALSE)),"",(VLOOKUP($R26,Listas!$F$4:$G$8,2,FALSE)))</f>
        <v>MUY ALTA 
Se espera que el evento ocurra en la mayoría de las circunstancias.</v>
      </c>
      <c r="T26" s="1303" t="s">
        <v>727</v>
      </c>
      <c r="U26" s="1318">
        <f>IF(ISERROR(VLOOKUP($T26,Listas!$F$30:$G$37,2,FALSE)),"",(VLOOKUP($T26,Listas!$F$30:$G$37,2,FALSE)))</f>
        <v>1</v>
      </c>
      <c r="V26" s="1315" t="str">
        <f>IF(R26="","",(CONCATENATE("R.INHERENTE
",(IF(AND($R26=0.2,$U26=0.2),1,(IF(AND($R26=0.2,$U26=0.4),6,(IF(AND($R26=0.2,$U26=0.6),11,(IF(AND($R26=0.2,$U26=0.8),16,(IF(AND($R26=0.2,$U26=1),21,(IF(AND($R26=0.4,$U26=0.2),2,(IF(AND($R26=0.4,$U26=0.4),7,(IF(AND($R26=0.4,$U26=0.6),12,(IF(AND($R26=0.4,$U26=0.8),17,(IF(AND($R26=0.4,$U26=1),22,(IF(AND($R26=0.6,$U26=0.2),3,(IF(AND($R26=0.6,$U26=0.4),8,(IF(AND($R26=0.6,$U26=0.6),13,(IF(AND($R26=0.6,$U26=0.8),18,(IF(AND($R26=0.6,$U26=1),23,(IF(AND($R26=0.8,$U26=0.2),4,(IF(AND($R26=0.8,$U26=0.4),9,(IF(AND($R26=0.8,$U26=0.6),14,(IF(AND($R26=0.8,$U26=0.8),19,(IF(AND($R26=0.8,$U26=1),24,(IF(AND($R26=1,$U26=0.2),5,(IF(AND($R26=1,$U26=0.4),10,(IF(AND($R26=1,$U26=0.6),15,(IF(AND($R26=1,$U26=0.8),20,(IF(AND($R26=1,$U26=1),25,"")))))))))))))))))))))))))))))))))))))))))))))))))))))</f>
        <v>R.INHERENTE
25</v>
      </c>
      <c r="W26" s="442"/>
      <c r="X26" s="472" t="s">
        <v>1387</v>
      </c>
      <c r="Y26" s="265" t="s">
        <v>650</v>
      </c>
      <c r="Z26" s="1364" t="s">
        <v>43</v>
      </c>
      <c r="AA26" s="1388">
        <v>25</v>
      </c>
      <c r="AB26" s="1389"/>
      <c r="AC26" s="1388"/>
      <c r="AD26" s="1389"/>
      <c r="AE26" s="1388"/>
      <c r="AF26" s="1389"/>
      <c r="AG26" s="1388"/>
      <c r="AH26" s="1389"/>
      <c r="AI26" s="1388">
        <v>15</v>
      </c>
      <c r="AJ26" s="1389"/>
      <c r="AK26" s="366">
        <f>AA26+AC26+AE26+AG26+AI26</f>
        <v>40</v>
      </c>
      <c r="AL26" s="356">
        <v>0.6</v>
      </c>
      <c r="AM26" s="1335">
        <f>U26</f>
        <v>1</v>
      </c>
      <c r="AN26" s="1331" t="s">
        <v>189</v>
      </c>
      <c r="AO26" s="1332"/>
      <c r="AP26" s="1333" t="s">
        <v>538</v>
      </c>
      <c r="AQ26" s="1334"/>
      <c r="AR26" s="1331" t="s">
        <v>189</v>
      </c>
      <c r="AS26" s="1332"/>
      <c r="AT26" s="486" t="s">
        <v>1351</v>
      </c>
      <c r="AU26" s="458" t="s">
        <v>560</v>
      </c>
      <c r="AV26" s="475" t="s">
        <v>1353</v>
      </c>
      <c r="AW26" s="491" t="s">
        <v>1354</v>
      </c>
      <c r="AX26" s="492" t="s">
        <v>1413</v>
      </c>
      <c r="AY26" s="448" t="str">
        <f>+(IF(AND($AZ34&gt;0,$AZ34&lt;=0.2),0.2,(IF(AND($AZ34&gt;0.2,$AZ34&lt;=0.4),0.4,(IF(AND($AZ34&gt;0.4,$AZ34&lt;=0.6),0.6,(IF(AND($AZ34&gt;0.6,$AZ34&lt;=0.8),0.8,(IF($AZ34&gt;0.8,1,""))))))))))</f>
        <v/>
      </c>
      <c r="AZ26" s="1508">
        <f>+MIN(AL26:AL30)</f>
        <v>0.216</v>
      </c>
      <c r="BA26" s="1321" t="str">
        <f>+(IF($AY18=0.2,"MUY BAJA",(IF($AY18=0.4,"BAJA",(IF($AY18=0.6,"MEDIA",(IF($AY18=0.8,"ALTA",(IF($AY18=1,"MUY ALTA",""))))))))))</f>
        <v>BAJA</v>
      </c>
      <c r="BB26" s="1324">
        <f>+MIN(AM26:AM30)</f>
        <v>1</v>
      </c>
      <c r="BC26" s="1321" t="str">
        <f>+(IF($BF26=0.2,"MUY BAJA",(IF($BF26=0.4,"BAJA",(IF($BF26=0.6,"MEDIA",(IF($BF26=0.8,"ALTA",(IF($BF26=1,"MUY ALTA",""))))))))))</f>
        <v>MUY ALTA</v>
      </c>
      <c r="BD26" s="1511" t="str">
        <f>IF($AY18="","",(CONCATENATE("R.RESIDUAL
",(IF(AND($AY18=0.2,$BF26=0.2),1,(IF(AND($AY18=0.2,$BF26=0.4),6,(IF(AND($AY18=0.2,$BF26=0.6),11,(IF(AND($AY18=0.2,$BF26=0.8),16,(IF(AND($AY18=0.2,$BF26=1),21,(IF(AND($AY18=0.4,$BF26=0.2),2,(IF(AND($AY18=0.4,$BF26=0.4),7,(IF(AND($AY18=0.4,$BF26=0.6),12,(IF(AND($AY18=0.4,$BF26=0.8),17,(IF(AND($AY18=0.4,$BF26=1),22,(IF(AND($AY18=0.6,$BF26=0.2),3,(IF(AND($AY18=0.6,$BF26=0.4),8,(IF(AND($AY18=0.6,$BF26=0.6),13,(IF(AND($AY18=0.6,$BF26=0.8),18,(IF(AND($AY18=0.6,$BF26=1),23,(IF(AND($AY18=0.8,$BF26=0.2),4,(IF(AND($AY18=0.8,$BF26=0.4),9,(IF(AND($AY18=0.8,$BF26=0.6),14,(IF(AND($AY18=0.8,$BF26=0.8),19,(IF(AND($AY18=0.8,$BF26=1),24,(IF(AND($AY18=1,$BF26=0.2),5,(IF(AND($AY18=1,$BF26=0.4),10,(IF(AND($AY18=1,$BF26=0.6),15,(IF(AND($AY18=1,$BF26=0.8),20,(IF(AND($AY18=1,$BF26=1),25,"")))))))))))))))))))))))))))))))))))))))))))))))))))))</f>
        <v>R.RESIDUAL
22</v>
      </c>
      <c r="BE26" s="1505" t="s">
        <v>651</v>
      </c>
      <c r="BF26" s="264">
        <f>+(IF(AND($BB26&gt;0,$BB26&lt;=0.2),0.2,(IF(AND($BB26&gt;0.2,$BB26&lt;=0.4),0.4,(IF(AND($BB26&gt;0.4,$BB26&lt;=0.6),0.6,(IF(AND($BB26&gt;0.6,$BB26&lt;=0.8),0.8,(IF($BB26&gt;0.8,1,""))))))))))</f>
        <v>1</v>
      </c>
      <c r="BG26" s="253">
        <f>+VLOOKUP($BD26,Listas!$G$114:$H$138,2,FALSE)</f>
        <v>22</v>
      </c>
      <c r="BH26" s="348">
        <v>1</v>
      </c>
      <c r="BI26" s="403" t="str">
        <f>IF(ISERROR(IF(V26="R.INHERENTE
5","R. INHERENTE",(IF(BD26="R.RESIDUAL
5","R. RESIDUAL"," ")))),"",(IF(V26="R.INHERENTE
5","R. INHERENTE",(IF(BD26="R.RESIDUAL
5","R. RESIDUAL"," ")))))</f>
        <v xml:space="preserve"> </v>
      </c>
      <c r="BJ26" s="404" t="str">
        <f>IF(ISERROR(IF(V26="R.INHERENTE
10","R. INHERENTE",(IF(BD26="R.RESIDUAL
10","R. RESIDUAL"," ")))),"",(IF(V26="R.INHERENTE
10","R. INHERENTE",(IF(BD26="R.RESIDUAL
10","R. RESIDUAL"," ")))))</f>
        <v xml:space="preserve"> </v>
      </c>
      <c r="BK26" s="409" t="str">
        <f>IF(ISERROR(IF(V26="R.INHERENTE
15","R. INHERENTE",(IF(BD26="R.RESIDUAL
15","R. RESIDUAL"," ")))),"",(IF(V26="R.INHERENTE
15","R. INHERENTE",(IF(BD26="R.RESIDUAL
15","R. RESIDUAL"," ")))))</f>
        <v xml:space="preserve"> </v>
      </c>
      <c r="BL26" s="409" t="str">
        <f>IF(ISERROR(IF(V26="R.INHERENTE
20","R. INHERENTE",(IF(BD26="R.RESIDUAL
20","R. RESIDUAL"," ")))),"",(IF(V26="R.INHERENTE
20","R. INHERENTE",(IF(BD26="R.RESIDUAL
20","R. RESIDUAL"," ")))))</f>
        <v xml:space="preserve"> </v>
      </c>
      <c r="BM26" s="254" t="str">
        <f>IF(ISERROR(IF(V26="R.INHERENTE
25","R. INHERENTE",(IF(BD26="R.RESIDUAL
25","R. RESIDUAL"," ")))),"",(IF(V26="R.INHERENTE
25","R. INHERENTE",(IF(BD26="R.RESIDUAL
25","R. RESIDUAL"," ")))))</f>
        <v>R. INHERENTE</v>
      </c>
      <c r="BN26" s="1250"/>
      <c r="BO26" s="1565" t="s">
        <v>1378</v>
      </c>
      <c r="BP26" s="1266" t="s">
        <v>1379</v>
      </c>
      <c r="BQ26" s="1544">
        <v>45017</v>
      </c>
      <c r="BR26" s="1526">
        <v>45292</v>
      </c>
      <c r="BS26" s="1266" t="s">
        <v>1054</v>
      </c>
      <c r="BT26" s="1502" t="s">
        <v>597</v>
      </c>
      <c r="BU26" s="1555"/>
      <c r="BV26" s="1565" t="s">
        <v>1383</v>
      </c>
      <c r="BW26" s="1266" t="s">
        <v>1380</v>
      </c>
      <c r="BX26" s="1562" t="s">
        <v>1381</v>
      </c>
      <c r="BY26" s="1250"/>
      <c r="BZ26" s="1279" t="s">
        <v>1720</v>
      </c>
      <c r="CA26" s="1243" t="s">
        <v>1721</v>
      </c>
      <c r="CB26" s="1246" t="s">
        <v>1722</v>
      </c>
      <c r="CC26" s="1254"/>
      <c r="CD26" s="1254" t="s">
        <v>189</v>
      </c>
      <c r="CE26" s="1254" t="s">
        <v>189</v>
      </c>
      <c r="CF26" s="1254" t="s">
        <v>189</v>
      </c>
      <c r="CG26" s="1254"/>
      <c r="CH26" s="1254" t="s">
        <v>189</v>
      </c>
      <c r="CI26" s="1254" t="s">
        <v>189</v>
      </c>
      <c r="CJ26" s="1254" t="s">
        <v>189</v>
      </c>
      <c r="CK26" s="1254"/>
      <c r="CL26" s="1254" t="s">
        <v>39</v>
      </c>
      <c r="CM26" s="1254" t="s">
        <v>39</v>
      </c>
      <c r="CN26" s="1254" t="s">
        <v>39</v>
      </c>
      <c r="CO26" s="1254"/>
      <c r="CP26" s="1254" t="s">
        <v>189</v>
      </c>
      <c r="CQ26" s="1254" t="s">
        <v>189</v>
      </c>
      <c r="CR26" s="1254" t="s">
        <v>189</v>
      </c>
      <c r="CS26" s="1254"/>
      <c r="CT26" s="1556" t="s">
        <v>1718</v>
      </c>
      <c r="CU26" s="1249"/>
      <c r="CV26" s="1279" t="s">
        <v>1720</v>
      </c>
      <c r="CW26" s="1243" t="s">
        <v>1721</v>
      </c>
      <c r="CX26" s="1246" t="s">
        <v>1722</v>
      </c>
      <c r="CY26" s="1234"/>
      <c r="CZ26" s="1237" t="s">
        <v>39</v>
      </c>
      <c r="DA26" s="1238"/>
      <c r="DB26" s="1237"/>
      <c r="DC26" s="1238"/>
      <c r="DD26" s="1234" t="s">
        <v>189</v>
      </c>
      <c r="DE26" s="1234" t="s">
        <v>189</v>
      </c>
      <c r="DF26" s="1234" t="s">
        <v>189</v>
      </c>
      <c r="DG26" s="1234"/>
      <c r="DH26" s="1234" t="s">
        <v>189</v>
      </c>
      <c r="DI26" s="1234" t="s">
        <v>189</v>
      </c>
      <c r="DJ26" s="1234" t="s">
        <v>189</v>
      </c>
      <c r="DK26" s="1234"/>
      <c r="DL26" s="1234" t="s">
        <v>39</v>
      </c>
      <c r="DM26" s="1234" t="s">
        <v>39</v>
      </c>
      <c r="DN26" s="1234" t="s">
        <v>39</v>
      </c>
      <c r="DO26" s="1234"/>
      <c r="DP26" s="1234" t="s">
        <v>189</v>
      </c>
      <c r="DQ26" s="1234" t="s">
        <v>189</v>
      </c>
      <c r="DR26" s="1234" t="s">
        <v>189</v>
      </c>
      <c r="DS26" s="1234"/>
      <c r="DT26" s="1556" t="s">
        <v>1719</v>
      </c>
      <c r="DU26" s="1250"/>
      <c r="DV26" s="1705"/>
      <c r="DW26" s="1708"/>
      <c r="DX26" s="1708"/>
      <c r="DY26" s="1711"/>
    </row>
    <row r="27" spans="2:129" s="263" customFormat="1" ht="48" customHeight="1" x14ac:dyDescent="0.25">
      <c r="B27" s="1229"/>
      <c r="C27" s="1339"/>
      <c r="D27" s="1342"/>
      <c r="E27" s="1345"/>
      <c r="F27" s="1342"/>
      <c r="G27" s="1289"/>
      <c r="H27" s="1371"/>
      <c r="I27" s="465" t="s">
        <v>1345</v>
      </c>
      <c r="J27" s="434" t="s">
        <v>936</v>
      </c>
      <c r="K27" s="467" t="s">
        <v>1346</v>
      </c>
      <c r="L27" s="432" t="s">
        <v>751</v>
      </c>
      <c r="M27" s="1295"/>
      <c r="N27" s="1307"/>
      <c r="O27" s="1368"/>
      <c r="P27" s="1250"/>
      <c r="Q27" s="1362"/>
      <c r="R27" s="1298"/>
      <c r="S27" s="1301"/>
      <c r="T27" s="1304"/>
      <c r="U27" s="1319"/>
      <c r="V27" s="1316"/>
      <c r="W27" s="442"/>
      <c r="X27" s="473" t="s">
        <v>1388</v>
      </c>
      <c r="Y27" s="240" t="s">
        <v>650</v>
      </c>
      <c r="Z27" s="1365"/>
      <c r="AA27" s="1311">
        <v>25</v>
      </c>
      <c r="AB27" s="1312"/>
      <c r="AC27" s="1311"/>
      <c r="AD27" s="1312"/>
      <c r="AE27" s="1311"/>
      <c r="AF27" s="1312"/>
      <c r="AG27" s="1311"/>
      <c r="AH27" s="1312"/>
      <c r="AI27" s="1311">
        <v>15</v>
      </c>
      <c r="AJ27" s="1312"/>
      <c r="AK27" s="360">
        <f>AA27+AC27+AE27+AG27+AI27</f>
        <v>40</v>
      </c>
      <c r="AL27" s="354">
        <v>0.36</v>
      </c>
      <c r="AM27" s="1336"/>
      <c r="AN27" s="1327" t="s">
        <v>189</v>
      </c>
      <c r="AO27" s="1328"/>
      <c r="AP27" s="1313" t="s">
        <v>538</v>
      </c>
      <c r="AQ27" s="1314"/>
      <c r="AR27" s="1327" t="s">
        <v>189</v>
      </c>
      <c r="AS27" s="1328"/>
      <c r="AT27" s="479" t="s">
        <v>1350</v>
      </c>
      <c r="AU27" s="459" t="s">
        <v>560</v>
      </c>
      <c r="AV27" s="485" t="s">
        <v>1355</v>
      </c>
      <c r="AW27" s="493" t="s">
        <v>1356</v>
      </c>
      <c r="AX27" s="494" t="s">
        <v>1357</v>
      </c>
      <c r="AY27" s="448"/>
      <c r="AZ27" s="1509"/>
      <c r="BA27" s="1322"/>
      <c r="BB27" s="1325"/>
      <c r="BC27" s="1322"/>
      <c r="BD27" s="1512"/>
      <c r="BE27" s="1506"/>
      <c r="BF27" s="345"/>
      <c r="BG27" s="256"/>
      <c r="BH27" s="348">
        <v>0.8</v>
      </c>
      <c r="BI27" s="405" t="str">
        <f>IF(ISERROR(IF(V26="R.INHERENTE
4","R. INHERENTE",(IF(BD26="R.RESIDUAL
4","R. RESIDUAL"," ")))),"",(IF(V26="R.INHERENTE
4","R. INHERENTE",(IF(BD26="R.RESIDUAL
4","R. RESIDUAL"," ")))))</f>
        <v xml:space="preserve"> </v>
      </c>
      <c r="BJ27" s="406" t="str">
        <f>IF(ISERROR(IF(V26="R.INHERENTE
9","R. INHERENTE",(IF(BD26="R.RESIDUAL
9","R. RESIDUAL"," ")))),"",(IF(V26="R.INHERENTE
9","R. INHERENTE",(IF(BD26="R.RESIDUAL
9","R. RESIDUAL"," ")))))</f>
        <v xml:space="preserve"> </v>
      </c>
      <c r="BK27" s="258" t="str">
        <f>IF(ISERROR(IF(V26="R.INHERENTE
14","R. INHERENTE",(IF(BD26="R.RESIDUAL
14","R. RESIDUAL"," ")))),"",(IF(V26="R.INHERENTE
14","R. INHERENTE",(IF(BD26="R.RESIDUAL
14","R. RESIDUAL"," ")))))</f>
        <v xml:space="preserve"> </v>
      </c>
      <c r="BL27" s="410" t="str">
        <f>IF(ISERROR(IF(V26="R.INHERENTE
19","R. INHERENTE",(IF(BD26="R.RESIDUAL
19","R. RESIDUAL"," ")))),"",(IF(V26="R.INHERENTE
19","R. INHERENTE",(IF(BD26="R.RESIDUAL
19","R. RESIDUAL"," ")))))</f>
        <v xml:space="preserve"> </v>
      </c>
      <c r="BM27" s="259" t="str">
        <f>IF(ISERROR(IF(V26="R.INHERENTE
24","R. INHERENTE",(IF(BD26="R.RESIDUAL
24","R. RESIDUAL"," ")))),"",(IF(V26="R.INHERENTE
24","R. INHERENTE",(IF(BD26="R.RESIDUAL
24","R. RESIDUAL"," ")))))</f>
        <v xml:space="preserve"> </v>
      </c>
      <c r="BN27" s="1250"/>
      <c r="BO27" s="1566"/>
      <c r="BP27" s="1267"/>
      <c r="BQ27" s="1267"/>
      <c r="BR27" s="1527"/>
      <c r="BS27" s="1527"/>
      <c r="BT27" s="1503"/>
      <c r="BU27" s="1555"/>
      <c r="BV27" s="1566"/>
      <c r="BW27" s="1267"/>
      <c r="BX27" s="1563"/>
      <c r="BY27" s="1250"/>
      <c r="BZ27" s="1280"/>
      <c r="CA27" s="1244"/>
      <c r="CB27" s="1247"/>
      <c r="CC27" s="1255"/>
      <c r="CD27" s="1255"/>
      <c r="CE27" s="1255"/>
      <c r="CF27" s="1255"/>
      <c r="CG27" s="1255"/>
      <c r="CH27" s="1255"/>
      <c r="CI27" s="1255"/>
      <c r="CJ27" s="1255"/>
      <c r="CK27" s="1255"/>
      <c r="CL27" s="1255"/>
      <c r="CM27" s="1255"/>
      <c r="CN27" s="1255"/>
      <c r="CO27" s="1255"/>
      <c r="CP27" s="1255"/>
      <c r="CQ27" s="1255"/>
      <c r="CR27" s="1255"/>
      <c r="CS27" s="1255"/>
      <c r="CT27" s="1557"/>
      <c r="CU27" s="1249"/>
      <c r="CV27" s="1280"/>
      <c r="CW27" s="1244"/>
      <c r="CX27" s="1247"/>
      <c r="CY27" s="1235"/>
      <c r="CZ27" s="1239"/>
      <c r="DA27" s="1240"/>
      <c r="DB27" s="1239"/>
      <c r="DC27" s="1240"/>
      <c r="DD27" s="1235"/>
      <c r="DE27" s="1235"/>
      <c r="DF27" s="1235"/>
      <c r="DG27" s="1235"/>
      <c r="DH27" s="1235"/>
      <c r="DI27" s="1235"/>
      <c r="DJ27" s="1235"/>
      <c r="DK27" s="1235"/>
      <c r="DL27" s="1235"/>
      <c r="DM27" s="1235"/>
      <c r="DN27" s="1235"/>
      <c r="DO27" s="1235"/>
      <c r="DP27" s="1235"/>
      <c r="DQ27" s="1235"/>
      <c r="DR27" s="1235"/>
      <c r="DS27" s="1235"/>
      <c r="DT27" s="1557"/>
      <c r="DU27" s="1250"/>
      <c r="DV27" s="1706"/>
      <c r="DW27" s="1709"/>
      <c r="DX27" s="1709"/>
      <c r="DY27" s="1712"/>
    </row>
    <row r="28" spans="2:129" s="263" customFormat="1" ht="48" customHeight="1" x14ac:dyDescent="0.25">
      <c r="B28" s="1229"/>
      <c r="C28" s="1339"/>
      <c r="D28" s="1342"/>
      <c r="E28" s="1345"/>
      <c r="F28" s="1342"/>
      <c r="G28" s="1289"/>
      <c r="H28" s="1371"/>
      <c r="I28" s="465"/>
      <c r="J28" s="434" t="s">
        <v>938</v>
      </c>
      <c r="K28" s="467" t="s">
        <v>1347</v>
      </c>
      <c r="L28" s="432" t="s">
        <v>752</v>
      </c>
      <c r="M28" s="1295"/>
      <c r="N28" s="1307"/>
      <c r="O28" s="1368"/>
      <c r="P28" s="1250"/>
      <c r="Q28" s="1362"/>
      <c r="R28" s="1298"/>
      <c r="S28" s="1301"/>
      <c r="T28" s="1304"/>
      <c r="U28" s="1319"/>
      <c r="V28" s="1316"/>
      <c r="W28" s="442"/>
      <c r="X28" s="473" t="s">
        <v>1389</v>
      </c>
      <c r="Y28" s="240" t="s">
        <v>650</v>
      </c>
      <c r="Z28" s="1365"/>
      <c r="AA28" s="1311">
        <v>25</v>
      </c>
      <c r="AB28" s="1312"/>
      <c r="AC28" s="1311"/>
      <c r="AD28" s="1312"/>
      <c r="AE28" s="1311"/>
      <c r="AF28" s="1312"/>
      <c r="AG28" s="1311"/>
      <c r="AH28" s="1312"/>
      <c r="AI28" s="1311">
        <v>15</v>
      </c>
      <c r="AJ28" s="1312"/>
      <c r="AK28" s="360">
        <f>AA28+AC28+AE28+AG28+AI28</f>
        <v>40</v>
      </c>
      <c r="AL28" s="354">
        <v>0.216</v>
      </c>
      <c r="AM28" s="1336"/>
      <c r="AN28" s="1327" t="s">
        <v>189</v>
      </c>
      <c r="AO28" s="1328"/>
      <c r="AP28" s="1313" t="s">
        <v>538</v>
      </c>
      <c r="AQ28" s="1314"/>
      <c r="AR28" s="1327" t="s">
        <v>189</v>
      </c>
      <c r="AS28" s="1328"/>
      <c r="AT28" s="479" t="s">
        <v>1352</v>
      </c>
      <c r="AU28" s="459" t="s">
        <v>560</v>
      </c>
      <c r="AV28" s="485" t="s">
        <v>1358</v>
      </c>
      <c r="AW28" s="493" t="s">
        <v>1356</v>
      </c>
      <c r="AX28" s="494" t="s">
        <v>1359</v>
      </c>
      <c r="AY28" s="448"/>
      <c r="AZ28" s="1509"/>
      <c r="BA28" s="1322"/>
      <c r="BB28" s="1325"/>
      <c r="BC28" s="1322"/>
      <c r="BD28" s="1512"/>
      <c r="BE28" s="1506"/>
      <c r="BF28" s="345"/>
      <c r="BG28" s="256"/>
      <c r="BH28" s="348">
        <v>0.60000000000000009</v>
      </c>
      <c r="BI28" s="405" t="str">
        <f>IF(ISERROR(IF(V26="R.INHERENTE
3","R. INHERENTE",(IF(BD26="R.RESIDUAL
3","R. RESIDUAL"," ")))),"",(IF(V26="R.INHERENTE
3","R. INHERENTE",(IF(BD26="R.RESIDUAL
3","R. RESIDUAL"," ")))))</f>
        <v xml:space="preserve"> </v>
      </c>
      <c r="BJ28" s="406" t="str">
        <f>IF(ISERROR(IF(V26="R.INHERENTE
8","R. INHERENTE",(IF(BD26="R.RESIDUAL
8","R. RESIDUAL"," ")))),"",(IF(V26="R.INHERENTE
8","R. INHERENTE",(IF(BD26="R.RESIDUAL
8","R. RESIDUAL"," ")))))</f>
        <v xml:space="preserve"> </v>
      </c>
      <c r="BK28" s="258" t="str">
        <f>IF(ISERROR(IF(V26="R.INHERENTE
13","R. INHERENTE",(IF(BD26="R.RESIDUAL
13","R. RESIDUAL"," ")))),"",(IF(V26="R.INHERENTE
13","R. INHERENTE",(IF(BD26="R.RESIDUAL
13","R. RESIDUAL"," ")))))</f>
        <v xml:space="preserve"> </v>
      </c>
      <c r="BL28" s="410" t="str">
        <f>IF(ISERROR(IF(V26="R.INHERENTE
18","R. INHERENTE",(IF(BD26="R.RESIDUAL
18","R. RESIDUAL"," ")))),"",(IF(V26="R.INHERENTE
18","R. INHERENTE",(IF(BD26="R.RESIDUAL
18","R. RESIDUAL"," ")))))</f>
        <v xml:space="preserve"> </v>
      </c>
      <c r="BM28" s="259" t="str">
        <f>IF(ISERROR(IF(V26="R.INHERENTE
23","R. INHERENTE",(IF(BD26="R.RESIDUAL
23","R. RESIDUAL"," ")))),"",(IF(V26="R.INHERENTE
23","R. INHERENTE",(IF(BD26="R.RESIDUAL
23","R. RESIDUAL"," ")))))</f>
        <v xml:space="preserve"> </v>
      </c>
      <c r="BN28" s="1250"/>
      <c r="BO28" s="1566"/>
      <c r="BP28" s="1267"/>
      <c r="BQ28" s="1267"/>
      <c r="BR28" s="1527"/>
      <c r="BS28" s="1527"/>
      <c r="BT28" s="1503"/>
      <c r="BU28" s="1555"/>
      <c r="BV28" s="1566"/>
      <c r="BW28" s="1267"/>
      <c r="BX28" s="1563"/>
      <c r="BY28" s="1250"/>
      <c r="BZ28" s="1280"/>
      <c r="CA28" s="1244"/>
      <c r="CB28" s="1247"/>
      <c r="CC28" s="1255"/>
      <c r="CD28" s="1255"/>
      <c r="CE28" s="1255"/>
      <c r="CF28" s="1255"/>
      <c r="CG28" s="1255"/>
      <c r="CH28" s="1255"/>
      <c r="CI28" s="1255"/>
      <c r="CJ28" s="1255"/>
      <c r="CK28" s="1255"/>
      <c r="CL28" s="1255"/>
      <c r="CM28" s="1255"/>
      <c r="CN28" s="1255"/>
      <c r="CO28" s="1255"/>
      <c r="CP28" s="1255"/>
      <c r="CQ28" s="1255"/>
      <c r="CR28" s="1255"/>
      <c r="CS28" s="1255"/>
      <c r="CT28" s="1557"/>
      <c r="CU28" s="1249"/>
      <c r="CV28" s="1280"/>
      <c r="CW28" s="1244"/>
      <c r="CX28" s="1247"/>
      <c r="CY28" s="1235"/>
      <c r="CZ28" s="1239"/>
      <c r="DA28" s="1240"/>
      <c r="DB28" s="1239"/>
      <c r="DC28" s="1240"/>
      <c r="DD28" s="1235"/>
      <c r="DE28" s="1235"/>
      <c r="DF28" s="1235"/>
      <c r="DG28" s="1235"/>
      <c r="DH28" s="1235"/>
      <c r="DI28" s="1235"/>
      <c r="DJ28" s="1235"/>
      <c r="DK28" s="1235"/>
      <c r="DL28" s="1235"/>
      <c r="DM28" s="1235"/>
      <c r="DN28" s="1235"/>
      <c r="DO28" s="1235"/>
      <c r="DP28" s="1235"/>
      <c r="DQ28" s="1235"/>
      <c r="DR28" s="1235"/>
      <c r="DS28" s="1235"/>
      <c r="DT28" s="1557"/>
      <c r="DU28" s="1250"/>
      <c r="DV28" s="1706"/>
      <c r="DW28" s="1709"/>
      <c r="DX28" s="1709"/>
      <c r="DY28" s="1712"/>
    </row>
    <row r="29" spans="2:129" s="263" customFormat="1" ht="48" customHeight="1" x14ac:dyDescent="0.25">
      <c r="B29" s="1229"/>
      <c r="C29" s="1339"/>
      <c r="D29" s="1342"/>
      <c r="E29" s="1345"/>
      <c r="F29" s="1342"/>
      <c r="G29" s="1289"/>
      <c r="H29" s="1371"/>
      <c r="I29" s="386"/>
      <c r="J29" s="434" t="s">
        <v>939</v>
      </c>
      <c r="K29" s="467" t="s">
        <v>1348</v>
      </c>
      <c r="L29" s="432"/>
      <c r="M29" s="1295"/>
      <c r="N29" s="1307"/>
      <c r="O29" s="1368"/>
      <c r="P29" s="1250"/>
      <c r="Q29" s="1362"/>
      <c r="R29" s="1298"/>
      <c r="S29" s="1301"/>
      <c r="T29" s="1304"/>
      <c r="U29" s="1319"/>
      <c r="V29" s="1316"/>
      <c r="W29" s="442"/>
      <c r="X29" s="241"/>
      <c r="Y29" s="240"/>
      <c r="Z29" s="1365"/>
      <c r="AA29" s="1311"/>
      <c r="AB29" s="1312"/>
      <c r="AC29" s="1311"/>
      <c r="AD29" s="1312"/>
      <c r="AE29" s="1311"/>
      <c r="AF29" s="1312"/>
      <c r="AG29" s="1311"/>
      <c r="AH29" s="1312"/>
      <c r="AI29" s="1311"/>
      <c r="AJ29" s="1312"/>
      <c r="AK29" s="360">
        <f>AA29+AC29+AE29+AG29+AI29</f>
        <v>0</v>
      </c>
      <c r="AL29" s="354"/>
      <c r="AM29" s="1336"/>
      <c r="AN29" s="1327"/>
      <c r="AO29" s="1328"/>
      <c r="AP29" s="1313"/>
      <c r="AQ29" s="1314"/>
      <c r="AR29" s="1327"/>
      <c r="AS29" s="1328"/>
      <c r="AT29" s="426"/>
      <c r="AU29" s="427"/>
      <c r="AV29" s="248"/>
      <c r="AW29" s="246"/>
      <c r="AX29" s="242"/>
      <c r="AY29" s="448"/>
      <c r="AZ29" s="1509"/>
      <c r="BA29" s="1322"/>
      <c r="BB29" s="1325"/>
      <c r="BC29" s="1322"/>
      <c r="BD29" s="1512"/>
      <c r="BE29" s="1506"/>
      <c r="BF29" s="345"/>
      <c r="BG29" s="256"/>
      <c r="BH29" s="348">
        <v>0.4</v>
      </c>
      <c r="BI29" s="405" t="str">
        <f>IF(ISERROR(IF(V26="R.INHERENTE
2","R. INHERENTE",(IF(BD26="R.RESIDUAL
2","R. RESIDUAL"," ")))),"",(IF(V26="R.INHERENTE
2","R. INHERENTE",(IF(BD26="R.RESIDUAL
2","R. RESIDUAL"," ")))))</f>
        <v xml:space="preserve"> </v>
      </c>
      <c r="BJ29" s="406" t="str">
        <f>IF(ISERROR(IF(V26="R.INHERENTE
7","R. INHERENTE",(IF(BD26="R.RESIDUAL
7","R. RESIDUAL"," ")))),"",(IF(V26="R.INHERENTE
7","R. INHERENTE",(IF(BD26="R.RESIDUAL
7","R. RESIDUAL"," ")))))</f>
        <v xml:space="preserve"> </v>
      </c>
      <c r="BK29" s="257" t="str">
        <f>IF(ISERROR(IF(V26="R.INHERENTE
12","R. INHERENTE",(IF(BD26="R.RESIDUAL
12","R. RESIDUAL"," ")))),"",(IF(V26="R.INHERENTE
12","R. INHERENTE",(IF(BD26="R.RESIDUAL
12","R. RESIDUAL"," ")))))</f>
        <v xml:space="preserve"> </v>
      </c>
      <c r="BL29" s="258" t="str">
        <f>IF(ISERROR(IF(V26="R.INHERENTE
17","R. INHERENTE",(IF(BD26="R.RESIDUAL
17","R. RESIDUAL"," ")))),"",(IF(V26="R.INHERENTE
17","R. INHERENTE",(IF(BD26="R.RESIDUAL
17","R. RESIDUAL"," ")))))</f>
        <v xml:space="preserve"> </v>
      </c>
      <c r="BM29" s="259" t="str">
        <f>IF(ISERROR(IF(V26="R.INHERENTE
22","R. INHERENTE",(IF(BD26="R.RESIDUAL
22","R. RESIDUAL"," ")))),"",(IF(V26="R.INHERENTE
22","R. INHERENTE",(IF(BD26="R.RESIDUAL
22","R. RESIDUAL"," ")))))</f>
        <v>R. RESIDUAL</v>
      </c>
      <c r="BN29" s="1250"/>
      <c r="BO29" s="1566"/>
      <c r="BP29" s="1267"/>
      <c r="BQ29" s="1267"/>
      <c r="BR29" s="1527"/>
      <c r="BS29" s="1527"/>
      <c r="BT29" s="1503"/>
      <c r="BU29" s="1555"/>
      <c r="BV29" s="1566"/>
      <c r="BW29" s="1267"/>
      <c r="BX29" s="1563"/>
      <c r="BY29" s="1250"/>
      <c r="BZ29" s="1280"/>
      <c r="CA29" s="1244"/>
      <c r="CB29" s="1247"/>
      <c r="CC29" s="1255"/>
      <c r="CD29" s="1255"/>
      <c r="CE29" s="1255"/>
      <c r="CF29" s="1255"/>
      <c r="CG29" s="1255"/>
      <c r="CH29" s="1255"/>
      <c r="CI29" s="1255"/>
      <c r="CJ29" s="1255"/>
      <c r="CK29" s="1255"/>
      <c r="CL29" s="1255"/>
      <c r="CM29" s="1255"/>
      <c r="CN29" s="1255"/>
      <c r="CO29" s="1255"/>
      <c r="CP29" s="1255"/>
      <c r="CQ29" s="1255"/>
      <c r="CR29" s="1255"/>
      <c r="CS29" s="1255"/>
      <c r="CT29" s="1557"/>
      <c r="CU29" s="1249"/>
      <c r="CV29" s="1280"/>
      <c r="CW29" s="1244"/>
      <c r="CX29" s="1247"/>
      <c r="CY29" s="1235"/>
      <c r="CZ29" s="1239"/>
      <c r="DA29" s="1240"/>
      <c r="DB29" s="1239"/>
      <c r="DC29" s="1240"/>
      <c r="DD29" s="1235"/>
      <c r="DE29" s="1235"/>
      <c r="DF29" s="1235"/>
      <c r="DG29" s="1235"/>
      <c r="DH29" s="1235"/>
      <c r="DI29" s="1235"/>
      <c r="DJ29" s="1235"/>
      <c r="DK29" s="1235"/>
      <c r="DL29" s="1235"/>
      <c r="DM29" s="1235"/>
      <c r="DN29" s="1235"/>
      <c r="DO29" s="1235"/>
      <c r="DP29" s="1235"/>
      <c r="DQ29" s="1235"/>
      <c r="DR29" s="1235"/>
      <c r="DS29" s="1235"/>
      <c r="DT29" s="1557"/>
      <c r="DU29" s="1250"/>
      <c r="DV29" s="1706"/>
      <c r="DW29" s="1709"/>
      <c r="DX29" s="1709"/>
      <c r="DY29" s="1712"/>
    </row>
    <row r="30" spans="2:129" s="263" customFormat="1" ht="48" customHeight="1" thickBot="1" x14ac:dyDescent="0.3">
      <c r="B30" s="1230"/>
      <c r="C30" s="1340"/>
      <c r="D30" s="1343"/>
      <c r="E30" s="1346"/>
      <c r="F30" s="1343"/>
      <c r="G30" s="1290"/>
      <c r="H30" s="1372"/>
      <c r="I30" s="387"/>
      <c r="J30" s="435" t="s">
        <v>940</v>
      </c>
      <c r="K30" s="471" t="s">
        <v>1349</v>
      </c>
      <c r="L30" s="433"/>
      <c r="M30" s="1296"/>
      <c r="N30" s="1308"/>
      <c r="O30" s="1369"/>
      <c r="P30" s="1250"/>
      <c r="Q30" s="1363"/>
      <c r="R30" s="1299"/>
      <c r="S30" s="1302"/>
      <c r="T30" s="1305"/>
      <c r="U30" s="1320"/>
      <c r="V30" s="1317"/>
      <c r="W30" s="442"/>
      <c r="X30" s="243"/>
      <c r="Y30" s="244"/>
      <c r="Z30" s="1366"/>
      <c r="AA30" s="1309"/>
      <c r="AB30" s="1310"/>
      <c r="AC30" s="1309"/>
      <c r="AD30" s="1310"/>
      <c r="AE30" s="1309"/>
      <c r="AF30" s="1310"/>
      <c r="AG30" s="1309"/>
      <c r="AH30" s="1310"/>
      <c r="AI30" s="1309"/>
      <c r="AJ30" s="1310"/>
      <c r="AK30" s="361">
        <f>AA30+AC30+AE30+AG30+AI30</f>
        <v>0</v>
      </c>
      <c r="AL30" s="355"/>
      <c r="AM30" s="1337"/>
      <c r="AN30" s="1329"/>
      <c r="AO30" s="1330"/>
      <c r="AP30" s="1547"/>
      <c r="AQ30" s="1548"/>
      <c r="AR30" s="1329"/>
      <c r="AS30" s="1330"/>
      <c r="AT30" s="250"/>
      <c r="AU30" s="456"/>
      <c r="AV30" s="249"/>
      <c r="AW30" s="247"/>
      <c r="AX30" s="245"/>
      <c r="AY30" s="448">
        <f>+(IF(AND($AZ38&gt;0,$AZ38&lt;=0.2),0.2,(IF(AND($AZ38&gt;0.2,$AZ38&lt;=0.4),0.4,(IF(AND($AZ38&gt;0.4,$AZ38&lt;=0.6),0.6,(IF(AND($AZ38&gt;0.6,$AZ38&lt;=0.8),0.8,(IF($AZ38&gt;0.8,1,""))))))))))</f>
        <v>0.4</v>
      </c>
      <c r="AZ30" s="1510"/>
      <c r="BA30" s="1323"/>
      <c r="BB30" s="1326"/>
      <c r="BC30" s="1323"/>
      <c r="BD30" s="1513"/>
      <c r="BE30" s="1507"/>
      <c r="BF30" s="345"/>
      <c r="BG30" s="256"/>
      <c r="BH30" s="349">
        <v>0.2</v>
      </c>
      <c r="BI30" s="407" t="str">
        <f>IF(ISERROR(IF(V26="R.INHERENTE
1","R. INHERENTE",(IF(BD26="R.RESIDUAL
1","R. RESIDUAL"," ")))),"",(IF(V26="R.INHERENTE
1","R. INHERENTE",(IF(BD26="R.RESIDUAL
1","R. RESIDUAL"," ")))))</f>
        <v xml:space="preserve"> </v>
      </c>
      <c r="BJ30" s="408" t="str">
        <f>IF(ISERROR(IF(V26="R.INHERENTE
6","R. INHERENTE",(IF(BD26="R.RESIDUAL
6","R. RESIDUAL"," ")))),"",(IF(V26="R.INHERENTE
6","R. INHERENTE",(IF(BD26="R.RESIDUAL
6","R. RESIDUAL"," ")))))</f>
        <v xml:space="preserve"> </v>
      </c>
      <c r="BK30" s="260" t="str">
        <f>IF(ISERROR(IF(V26="R.INHERENTE
11","R. INHERENTE",(IF(BD26="R.RESIDUAL
11","R. RESIDUAL"," ")))),"",(IF(V26="R.INHERENTE
11","R. INHERENTE",(IF(BD26="R.RESIDUAL
11","R. RESIDUAL"," ")))))</f>
        <v xml:space="preserve"> </v>
      </c>
      <c r="BL30" s="261" t="str">
        <f>IF(ISERROR(IF(V26="R.INHERENTE
16","R. INHERENTE",(IF(BD26="R.RESIDUAL
16","R. RESIDUAL"," ")))),"",(IF(V26="R.INHERENTE
16","R. INHERENTE",(IF(BD26="R.RESIDUAL
16","R. RESIDUAL"," ")))))</f>
        <v xml:space="preserve"> </v>
      </c>
      <c r="BM30" s="262" t="str">
        <f>IF(ISERROR(IF(V26="R.INHERENTE
21","R. INHERENTE",(IF(BD26="R.RESIDUAL
21","R. RESIDUAL"," ")))),"",(IF(V26="R.INHERENTE
21","R. INHERENTE",(IF(BD26="R.RESIDUAL
21","R. RESIDUAL"," ")))))</f>
        <v xml:space="preserve"> </v>
      </c>
      <c r="BN30" s="1250"/>
      <c r="BO30" s="1567"/>
      <c r="BP30" s="1268"/>
      <c r="BQ30" s="1268"/>
      <c r="BR30" s="1528"/>
      <c r="BS30" s="1528"/>
      <c r="BT30" s="1504"/>
      <c r="BU30" s="1555"/>
      <c r="BV30" s="1567"/>
      <c r="BW30" s="1268"/>
      <c r="BX30" s="1564"/>
      <c r="BY30" s="1250"/>
      <c r="BZ30" s="1281"/>
      <c r="CA30" s="1245"/>
      <c r="CB30" s="1248"/>
      <c r="CC30" s="1256"/>
      <c r="CD30" s="1256"/>
      <c r="CE30" s="1256"/>
      <c r="CF30" s="1256"/>
      <c r="CG30" s="1256"/>
      <c r="CH30" s="1256"/>
      <c r="CI30" s="1256"/>
      <c r="CJ30" s="1256"/>
      <c r="CK30" s="1256"/>
      <c r="CL30" s="1256"/>
      <c r="CM30" s="1256"/>
      <c r="CN30" s="1256"/>
      <c r="CO30" s="1256"/>
      <c r="CP30" s="1256"/>
      <c r="CQ30" s="1256"/>
      <c r="CR30" s="1256"/>
      <c r="CS30" s="1256"/>
      <c r="CT30" s="1558"/>
      <c r="CU30" s="1249"/>
      <c r="CV30" s="1281"/>
      <c r="CW30" s="1245"/>
      <c r="CX30" s="1248"/>
      <c r="CY30" s="1236"/>
      <c r="CZ30" s="1241"/>
      <c r="DA30" s="1242"/>
      <c r="DB30" s="1241"/>
      <c r="DC30" s="1242"/>
      <c r="DD30" s="1236"/>
      <c r="DE30" s="1236"/>
      <c r="DF30" s="1236"/>
      <c r="DG30" s="1236"/>
      <c r="DH30" s="1236"/>
      <c r="DI30" s="1236"/>
      <c r="DJ30" s="1236"/>
      <c r="DK30" s="1236"/>
      <c r="DL30" s="1236"/>
      <c r="DM30" s="1236"/>
      <c r="DN30" s="1236"/>
      <c r="DO30" s="1236"/>
      <c r="DP30" s="1236"/>
      <c r="DQ30" s="1236"/>
      <c r="DR30" s="1236"/>
      <c r="DS30" s="1236"/>
      <c r="DT30" s="1558"/>
      <c r="DU30" s="1250"/>
      <c r="DV30" s="1707"/>
      <c r="DW30" s="1710"/>
      <c r="DX30" s="1710"/>
      <c r="DY30" s="1713"/>
    </row>
    <row r="31" spans="2:129" ht="12.75" customHeight="1" thickBot="1" x14ac:dyDescent="0.3">
      <c r="P31" s="1250"/>
      <c r="W31" s="442"/>
      <c r="AY31" s="448"/>
      <c r="AZ31" s="345"/>
      <c r="BA31" s="345"/>
      <c r="BB31" s="345"/>
      <c r="BC31" s="345"/>
      <c r="BD31" s="345"/>
      <c r="BI31" s="358">
        <v>0.2</v>
      </c>
      <c r="BJ31" s="359">
        <v>0.4</v>
      </c>
      <c r="BK31" s="359">
        <v>0.60000000000000009</v>
      </c>
      <c r="BL31" s="359">
        <v>0.8</v>
      </c>
      <c r="BM31" s="359">
        <v>1</v>
      </c>
      <c r="BN31" s="1250"/>
      <c r="BU31" s="1555"/>
      <c r="BY31" s="1250"/>
      <c r="CU31" s="1249"/>
      <c r="DU31" s="1250"/>
    </row>
    <row r="32" spans="2:129" s="263" customFormat="1" ht="48" customHeight="1" x14ac:dyDescent="0.25">
      <c r="B32" s="1228" t="s">
        <v>1517</v>
      </c>
      <c r="C32" s="1338">
        <v>3</v>
      </c>
      <c r="D32" s="1341" t="s">
        <v>895</v>
      </c>
      <c r="E32" s="1344" t="s">
        <v>896</v>
      </c>
      <c r="F32" s="1341" t="s">
        <v>548</v>
      </c>
      <c r="G32" s="1288" t="s">
        <v>947</v>
      </c>
      <c r="H32" s="1291" t="s">
        <v>1067</v>
      </c>
      <c r="I32" s="464" t="s">
        <v>1068</v>
      </c>
      <c r="J32" s="436" t="s">
        <v>937</v>
      </c>
      <c r="K32" s="466" t="s">
        <v>1069</v>
      </c>
      <c r="L32" s="437" t="s">
        <v>751</v>
      </c>
      <c r="M32" s="1294" t="str">
        <f>IF(G32="","",(CONCATENATE("Posibilidad de afectación ",G32," ",H32," ",I32," ",I33," ",I34," ",I35," ",I36)))</f>
        <v xml:space="preserve">Posibilidad de afectación económica y reputacional por emisión de conceptos jurídicos ajustados a intereses propios o de un tercero,
 debido a conflictos de interes y falta de controles de legalidad.   </v>
      </c>
      <c r="N32" s="1306" t="s">
        <v>268</v>
      </c>
      <c r="O32" s="1367" t="s">
        <v>718</v>
      </c>
      <c r="P32" s="1250"/>
      <c r="Q32" s="1361" t="s">
        <v>757</v>
      </c>
      <c r="R32" s="1297">
        <f>IF(ISERROR(VLOOKUP($Q32,Listas!$F$21:$G$25,2,FALSE)),"",(VLOOKUP($Q32,Listas!$F$21:$G$25,2,FALSE)))</f>
        <v>0.4</v>
      </c>
      <c r="S32" s="1300" t="str">
        <f>IF(ISERROR(VLOOKUP($R32,Listas!$F$4:$G$8,2,FALSE)),"",(VLOOKUP($R32,Listas!$F$4:$G$8,2,FALSE)))</f>
        <v>BAJA
El evento puede ocurrir en algún momento.</v>
      </c>
      <c r="T32" s="1303" t="s">
        <v>727</v>
      </c>
      <c r="U32" s="1318">
        <f>IF(ISERROR(VLOOKUP($T32,Listas!$F$30:$G$37,2,FALSE)),"",(VLOOKUP($T32,Listas!$F$30:$G$37,2,FALSE)))</f>
        <v>1</v>
      </c>
      <c r="V32" s="1315" t="str">
        <f>IF(R32="","",(CONCATENATE("R.INHERENTE
",(IF(AND($R32=0.2,$U32=0.2),1,(IF(AND($R32=0.2,$U32=0.4),6,(IF(AND($R32=0.2,$U32=0.6),11,(IF(AND($R32=0.2,$U32=0.8),16,(IF(AND($R32=0.2,$U32=1),21,(IF(AND($R32=0.4,$U32=0.2),2,(IF(AND($R32=0.4,$U32=0.4),7,(IF(AND($R32=0.4,$U32=0.6),12,(IF(AND($R32=0.4,$U32=0.8),17,(IF(AND($R32=0.4,$U32=1),22,(IF(AND($R32=0.6,$U32=0.2),3,(IF(AND($R32=0.6,$U32=0.4),8,(IF(AND($R32=0.6,$U32=0.6),13,(IF(AND($R32=0.6,$U32=0.8),18,(IF(AND($R32=0.6,$U32=1),23,(IF(AND($R32=0.8,$U32=0.2),4,(IF(AND($R32=0.8,$U32=0.4),9,(IF(AND($R32=0.8,$U32=0.6),14,(IF(AND($R32=0.8,$U32=0.8),19,(IF(AND($R32=0.8,$U32=1),24,(IF(AND($R32=1,$U32=0.2),5,(IF(AND($R32=1,$U32=0.4),10,(IF(AND($R32=1,$U32=0.6),15,(IF(AND($R32=1,$U32=0.8),20,(IF(AND($R32=1,$U32=1),25,"")))))))))))))))))))))))))))))))))))))))))))))))))))))</f>
        <v>R.INHERENTE
22</v>
      </c>
      <c r="W32" s="442"/>
      <c r="X32" s="472" t="s">
        <v>1390</v>
      </c>
      <c r="Y32" s="265" t="s">
        <v>650</v>
      </c>
      <c r="Z32" s="1364" t="s">
        <v>43</v>
      </c>
      <c r="AA32" s="1388">
        <v>25</v>
      </c>
      <c r="AB32" s="1389"/>
      <c r="AC32" s="1388"/>
      <c r="AD32" s="1389"/>
      <c r="AE32" s="1388"/>
      <c r="AF32" s="1389"/>
      <c r="AG32" s="1388"/>
      <c r="AH32" s="1389"/>
      <c r="AI32" s="1388">
        <v>15</v>
      </c>
      <c r="AJ32" s="1389"/>
      <c r="AK32" s="366">
        <f>AA32+AC32+AE32+AG32+AI32</f>
        <v>40</v>
      </c>
      <c r="AL32" s="356">
        <v>0.24</v>
      </c>
      <c r="AM32" s="1335">
        <f>U32</f>
        <v>1</v>
      </c>
      <c r="AN32" s="1331" t="s">
        <v>189</v>
      </c>
      <c r="AO32" s="1332"/>
      <c r="AP32" s="1333" t="s">
        <v>538</v>
      </c>
      <c r="AQ32" s="1334"/>
      <c r="AR32" s="1331" t="s">
        <v>189</v>
      </c>
      <c r="AS32" s="1332"/>
      <c r="AT32" s="486" t="s">
        <v>1070</v>
      </c>
      <c r="AU32" s="458" t="s">
        <v>560</v>
      </c>
      <c r="AV32" s="475" t="s">
        <v>1080</v>
      </c>
      <c r="AW32" s="491" t="s">
        <v>1071</v>
      </c>
      <c r="AX32" s="492" t="s">
        <v>1072</v>
      </c>
      <c r="AY32" s="448"/>
      <c r="AZ32" s="1508">
        <f>+MIN(AL32:AL36)</f>
        <v>0.16800000000000001</v>
      </c>
      <c r="BA32" s="1321" t="str">
        <f>+(IF($AY24=0.2,"MUY BAJA",(IF($AY24=0.4,"BAJA",(IF($AY24=0.6,"MEDIA",(IF($AY24=0.8,"ALTA",(IF($AY24=1,"MUY ALTA",""))))))))))</f>
        <v>MUY BAJA</v>
      </c>
      <c r="BB32" s="1324">
        <f>+MIN(AM32:AM36)</f>
        <v>1</v>
      </c>
      <c r="BC32" s="1321" t="str">
        <f>+(IF($BF32=0.2,"MUY BAJA",(IF($BF32=0.4,"BAJA",(IF($BF32=0.6,"MEDIA",(IF($BF32=0.8,"ALTA",(IF($BF32=1,"MUY ALTA",""))))))))))</f>
        <v>MUY ALTA</v>
      </c>
      <c r="BD32" s="1511" t="str">
        <f>IF($AY24="","",(CONCATENATE("R.RESIDUAL
",(IF(AND($AY24=0.2,$BF32=0.2),1,(IF(AND($AY24=0.2,$BF32=0.4),6,(IF(AND($AY24=0.2,$BF32=0.6),11,(IF(AND($AY24=0.2,$BF32=0.8),16,(IF(AND($AY24=0.2,$BF32=1),21,(IF(AND($AY24=0.4,$BF32=0.2),2,(IF(AND($AY24=0.4,$BF32=0.4),7,(IF(AND($AY24=0.4,$BF32=0.6),12,(IF(AND($AY24=0.4,$BF32=0.8),17,(IF(AND($AY24=0.4,$BF32=1),22,(IF(AND($AY24=0.6,$BF32=0.2),3,(IF(AND($AY24=0.6,$BF32=0.4),8,(IF(AND($AY24=0.6,$BF32=0.6),13,(IF(AND($AY24=0.6,$BF32=0.8),18,(IF(AND($AY24=0.6,$BF32=1),23,(IF(AND($AY24=0.8,$BF32=0.2),4,(IF(AND($AY24=0.8,$BF32=0.4),9,(IF(AND($AY24=0.8,$BF32=0.6),14,(IF(AND($AY24=0.8,$BF32=0.8),19,(IF(AND($AY24=0.8,$BF32=1),24,(IF(AND($AY24=1,$BF32=0.2),5,(IF(AND($AY24=1,$BF32=0.4),10,(IF(AND($AY24=1,$BF32=0.6),15,(IF(AND($AY24=1,$BF32=0.8),20,(IF(AND($AY24=1,$BF32=1),25,"")))))))))))))))))))))))))))))))))))))))))))))))))))))</f>
        <v>R.RESIDUAL
21</v>
      </c>
      <c r="BE32" s="1505" t="s">
        <v>651</v>
      </c>
      <c r="BF32" s="264">
        <f>+(IF(AND($BB32&gt;0,$BB32&lt;=0.2),0.2,(IF(AND($BB32&gt;0.2,$BB32&lt;=0.4),0.4,(IF(AND($BB32&gt;0.4,$BB32&lt;=0.6),0.6,(IF(AND($BB32&gt;0.6,$BB32&lt;=0.8),0.8,(IF($BB32&gt;0.8,1,""))))))))))</f>
        <v>1</v>
      </c>
      <c r="BG32" s="253">
        <f>+VLOOKUP($BD32,Listas!$G$114:$H$138,2,FALSE)</f>
        <v>21</v>
      </c>
      <c r="BH32" s="348">
        <v>1</v>
      </c>
      <c r="BI32" s="403" t="str">
        <f>IF(ISERROR(IF(V32="R.INHERENTE
5","R. INHERENTE",(IF(BD32="R.RESIDUAL
5","R. RESIDUAL"," ")))),"",(IF(V32="R.INHERENTE
5","R. INHERENTE",(IF(BD32="R.RESIDUAL
5","R. RESIDUAL"," ")))))</f>
        <v xml:space="preserve"> </v>
      </c>
      <c r="BJ32" s="404" t="str">
        <f>IF(ISERROR(IF(V32="R.INHERENTE
10","R. INHERENTE",(IF(BD32="R.RESIDUAL
10","R. RESIDUAL"," ")))),"",(IF(V32="R.INHERENTE
10","R. INHERENTE",(IF(BD32="R.RESIDUAL
10","R. RESIDUAL"," ")))))</f>
        <v xml:space="preserve"> </v>
      </c>
      <c r="BK32" s="409" t="str">
        <f>IF(ISERROR(IF(V32="R.INHERENTE
15","R. INHERENTE",(IF(BD32="R.RESIDUAL
15","R. RESIDUAL"," ")))),"",(IF(V32="R.INHERENTE
15","R. INHERENTE",(IF(BD32="R.RESIDUAL
15","R. RESIDUAL"," ")))))</f>
        <v xml:space="preserve"> </v>
      </c>
      <c r="BL32" s="409" t="str">
        <f>IF(ISERROR(IF(V32="R.INHERENTE
20","R. INHERENTE",(IF(BD32="R.RESIDUAL
20","R. RESIDUAL"," ")))),"",(IF(V32="R.INHERENTE
20","R. INHERENTE",(IF(BD32="R.RESIDUAL
20","R. RESIDUAL"," ")))))</f>
        <v xml:space="preserve"> </v>
      </c>
      <c r="BM32" s="254" t="str">
        <f>IF(ISERROR(IF(V32="R.INHERENTE
25","R. INHERENTE",(IF(BD32="R.RESIDUAL
25","R. RESIDUAL"," ")))),"",(IF(V32="R.INHERENTE
25","R. INHERENTE",(IF(BD32="R.RESIDUAL
25","R. RESIDUAL"," ")))))</f>
        <v xml:space="preserve"> </v>
      </c>
      <c r="BN32" s="1250"/>
      <c r="BO32" s="1565" t="s">
        <v>1481</v>
      </c>
      <c r="BP32" s="1266" t="s">
        <v>1073</v>
      </c>
      <c r="BQ32" s="1526">
        <v>44927</v>
      </c>
      <c r="BR32" s="1526">
        <v>45108</v>
      </c>
      <c r="BS32" s="1266" t="s">
        <v>560</v>
      </c>
      <c r="BT32" s="1502" t="s">
        <v>597</v>
      </c>
      <c r="BU32" s="1555"/>
      <c r="BV32" s="1573" t="s">
        <v>1382</v>
      </c>
      <c r="BW32" s="1570" t="s">
        <v>1075</v>
      </c>
      <c r="BX32" s="1576" t="s">
        <v>1076</v>
      </c>
      <c r="BY32" s="1250"/>
      <c r="BZ32" s="1279" t="s">
        <v>1720</v>
      </c>
      <c r="CA32" s="1243" t="s">
        <v>1721</v>
      </c>
      <c r="CB32" s="1246" t="s">
        <v>1722</v>
      </c>
      <c r="CC32" s="1254"/>
      <c r="CD32" s="1254" t="s">
        <v>189</v>
      </c>
      <c r="CE32" s="1254" t="s">
        <v>189</v>
      </c>
      <c r="CF32" s="1254" t="s">
        <v>189</v>
      </c>
      <c r="CG32" s="1254"/>
      <c r="CH32" s="1254" t="s">
        <v>189</v>
      </c>
      <c r="CI32" s="1254" t="s">
        <v>189</v>
      </c>
      <c r="CJ32" s="1254" t="s">
        <v>189</v>
      </c>
      <c r="CK32" s="1254"/>
      <c r="CL32" s="1254" t="s">
        <v>39</v>
      </c>
      <c r="CM32" s="1254" t="s">
        <v>39</v>
      </c>
      <c r="CN32" s="1254" t="s">
        <v>39</v>
      </c>
      <c r="CO32" s="1254"/>
      <c r="CP32" s="1254" t="s">
        <v>189</v>
      </c>
      <c r="CQ32" s="1254" t="s">
        <v>189</v>
      </c>
      <c r="CR32" s="1254" t="s">
        <v>189</v>
      </c>
      <c r="CS32" s="1254"/>
      <c r="CT32" s="1556" t="s">
        <v>1718</v>
      </c>
      <c r="CU32" s="1249"/>
      <c r="CV32" s="1279" t="s">
        <v>1720</v>
      </c>
      <c r="CW32" s="1243" t="s">
        <v>1721</v>
      </c>
      <c r="CX32" s="1246" t="s">
        <v>1722</v>
      </c>
      <c r="CY32" s="1234"/>
      <c r="CZ32" s="1237" t="s">
        <v>39</v>
      </c>
      <c r="DA32" s="1238"/>
      <c r="DB32" s="1237"/>
      <c r="DC32" s="1238"/>
      <c r="DD32" s="1234" t="s">
        <v>189</v>
      </c>
      <c r="DE32" s="1234" t="s">
        <v>189</v>
      </c>
      <c r="DF32" s="1234" t="s">
        <v>189</v>
      </c>
      <c r="DG32" s="1234"/>
      <c r="DH32" s="1234" t="s">
        <v>189</v>
      </c>
      <c r="DI32" s="1234" t="s">
        <v>189</v>
      </c>
      <c r="DJ32" s="1234" t="s">
        <v>189</v>
      </c>
      <c r="DK32" s="1234"/>
      <c r="DL32" s="1234" t="s">
        <v>39</v>
      </c>
      <c r="DM32" s="1234" t="s">
        <v>39</v>
      </c>
      <c r="DN32" s="1234" t="s">
        <v>39</v>
      </c>
      <c r="DO32" s="1234"/>
      <c r="DP32" s="1234" t="s">
        <v>189</v>
      </c>
      <c r="DQ32" s="1234" t="s">
        <v>189</v>
      </c>
      <c r="DR32" s="1234" t="s">
        <v>189</v>
      </c>
      <c r="DS32" s="1234"/>
      <c r="DT32" s="1556" t="s">
        <v>1719</v>
      </c>
      <c r="DU32" s="1250"/>
      <c r="DV32" s="1705"/>
      <c r="DW32" s="1708"/>
      <c r="DX32" s="1708"/>
      <c r="DY32" s="1711"/>
    </row>
    <row r="33" spans="2:129" s="263" customFormat="1" ht="48" customHeight="1" x14ac:dyDescent="0.25">
      <c r="B33" s="1229"/>
      <c r="C33" s="1339"/>
      <c r="D33" s="1342"/>
      <c r="E33" s="1345"/>
      <c r="F33" s="1342"/>
      <c r="G33" s="1289"/>
      <c r="H33" s="1292"/>
      <c r="I33" s="465" t="s">
        <v>1077</v>
      </c>
      <c r="J33" s="434" t="s">
        <v>936</v>
      </c>
      <c r="K33" s="467" t="s">
        <v>1078</v>
      </c>
      <c r="L33" s="432" t="s">
        <v>751</v>
      </c>
      <c r="M33" s="1295"/>
      <c r="N33" s="1307"/>
      <c r="O33" s="1368"/>
      <c r="P33" s="1250"/>
      <c r="Q33" s="1362"/>
      <c r="R33" s="1298"/>
      <c r="S33" s="1301"/>
      <c r="T33" s="1304"/>
      <c r="U33" s="1319"/>
      <c r="V33" s="1316"/>
      <c r="W33" s="442"/>
      <c r="X33" s="473" t="s">
        <v>1391</v>
      </c>
      <c r="Y33" s="240" t="s">
        <v>650</v>
      </c>
      <c r="Z33" s="1365"/>
      <c r="AA33" s="1311"/>
      <c r="AB33" s="1312"/>
      <c r="AC33" s="1311">
        <v>15</v>
      </c>
      <c r="AD33" s="1312"/>
      <c r="AE33" s="1311"/>
      <c r="AF33" s="1312"/>
      <c r="AG33" s="1311"/>
      <c r="AH33" s="1312"/>
      <c r="AI33" s="1311">
        <v>15</v>
      </c>
      <c r="AJ33" s="1312"/>
      <c r="AK33" s="360">
        <f>AA33+AC33+AE33+AG33+AI33</f>
        <v>30</v>
      </c>
      <c r="AL33" s="354">
        <v>0.16800000000000001</v>
      </c>
      <c r="AM33" s="1336"/>
      <c r="AN33" s="1327" t="s">
        <v>189</v>
      </c>
      <c r="AO33" s="1328"/>
      <c r="AP33" s="1313" t="s">
        <v>538</v>
      </c>
      <c r="AQ33" s="1314"/>
      <c r="AR33" s="1327" t="s">
        <v>189</v>
      </c>
      <c r="AS33" s="1328"/>
      <c r="AT33" s="479" t="s">
        <v>1079</v>
      </c>
      <c r="AU33" s="459" t="s">
        <v>770</v>
      </c>
      <c r="AV33" s="485" t="s">
        <v>1081</v>
      </c>
      <c r="AW33" s="493" t="s">
        <v>1071</v>
      </c>
      <c r="AX33" s="494" t="s">
        <v>1072</v>
      </c>
      <c r="AY33" s="448"/>
      <c r="AZ33" s="1509"/>
      <c r="BA33" s="1322"/>
      <c r="BB33" s="1325"/>
      <c r="BC33" s="1322"/>
      <c r="BD33" s="1512"/>
      <c r="BE33" s="1506"/>
      <c r="BF33" s="345"/>
      <c r="BG33" s="256"/>
      <c r="BH33" s="348">
        <v>0.8</v>
      </c>
      <c r="BI33" s="405" t="str">
        <f>IF(ISERROR(IF(V32="R.INHERENTE
4","R. INHERENTE",(IF(BD32="R.RESIDUAL
4","R. RESIDUAL"," ")))),"",(IF(V32="R.INHERENTE
4","R. INHERENTE",(IF(BD32="R.RESIDUAL
4","R. RESIDUAL"," ")))))</f>
        <v xml:space="preserve"> </v>
      </c>
      <c r="BJ33" s="406" t="str">
        <f>IF(ISERROR(IF(V32="R.INHERENTE
9","R. INHERENTE",(IF(BD32="R.RESIDUAL
9","R. RESIDUAL"," ")))),"",(IF(V32="R.INHERENTE
9","R. INHERENTE",(IF(BD32="R.RESIDUAL
9","R. RESIDUAL"," ")))))</f>
        <v xml:space="preserve"> </v>
      </c>
      <c r="BK33" s="258" t="str">
        <f>IF(ISERROR(IF(V32="R.INHERENTE
14","R. INHERENTE",(IF(BD32="R.RESIDUAL
14","R. RESIDUAL"," ")))),"",(IF(V32="R.INHERENTE
14","R. INHERENTE",(IF(BD32="R.RESIDUAL
14","R. RESIDUAL"," ")))))</f>
        <v xml:space="preserve"> </v>
      </c>
      <c r="BL33" s="410" t="str">
        <f>IF(ISERROR(IF(V32="R.INHERENTE
19","R. INHERENTE",(IF(BD32="R.RESIDUAL
19","R. RESIDUAL"," ")))),"",(IF(V32="R.INHERENTE
19","R. INHERENTE",(IF(BD32="R.RESIDUAL
19","R. RESIDUAL"," ")))))</f>
        <v xml:space="preserve"> </v>
      </c>
      <c r="BM33" s="259" t="str">
        <f>IF(ISERROR(IF(V32="R.INHERENTE
24","R. INHERENTE",(IF(BD32="R.RESIDUAL
24","R. RESIDUAL"," ")))),"",(IF(V32="R.INHERENTE
24","R. INHERENTE",(IF(BD32="R.RESIDUAL
24","R. RESIDUAL"," ")))))</f>
        <v xml:space="preserve"> </v>
      </c>
      <c r="BN33" s="1250"/>
      <c r="BO33" s="1579"/>
      <c r="BP33" s="1527"/>
      <c r="BQ33" s="1527"/>
      <c r="BR33" s="1527"/>
      <c r="BS33" s="1527"/>
      <c r="BT33" s="1503"/>
      <c r="BU33" s="1555"/>
      <c r="BV33" s="1574"/>
      <c r="BW33" s="1571"/>
      <c r="BX33" s="1577"/>
      <c r="BY33" s="1250"/>
      <c r="BZ33" s="1280"/>
      <c r="CA33" s="1244"/>
      <c r="CB33" s="1247"/>
      <c r="CC33" s="1255"/>
      <c r="CD33" s="1255"/>
      <c r="CE33" s="1255"/>
      <c r="CF33" s="1255"/>
      <c r="CG33" s="1255"/>
      <c r="CH33" s="1255"/>
      <c r="CI33" s="1255"/>
      <c r="CJ33" s="1255"/>
      <c r="CK33" s="1255"/>
      <c r="CL33" s="1255"/>
      <c r="CM33" s="1255"/>
      <c r="CN33" s="1255"/>
      <c r="CO33" s="1255"/>
      <c r="CP33" s="1255"/>
      <c r="CQ33" s="1255"/>
      <c r="CR33" s="1255"/>
      <c r="CS33" s="1255"/>
      <c r="CT33" s="1557"/>
      <c r="CU33" s="1249"/>
      <c r="CV33" s="1280"/>
      <c r="CW33" s="1244"/>
      <c r="CX33" s="1247"/>
      <c r="CY33" s="1235"/>
      <c r="CZ33" s="1239"/>
      <c r="DA33" s="1240"/>
      <c r="DB33" s="1239"/>
      <c r="DC33" s="1240"/>
      <c r="DD33" s="1235"/>
      <c r="DE33" s="1235"/>
      <c r="DF33" s="1235"/>
      <c r="DG33" s="1235"/>
      <c r="DH33" s="1235"/>
      <c r="DI33" s="1235"/>
      <c r="DJ33" s="1235"/>
      <c r="DK33" s="1235"/>
      <c r="DL33" s="1235"/>
      <c r="DM33" s="1235"/>
      <c r="DN33" s="1235"/>
      <c r="DO33" s="1235"/>
      <c r="DP33" s="1235"/>
      <c r="DQ33" s="1235"/>
      <c r="DR33" s="1235"/>
      <c r="DS33" s="1235"/>
      <c r="DT33" s="1557"/>
      <c r="DU33" s="1250"/>
      <c r="DV33" s="1706"/>
      <c r="DW33" s="1709"/>
      <c r="DX33" s="1709"/>
      <c r="DY33" s="1712"/>
    </row>
    <row r="34" spans="2:129" s="263" customFormat="1" ht="48" customHeight="1" x14ac:dyDescent="0.25">
      <c r="B34" s="1229"/>
      <c r="C34" s="1339"/>
      <c r="D34" s="1342"/>
      <c r="E34" s="1345"/>
      <c r="F34" s="1342"/>
      <c r="G34" s="1289"/>
      <c r="H34" s="1292"/>
      <c r="I34" s="465"/>
      <c r="J34" s="434" t="s">
        <v>938</v>
      </c>
      <c r="K34" s="386"/>
      <c r="L34" s="432"/>
      <c r="M34" s="1295"/>
      <c r="N34" s="1307"/>
      <c r="O34" s="1368"/>
      <c r="P34" s="1250"/>
      <c r="Q34" s="1362"/>
      <c r="R34" s="1298"/>
      <c r="S34" s="1301"/>
      <c r="T34" s="1304"/>
      <c r="U34" s="1319"/>
      <c r="V34" s="1316"/>
      <c r="W34" s="442"/>
      <c r="X34" s="473"/>
      <c r="Y34" s="240"/>
      <c r="Z34" s="1365"/>
      <c r="AA34" s="1311"/>
      <c r="AB34" s="1312"/>
      <c r="AC34" s="1311"/>
      <c r="AD34" s="1312"/>
      <c r="AE34" s="1311"/>
      <c r="AF34" s="1312"/>
      <c r="AG34" s="1311"/>
      <c r="AH34" s="1312"/>
      <c r="AI34" s="1311"/>
      <c r="AJ34" s="1312"/>
      <c r="AK34" s="360">
        <f>AA34+AC34+AE34+AG34+AI34</f>
        <v>0</v>
      </c>
      <c r="AL34" s="354"/>
      <c r="AM34" s="1336"/>
      <c r="AN34" s="1327"/>
      <c r="AO34" s="1328"/>
      <c r="AP34" s="1313"/>
      <c r="AQ34" s="1314"/>
      <c r="AR34" s="1327"/>
      <c r="AS34" s="1328"/>
      <c r="AT34" s="479"/>
      <c r="AU34" s="459"/>
      <c r="AV34" s="485"/>
      <c r="AW34" s="493"/>
      <c r="AX34" s="494"/>
      <c r="AY34" s="448"/>
      <c r="AZ34" s="1509"/>
      <c r="BA34" s="1322"/>
      <c r="BB34" s="1325"/>
      <c r="BC34" s="1322"/>
      <c r="BD34" s="1512"/>
      <c r="BE34" s="1506"/>
      <c r="BF34" s="345"/>
      <c r="BG34" s="256"/>
      <c r="BH34" s="348">
        <v>0.60000000000000009</v>
      </c>
      <c r="BI34" s="405" t="str">
        <f>IF(ISERROR(IF(V32="R.INHERENTE
3","R. INHERENTE",(IF(BD32="R.RESIDUAL
3","R. RESIDUAL"," ")))),"",(IF(V32="R.INHERENTE
3","R. INHERENTE",(IF(BD32="R.RESIDUAL
3","R. RESIDUAL"," ")))))</f>
        <v xml:space="preserve"> </v>
      </c>
      <c r="BJ34" s="406" t="str">
        <f>IF(ISERROR(IF(V32="R.INHERENTE
8","R. INHERENTE",(IF(BD32="R.RESIDUAL
8","R. RESIDUAL"," ")))),"",(IF(V32="R.INHERENTE
8","R. INHERENTE",(IF(BD32="R.RESIDUAL
8","R. RESIDUAL"," ")))))</f>
        <v xml:space="preserve"> </v>
      </c>
      <c r="BK34" s="258" t="str">
        <f>IF(ISERROR(IF(V32="R.INHERENTE
13","R. INHERENTE",(IF(BD32="R.RESIDUAL
13","R. RESIDUAL"," ")))),"",(IF(V32="R.INHERENTE
13","R. INHERENTE",(IF(BD32="R.RESIDUAL
13","R. RESIDUAL"," ")))))</f>
        <v xml:space="preserve"> </v>
      </c>
      <c r="BL34" s="410" t="str">
        <f>IF(ISERROR(IF(V32="R.INHERENTE
18","R. INHERENTE",(IF(BD32="R.RESIDUAL
18","R. RESIDUAL"," ")))),"",(IF(V32="R.INHERENTE
18","R. INHERENTE",(IF(BD32="R.RESIDUAL
18","R. RESIDUAL"," ")))))</f>
        <v xml:space="preserve"> </v>
      </c>
      <c r="BM34" s="259" t="str">
        <f>IF(ISERROR(IF(V32="R.INHERENTE
23","R. INHERENTE",(IF(BD32="R.RESIDUAL
23","R. RESIDUAL"," ")))),"",(IF(V32="R.INHERENTE
23","R. INHERENTE",(IF(BD32="R.RESIDUAL
23","R. RESIDUAL"," ")))))</f>
        <v xml:space="preserve"> </v>
      </c>
      <c r="BN34" s="1250"/>
      <c r="BO34" s="1579"/>
      <c r="BP34" s="1527"/>
      <c r="BQ34" s="1527"/>
      <c r="BR34" s="1527"/>
      <c r="BS34" s="1527"/>
      <c r="BT34" s="1503"/>
      <c r="BU34" s="1555"/>
      <c r="BV34" s="1574"/>
      <c r="BW34" s="1571"/>
      <c r="BX34" s="1577"/>
      <c r="BY34" s="1250"/>
      <c r="BZ34" s="1280"/>
      <c r="CA34" s="1244"/>
      <c r="CB34" s="1247"/>
      <c r="CC34" s="1255"/>
      <c r="CD34" s="1255"/>
      <c r="CE34" s="1255"/>
      <c r="CF34" s="1255"/>
      <c r="CG34" s="1255"/>
      <c r="CH34" s="1255"/>
      <c r="CI34" s="1255"/>
      <c r="CJ34" s="1255"/>
      <c r="CK34" s="1255"/>
      <c r="CL34" s="1255"/>
      <c r="CM34" s="1255"/>
      <c r="CN34" s="1255"/>
      <c r="CO34" s="1255"/>
      <c r="CP34" s="1255"/>
      <c r="CQ34" s="1255"/>
      <c r="CR34" s="1255"/>
      <c r="CS34" s="1255"/>
      <c r="CT34" s="1557"/>
      <c r="CU34" s="1249"/>
      <c r="CV34" s="1280"/>
      <c r="CW34" s="1244"/>
      <c r="CX34" s="1247"/>
      <c r="CY34" s="1235"/>
      <c r="CZ34" s="1239"/>
      <c r="DA34" s="1240"/>
      <c r="DB34" s="1239"/>
      <c r="DC34" s="1240"/>
      <c r="DD34" s="1235"/>
      <c r="DE34" s="1235"/>
      <c r="DF34" s="1235"/>
      <c r="DG34" s="1235"/>
      <c r="DH34" s="1235"/>
      <c r="DI34" s="1235"/>
      <c r="DJ34" s="1235"/>
      <c r="DK34" s="1235"/>
      <c r="DL34" s="1235"/>
      <c r="DM34" s="1235"/>
      <c r="DN34" s="1235"/>
      <c r="DO34" s="1235"/>
      <c r="DP34" s="1235"/>
      <c r="DQ34" s="1235"/>
      <c r="DR34" s="1235"/>
      <c r="DS34" s="1235"/>
      <c r="DT34" s="1557"/>
      <c r="DU34" s="1250"/>
      <c r="DV34" s="1706"/>
      <c r="DW34" s="1709"/>
      <c r="DX34" s="1709"/>
      <c r="DY34" s="1712"/>
    </row>
    <row r="35" spans="2:129" s="263" customFormat="1" ht="48" customHeight="1" x14ac:dyDescent="0.25">
      <c r="B35" s="1229"/>
      <c r="C35" s="1339"/>
      <c r="D35" s="1342"/>
      <c r="E35" s="1345"/>
      <c r="F35" s="1342"/>
      <c r="G35" s="1289"/>
      <c r="H35" s="1292"/>
      <c r="I35" s="465"/>
      <c r="J35" s="434" t="s">
        <v>939</v>
      </c>
      <c r="K35" s="386"/>
      <c r="L35" s="432"/>
      <c r="M35" s="1295"/>
      <c r="N35" s="1307"/>
      <c r="O35" s="1368"/>
      <c r="P35" s="1250"/>
      <c r="Q35" s="1362"/>
      <c r="R35" s="1298"/>
      <c r="S35" s="1301"/>
      <c r="T35" s="1304"/>
      <c r="U35" s="1319"/>
      <c r="V35" s="1316"/>
      <c r="W35" s="442"/>
      <c r="X35" s="241"/>
      <c r="Y35" s="240"/>
      <c r="Z35" s="1365"/>
      <c r="AA35" s="1311"/>
      <c r="AB35" s="1312"/>
      <c r="AC35" s="1311"/>
      <c r="AD35" s="1312"/>
      <c r="AE35" s="1311"/>
      <c r="AF35" s="1312"/>
      <c r="AG35" s="1311"/>
      <c r="AH35" s="1312"/>
      <c r="AI35" s="1311"/>
      <c r="AJ35" s="1312"/>
      <c r="AK35" s="360">
        <f>AA35+AC35+AE35+AG35+AI35</f>
        <v>0</v>
      </c>
      <c r="AL35" s="354"/>
      <c r="AM35" s="1336"/>
      <c r="AN35" s="1327"/>
      <c r="AO35" s="1328"/>
      <c r="AP35" s="1313"/>
      <c r="AQ35" s="1314"/>
      <c r="AR35" s="1327"/>
      <c r="AS35" s="1328"/>
      <c r="AT35" s="426"/>
      <c r="AU35" s="427"/>
      <c r="AV35" s="248"/>
      <c r="AW35" s="246"/>
      <c r="AX35" s="242"/>
      <c r="AY35" s="448"/>
      <c r="AZ35" s="1509"/>
      <c r="BA35" s="1322"/>
      <c r="BB35" s="1325"/>
      <c r="BC35" s="1322"/>
      <c r="BD35" s="1512"/>
      <c r="BE35" s="1506"/>
      <c r="BF35" s="345"/>
      <c r="BG35" s="256"/>
      <c r="BH35" s="348">
        <v>0.4</v>
      </c>
      <c r="BI35" s="405" t="str">
        <f>IF(ISERROR(IF(V32="R.INHERENTE
2","R. INHERENTE",(IF(BD32="R.RESIDUAL
2","R. RESIDUAL"," ")))),"",(IF(V32="R.INHERENTE
2","R. INHERENTE",(IF(BD32="R.RESIDUAL
2","R. RESIDUAL"," ")))))</f>
        <v xml:space="preserve"> </v>
      </c>
      <c r="BJ35" s="406" t="str">
        <f>IF(ISERROR(IF(V32="R.INHERENTE
7","R. INHERENTE",(IF(BD32="R.RESIDUAL
7","R. RESIDUAL"," ")))),"",(IF(V32="R.INHERENTE
7","R. INHERENTE",(IF(BD32="R.RESIDUAL
7","R. RESIDUAL"," ")))))</f>
        <v xml:space="preserve"> </v>
      </c>
      <c r="BK35" s="257" t="str">
        <f>IF(ISERROR(IF(V32="R.INHERENTE
12","R. INHERENTE",(IF(BD32="R.RESIDUAL
12","R. RESIDUAL"," ")))),"",(IF(V32="R.INHERENTE
12","R. INHERENTE",(IF(BD32="R.RESIDUAL
12","R. RESIDUAL"," ")))))</f>
        <v xml:space="preserve"> </v>
      </c>
      <c r="BL35" s="258" t="str">
        <f>IF(ISERROR(IF(V32="R.INHERENTE
17","R. INHERENTE",(IF(BD32="R.RESIDUAL
17","R. RESIDUAL"," ")))),"",(IF(V32="R.INHERENTE
17","R. INHERENTE",(IF(BD32="R.RESIDUAL
17","R. RESIDUAL"," ")))))</f>
        <v xml:space="preserve"> </v>
      </c>
      <c r="BM35" s="259" t="str">
        <f>IF(ISERROR(IF(V32="R.INHERENTE
22","R. INHERENTE",(IF(BD32="R.RESIDUAL
22","R. RESIDUAL"," ")))),"",(IF(V32="R.INHERENTE
22","R. INHERENTE",(IF(BD32="R.RESIDUAL
22","R. RESIDUAL"," ")))))</f>
        <v>R. INHERENTE</v>
      </c>
      <c r="BN35" s="1250"/>
      <c r="BO35" s="1579"/>
      <c r="BP35" s="1527"/>
      <c r="BQ35" s="1527"/>
      <c r="BR35" s="1527"/>
      <c r="BS35" s="1527"/>
      <c r="BT35" s="1503"/>
      <c r="BU35" s="1555"/>
      <c r="BV35" s="1574"/>
      <c r="BW35" s="1571"/>
      <c r="BX35" s="1577"/>
      <c r="BY35" s="1250"/>
      <c r="BZ35" s="1280"/>
      <c r="CA35" s="1244"/>
      <c r="CB35" s="1247"/>
      <c r="CC35" s="1255"/>
      <c r="CD35" s="1255"/>
      <c r="CE35" s="1255"/>
      <c r="CF35" s="1255"/>
      <c r="CG35" s="1255"/>
      <c r="CH35" s="1255"/>
      <c r="CI35" s="1255"/>
      <c r="CJ35" s="1255"/>
      <c r="CK35" s="1255"/>
      <c r="CL35" s="1255"/>
      <c r="CM35" s="1255"/>
      <c r="CN35" s="1255"/>
      <c r="CO35" s="1255"/>
      <c r="CP35" s="1255"/>
      <c r="CQ35" s="1255"/>
      <c r="CR35" s="1255"/>
      <c r="CS35" s="1255"/>
      <c r="CT35" s="1557"/>
      <c r="CU35" s="1249"/>
      <c r="CV35" s="1280"/>
      <c r="CW35" s="1244"/>
      <c r="CX35" s="1247"/>
      <c r="CY35" s="1235"/>
      <c r="CZ35" s="1239"/>
      <c r="DA35" s="1240"/>
      <c r="DB35" s="1239"/>
      <c r="DC35" s="1240"/>
      <c r="DD35" s="1235"/>
      <c r="DE35" s="1235"/>
      <c r="DF35" s="1235"/>
      <c r="DG35" s="1235"/>
      <c r="DH35" s="1235"/>
      <c r="DI35" s="1235"/>
      <c r="DJ35" s="1235"/>
      <c r="DK35" s="1235"/>
      <c r="DL35" s="1235"/>
      <c r="DM35" s="1235"/>
      <c r="DN35" s="1235"/>
      <c r="DO35" s="1235"/>
      <c r="DP35" s="1235"/>
      <c r="DQ35" s="1235"/>
      <c r="DR35" s="1235"/>
      <c r="DS35" s="1235"/>
      <c r="DT35" s="1557"/>
      <c r="DU35" s="1250"/>
      <c r="DV35" s="1706"/>
      <c r="DW35" s="1709"/>
      <c r="DX35" s="1709"/>
      <c r="DY35" s="1712"/>
    </row>
    <row r="36" spans="2:129" s="263" customFormat="1" ht="48" customHeight="1" thickBot="1" x14ac:dyDescent="0.3">
      <c r="B36" s="1230"/>
      <c r="C36" s="1340"/>
      <c r="D36" s="1343"/>
      <c r="E36" s="1346"/>
      <c r="F36" s="1343"/>
      <c r="G36" s="1290"/>
      <c r="H36" s="1293"/>
      <c r="I36" s="441"/>
      <c r="J36" s="435" t="s">
        <v>940</v>
      </c>
      <c r="K36" s="387"/>
      <c r="L36" s="433"/>
      <c r="M36" s="1296"/>
      <c r="N36" s="1308"/>
      <c r="O36" s="1369"/>
      <c r="P36" s="1250"/>
      <c r="Q36" s="1363"/>
      <c r="R36" s="1299"/>
      <c r="S36" s="1302"/>
      <c r="T36" s="1305"/>
      <c r="U36" s="1320"/>
      <c r="V36" s="1317"/>
      <c r="W36" s="442"/>
      <c r="X36" s="243"/>
      <c r="Y36" s="244"/>
      <c r="Z36" s="1366"/>
      <c r="AA36" s="1309"/>
      <c r="AB36" s="1310"/>
      <c r="AC36" s="1309"/>
      <c r="AD36" s="1310"/>
      <c r="AE36" s="1309"/>
      <c r="AF36" s="1310"/>
      <c r="AG36" s="1309"/>
      <c r="AH36" s="1310"/>
      <c r="AI36" s="1309"/>
      <c r="AJ36" s="1310"/>
      <c r="AK36" s="361">
        <f>AA36+AC36+AE36+AG36+AI36</f>
        <v>0</v>
      </c>
      <c r="AL36" s="355"/>
      <c r="AM36" s="1337"/>
      <c r="AN36" s="1329"/>
      <c r="AO36" s="1330"/>
      <c r="AP36" s="1547"/>
      <c r="AQ36" s="1548"/>
      <c r="AR36" s="1329"/>
      <c r="AS36" s="1330"/>
      <c r="AT36" s="250"/>
      <c r="AU36" s="456"/>
      <c r="AV36" s="249"/>
      <c r="AW36" s="247"/>
      <c r="AX36" s="245"/>
      <c r="AY36" s="448">
        <f>+(IF(AND($AZ44&gt;0,$AZ44&lt;=0.2),0.2,(IF(AND($AZ44&gt;0.2,$AZ44&lt;=0.4),0.4,(IF(AND($AZ44&gt;0.4,$AZ44&lt;=0.6),0.6,(IF(AND($AZ44&gt;0.6,$AZ44&lt;=0.8),0.8,(IF($AZ44&gt;0.8,1,""))))))))))</f>
        <v>0.4</v>
      </c>
      <c r="AZ36" s="1510"/>
      <c r="BA36" s="1323"/>
      <c r="BB36" s="1326"/>
      <c r="BC36" s="1323"/>
      <c r="BD36" s="1513"/>
      <c r="BE36" s="1507"/>
      <c r="BF36" s="345"/>
      <c r="BG36" s="256"/>
      <c r="BH36" s="349">
        <v>0.2</v>
      </c>
      <c r="BI36" s="407" t="str">
        <f>IF(ISERROR(IF(V32="R.INHERENTE
1","R. INHERENTE",(IF(BD32="R.RESIDUAL
1","R. RESIDUAL"," ")))),"",(IF(V32="R.INHERENTE
1","R. INHERENTE",(IF(BD32="R.RESIDUAL
1","R. RESIDUAL"," ")))))</f>
        <v xml:space="preserve"> </v>
      </c>
      <c r="BJ36" s="408" t="str">
        <f>IF(ISERROR(IF(V32="R.INHERENTE
6","R. INHERENTE",(IF(BD32="R.RESIDUAL
6","R. RESIDUAL"," ")))),"",(IF(V32="R.INHERENTE
6","R. INHERENTE",(IF(BD32="R.RESIDUAL
6","R. RESIDUAL"," ")))))</f>
        <v xml:space="preserve"> </v>
      </c>
      <c r="BK36" s="260" t="str">
        <f>IF(ISERROR(IF(V32="R.INHERENTE
11","R. INHERENTE",(IF(BD32="R.RESIDUAL
11","R. RESIDUAL"," ")))),"",(IF(V32="R.INHERENTE
11","R. INHERENTE",(IF(BD32="R.RESIDUAL
11","R. RESIDUAL"," ")))))</f>
        <v xml:space="preserve"> </v>
      </c>
      <c r="BL36" s="261" t="str">
        <f>IF(ISERROR(IF(V32="R.INHERENTE
16","R. INHERENTE",(IF(BD32="R.RESIDUAL
16","R. RESIDUAL"," ")))),"",(IF(V32="R.INHERENTE
16","R. INHERENTE",(IF(BD32="R.RESIDUAL
16","R. RESIDUAL"," ")))))</f>
        <v xml:space="preserve"> </v>
      </c>
      <c r="BM36" s="262" t="str">
        <f>IF(ISERROR(IF(V32="R.INHERENTE
21","R. INHERENTE",(IF(BD32="R.RESIDUAL
21","R. RESIDUAL"," ")))),"",(IF(V32="R.INHERENTE
21","R. INHERENTE",(IF(BD32="R.RESIDUAL
21","R. RESIDUAL"," ")))))</f>
        <v>R. RESIDUAL</v>
      </c>
      <c r="BN36" s="1250"/>
      <c r="BO36" s="1580"/>
      <c r="BP36" s="1528"/>
      <c r="BQ36" s="1528"/>
      <c r="BR36" s="1528"/>
      <c r="BS36" s="1528"/>
      <c r="BT36" s="1504"/>
      <c r="BU36" s="1555"/>
      <c r="BV36" s="1575"/>
      <c r="BW36" s="1572"/>
      <c r="BX36" s="1578"/>
      <c r="BY36" s="1250"/>
      <c r="BZ36" s="1281"/>
      <c r="CA36" s="1245"/>
      <c r="CB36" s="1248"/>
      <c r="CC36" s="1256"/>
      <c r="CD36" s="1256"/>
      <c r="CE36" s="1256"/>
      <c r="CF36" s="1256"/>
      <c r="CG36" s="1256"/>
      <c r="CH36" s="1256"/>
      <c r="CI36" s="1256"/>
      <c r="CJ36" s="1256"/>
      <c r="CK36" s="1256"/>
      <c r="CL36" s="1256"/>
      <c r="CM36" s="1256"/>
      <c r="CN36" s="1256"/>
      <c r="CO36" s="1256"/>
      <c r="CP36" s="1256"/>
      <c r="CQ36" s="1256"/>
      <c r="CR36" s="1256"/>
      <c r="CS36" s="1256"/>
      <c r="CT36" s="1558"/>
      <c r="CU36" s="1249"/>
      <c r="CV36" s="1281"/>
      <c r="CW36" s="1245"/>
      <c r="CX36" s="1248"/>
      <c r="CY36" s="1236"/>
      <c r="CZ36" s="1241"/>
      <c r="DA36" s="1242"/>
      <c r="DB36" s="1241"/>
      <c r="DC36" s="1242"/>
      <c r="DD36" s="1236"/>
      <c r="DE36" s="1236"/>
      <c r="DF36" s="1236"/>
      <c r="DG36" s="1236"/>
      <c r="DH36" s="1236"/>
      <c r="DI36" s="1236"/>
      <c r="DJ36" s="1236"/>
      <c r="DK36" s="1236"/>
      <c r="DL36" s="1236"/>
      <c r="DM36" s="1236"/>
      <c r="DN36" s="1236"/>
      <c r="DO36" s="1236"/>
      <c r="DP36" s="1236"/>
      <c r="DQ36" s="1236"/>
      <c r="DR36" s="1236"/>
      <c r="DS36" s="1236"/>
      <c r="DT36" s="1558"/>
      <c r="DU36" s="1250"/>
      <c r="DV36" s="1707"/>
      <c r="DW36" s="1710"/>
      <c r="DX36" s="1710"/>
      <c r="DY36" s="1713"/>
    </row>
    <row r="37" spans="2:129" ht="12.75" customHeight="1" thickBot="1" x14ac:dyDescent="0.3">
      <c r="P37" s="1250"/>
      <c r="W37" s="442"/>
      <c r="AY37" s="448"/>
      <c r="AZ37" s="345"/>
      <c r="BA37" s="345"/>
      <c r="BB37" s="345"/>
      <c r="BC37" s="345"/>
      <c r="BD37" s="345"/>
      <c r="BI37" s="358">
        <v>0.2</v>
      </c>
      <c r="BJ37" s="359">
        <v>0.4</v>
      </c>
      <c r="BK37" s="359">
        <v>0.60000000000000009</v>
      </c>
      <c r="BL37" s="359">
        <v>0.8</v>
      </c>
      <c r="BM37" s="359">
        <v>1</v>
      </c>
      <c r="BN37" s="1250"/>
      <c r="BU37" s="1555"/>
      <c r="BY37" s="1250"/>
      <c r="CU37" s="1249"/>
      <c r="DU37" s="1250"/>
    </row>
    <row r="38" spans="2:129" s="263" customFormat="1" ht="48" customHeight="1" x14ac:dyDescent="0.25">
      <c r="B38" s="1228" t="s">
        <v>1517</v>
      </c>
      <c r="C38" s="1338">
        <v>4</v>
      </c>
      <c r="D38" s="1341" t="s">
        <v>897</v>
      </c>
      <c r="E38" s="1344" t="s">
        <v>915</v>
      </c>
      <c r="F38" s="1341" t="s">
        <v>548</v>
      </c>
      <c r="G38" s="1288" t="s">
        <v>944</v>
      </c>
      <c r="H38" s="1291" t="s">
        <v>1042</v>
      </c>
      <c r="I38" s="464" t="s">
        <v>1036</v>
      </c>
      <c r="J38" s="436" t="s">
        <v>937</v>
      </c>
      <c r="K38" s="466" t="s">
        <v>1037</v>
      </c>
      <c r="L38" s="437" t="s">
        <v>750</v>
      </c>
      <c r="M38" s="1294" t="str">
        <f>IF(G38="","",(CONCATENATE("Posibilidad de afectación ",G38," ",H38," ",I38," ",I39," ",I40," ",I41," ",I42)))</f>
        <v xml:space="preserve">Posibilidad de afectación reputacional y económica por entregar dádiva o beneficio a medios de comunicación, debido a falta de información en los canales de comunicación de la Subred Sur, no reportar las noticias negativas encontradas en los monitoreos y no responder a las solicitudes de los medios de comunicación.  </v>
      </c>
      <c r="N38" s="1306" t="s">
        <v>268</v>
      </c>
      <c r="O38" s="1367" t="s">
        <v>720</v>
      </c>
      <c r="P38" s="1250"/>
      <c r="Q38" s="1361" t="s">
        <v>753</v>
      </c>
      <c r="R38" s="1297">
        <f>IF(ISERROR(VLOOKUP($Q38,Listas!$F$21:$G$25,2,FALSE)),"",(VLOOKUP($Q38,Listas!$F$21:$G$25,2,FALSE)))</f>
        <v>0.2</v>
      </c>
      <c r="S38" s="1300" t="str">
        <f>IF(ISERROR(VLOOKUP($R38,Listas!$F$4:$G$8,2,FALSE)),"",(VLOOKUP($R38,Listas!$F$4:$G$8,2,FALSE)))</f>
        <v>MUY BAJA
El evento puede ocurrir solo en circuntancias excepcionales (poco comunes o anormales).</v>
      </c>
      <c r="T38" s="1303" t="s">
        <v>727</v>
      </c>
      <c r="U38" s="1318">
        <f>IF(ISERROR(VLOOKUP($T38,Listas!$F$30:$G$37,2,FALSE)),"",(VLOOKUP($T38,Listas!$F$30:$G$37,2,FALSE)))</f>
        <v>1</v>
      </c>
      <c r="V38" s="1315" t="str">
        <f>IF(R38="","",(CONCATENATE("R.INHERENTE
",(IF(AND($R38=0.2,$U38=0.2),1,(IF(AND($R38=0.2,$U38=0.4),6,(IF(AND($R38=0.2,$U38=0.6),11,(IF(AND($R38=0.2,$U38=0.8),16,(IF(AND($R38=0.2,$U38=1),21,(IF(AND($R38=0.4,$U38=0.2),2,(IF(AND($R38=0.4,$U38=0.4),7,(IF(AND($R38=0.4,$U38=0.6),12,(IF(AND($R38=0.4,$U38=0.8),17,(IF(AND($R38=0.4,$U38=1),22,(IF(AND($R38=0.6,$U38=0.2),3,(IF(AND($R38=0.6,$U38=0.4),8,(IF(AND($R38=0.6,$U38=0.6),13,(IF(AND($R38=0.6,$U38=0.8),18,(IF(AND($R38=0.6,$U38=1),23,(IF(AND($R38=0.8,$U38=0.2),4,(IF(AND($R38=0.8,$U38=0.4),9,(IF(AND($R38=0.8,$U38=0.6),14,(IF(AND($R38=0.8,$U38=0.8),19,(IF(AND($R38=0.8,$U38=1),24,(IF(AND($R38=1,$U38=0.2),5,(IF(AND($R38=1,$U38=0.4),10,(IF(AND($R38=1,$U38=0.6),15,(IF(AND($R38=1,$U38=0.8),20,(IF(AND($R38=1,$U38=1),25,"")))))))))))))))))))))))))))))))))))))))))))))))))))))</f>
        <v>R.INHERENTE
21</v>
      </c>
      <c r="W38" s="442" t="e">
        <f>+VLOOKUP($V46,Listas!$E$114:$F$138,2,FALSE)</f>
        <v>#N/A</v>
      </c>
      <c r="X38" s="472" t="s">
        <v>1392</v>
      </c>
      <c r="Y38" s="265" t="s">
        <v>650</v>
      </c>
      <c r="Z38" s="1364" t="s">
        <v>43</v>
      </c>
      <c r="AA38" s="1388">
        <v>25</v>
      </c>
      <c r="AB38" s="1389"/>
      <c r="AC38" s="1388"/>
      <c r="AD38" s="1389"/>
      <c r="AE38" s="1388"/>
      <c r="AF38" s="1389"/>
      <c r="AG38" s="1388"/>
      <c r="AH38" s="1389"/>
      <c r="AI38" s="1388">
        <v>15</v>
      </c>
      <c r="AJ38" s="1389"/>
      <c r="AK38" s="366">
        <f>AA38+AC38+AE38+AG38+AI38</f>
        <v>40</v>
      </c>
      <c r="AL38" s="356">
        <v>0.6</v>
      </c>
      <c r="AM38" s="1335">
        <f>U38</f>
        <v>1</v>
      </c>
      <c r="AN38" s="1331" t="s">
        <v>189</v>
      </c>
      <c r="AO38" s="1332"/>
      <c r="AP38" s="1333" t="s">
        <v>538</v>
      </c>
      <c r="AQ38" s="1334"/>
      <c r="AR38" s="1331" t="s">
        <v>189</v>
      </c>
      <c r="AS38" s="1332"/>
      <c r="AT38" s="486" t="s">
        <v>1045</v>
      </c>
      <c r="AU38" s="458" t="s">
        <v>561</v>
      </c>
      <c r="AV38" s="475" t="s">
        <v>1048</v>
      </c>
      <c r="AW38" s="491" t="s">
        <v>1043</v>
      </c>
      <c r="AX38" s="492" t="s">
        <v>1051</v>
      </c>
      <c r="AY38" s="448"/>
      <c r="AZ38" s="1508">
        <f>+MIN(AL38:AL42)</f>
        <v>0.216</v>
      </c>
      <c r="BA38" s="1321" t="str">
        <f>+(IF($AY30=0.2,"MUY BAJA",(IF($AY30=0.4,"BAJA",(IF($AY30=0.6,"MEDIA",(IF($AY30=0.8,"ALTA",(IF($AY30=1,"MUY ALTA",""))))))))))</f>
        <v>BAJA</v>
      </c>
      <c r="BB38" s="1324">
        <f>+MIN(AM38:AM42)</f>
        <v>1</v>
      </c>
      <c r="BC38" s="1321" t="str">
        <f>+(IF($BF38=0.2,"MUY BAJA",(IF($BF38=0.4,"BAJA",(IF($BF38=0.6,"MEDIA",(IF($BF38=0.8,"ALTA",(IF($BF38=1,"MUY ALTA",""))))))))))</f>
        <v>MUY ALTA</v>
      </c>
      <c r="BD38" s="1511" t="str">
        <f>IF($AY30="","",(CONCATENATE("R.RESIDUAL
",(IF(AND($AY30=0.2,$BF38=0.2),1,(IF(AND($AY30=0.2,$BF38=0.4),6,(IF(AND($AY30=0.2,$BF38=0.6),11,(IF(AND($AY30=0.2,$BF38=0.8),16,(IF(AND($AY30=0.2,$BF38=1),21,(IF(AND($AY30=0.4,$BF38=0.2),2,(IF(AND($AY30=0.4,$BF38=0.4),7,(IF(AND($AY30=0.4,$BF38=0.6),12,(IF(AND($AY30=0.4,$BF38=0.8),17,(IF(AND($AY30=0.4,$BF38=1),22,(IF(AND($AY30=0.6,$BF38=0.2),3,(IF(AND($AY30=0.6,$BF38=0.4),8,(IF(AND($AY30=0.6,$BF38=0.6),13,(IF(AND($AY30=0.6,$BF38=0.8),18,(IF(AND($AY30=0.6,$BF38=1),23,(IF(AND($AY30=0.8,$BF38=0.2),4,(IF(AND($AY30=0.8,$BF38=0.4),9,(IF(AND($AY30=0.8,$BF38=0.6),14,(IF(AND($AY30=0.8,$BF38=0.8),19,(IF(AND($AY30=0.8,$BF38=1),24,(IF(AND($AY30=1,$BF38=0.2),5,(IF(AND($AY30=1,$BF38=0.4),10,(IF(AND($AY30=1,$BF38=0.6),15,(IF(AND($AY30=1,$BF38=0.8),20,(IF(AND($AY30=1,$BF38=1),25,"")))))))))))))))))))))))))))))))))))))))))))))))))))))</f>
        <v>R.RESIDUAL
22</v>
      </c>
      <c r="BE38" s="1505" t="s">
        <v>651</v>
      </c>
      <c r="BF38" s="264">
        <f>+(IF(AND($BB38&gt;0,$BB38&lt;=0.2),0.2,(IF(AND($BB38&gt;0.2,$BB38&lt;=0.4),0.4,(IF(AND($BB38&gt;0.4,$BB38&lt;=0.6),0.6,(IF(AND($BB38&gt;0.6,$BB38&lt;=0.8),0.8,(IF($BB38&gt;0.8,1,""))))))))))</f>
        <v>1</v>
      </c>
      <c r="BG38" s="253">
        <f>+VLOOKUP($BD38,Listas!$G$114:$H$138,2,FALSE)</f>
        <v>22</v>
      </c>
      <c r="BH38" s="348">
        <v>1</v>
      </c>
      <c r="BI38" s="403" t="str">
        <f>IF(ISERROR(IF(V38="R.INHERENTE
5","R. INHERENTE",(IF(BD38="R.RESIDUAL
5","R. RESIDUAL"," ")))),"",(IF(V38="R.INHERENTE
5","R. INHERENTE",(IF(BD38="R.RESIDUAL
5","R. RESIDUAL"," ")))))</f>
        <v xml:space="preserve"> </v>
      </c>
      <c r="BJ38" s="404" t="str">
        <f>IF(ISERROR(IF(V38="R.INHERENTE
10","R. INHERENTE",(IF(BD38="R.RESIDUAL
10","R. RESIDUAL"," ")))),"",(IF(V38="R.INHERENTE
10","R. INHERENTE",(IF(BD38="R.RESIDUAL
10","R. RESIDUAL"," ")))))</f>
        <v xml:space="preserve"> </v>
      </c>
      <c r="BK38" s="409" t="str">
        <f>IF(ISERROR(IF(V38="R.INHERENTE
15","R. INHERENTE",(IF(BD38="R.RESIDUAL
15","R. RESIDUAL"," ")))),"",(IF(V38="R.INHERENTE
15","R. INHERENTE",(IF(BD38="R.RESIDUAL
15","R. RESIDUAL"," ")))))</f>
        <v xml:space="preserve"> </v>
      </c>
      <c r="BL38" s="409" t="str">
        <f>IF(ISERROR(IF(V38="R.INHERENTE
20","R. INHERENTE",(IF(BD38="R.RESIDUAL
20","R. RESIDUAL"," ")))),"",(IF(V38="R.INHERENTE
20","R. INHERENTE",(IF(BD38="R.RESIDUAL
20","R. RESIDUAL"," ")))))</f>
        <v xml:space="preserve"> </v>
      </c>
      <c r="BM38" s="254" t="str">
        <f>IF(ISERROR(IF(V38="R.INHERENTE
25","R. INHERENTE",(IF(BD38="R.RESIDUAL
25","R. RESIDUAL"," ")))),"",(IF(V38="R.INHERENTE
25","R. INHERENTE",(IF(BD38="R.RESIDUAL
25","R. RESIDUAL"," ")))))</f>
        <v xml:space="preserve"> </v>
      </c>
      <c r="BN38" s="1250"/>
      <c r="BO38" s="1565" t="s">
        <v>1052</v>
      </c>
      <c r="BP38" s="1266" t="s">
        <v>1053</v>
      </c>
      <c r="BQ38" s="1526">
        <v>44927</v>
      </c>
      <c r="BR38" s="1526">
        <v>45108</v>
      </c>
      <c r="BS38" s="1266" t="s">
        <v>1054</v>
      </c>
      <c r="BT38" s="1502" t="s">
        <v>597</v>
      </c>
      <c r="BU38" s="1555"/>
      <c r="BV38" s="1573" t="s">
        <v>1465</v>
      </c>
      <c r="BW38" s="1570" t="s">
        <v>1055</v>
      </c>
      <c r="BX38" s="1576" t="s">
        <v>1056</v>
      </c>
      <c r="BY38" s="1250"/>
      <c r="BZ38" s="1279" t="s">
        <v>1720</v>
      </c>
      <c r="CA38" s="1243" t="s">
        <v>1721</v>
      </c>
      <c r="CB38" s="1246" t="s">
        <v>1722</v>
      </c>
      <c r="CC38" s="1254"/>
      <c r="CD38" s="1254" t="s">
        <v>189</v>
      </c>
      <c r="CE38" s="1254" t="s">
        <v>189</v>
      </c>
      <c r="CF38" s="1254" t="s">
        <v>189</v>
      </c>
      <c r="CG38" s="1254"/>
      <c r="CH38" s="1254" t="s">
        <v>189</v>
      </c>
      <c r="CI38" s="1254" t="s">
        <v>189</v>
      </c>
      <c r="CJ38" s="1254" t="s">
        <v>189</v>
      </c>
      <c r="CK38" s="1254"/>
      <c r="CL38" s="1254" t="s">
        <v>39</v>
      </c>
      <c r="CM38" s="1254" t="s">
        <v>39</v>
      </c>
      <c r="CN38" s="1254" t="s">
        <v>39</v>
      </c>
      <c r="CO38" s="1254"/>
      <c r="CP38" s="1254" t="s">
        <v>189</v>
      </c>
      <c r="CQ38" s="1254" t="s">
        <v>189</v>
      </c>
      <c r="CR38" s="1254" t="s">
        <v>189</v>
      </c>
      <c r="CS38" s="1254"/>
      <c r="CT38" s="1556" t="s">
        <v>1718</v>
      </c>
      <c r="CU38" s="1249"/>
      <c r="CV38" s="1279" t="s">
        <v>1720</v>
      </c>
      <c r="CW38" s="1243" t="s">
        <v>1721</v>
      </c>
      <c r="CX38" s="1246" t="s">
        <v>1722</v>
      </c>
      <c r="CY38" s="1234"/>
      <c r="CZ38" s="1237" t="s">
        <v>39</v>
      </c>
      <c r="DA38" s="1238"/>
      <c r="DB38" s="1237"/>
      <c r="DC38" s="1238"/>
      <c r="DD38" s="1234" t="s">
        <v>189</v>
      </c>
      <c r="DE38" s="1234" t="s">
        <v>189</v>
      </c>
      <c r="DF38" s="1234" t="s">
        <v>189</v>
      </c>
      <c r="DG38" s="1234"/>
      <c r="DH38" s="1234" t="s">
        <v>189</v>
      </c>
      <c r="DI38" s="1234" t="s">
        <v>189</v>
      </c>
      <c r="DJ38" s="1234" t="s">
        <v>189</v>
      </c>
      <c r="DK38" s="1234"/>
      <c r="DL38" s="1234" t="s">
        <v>39</v>
      </c>
      <c r="DM38" s="1234" t="s">
        <v>39</v>
      </c>
      <c r="DN38" s="1234" t="s">
        <v>39</v>
      </c>
      <c r="DO38" s="1234"/>
      <c r="DP38" s="1234" t="s">
        <v>189</v>
      </c>
      <c r="DQ38" s="1234" t="s">
        <v>189</v>
      </c>
      <c r="DR38" s="1234" t="s">
        <v>189</v>
      </c>
      <c r="DS38" s="1234"/>
      <c r="DT38" s="1556" t="s">
        <v>1719</v>
      </c>
      <c r="DU38" s="1250"/>
      <c r="DV38" s="1705"/>
      <c r="DW38" s="1708"/>
      <c r="DX38" s="1708"/>
      <c r="DY38" s="1711"/>
    </row>
    <row r="39" spans="2:129" s="263" customFormat="1" ht="48" customHeight="1" x14ac:dyDescent="0.25">
      <c r="B39" s="1229"/>
      <c r="C39" s="1339"/>
      <c r="D39" s="1342"/>
      <c r="E39" s="1345"/>
      <c r="F39" s="1342"/>
      <c r="G39" s="1289"/>
      <c r="H39" s="1292"/>
      <c r="I39" s="465" t="s">
        <v>1038</v>
      </c>
      <c r="J39" s="434" t="s">
        <v>936</v>
      </c>
      <c r="K39" s="467" t="s">
        <v>1039</v>
      </c>
      <c r="L39" s="432" t="s">
        <v>752</v>
      </c>
      <c r="M39" s="1295"/>
      <c r="N39" s="1307"/>
      <c r="O39" s="1368"/>
      <c r="P39" s="1250"/>
      <c r="Q39" s="1362"/>
      <c r="R39" s="1298"/>
      <c r="S39" s="1301"/>
      <c r="T39" s="1304"/>
      <c r="U39" s="1319"/>
      <c r="V39" s="1316"/>
      <c r="W39" s="442"/>
      <c r="X39" s="473" t="s">
        <v>1393</v>
      </c>
      <c r="Y39" s="240" t="s">
        <v>650</v>
      </c>
      <c r="Z39" s="1365"/>
      <c r="AA39" s="1311">
        <v>25</v>
      </c>
      <c r="AB39" s="1312"/>
      <c r="AC39" s="1311"/>
      <c r="AD39" s="1312"/>
      <c r="AE39" s="1311"/>
      <c r="AF39" s="1312"/>
      <c r="AG39" s="1311"/>
      <c r="AH39" s="1312"/>
      <c r="AI39" s="1311">
        <v>15</v>
      </c>
      <c r="AJ39" s="1312"/>
      <c r="AK39" s="360">
        <f>AA39+AC39+AE39+AG39+AI39</f>
        <v>40</v>
      </c>
      <c r="AL39" s="354">
        <v>0.36</v>
      </c>
      <c r="AM39" s="1336"/>
      <c r="AN39" s="1327" t="s">
        <v>189</v>
      </c>
      <c r="AO39" s="1328"/>
      <c r="AP39" s="1313" t="s">
        <v>538</v>
      </c>
      <c r="AQ39" s="1314"/>
      <c r="AR39" s="1327" t="s">
        <v>189</v>
      </c>
      <c r="AS39" s="1328"/>
      <c r="AT39" s="479" t="s">
        <v>1046</v>
      </c>
      <c r="AU39" s="459" t="s">
        <v>770</v>
      </c>
      <c r="AV39" s="485" t="s">
        <v>1049</v>
      </c>
      <c r="AW39" s="493" t="s">
        <v>1043</v>
      </c>
      <c r="AX39" s="494" t="s">
        <v>1051</v>
      </c>
      <c r="AY39" s="448"/>
      <c r="AZ39" s="1509"/>
      <c r="BA39" s="1322"/>
      <c r="BB39" s="1325"/>
      <c r="BC39" s="1322"/>
      <c r="BD39" s="1512"/>
      <c r="BE39" s="1506"/>
      <c r="BF39" s="345"/>
      <c r="BG39" s="256"/>
      <c r="BH39" s="348">
        <v>0.8</v>
      </c>
      <c r="BI39" s="405" t="str">
        <f>IF(ISERROR(IF(V38="R.INHERENTE
4","R. INHERENTE",(IF(BD38="R.RESIDUAL
4","R. RESIDUAL"," ")))),"",(IF(V38="R.INHERENTE
4","R. INHERENTE",(IF(BD38="R.RESIDUAL
4","R. RESIDUAL"," ")))))</f>
        <v xml:space="preserve"> </v>
      </c>
      <c r="BJ39" s="406" t="str">
        <f>IF(ISERROR(IF(V38="R.INHERENTE
9","R. INHERENTE",(IF(BD38="R.RESIDUAL
9","R. RESIDUAL"," ")))),"",(IF(V38="R.INHERENTE
9","R. INHERENTE",(IF(BD38="R.RESIDUAL
9","R. RESIDUAL"," ")))))</f>
        <v xml:space="preserve"> </v>
      </c>
      <c r="BK39" s="258" t="str">
        <f>IF(ISERROR(IF(V38="R.INHERENTE
14","R. INHERENTE",(IF(BD38="R.RESIDUAL
14","R. RESIDUAL"," ")))),"",(IF(V38="R.INHERENTE
14","R. INHERENTE",(IF(BD38="R.RESIDUAL
14","R. RESIDUAL"," ")))))</f>
        <v xml:space="preserve"> </v>
      </c>
      <c r="BL39" s="410" t="str">
        <f>IF(ISERROR(IF(V38="R.INHERENTE
19","R. INHERENTE",(IF(BD38="R.RESIDUAL
19","R. RESIDUAL"," ")))),"",(IF(V38="R.INHERENTE
19","R. INHERENTE",(IF(BD38="R.RESIDUAL
19","R. RESIDUAL"," ")))))</f>
        <v xml:space="preserve"> </v>
      </c>
      <c r="BM39" s="259" t="str">
        <f>IF(ISERROR(IF(V38="R.INHERENTE
24","R. INHERENTE",(IF(BD38="R.RESIDUAL
24","R. RESIDUAL"," ")))),"",(IF(V38="R.INHERENTE
24","R. INHERENTE",(IF(BD38="R.RESIDUAL
24","R. RESIDUAL"," ")))))</f>
        <v xml:space="preserve"> </v>
      </c>
      <c r="BN39" s="1250"/>
      <c r="BO39" s="1579"/>
      <c r="BP39" s="1527"/>
      <c r="BQ39" s="1527"/>
      <c r="BR39" s="1527"/>
      <c r="BS39" s="1527"/>
      <c r="BT39" s="1503"/>
      <c r="BU39" s="1555"/>
      <c r="BV39" s="1574"/>
      <c r="BW39" s="1571"/>
      <c r="BX39" s="1577"/>
      <c r="BY39" s="1250"/>
      <c r="BZ39" s="1280"/>
      <c r="CA39" s="1244"/>
      <c r="CB39" s="1247"/>
      <c r="CC39" s="1255"/>
      <c r="CD39" s="1255"/>
      <c r="CE39" s="1255"/>
      <c r="CF39" s="1255"/>
      <c r="CG39" s="1255"/>
      <c r="CH39" s="1255"/>
      <c r="CI39" s="1255"/>
      <c r="CJ39" s="1255"/>
      <c r="CK39" s="1255"/>
      <c r="CL39" s="1255"/>
      <c r="CM39" s="1255"/>
      <c r="CN39" s="1255"/>
      <c r="CO39" s="1255"/>
      <c r="CP39" s="1255"/>
      <c r="CQ39" s="1255"/>
      <c r="CR39" s="1255"/>
      <c r="CS39" s="1255"/>
      <c r="CT39" s="1557"/>
      <c r="CU39" s="1249"/>
      <c r="CV39" s="1280"/>
      <c r="CW39" s="1244"/>
      <c r="CX39" s="1247"/>
      <c r="CY39" s="1235"/>
      <c r="CZ39" s="1239"/>
      <c r="DA39" s="1240"/>
      <c r="DB39" s="1239"/>
      <c r="DC39" s="1240"/>
      <c r="DD39" s="1235"/>
      <c r="DE39" s="1235"/>
      <c r="DF39" s="1235"/>
      <c r="DG39" s="1235"/>
      <c r="DH39" s="1235"/>
      <c r="DI39" s="1235"/>
      <c r="DJ39" s="1235"/>
      <c r="DK39" s="1235"/>
      <c r="DL39" s="1235"/>
      <c r="DM39" s="1235"/>
      <c r="DN39" s="1235"/>
      <c r="DO39" s="1235"/>
      <c r="DP39" s="1235"/>
      <c r="DQ39" s="1235"/>
      <c r="DR39" s="1235"/>
      <c r="DS39" s="1235"/>
      <c r="DT39" s="1557"/>
      <c r="DU39" s="1250"/>
      <c r="DV39" s="1706"/>
      <c r="DW39" s="1709"/>
      <c r="DX39" s="1709"/>
      <c r="DY39" s="1712"/>
    </row>
    <row r="40" spans="2:129" s="263" customFormat="1" ht="48" customHeight="1" x14ac:dyDescent="0.25">
      <c r="B40" s="1229"/>
      <c r="C40" s="1339"/>
      <c r="D40" s="1342"/>
      <c r="E40" s="1345"/>
      <c r="F40" s="1342"/>
      <c r="G40" s="1289"/>
      <c r="H40" s="1292"/>
      <c r="I40" s="465" t="s">
        <v>1040</v>
      </c>
      <c r="J40" s="434" t="s">
        <v>938</v>
      </c>
      <c r="K40" s="467" t="s">
        <v>1041</v>
      </c>
      <c r="L40" s="432" t="s">
        <v>752</v>
      </c>
      <c r="M40" s="1295"/>
      <c r="N40" s="1307"/>
      <c r="O40" s="1368"/>
      <c r="P40" s="1250"/>
      <c r="Q40" s="1362"/>
      <c r="R40" s="1298"/>
      <c r="S40" s="1301"/>
      <c r="T40" s="1304"/>
      <c r="U40" s="1319"/>
      <c r="V40" s="1316"/>
      <c r="W40" s="442"/>
      <c r="X40" s="473" t="s">
        <v>1394</v>
      </c>
      <c r="Y40" s="240" t="s">
        <v>650</v>
      </c>
      <c r="Z40" s="1365"/>
      <c r="AA40" s="1311">
        <v>25</v>
      </c>
      <c r="AB40" s="1312"/>
      <c r="AC40" s="1311"/>
      <c r="AD40" s="1312"/>
      <c r="AE40" s="1311"/>
      <c r="AF40" s="1312"/>
      <c r="AG40" s="1311"/>
      <c r="AH40" s="1312"/>
      <c r="AI40" s="1311">
        <v>15</v>
      </c>
      <c r="AJ40" s="1312"/>
      <c r="AK40" s="360">
        <f>AA40+AC40+AE40+AG40+AI40</f>
        <v>40</v>
      </c>
      <c r="AL40" s="354">
        <v>0.216</v>
      </c>
      <c r="AM40" s="1336"/>
      <c r="AN40" s="1327" t="s">
        <v>189</v>
      </c>
      <c r="AO40" s="1328"/>
      <c r="AP40" s="1313" t="s">
        <v>538</v>
      </c>
      <c r="AQ40" s="1314"/>
      <c r="AR40" s="1327" t="s">
        <v>189</v>
      </c>
      <c r="AS40" s="1328"/>
      <c r="AT40" s="479" t="s">
        <v>1047</v>
      </c>
      <c r="AU40" s="459" t="s">
        <v>561</v>
      </c>
      <c r="AV40" s="485" t="s">
        <v>1050</v>
      </c>
      <c r="AW40" s="493" t="s">
        <v>1044</v>
      </c>
      <c r="AX40" s="494" t="s">
        <v>1051</v>
      </c>
      <c r="AY40" s="448"/>
      <c r="AZ40" s="1509"/>
      <c r="BA40" s="1322"/>
      <c r="BB40" s="1325"/>
      <c r="BC40" s="1322"/>
      <c r="BD40" s="1512"/>
      <c r="BE40" s="1506"/>
      <c r="BF40" s="345"/>
      <c r="BG40" s="256"/>
      <c r="BH40" s="348">
        <v>0.60000000000000009</v>
      </c>
      <c r="BI40" s="405" t="str">
        <f>IF(ISERROR(IF(V38="R.INHERENTE
3","R. INHERENTE",(IF(BD38="R.RESIDUAL
3","R. RESIDUAL"," ")))),"",(IF(V38="R.INHERENTE
3","R. INHERENTE",(IF(BD38="R.RESIDUAL
3","R. RESIDUAL"," ")))))</f>
        <v xml:space="preserve"> </v>
      </c>
      <c r="BJ40" s="406" t="str">
        <f>IF(ISERROR(IF(V38="R.INHERENTE
8","R. INHERENTE",(IF(BD38="R.RESIDUAL
8","R. RESIDUAL"," ")))),"",(IF(V38="R.INHERENTE
8","R. INHERENTE",(IF(BD38="R.RESIDUAL
8","R. RESIDUAL"," ")))))</f>
        <v xml:space="preserve"> </v>
      </c>
      <c r="BK40" s="258" t="str">
        <f>IF(ISERROR(IF(V38="R.INHERENTE
13","R. INHERENTE",(IF(BD38="R.RESIDUAL
13","R. RESIDUAL"," ")))),"",(IF(V38="R.INHERENTE
13","R. INHERENTE",(IF(BD38="R.RESIDUAL
13","R. RESIDUAL"," ")))))</f>
        <v xml:space="preserve"> </v>
      </c>
      <c r="BL40" s="410" t="str">
        <f>IF(ISERROR(IF(V38="R.INHERENTE
18","R. INHERENTE",(IF(BD38="R.RESIDUAL
18","R. RESIDUAL"," ")))),"",(IF(V38="R.INHERENTE
18","R. INHERENTE",(IF(BD38="R.RESIDUAL
18","R. RESIDUAL"," ")))))</f>
        <v xml:space="preserve"> </v>
      </c>
      <c r="BM40" s="259" t="str">
        <f>IF(ISERROR(IF(V38="R.INHERENTE
23","R. INHERENTE",(IF(BD38="R.RESIDUAL
23","R. RESIDUAL"," ")))),"",(IF(V38="R.INHERENTE
23","R. INHERENTE",(IF(BD38="R.RESIDUAL
23","R. RESIDUAL"," ")))))</f>
        <v xml:space="preserve"> </v>
      </c>
      <c r="BN40" s="1250"/>
      <c r="BO40" s="1579"/>
      <c r="BP40" s="1527"/>
      <c r="BQ40" s="1527"/>
      <c r="BR40" s="1527"/>
      <c r="BS40" s="1527"/>
      <c r="BT40" s="1503"/>
      <c r="BU40" s="1555"/>
      <c r="BV40" s="1574"/>
      <c r="BW40" s="1571"/>
      <c r="BX40" s="1577"/>
      <c r="BY40" s="1250"/>
      <c r="BZ40" s="1280"/>
      <c r="CA40" s="1244"/>
      <c r="CB40" s="1247"/>
      <c r="CC40" s="1255"/>
      <c r="CD40" s="1255"/>
      <c r="CE40" s="1255"/>
      <c r="CF40" s="1255"/>
      <c r="CG40" s="1255"/>
      <c r="CH40" s="1255"/>
      <c r="CI40" s="1255"/>
      <c r="CJ40" s="1255"/>
      <c r="CK40" s="1255"/>
      <c r="CL40" s="1255"/>
      <c r="CM40" s="1255"/>
      <c r="CN40" s="1255"/>
      <c r="CO40" s="1255"/>
      <c r="CP40" s="1255"/>
      <c r="CQ40" s="1255"/>
      <c r="CR40" s="1255"/>
      <c r="CS40" s="1255"/>
      <c r="CT40" s="1557"/>
      <c r="CU40" s="1249"/>
      <c r="CV40" s="1280"/>
      <c r="CW40" s="1244"/>
      <c r="CX40" s="1247"/>
      <c r="CY40" s="1235"/>
      <c r="CZ40" s="1239"/>
      <c r="DA40" s="1240"/>
      <c r="DB40" s="1239"/>
      <c r="DC40" s="1240"/>
      <c r="DD40" s="1235"/>
      <c r="DE40" s="1235"/>
      <c r="DF40" s="1235"/>
      <c r="DG40" s="1235"/>
      <c r="DH40" s="1235"/>
      <c r="DI40" s="1235"/>
      <c r="DJ40" s="1235"/>
      <c r="DK40" s="1235"/>
      <c r="DL40" s="1235"/>
      <c r="DM40" s="1235"/>
      <c r="DN40" s="1235"/>
      <c r="DO40" s="1235"/>
      <c r="DP40" s="1235"/>
      <c r="DQ40" s="1235"/>
      <c r="DR40" s="1235"/>
      <c r="DS40" s="1235"/>
      <c r="DT40" s="1557"/>
      <c r="DU40" s="1250"/>
      <c r="DV40" s="1706"/>
      <c r="DW40" s="1709"/>
      <c r="DX40" s="1709"/>
      <c r="DY40" s="1712"/>
    </row>
    <row r="41" spans="2:129" s="263" customFormat="1" ht="48" customHeight="1" x14ac:dyDescent="0.25">
      <c r="B41" s="1229"/>
      <c r="C41" s="1339"/>
      <c r="D41" s="1342"/>
      <c r="E41" s="1345"/>
      <c r="F41" s="1342"/>
      <c r="G41" s="1289"/>
      <c r="H41" s="1292"/>
      <c r="I41" s="465"/>
      <c r="J41" s="434" t="s">
        <v>939</v>
      </c>
      <c r="K41" s="469"/>
      <c r="L41" s="432"/>
      <c r="M41" s="1295"/>
      <c r="N41" s="1307"/>
      <c r="O41" s="1368"/>
      <c r="P41" s="1250"/>
      <c r="Q41" s="1362"/>
      <c r="R41" s="1298"/>
      <c r="S41" s="1301"/>
      <c r="T41" s="1304"/>
      <c r="U41" s="1319"/>
      <c r="V41" s="1316"/>
      <c r="W41" s="442"/>
      <c r="X41" s="482"/>
      <c r="Y41" s="240"/>
      <c r="Z41" s="1365"/>
      <c r="AA41" s="1311"/>
      <c r="AB41" s="1312"/>
      <c r="AC41" s="1311"/>
      <c r="AD41" s="1312"/>
      <c r="AE41" s="1311"/>
      <c r="AF41" s="1312"/>
      <c r="AG41" s="1311"/>
      <c r="AH41" s="1312"/>
      <c r="AI41" s="1311"/>
      <c r="AJ41" s="1312"/>
      <c r="AK41" s="360">
        <f>AA41+AC41+AE41+AG41+AI41</f>
        <v>0</v>
      </c>
      <c r="AL41" s="354"/>
      <c r="AM41" s="1336"/>
      <c r="AN41" s="1327"/>
      <c r="AO41" s="1328"/>
      <c r="AP41" s="1313"/>
      <c r="AQ41" s="1314"/>
      <c r="AR41" s="1327"/>
      <c r="AS41" s="1328"/>
      <c r="AT41" s="484"/>
      <c r="AU41" s="427"/>
      <c r="AV41" s="248"/>
      <c r="AW41" s="246"/>
      <c r="AX41" s="242"/>
      <c r="AY41" s="448"/>
      <c r="AZ41" s="1509"/>
      <c r="BA41" s="1322"/>
      <c r="BB41" s="1325"/>
      <c r="BC41" s="1322"/>
      <c r="BD41" s="1512"/>
      <c r="BE41" s="1506"/>
      <c r="BF41" s="345"/>
      <c r="BG41" s="256"/>
      <c r="BH41" s="348">
        <v>0.4</v>
      </c>
      <c r="BI41" s="405" t="str">
        <f>IF(ISERROR(IF(V38="R.INHERENTE
2","R. INHERENTE",(IF(BD38="R.RESIDUAL
2","R. RESIDUAL"," ")))),"",(IF(V38="R.INHERENTE
2","R. INHERENTE",(IF(BD38="R.RESIDUAL
2","R. RESIDUAL"," ")))))</f>
        <v xml:space="preserve"> </v>
      </c>
      <c r="BJ41" s="406" t="str">
        <f>IF(ISERROR(IF(V38="R.INHERENTE
7","R. INHERENTE",(IF(BD38="R.RESIDUAL
7","R. RESIDUAL"," ")))),"",(IF(V38="R.INHERENTE
7","R. INHERENTE",(IF(BD38="R.RESIDUAL
7","R. RESIDUAL"," ")))))</f>
        <v xml:space="preserve"> </v>
      </c>
      <c r="BK41" s="257" t="str">
        <f>IF(ISERROR(IF(V38="R.INHERENTE
12","R. INHERENTE",(IF(BD38="R.RESIDUAL
12","R. RESIDUAL"," ")))),"",(IF(V38="R.INHERENTE
12","R. INHERENTE",(IF(BD38="R.RESIDUAL
12","R. RESIDUAL"," ")))))</f>
        <v xml:space="preserve"> </v>
      </c>
      <c r="BL41" s="258" t="str">
        <f>IF(ISERROR(IF(V38="R.INHERENTE
17","R. INHERENTE",(IF(BD38="R.RESIDUAL
17","R. RESIDUAL"," ")))),"",(IF(V38="R.INHERENTE
17","R. INHERENTE",(IF(BD38="R.RESIDUAL
17","R. RESIDUAL"," ")))))</f>
        <v xml:space="preserve"> </v>
      </c>
      <c r="BM41" s="259" t="str">
        <f>IF(ISERROR(IF(V38="R.INHERENTE
22","R. INHERENTE",(IF(BD38="R.RESIDUAL
22","R. RESIDUAL"," ")))),"",(IF(V38="R.INHERENTE
22","R. INHERENTE",(IF(BD38="R.RESIDUAL
22","R. RESIDUAL"," ")))))</f>
        <v>R. RESIDUAL</v>
      </c>
      <c r="BN41" s="1250"/>
      <c r="BO41" s="1579"/>
      <c r="BP41" s="1527"/>
      <c r="BQ41" s="1527"/>
      <c r="BR41" s="1527"/>
      <c r="BS41" s="1527"/>
      <c r="BT41" s="1503"/>
      <c r="BU41" s="1555"/>
      <c r="BV41" s="1574"/>
      <c r="BW41" s="1571"/>
      <c r="BX41" s="1577"/>
      <c r="BY41" s="1250"/>
      <c r="BZ41" s="1280"/>
      <c r="CA41" s="1244"/>
      <c r="CB41" s="1247"/>
      <c r="CC41" s="1255"/>
      <c r="CD41" s="1255"/>
      <c r="CE41" s="1255"/>
      <c r="CF41" s="1255"/>
      <c r="CG41" s="1255"/>
      <c r="CH41" s="1255"/>
      <c r="CI41" s="1255"/>
      <c r="CJ41" s="1255"/>
      <c r="CK41" s="1255"/>
      <c r="CL41" s="1255"/>
      <c r="CM41" s="1255"/>
      <c r="CN41" s="1255"/>
      <c r="CO41" s="1255"/>
      <c r="CP41" s="1255"/>
      <c r="CQ41" s="1255"/>
      <c r="CR41" s="1255"/>
      <c r="CS41" s="1255"/>
      <c r="CT41" s="1557"/>
      <c r="CU41" s="1249"/>
      <c r="CV41" s="1280"/>
      <c r="CW41" s="1244"/>
      <c r="CX41" s="1247"/>
      <c r="CY41" s="1235"/>
      <c r="CZ41" s="1239"/>
      <c r="DA41" s="1240"/>
      <c r="DB41" s="1239"/>
      <c r="DC41" s="1240"/>
      <c r="DD41" s="1235"/>
      <c r="DE41" s="1235"/>
      <c r="DF41" s="1235"/>
      <c r="DG41" s="1235"/>
      <c r="DH41" s="1235"/>
      <c r="DI41" s="1235"/>
      <c r="DJ41" s="1235"/>
      <c r="DK41" s="1235"/>
      <c r="DL41" s="1235"/>
      <c r="DM41" s="1235"/>
      <c r="DN41" s="1235"/>
      <c r="DO41" s="1235"/>
      <c r="DP41" s="1235"/>
      <c r="DQ41" s="1235"/>
      <c r="DR41" s="1235"/>
      <c r="DS41" s="1235"/>
      <c r="DT41" s="1557"/>
      <c r="DU41" s="1250"/>
      <c r="DV41" s="1706"/>
      <c r="DW41" s="1709"/>
      <c r="DX41" s="1709"/>
      <c r="DY41" s="1712"/>
    </row>
    <row r="42" spans="2:129" s="263" customFormat="1" ht="48" customHeight="1" thickBot="1" x14ac:dyDescent="0.3">
      <c r="B42" s="1230"/>
      <c r="C42" s="1340"/>
      <c r="D42" s="1343"/>
      <c r="E42" s="1346"/>
      <c r="F42" s="1343"/>
      <c r="G42" s="1290"/>
      <c r="H42" s="1293"/>
      <c r="I42" s="468"/>
      <c r="J42" s="435" t="s">
        <v>940</v>
      </c>
      <c r="K42" s="470"/>
      <c r="L42" s="433"/>
      <c r="M42" s="1296"/>
      <c r="N42" s="1308"/>
      <c r="O42" s="1369"/>
      <c r="P42" s="1250"/>
      <c r="Q42" s="1363"/>
      <c r="R42" s="1299"/>
      <c r="S42" s="1302"/>
      <c r="T42" s="1305"/>
      <c r="U42" s="1320"/>
      <c r="V42" s="1317"/>
      <c r="W42" s="442"/>
      <c r="X42" s="483"/>
      <c r="Y42" s="244"/>
      <c r="Z42" s="1366"/>
      <c r="AA42" s="1309"/>
      <c r="AB42" s="1310"/>
      <c r="AC42" s="1309"/>
      <c r="AD42" s="1310"/>
      <c r="AE42" s="1309"/>
      <c r="AF42" s="1310"/>
      <c r="AG42" s="1309"/>
      <c r="AH42" s="1310"/>
      <c r="AI42" s="1309"/>
      <c r="AJ42" s="1310"/>
      <c r="AK42" s="361">
        <f>AA42+AC42+AE42+AG42+AI42</f>
        <v>0</v>
      </c>
      <c r="AL42" s="355"/>
      <c r="AM42" s="1337"/>
      <c r="AN42" s="1329"/>
      <c r="AO42" s="1330"/>
      <c r="AP42" s="1547"/>
      <c r="AQ42" s="1548"/>
      <c r="AR42" s="1329"/>
      <c r="AS42" s="1330"/>
      <c r="AT42" s="250"/>
      <c r="AU42" s="456"/>
      <c r="AV42" s="249"/>
      <c r="AW42" s="247"/>
      <c r="AX42" s="245"/>
      <c r="AY42" s="448">
        <f>+(IF(AND($AZ50&gt;0,$AZ50&lt;=0.2),0.2,(IF(AND($AZ50&gt;0.2,$AZ50&lt;=0.4),0.4,(IF(AND($AZ50&gt;0.4,$AZ50&lt;=0.6),0.6,(IF(AND($AZ50&gt;0.6,$AZ50&lt;=0.8),0.8,(IF($AZ50&gt;0.8,1,""))))))))))</f>
        <v>0.2</v>
      </c>
      <c r="AZ42" s="1510"/>
      <c r="BA42" s="1323"/>
      <c r="BB42" s="1326"/>
      <c r="BC42" s="1323"/>
      <c r="BD42" s="1513"/>
      <c r="BE42" s="1507"/>
      <c r="BF42" s="345"/>
      <c r="BG42" s="256"/>
      <c r="BH42" s="349">
        <v>0.2</v>
      </c>
      <c r="BI42" s="407" t="str">
        <f>IF(ISERROR(IF(V38="R.INHERENTE
1","R. INHERENTE",(IF(BD38="R.RESIDUAL
1","R. RESIDUAL"," ")))),"",(IF(V38="R.INHERENTE
1","R. INHERENTE",(IF(BD38="R.RESIDUAL
1","R. RESIDUAL"," ")))))</f>
        <v xml:space="preserve"> </v>
      </c>
      <c r="BJ42" s="408" t="str">
        <f>IF(ISERROR(IF(V38="R.INHERENTE
6","R. INHERENTE",(IF(BD38="R.RESIDUAL
6","R. RESIDUAL"," ")))),"",(IF(V38="R.INHERENTE
6","R. INHERENTE",(IF(BD38="R.RESIDUAL
6","R. RESIDUAL"," ")))))</f>
        <v xml:space="preserve"> </v>
      </c>
      <c r="BK42" s="260" t="str">
        <f>IF(ISERROR(IF(V38="R.INHERENTE
11","R. INHERENTE",(IF(BD38="R.RESIDUAL
11","R. RESIDUAL"," ")))),"",(IF(V38="R.INHERENTE
11","R. INHERENTE",(IF(BD38="R.RESIDUAL
11","R. RESIDUAL"," ")))))</f>
        <v xml:space="preserve"> </v>
      </c>
      <c r="BL42" s="261" t="str">
        <f>IF(ISERROR(IF(V38="R.INHERENTE
16","R. INHERENTE",(IF(BD38="R.RESIDUAL
16","R. RESIDUAL"," ")))),"",(IF(V38="R.INHERENTE
16","R. INHERENTE",(IF(BD38="R.RESIDUAL
16","R. RESIDUAL"," ")))))</f>
        <v xml:space="preserve"> </v>
      </c>
      <c r="BM42" s="262" t="str">
        <f>IF(ISERROR(IF(V38="R.INHERENTE
21","R. INHERENTE",(IF(BD38="R.RESIDUAL
21","R. RESIDUAL"," ")))),"",(IF(V38="R.INHERENTE
21","R. INHERENTE",(IF(BD38="R.RESIDUAL
21","R. RESIDUAL"," ")))))</f>
        <v>R. INHERENTE</v>
      </c>
      <c r="BN42" s="1250"/>
      <c r="BO42" s="1580"/>
      <c r="BP42" s="1528"/>
      <c r="BQ42" s="1528"/>
      <c r="BR42" s="1528"/>
      <c r="BS42" s="1528"/>
      <c r="BT42" s="1504"/>
      <c r="BU42" s="1555"/>
      <c r="BV42" s="1575"/>
      <c r="BW42" s="1572"/>
      <c r="BX42" s="1578"/>
      <c r="BY42" s="1250"/>
      <c r="BZ42" s="1281"/>
      <c r="CA42" s="1245"/>
      <c r="CB42" s="1248"/>
      <c r="CC42" s="1256"/>
      <c r="CD42" s="1256"/>
      <c r="CE42" s="1256"/>
      <c r="CF42" s="1256"/>
      <c r="CG42" s="1256"/>
      <c r="CH42" s="1256"/>
      <c r="CI42" s="1256"/>
      <c r="CJ42" s="1256"/>
      <c r="CK42" s="1256"/>
      <c r="CL42" s="1256"/>
      <c r="CM42" s="1256"/>
      <c r="CN42" s="1256"/>
      <c r="CO42" s="1256"/>
      <c r="CP42" s="1256"/>
      <c r="CQ42" s="1256"/>
      <c r="CR42" s="1256"/>
      <c r="CS42" s="1256"/>
      <c r="CT42" s="1558"/>
      <c r="CU42" s="1249"/>
      <c r="CV42" s="1281"/>
      <c r="CW42" s="1245"/>
      <c r="CX42" s="1248"/>
      <c r="CY42" s="1236"/>
      <c r="CZ42" s="1241"/>
      <c r="DA42" s="1242"/>
      <c r="DB42" s="1241"/>
      <c r="DC42" s="1242"/>
      <c r="DD42" s="1236"/>
      <c r="DE42" s="1236"/>
      <c r="DF42" s="1236"/>
      <c r="DG42" s="1236"/>
      <c r="DH42" s="1236"/>
      <c r="DI42" s="1236"/>
      <c r="DJ42" s="1236"/>
      <c r="DK42" s="1236"/>
      <c r="DL42" s="1236"/>
      <c r="DM42" s="1236"/>
      <c r="DN42" s="1236"/>
      <c r="DO42" s="1236"/>
      <c r="DP42" s="1236"/>
      <c r="DQ42" s="1236"/>
      <c r="DR42" s="1236"/>
      <c r="DS42" s="1236"/>
      <c r="DT42" s="1558"/>
      <c r="DU42" s="1250"/>
      <c r="DV42" s="1707"/>
      <c r="DW42" s="1710"/>
      <c r="DX42" s="1710"/>
      <c r="DY42" s="1713"/>
    </row>
    <row r="43" spans="2:129" ht="12.75" customHeight="1" thickBot="1" x14ac:dyDescent="0.3">
      <c r="P43" s="1250"/>
      <c r="W43" s="442"/>
      <c r="AY43" s="448"/>
      <c r="AZ43" s="345"/>
      <c r="BA43" s="345"/>
      <c r="BB43" s="345"/>
      <c r="BC43" s="345"/>
      <c r="BD43" s="345"/>
      <c r="BI43" s="358">
        <v>0.2</v>
      </c>
      <c r="BJ43" s="359">
        <v>0.4</v>
      </c>
      <c r="BK43" s="359">
        <v>0.60000000000000009</v>
      </c>
      <c r="BL43" s="359">
        <v>0.8</v>
      </c>
      <c r="BM43" s="359">
        <v>1</v>
      </c>
      <c r="BN43" s="1250"/>
      <c r="BU43" s="1555"/>
      <c r="BY43" s="1250"/>
      <c r="CU43" s="1249"/>
      <c r="DU43" s="1250"/>
    </row>
    <row r="44" spans="2:129" s="263" customFormat="1" ht="48" customHeight="1" x14ac:dyDescent="0.25">
      <c r="B44" s="1228" t="s">
        <v>1517</v>
      </c>
      <c r="C44" s="1338">
        <v>5</v>
      </c>
      <c r="D44" s="1341" t="s">
        <v>899</v>
      </c>
      <c r="E44" s="1344" t="s">
        <v>917</v>
      </c>
      <c r="F44" s="1341" t="s">
        <v>548</v>
      </c>
      <c r="G44" s="1288" t="s">
        <v>945</v>
      </c>
      <c r="H44" s="1291" t="s">
        <v>1427</v>
      </c>
      <c r="I44" s="464" t="s">
        <v>1057</v>
      </c>
      <c r="J44" s="436" t="s">
        <v>937</v>
      </c>
      <c r="K44" s="466" t="s">
        <v>1065</v>
      </c>
      <c r="L44" s="437" t="s">
        <v>751</v>
      </c>
      <c r="M44" s="1294" t="str">
        <f>IF(G44="","",(CONCATENATE("Posibilidad de afectación ",G44," ",H44," ",I44," ",I45," ",I46," ",I47," ",I48)))</f>
        <v xml:space="preserve">Posibilidad de afectación económica por obstaculizar la gestión de la  veedurías ciudadanas para obtener beneficio a nombre propio, de terceros y/o conflictos de interés, debido a la falta de asistencia técnica por parte de los profesionales de Participación Comunitaria  y deficiente gestión a los compromisos   </v>
      </c>
      <c r="N44" s="1306" t="s">
        <v>268</v>
      </c>
      <c r="O44" s="1367" t="s">
        <v>718</v>
      </c>
      <c r="P44" s="1250"/>
      <c r="Q44" s="1361" t="s">
        <v>758</v>
      </c>
      <c r="R44" s="1297">
        <f>IF(ISERROR(VLOOKUP($Q44,Listas!$F$21:$G$25,2,FALSE)),"",(VLOOKUP($Q44,Listas!$F$21:$G$25,2,FALSE)))</f>
        <v>0.6</v>
      </c>
      <c r="S44" s="1300" t="str">
        <f>IF(ISERROR(VLOOKUP($R44,Listas!$F$4:$G$8,2,FALSE)),"",(VLOOKUP($R44,Listas!$F$4:$G$8,2,FALSE)))</f>
        <v>MEDIA
El evento podrá ocurrir en algún momento.</v>
      </c>
      <c r="T44" s="1303" t="s">
        <v>727</v>
      </c>
      <c r="U44" s="1318">
        <f>IF(ISERROR(VLOOKUP($T44,Listas!$F$30:$G$37,2,FALSE)),"",(VLOOKUP($T44,Listas!$F$30:$G$37,2,FALSE)))</f>
        <v>1</v>
      </c>
      <c r="V44" s="1315" t="str">
        <f>IF(R44="","",(CONCATENATE("R.INHERENTE
",(IF(AND($R44=0.2,$U44=0.2),1,(IF(AND($R44=0.2,$U44=0.4),6,(IF(AND($R44=0.2,$U44=0.6),11,(IF(AND($R44=0.2,$U44=0.8),16,(IF(AND($R44=0.2,$U44=1),21,(IF(AND($R44=0.4,$U44=0.2),2,(IF(AND($R44=0.4,$U44=0.4),7,(IF(AND($R44=0.4,$U44=0.6),12,(IF(AND($R44=0.4,$U44=0.8),17,(IF(AND($R44=0.4,$U44=1),22,(IF(AND($R44=0.6,$U44=0.2),3,(IF(AND($R44=0.6,$U44=0.4),8,(IF(AND($R44=0.6,$U44=0.6),13,(IF(AND($R44=0.6,$U44=0.8),18,(IF(AND($R44=0.6,$U44=1),23,(IF(AND($R44=0.8,$U44=0.2),4,(IF(AND($R44=0.8,$U44=0.4),9,(IF(AND($R44=0.8,$U44=0.6),14,(IF(AND($R44=0.8,$U44=0.8),19,(IF(AND($R44=0.8,$U44=1),24,(IF(AND($R44=1,$U44=0.2),5,(IF(AND($R44=1,$U44=0.4),10,(IF(AND($R44=1,$U44=0.6),15,(IF(AND($R44=1,$U44=0.8),20,(IF(AND($R44=1,$U44=1),25,"")))))))))))))))))))))))))))))))))))))))))))))))))))))</f>
        <v>R.INHERENTE
23</v>
      </c>
      <c r="W44" s="442"/>
      <c r="X44" s="472" t="s">
        <v>1395</v>
      </c>
      <c r="Y44" s="265" t="s">
        <v>650</v>
      </c>
      <c r="Z44" s="1364" t="s">
        <v>43</v>
      </c>
      <c r="AA44" s="1388">
        <v>25</v>
      </c>
      <c r="AB44" s="1389"/>
      <c r="AC44" s="1388"/>
      <c r="AD44" s="1389"/>
      <c r="AE44" s="1388"/>
      <c r="AF44" s="1389"/>
      <c r="AG44" s="1388"/>
      <c r="AH44" s="1389"/>
      <c r="AI44" s="1388">
        <v>15</v>
      </c>
      <c r="AJ44" s="1389"/>
      <c r="AK44" s="366">
        <f>AA44+AC44+AE44+AG44+AI44</f>
        <v>40</v>
      </c>
      <c r="AL44" s="356">
        <v>0.36</v>
      </c>
      <c r="AM44" s="1335">
        <f>U44</f>
        <v>1</v>
      </c>
      <c r="AN44" s="1331" t="s">
        <v>189</v>
      </c>
      <c r="AO44" s="1332"/>
      <c r="AP44" s="1333" t="s">
        <v>538</v>
      </c>
      <c r="AQ44" s="1334"/>
      <c r="AR44" s="1331" t="s">
        <v>189</v>
      </c>
      <c r="AS44" s="1332"/>
      <c r="AT44" s="486" t="s">
        <v>1058</v>
      </c>
      <c r="AU44" s="458" t="s">
        <v>561</v>
      </c>
      <c r="AV44" s="475" t="s">
        <v>1360</v>
      </c>
      <c r="AW44" s="491" t="s">
        <v>1059</v>
      </c>
      <c r="AX44" s="492" t="s">
        <v>1414</v>
      </c>
      <c r="AY44" s="448"/>
      <c r="AZ44" s="1508">
        <f>+MIN(AL44:AL48)</f>
        <v>0.216</v>
      </c>
      <c r="BA44" s="1321" t="str">
        <f>+(IF($AY36=0.2,"MUY BAJA",(IF($AY36=0.4,"BAJA",(IF($AY36=0.6,"MEDIA",(IF($AY36=0.8,"ALTA",(IF($AY36=1,"MUY ALTA",""))))))))))</f>
        <v>BAJA</v>
      </c>
      <c r="BB44" s="1324">
        <f>+MIN(AM44:AM48)</f>
        <v>1</v>
      </c>
      <c r="BC44" s="1321" t="str">
        <f>+(IF($BF44=0.2,"MUY BAJA",(IF($BF44=0.4,"BAJA",(IF($BF44=0.6,"MEDIA",(IF($BF44=0.8,"ALTA",(IF($BF44=1,"MUY ALTA",""))))))))))</f>
        <v>MUY ALTA</v>
      </c>
      <c r="BD44" s="1511" t="str">
        <f>IF($AY36="","",(CONCATENATE("R.RESIDUAL
",(IF(AND($AY36=0.2,$BF44=0.2),1,(IF(AND($AY36=0.2,$BF44=0.4),6,(IF(AND($AY36=0.2,$BF44=0.6),11,(IF(AND($AY36=0.2,$BF44=0.8),16,(IF(AND($AY36=0.2,$BF44=1),21,(IF(AND($AY36=0.4,$BF44=0.2),2,(IF(AND($AY36=0.4,$BF44=0.4),7,(IF(AND($AY36=0.4,$BF44=0.6),12,(IF(AND($AY36=0.4,$BF44=0.8),17,(IF(AND($AY36=0.4,$BF44=1),22,(IF(AND($AY36=0.6,$BF44=0.2),3,(IF(AND($AY36=0.6,$BF44=0.4),8,(IF(AND($AY36=0.6,$BF44=0.6),13,(IF(AND($AY36=0.6,$BF44=0.8),18,(IF(AND($AY36=0.6,$BF44=1),23,(IF(AND($AY36=0.8,$BF44=0.2),4,(IF(AND($AY36=0.8,$BF44=0.4),9,(IF(AND($AY36=0.8,$BF44=0.6),14,(IF(AND($AY36=0.8,$BF44=0.8),19,(IF(AND($AY36=0.8,$BF44=1),24,(IF(AND($AY36=1,$BF44=0.2),5,(IF(AND($AY36=1,$BF44=0.4),10,(IF(AND($AY36=1,$BF44=0.6),15,(IF(AND($AY36=1,$BF44=0.8),20,(IF(AND($AY36=1,$BF44=1),25,"")))))))))))))))))))))))))))))))))))))))))))))))))))))</f>
        <v>R.RESIDUAL
22</v>
      </c>
      <c r="BE44" s="1505" t="s">
        <v>651</v>
      </c>
      <c r="BF44" s="264">
        <f>+(IF(AND($BB44&gt;0,$BB44&lt;=0.2),0.2,(IF(AND($BB44&gt;0.2,$BB44&lt;=0.4),0.4,(IF(AND($BB44&gt;0.4,$BB44&lt;=0.6),0.6,(IF(AND($BB44&gt;0.6,$BB44&lt;=0.8),0.8,(IF($BB44&gt;0.8,1,""))))))))))</f>
        <v>1</v>
      </c>
      <c r="BG44" s="253">
        <f>+VLOOKUP($BD44,Listas!$G$114:$H$138,2,FALSE)</f>
        <v>22</v>
      </c>
      <c r="BH44" s="348">
        <v>1</v>
      </c>
      <c r="BI44" s="403" t="str">
        <f>IF(ISERROR(IF(V44="R.INHERENTE
5","R. INHERENTE",(IF(BD44="R.RESIDUAL
5","R. RESIDUAL"," ")))),"",(IF(V44="R.INHERENTE
5","R. INHERENTE",(IF(BD44="R.RESIDUAL
5","R. RESIDUAL"," ")))))</f>
        <v xml:space="preserve"> </v>
      </c>
      <c r="BJ44" s="404" t="str">
        <f>IF(ISERROR(IF(V44="R.INHERENTE
10","R. INHERENTE",(IF(BD44="R.RESIDUAL
10","R. RESIDUAL"," ")))),"",(IF(V44="R.INHERENTE
10","R. INHERENTE",(IF(BD44="R.RESIDUAL
10","R. RESIDUAL"," ")))))</f>
        <v xml:space="preserve"> </v>
      </c>
      <c r="BK44" s="409" t="str">
        <f>IF(ISERROR(IF(V44="R.INHERENTE
15","R. INHERENTE",(IF(BD44="R.RESIDUAL
15","R. RESIDUAL"," ")))),"",(IF(V44="R.INHERENTE
15","R. INHERENTE",(IF(BD44="R.RESIDUAL
15","R. RESIDUAL"," ")))))</f>
        <v xml:space="preserve"> </v>
      </c>
      <c r="BL44" s="409" t="str">
        <f>IF(ISERROR(IF(V44="R.INHERENTE
20","R. INHERENTE",(IF(BD44="R.RESIDUAL
20","R. RESIDUAL"," ")))),"",(IF(V44="R.INHERENTE
20","R. INHERENTE",(IF(BD44="R.RESIDUAL
20","R. RESIDUAL"," ")))))</f>
        <v xml:space="preserve"> </v>
      </c>
      <c r="BM44" s="254" t="str">
        <f>IF(ISERROR(IF(V44="R.INHERENTE
25","R. INHERENTE",(IF(BD44="R.RESIDUAL
25","R. RESIDUAL"," ")))),"",(IF(V44="R.INHERENTE
25","R. INHERENTE",(IF(BD44="R.RESIDUAL
25","R. RESIDUAL"," ")))))</f>
        <v xml:space="preserve"> </v>
      </c>
      <c r="BN44" s="1250"/>
      <c r="BO44" s="1565" t="s">
        <v>1437</v>
      </c>
      <c r="BP44" s="1266" t="s">
        <v>1060</v>
      </c>
      <c r="BQ44" s="1526">
        <v>44927</v>
      </c>
      <c r="BR44" s="1526">
        <v>45108</v>
      </c>
      <c r="BS44" s="1266" t="s">
        <v>1054</v>
      </c>
      <c r="BT44" s="1502" t="s">
        <v>597</v>
      </c>
      <c r="BU44" s="1555"/>
      <c r="BV44" s="1573" t="s">
        <v>1464</v>
      </c>
      <c r="BW44" s="1570" t="s">
        <v>1061</v>
      </c>
      <c r="BX44" s="1576" t="s">
        <v>1062</v>
      </c>
      <c r="BY44" s="1250"/>
      <c r="BZ44" s="1279" t="s">
        <v>1720</v>
      </c>
      <c r="CA44" s="1243" t="s">
        <v>1721</v>
      </c>
      <c r="CB44" s="1246" t="s">
        <v>1722</v>
      </c>
      <c r="CC44" s="1254"/>
      <c r="CD44" s="1254" t="s">
        <v>189</v>
      </c>
      <c r="CE44" s="1254" t="s">
        <v>189</v>
      </c>
      <c r="CF44" s="1254" t="s">
        <v>189</v>
      </c>
      <c r="CG44" s="1254"/>
      <c r="CH44" s="1254" t="s">
        <v>189</v>
      </c>
      <c r="CI44" s="1254" t="s">
        <v>189</v>
      </c>
      <c r="CJ44" s="1254" t="s">
        <v>189</v>
      </c>
      <c r="CK44" s="1254"/>
      <c r="CL44" s="1254" t="s">
        <v>39</v>
      </c>
      <c r="CM44" s="1254" t="s">
        <v>39</v>
      </c>
      <c r="CN44" s="1254" t="s">
        <v>39</v>
      </c>
      <c r="CO44" s="1254"/>
      <c r="CP44" s="1254" t="s">
        <v>189</v>
      </c>
      <c r="CQ44" s="1254" t="s">
        <v>189</v>
      </c>
      <c r="CR44" s="1254" t="s">
        <v>189</v>
      </c>
      <c r="CS44" s="1254"/>
      <c r="CT44" s="1556" t="s">
        <v>1718</v>
      </c>
      <c r="CU44" s="1249"/>
      <c r="CV44" s="1279" t="s">
        <v>1720</v>
      </c>
      <c r="CW44" s="1243" t="s">
        <v>1721</v>
      </c>
      <c r="CX44" s="1246" t="s">
        <v>1722</v>
      </c>
      <c r="CY44" s="1234"/>
      <c r="CZ44" s="1237" t="s">
        <v>39</v>
      </c>
      <c r="DA44" s="1238"/>
      <c r="DB44" s="1237"/>
      <c r="DC44" s="1238"/>
      <c r="DD44" s="1234" t="s">
        <v>189</v>
      </c>
      <c r="DE44" s="1234" t="s">
        <v>189</v>
      </c>
      <c r="DF44" s="1234" t="s">
        <v>189</v>
      </c>
      <c r="DG44" s="1234"/>
      <c r="DH44" s="1234" t="s">
        <v>189</v>
      </c>
      <c r="DI44" s="1234" t="s">
        <v>189</v>
      </c>
      <c r="DJ44" s="1234" t="s">
        <v>189</v>
      </c>
      <c r="DK44" s="1234"/>
      <c r="DL44" s="1234" t="s">
        <v>39</v>
      </c>
      <c r="DM44" s="1234" t="s">
        <v>39</v>
      </c>
      <c r="DN44" s="1234" t="s">
        <v>39</v>
      </c>
      <c r="DO44" s="1234"/>
      <c r="DP44" s="1234" t="s">
        <v>189</v>
      </c>
      <c r="DQ44" s="1234" t="s">
        <v>189</v>
      </c>
      <c r="DR44" s="1234" t="s">
        <v>189</v>
      </c>
      <c r="DS44" s="1234"/>
      <c r="DT44" s="1556" t="s">
        <v>1719</v>
      </c>
      <c r="DU44" s="1250"/>
      <c r="DV44" s="1705"/>
      <c r="DW44" s="1708"/>
      <c r="DX44" s="1708"/>
      <c r="DY44" s="1711"/>
    </row>
    <row r="45" spans="2:129" s="263" customFormat="1" ht="48" customHeight="1" x14ac:dyDescent="0.25">
      <c r="B45" s="1229"/>
      <c r="C45" s="1339"/>
      <c r="D45" s="1342"/>
      <c r="E45" s="1345"/>
      <c r="F45" s="1342"/>
      <c r="G45" s="1289"/>
      <c r="H45" s="1292"/>
      <c r="I45" s="465" t="s">
        <v>1063</v>
      </c>
      <c r="J45" s="434" t="s">
        <v>936</v>
      </c>
      <c r="K45" s="467" t="s">
        <v>1066</v>
      </c>
      <c r="L45" s="432" t="s">
        <v>752</v>
      </c>
      <c r="M45" s="1295"/>
      <c r="N45" s="1307"/>
      <c r="O45" s="1368"/>
      <c r="P45" s="1250"/>
      <c r="Q45" s="1362"/>
      <c r="R45" s="1298"/>
      <c r="S45" s="1301"/>
      <c r="T45" s="1304"/>
      <c r="U45" s="1319"/>
      <c r="V45" s="1316"/>
      <c r="W45" s="442"/>
      <c r="X45" s="473" t="s">
        <v>1396</v>
      </c>
      <c r="Y45" s="240" t="s">
        <v>650</v>
      </c>
      <c r="Z45" s="1365"/>
      <c r="AA45" s="1311">
        <v>25</v>
      </c>
      <c r="AB45" s="1312"/>
      <c r="AC45" s="1311"/>
      <c r="AD45" s="1312"/>
      <c r="AE45" s="1311"/>
      <c r="AF45" s="1312"/>
      <c r="AG45" s="1311"/>
      <c r="AH45" s="1312"/>
      <c r="AI45" s="1311">
        <v>15</v>
      </c>
      <c r="AJ45" s="1312"/>
      <c r="AK45" s="360">
        <f>AA45+AC45+AE45+AG45+AI45</f>
        <v>40</v>
      </c>
      <c r="AL45" s="354">
        <v>0.216</v>
      </c>
      <c r="AM45" s="1336"/>
      <c r="AN45" s="1327" t="s">
        <v>189</v>
      </c>
      <c r="AO45" s="1328"/>
      <c r="AP45" s="1313" t="s">
        <v>538</v>
      </c>
      <c r="AQ45" s="1314"/>
      <c r="AR45" s="1327" t="s">
        <v>189</v>
      </c>
      <c r="AS45" s="1328"/>
      <c r="AT45" s="479" t="s">
        <v>1064</v>
      </c>
      <c r="AU45" s="459" t="s">
        <v>561</v>
      </c>
      <c r="AV45" s="485" t="s">
        <v>1361</v>
      </c>
      <c r="AW45" s="493" t="s">
        <v>1059</v>
      </c>
      <c r="AX45" s="494" t="s">
        <v>1414</v>
      </c>
      <c r="AY45" s="448"/>
      <c r="AZ45" s="1509"/>
      <c r="BA45" s="1322"/>
      <c r="BB45" s="1325"/>
      <c r="BC45" s="1322"/>
      <c r="BD45" s="1512"/>
      <c r="BE45" s="1506"/>
      <c r="BF45" s="345"/>
      <c r="BG45" s="256"/>
      <c r="BH45" s="348">
        <v>0.8</v>
      </c>
      <c r="BI45" s="405" t="str">
        <f>IF(ISERROR(IF(V44="R.INHERENTE
4","R. INHERENTE",(IF(BD44="R.RESIDUAL
4","R. RESIDUAL"," ")))),"",(IF(V44="R.INHERENTE
4","R. INHERENTE",(IF(BD44="R.RESIDUAL
4","R. RESIDUAL"," ")))))</f>
        <v xml:space="preserve"> </v>
      </c>
      <c r="BJ45" s="406" t="str">
        <f>IF(ISERROR(IF(V44="R.INHERENTE
9","R. INHERENTE",(IF(BD44="R.RESIDUAL
9","R. RESIDUAL"," ")))),"",(IF(V44="R.INHERENTE
9","R. INHERENTE",(IF(BD44="R.RESIDUAL
9","R. RESIDUAL"," ")))))</f>
        <v xml:space="preserve"> </v>
      </c>
      <c r="BK45" s="258" t="str">
        <f>IF(ISERROR(IF(V44="R.INHERENTE
14","R. INHERENTE",(IF(BD44="R.RESIDUAL
14","R. RESIDUAL"," ")))),"",(IF(V44="R.INHERENTE
14","R. INHERENTE",(IF(BD44="R.RESIDUAL
14","R. RESIDUAL"," ")))))</f>
        <v xml:space="preserve"> </v>
      </c>
      <c r="BL45" s="410" t="str">
        <f>IF(ISERROR(IF(V44="R.INHERENTE
19","R. INHERENTE",(IF(BD44="R.RESIDUAL
19","R. RESIDUAL"," ")))),"",(IF(V44="R.INHERENTE
19","R. INHERENTE",(IF(BD44="R.RESIDUAL
19","R. RESIDUAL"," ")))))</f>
        <v xml:space="preserve"> </v>
      </c>
      <c r="BM45" s="259" t="str">
        <f>IF(ISERROR(IF(V44="R.INHERENTE
24","R. INHERENTE",(IF(BD44="R.RESIDUAL
24","R. RESIDUAL"," ")))),"",(IF(V44="R.INHERENTE
24","R. INHERENTE",(IF(BD44="R.RESIDUAL
24","R. RESIDUAL"," ")))))</f>
        <v xml:space="preserve"> </v>
      </c>
      <c r="BN45" s="1250"/>
      <c r="BO45" s="1579"/>
      <c r="BP45" s="1527"/>
      <c r="BQ45" s="1527"/>
      <c r="BR45" s="1527"/>
      <c r="BS45" s="1527"/>
      <c r="BT45" s="1503"/>
      <c r="BU45" s="1555"/>
      <c r="BV45" s="1574"/>
      <c r="BW45" s="1571"/>
      <c r="BX45" s="1577"/>
      <c r="BY45" s="1250"/>
      <c r="BZ45" s="1280"/>
      <c r="CA45" s="1244"/>
      <c r="CB45" s="1247"/>
      <c r="CC45" s="1255"/>
      <c r="CD45" s="1255"/>
      <c r="CE45" s="1255"/>
      <c r="CF45" s="1255"/>
      <c r="CG45" s="1255"/>
      <c r="CH45" s="1255"/>
      <c r="CI45" s="1255"/>
      <c r="CJ45" s="1255"/>
      <c r="CK45" s="1255"/>
      <c r="CL45" s="1255"/>
      <c r="CM45" s="1255"/>
      <c r="CN45" s="1255"/>
      <c r="CO45" s="1255"/>
      <c r="CP45" s="1255"/>
      <c r="CQ45" s="1255"/>
      <c r="CR45" s="1255"/>
      <c r="CS45" s="1255"/>
      <c r="CT45" s="1557"/>
      <c r="CU45" s="1249"/>
      <c r="CV45" s="1280"/>
      <c r="CW45" s="1244"/>
      <c r="CX45" s="1247"/>
      <c r="CY45" s="1235"/>
      <c r="CZ45" s="1239"/>
      <c r="DA45" s="1240"/>
      <c r="DB45" s="1239"/>
      <c r="DC45" s="1240"/>
      <c r="DD45" s="1235"/>
      <c r="DE45" s="1235"/>
      <c r="DF45" s="1235"/>
      <c r="DG45" s="1235"/>
      <c r="DH45" s="1235"/>
      <c r="DI45" s="1235"/>
      <c r="DJ45" s="1235"/>
      <c r="DK45" s="1235"/>
      <c r="DL45" s="1235"/>
      <c r="DM45" s="1235"/>
      <c r="DN45" s="1235"/>
      <c r="DO45" s="1235"/>
      <c r="DP45" s="1235"/>
      <c r="DQ45" s="1235"/>
      <c r="DR45" s="1235"/>
      <c r="DS45" s="1235"/>
      <c r="DT45" s="1557"/>
      <c r="DU45" s="1250"/>
      <c r="DV45" s="1706"/>
      <c r="DW45" s="1709"/>
      <c r="DX45" s="1709"/>
      <c r="DY45" s="1712"/>
    </row>
    <row r="46" spans="2:129" s="263" customFormat="1" ht="48" customHeight="1" x14ac:dyDescent="0.25">
      <c r="B46" s="1229"/>
      <c r="C46" s="1339"/>
      <c r="D46" s="1342"/>
      <c r="E46" s="1345"/>
      <c r="F46" s="1342"/>
      <c r="G46" s="1289"/>
      <c r="H46" s="1292"/>
      <c r="I46" s="460"/>
      <c r="J46" s="434" t="s">
        <v>938</v>
      </c>
      <c r="K46" s="461"/>
      <c r="L46" s="432"/>
      <c r="M46" s="1295"/>
      <c r="N46" s="1307"/>
      <c r="O46" s="1368"/>
      <c r="P46" s="1250"/>
      <c r="Q46" s="1362"/>
      <c r="R46" s="1298"/>
      <c r="S46" s="1301"/>
      <c r="T46" s="1304"/>
      <c r="U46" s="1319"/>
      <c r="V46" s="1316"/>
      <c r="W46" s="442"/>
      <c r="X46" s="357"/>
      <c r="Y46" s="240"/>
      <c r="Z46" s="1365"/>
      <c r="AA46" s="1311"/>
      <c r="AB46" s="1312"/>
      <c r="AC46" s="1311"/>
      <c r="AD46" s="1312"/>
      <c r="AE46" s="1311"/>
      <c r="AF46" s="1312"/>
      <c r="AG46" s="1311"/>
      <c r="AH46" s="1312"/>
      <c r="AI46" s="1311"/>
      <c r="AJ46" s="1312"/>
      <c r="AK46" s="360">
        <f>AA46+AC46+AE46+AG46+AI46</f>
        <v>0</v>
      </c>
      <c r="AL46" s="354"/>
      <c r="AM46" s="1336"/>
      <c r="AN46" s="1327"/>
      <c r="AO46" s="1328"/>
      <c r="AP46" s="1313"/>
      <c r="AQ46" s="1314"/>
      <c r="AR46" s="1327"/>
      <c r="AS46" s="1328"/>
      <c r="AT46" s="479"/>
      <c r="AU46" s="459"/>
      <c r="AV46" s="485"/>
      <c r="AW46" s="493"/>
      <c r="AX46" s="494"/>
      <c r="AY46" s="448"/>
      <c r="AZ46" s="1509"/>
      <c r="BA46" s="1322"/>
      <c r="BB46" s="1325"/>
      <c r="BC46" s="1322"/>
      <c r="BD46" s="1512"/>
      <c r="BE46" s="1506"/>
      <c r="BF46" s="345"/>
      <c r="BG46" s="256"/>
      <c r="BH46" s="348">
        <v>0.60000000000000009</v>
      </c>
      <c r="BI46" s="405" t="str">
        <f>IF(ISERROR(IF(V44="R.INHERENTE
3","R. INHERENTE",(IF(BD44="R.RESIDUAL
3","R. RESIDUAL"," ")))),"",(IF(V44="R.INHERENTE
3","R. INHERENTE",(IF(BD44="R.RESIDUAL
3","R. RESIDUAL"," ")))))</f>
        <v xml:space="preserve"> </v>
      </c>
      <c r="BJ46" s="406" t="str">
        <f>IF(ISERROR(IF(V44="R.INHERENTE
8","R. INHERENTE",(IF(BD44="R.RESIDUAL
8","R. RESIDUAL"," ")))),"",(IF(V44="R.INHERENTE
8","R. INHERENTE",(IF(BD44="R.RESIDUAL
8","R. RESIDUAL"," ")))))</f>
        <v xml:space="preserve"> </v>
      </c>
      <c r="BK46" s="258" t="str">
        <f>IF(ISERROR(IF(V44="R.INHERENTE
13","R. INHERENTE",(IF(BD44="R.RESIDUAL
13","R. RESIDUAL"," ")))),"",(IF(V44="R.INHERENTE
13","R. INHERENTE",(IF(BD44="R.RESIDUAL
13","R. RESIDUAL"," ")))))</f>
        <v xml:space="preserve"> </v>
      </c>
      <c r="BL46" s="410" t="str">
        <f>IF(ISERROR(IF(V44="R.INHERENTE
18","R. INHERENTE",(IF(BD44="R.RESIDUAL
18","R. RESIDUAL"," ")))),"",(IF(V44="R.INHERENTE
18","R. INHERENTE",(IF(BD44="R.RESIDUAL
18","R. RESIDUAL"," ")))))</f>
        <v xml:space="preserve"> </v>
      </c>
      <c r="BM46" s="259" t="str">
        <f>IF(ISERROR(IF(V44="R.INHERENTE
23","R. INHERENTE",(IF(BD44="R.RESIDUAL
23","R. RESIDUAL"," ")))),"",(IF(V44="R.INHERENTE
23","R. INHERENTE",(IF(BD44="R.RESIDUAL
23","R. RESIDUAL"," ")))))</f>
        <v>R. INHERENTE</v>
      </c>
      <c r="BN46" s="1250"/>
      <c r="BO46" s="1579"/>
      <c r="BP46" s="1527"/>
      <c r="BQ46" s="1527"/>
      <c r="BR46" s="1527"/>
      <c r="BS46" s="1527"/>
      <c r="BT46" s="1503"/>
      <c r="BU46" s="1555"/>
      <c r="BV46" s="1574"/>
      <c r="BW46" s="1571"/>
      <c r="BX46" s="1577"/>
      <c r="BY46" s="1250"/>
      <c r="BZ46" s="1280"/>
      <c r="CA46" s="1244"/>
      <c r="CB46" s="1247"/>
      <c r="CC46" s="1255"/>
      <c r="CD46" s="1255"/>
      <c r="CE46" s="1255"/>
      <c r="CF46" s="1255"/>
      <c r="CG46" s="1255"/>
      <c r="CH46" s="1255"/>
      <c r="CI46" s="1255"/>
      <c r="CJ46" s="1255"/>
      <c r="CK46" s="1255"/>
      <c r="CL46" s="1255"/>
      <c r="CM46" s="1255"/>
      <c r="CN46" s="1255"/>
      <c r="CO46" s="1255"/>
      <c r="CP46" s="1255"/>
      <c r="CQ46" s="1255"/>
      <c r="CR46" s="1255"/>
      <c r="CS46" s="1255"/>
      <c r="CT46" s="1557"/>
      <c r="CU46" s="1249"/>
      <c r="CV46" s="1280"/>
      <c r="CW46" s="1244"/>
      <c r="CX46" s="1247"/>
      <c r="CY46" s="1235"/>
      <c r="CZ46" s="1239"/>
      <c r="DA46" s="1240"/>
      <c r="DB46" s="1239"/>
      <c r="DC46" s="1240"/>
      <c r="DD46" s="1235"/>
      <c r="DE46" s="1235"/>
      <c r="DF46" s="1235"/>
      <c r="DG46" s="1235"/>
      <c r="DH46" s="1235"/>
      <c r="DI46" s="1235"/>
      <c r="DJ46" s="1235"/>
      <c r="DK46" s="1235"/>
      <c r="DL46" s="1235"/>
      <c r="DM46" s="1235"/>
      <c r="DN46" s="1235"/>
      <c r="DO46" s="1235"/>
      <c r="DP46" s="1235"/>
      <c r="DQ46" s="1235"/>
      <c r="DR46" s="1235"/>
      <c r="DS46" s="1235"/>
      <c r="DT46" s="1557"/>
      <c r="DU46" s="1250"/>
      <c r="DV46" s="1706"/>
      <c r="DW46" s="1709"/>
      <c r="DX46" s="1709"/>
      <c r="DY46" s="1712"/>
    </row>
    <row r="47" spans="2:129" s="263" customFormat="1" ht="48" customHeight="1" x14ac:dyDescent="0.25">
      <c r="B47" s="1229"/>
      <c r="C47" s="1339"/>
      <c r="D47" s="1342"/>
      <c r="E47" s="1345"/>
      <c r="F47" s="1342"/>
      <c r="G47" s="1289"/>
      <c r="H47" s="1292"/>
      <c r="I47" s="460"/>
      <c r="J47" s="434" t="s">
        <v>939</v>
      </c>
      <c r="K47" s="461"/>
      <c r="L47" s="432"/>
      <c r="M47" s="1295"/>
      <c r="N47" s="1307"/>
      <c r="O47" s="1368"/>
      <c r="P47" s="1250"/>
      <c r="Q47" s="1362"/>
      <c r="R47" s="1298"/>
      <c r="S47" s="1301"/>
      <c r="T47" s="1304"/>
      <c r="U47" s="1319"/>
      <c r="V47" s="1316"/>
      <c r="W47" s="442"/>
      <c r="X47" s="241"/>
      <c r="Y47" s="240"/>
      <c r="Z47" s="1365"/>
      <c r="AA47" s="1311"/>
      <c r="AB47" s="1312"/>
      <c r="AC47" s="1311"/>
      <c r="AD47" s="1312"/>
      <c r="AE47" s="1311"/>
      <c r="AF47" s="1312"/>
      <c r="AG47" s="1311"/>
      <c r="AH47" s="1312"/>
      <c r="AI47" s="1311"/>
      <c r="AJ47" s="1312"/>
      <c r="AK47" s="360">
        <f>AA47+AC47+AE47+AG47+AI47</f>
        <v>0</v>
      </c>
      <c r="AL47" s="354"/>
      <c r="AM47" s="1336"/>
      <c r="AN47" s="1327"/>
      <c r="AO47" s="1328"/>
      <c r="AP47" s="1313"/>
      <c r="AQ47" s="1314"/>
      <c r="AR47" s="1327"/>
      <c r="AS47" s="1328"/>
      <c r="AT47" s="426"/>
      <c r="AU47" s="427"/>
      <c r="AV47" s="248"/>
      <c r="AW47" s="246"/>
      <c r="AX47" s="242"/>
      <c r="AY47" s="448"/>
      <c r="AZ47" s="1509"/>
      <c r="BA47" s="1322"/>
      <c r="BB47" s="1325"/>
      <c r="BC47" s="1322"/>
      <c r="BD47" s="1512"/>
      <c r="BE47" s="1506"/>
      <c r="BF47" s="345"/>
      <c r="BG47" s="256"/>
      <c r="BH47" s="348">
        <v>0.4</v>
      </c>
      <c r="BI47" s="405" t="str">
        <f>IF(ISERROR(IF(V44="R.INHERENTE
2","R. INHERENTE",(IF(BD44="R.RESIDUAL
2","R. RESIDUAL"," ")))),"",(IF(V44="R.INHERENTE
2","R. INHERENTE",(IF(BD44="R.RESIDUAL
2","R. RESIDUAL"," ")))))</f>
        <v xml:space="preserve"> </v>
      </c>
      <c r="BJ47" s="406" t="str">
        <f>IF(ISERROR(IF(V44="R.INHERENTE
7","R. INHERENTE",(IF(BD44="R.RESIDUAL
7","R. RESIDUAL"," ")))),"",(IF(V44="R.INHERENTE
7","R. INHERENTE",(IF(BD44="R.RESIDUAL
7","R. RESIDUAL"," ")))))</f>
        <v xml:space="preserve"> </v>
      </c>
      <c r="BK47" s="257" t="str">
        <f>IF(ISERROR(IF(V44="R.INHERENTE
12","R. INHERENTE",(IF(BD44="R.RESIDUAL
12","R. RESIDUAL"," ")))),"",(IF(V44="R.INHERENTE
12","R. INHERENTE",(IF(BD44="R.RESIDUAL
12","R. RESIDUAL"," ")))))</f>
        <v xml:space="preserve"> </v>
      </c>
      <c r="BL47" s="258" t="str">
        <f>IF(ISERROR(IF(V44="R.INHERENTE
17","R. INHERENTE",(IF(BD44="R.RESIDUAL
17","R. RESIDUAL"," ")))),"",(IF(V44="R.INHERENTE
17","R. INHERENTE",(IF(BD44="R.RESIDUAL
17","R. RESIDUAL"," ")))))</f>
        <v xml:space="preserve"> </v>
      </c>
      <c r="BM47" s="259" t="str">
        <f>IF(ISERROR(IF(V44="R.INHERENTE
22","R. INHERENTE",(IF(BD44="R.RESIDUAL
22","R. RESIDUAL"," ")))),"",(IF(V44="R.INHERENTE
22","R. INHERENTE",(IF(BD44="R.RESIDUAL
22","R. RESIDUAL"," ")))))</f>
        <v>R. RESIDUAL</v>
      </c>
      <c r="BN47" s="1250"/>
      <c r="BO47" s="1579"/>
      <c r="BP47" s="1527"/>
      <c r="BQ47" s="1527"/>
      <c r="BR47" s="1527"/>
      <c r="BS47" s="1527"/>
      <c r="BT47" s="1503"/>
      <c r="BU47" s="1555"/>
      <c r="BV47" s="1574"/>
      <c r="BW47" s="1571"/>
      <c r="BX47" s="1577"/>
      <c r="BY47" s="1250"/>
      <c r="BZ47" s="1280"/>
      <c r="CA47" s="1244"/>
      <c r="CB47" s="1247"/>
      <c r="CC47" s="1255"/>
      <c r="CD47" s="1255"/>
      <c r="CE47" s="1255"/>
      <c r="CF47" s="1255"/>
      <c r="CG47" s="1255"/>
      <c r="CH47" s="1255"/>
      <c r="CI47" s="1255"/>
      <c r="CJ47" s="1255"/>
      <c r="CK47" s="1255"/>
      <c r="CL47" s="1255"/>
      <c r="CM47" s="1255"/>
      <c r="CN47" s="1255"/>
      <c r="CO47" s="1255"/>
      <c r="CP47" s="1255"/>
      <c r="CQ47" s="1255"/>
      <c r="CR47" s="1255"/>
      <c r="CS47" s="1255"/>
      <c r="CT47" s="1557"/>
      <c r="CU47" s="1249"/>
      <c r="CV47" s="1280"/>
      <c r="CW47" s="1244"/>
      <c r="CX47" s="1247"/>
      <c r="CY47" s="1235"/>
      <c r="CZ47" s="1239"/>
      <c r="DA47" s="1240"/>
      <c r="DB47" s="1239"/>
      <c r="DC47" s="1240"/>
      <c r="DD47" s="1235"/>
      <c r="DE47" s="1235"/>
      <c r="DF47" s="1235"/>
      <c r="DG47" s="1235"/>
      <c r="DH47" s="1235"/>
      <c r="DI47" s="1235"/>
      <c r="DJ47" s="1235"/>
      <c r="DK47" s="1235"/>
      <c r="DL47" s="1235"/>
      <c r="DM47" s="1235"/>
      <c r="DN47" s="1235"/>
      <c r="DO47" s="1235"/>
      <c r="DP47" s="1235"/>
      <c r="DQ47" s="1235"/>
      <c r="DR47" s="1235"/>
      <c r="DS47" s="1235"/>
      <c r="DT47" s="1557"/>
      <c r="DU47" s="1250"/>
      <c r="DV47" s="1706"/>
      <c r="DW47" s="1709"/>
      <c r="DX47" s="1709"/>
      <c r="DY47" s="1712"/>
    </row>
    <row r="48" spans="2:129" s="263" customFormat="1" ht="48" customHeight="1" thickBot="1" x14ac:dyDescent="0.3">
      <c r="B48" s="1230"/>
      <c r="C48" s="1340"/>
      <c r="D48" s="1343"/>
      <c r="E48" s="1346"/>
      <c r="F48" s="1343"/>
      <c r="G48" s="1290"/>
      <c r="H48" s="1293"/>
      <c r="I48" s="462"/>
      <c r="J48" s="435" t="s">
        <v>940</v>
      </c>
      <c r="K48" s="463"/>
      <c r="L48" s="433"/>
      <c r="M48" s="1296"/>
      <c r="N48" s="1308"/>
      <c r="O48" s="1369"/>
      <c r="P48" s="1250"/>
      <c r="Q48" s="1363"/>
      <c r="R48" s="1299"/>
      <c r="S48" s="1302"/>
      <c r="T48" s="1305"/>
      <c r="U48" s="1320"/>
      <c r="V48" s="1317"/>
      <c r="W48" s="442"/>
      <c r="X48" s="243"/>
      <c r="Y48" s="244"/>
      <c r="Z48" s="1366"/>
      <c r="AA48" s="1309"/>
      <c r="AB48" s="1310"/>
      <c r="AC48" s="1309"/>
      <c r="AD48" s="1310"/>
      <c r="AE48" s="1309"/>
      <c r="AF48" s="1310"/>
      <c r="AG48" s="1309"/>
      <c r="AH48" s="1310"/>
      <c r="AI48" s="1309"/>
      <c r="AJ48" s="1310"/>
      <c r="AK48" s="361">
        <f>AA48+AC48+AE48+AG48+AI48</f>
        <v>0</v>
      </c>
      <c r="AL48" s="355"/>
      <c r="AM48" s="1337"/>
      <c r="AN48" s="1329"/>
      <c r="AO48" s="1330"/>
      <c r="AP48" s="1547"/>
      <c r="AQ48" s="1548"/>
      <c r="AR48" s="1329"/>
      <c r="AS48" s="1330"/>
      <c r="AT48" s="250"/>
      <c r="AU48" s="456"/>
      <c r="AV48" s="249"/>
      <c r="AW48" s="247"/>
      <c r="AX48" s="245"/>
      <c r="AY48" s="448">
        <f>+(IF(AND($AZ56&gt;0,$AZ56&lt;=0.2),0.2,(IF(AND($AZ56&gt;0.2,$AZ56&lt;=0.4),0.4,(IF(AND($AZ56&gt;0.4,$AZ56&lt;=0.6),0.6,(IF(AND($AZ56&gt;0.6,$AZ56&lt;=0.8),0.8,(IF($AZ56&gt;0.8,1,""))))))))))</f>
        <v>0.2</v>
      </c>
      <c r="AZ48" s="1510"/>
      <c r="BA48" s="1323"/>
      <c r="BB48" s="1326"/>
      <c r="BC48" s="1323"/>
      <c r="BD48" s="1513"/>
      <c r="BE48" s="1507"/>
      <c r="BF48" s="345"/>
      <c r="BG48" s="256"/>
      <c r="BH48" s="349">
        <v>0.2</v>
      </c>
      <c r="BI48" s="407" t="str">
        <f>IF(ISERROR(IF(V44="R.INHERENTE
1","R. INHERENTE",(IF(BD44="R.RESIDUAL
1","R. RESIDUAL"," ")))),"",(IF(V44="R.INHERENTE
1","R. INHERENTE",(IF(BD44="R.RESIDUAL
1","R. RESIDUAL"," ")))))</f>
        <v xml:space="preserve"> </v>
      </c>
      <c r="BJ48" s="408" t="str">
        <f>IF(ISERROR(IF(V44="R.INHERENTE
6","R. INHERENTE",(IF(BD44="R.RESIDUAL
6","R. RESIDUAL"," ")))),"",(IF(V44="R.INHERENTE
6","R. INHERENTE",(IF(BD44="R.RESIDUAL
6","R. RESIDUAL"," ")))))</f>
        <v xml:space="preserve"> </v>
      </c>
      <c r="BK48" s="260" t="str">
        <f>IF(ISERROR(IF(V44="R.INHERENTE
11","R. INHERENTE",(IF(BD44="R.RESIDUAL
11","R. RESIDUAL"," ")))),"",(IF(V44="R.INHERENTE
11","R. INHERENTE",(IF(BD44="R.RESIDUAL
11","R. RESIDUAL"," ")))))</f>
        <v xml:space="preserve"> </v>
      </c>
      <c r="BL48" s="261" t="str">
        <f>IF(ISERROR(IF(V44="R.INHERENTE
16","R. INHERENTE",(IF(BD44="R.RESIDUAL
16","R. RESIDUAL"," ")))),"",(IF(V44="R.INHERENTE
16","R. INHERENTE",(IF(BD44="R.RESIDUAL
16","R. RESIDUAL"," ")))))</f>
        <v xml:space="preserve"> </v>
      </c>
      <c r="BM48" s="262" t="str">
        <f>IF(ISERROR(IF(V44="R.INHERENTE
21","R. INHERENTE",(IF(BD44="R.RESIDUAL
21","R. RESIDUAL"," ")))),"",(IF(V44="R.INHERENTE
21","R. INHERENTE",(IF(BD44="R.RESIDUAL
21","R. RESIDUAL"," ")))))</f>
        <v xml:space="preserve"> </v>
      </c>
      <c r="BN48" s="1250"/>
      <c r="BO48" s="1580"/>
      <c r="BP48" s="1528"/>
      <c r="BQ48" s="1528"/>
      <c r="BR48" s="1528"/>
      <c r="BS48" s="1528"/>
      <c r="BT48" s="1504"/>
      <c r="BU48" s="1555"/>
      <c r="BV48" s="1575"/>
      <c r="BW48" s="1572"/>
      <c r="BX48" s="1578"/>
      <c r="BY48" s="1250"/>
      <c r="BZ48" s="1281"/>
      <c r="CA48" s="1245"/>
      <c r="CB48" s="1248"/>
      <c r="CC48" s="1256"/>
      <c r="CD48" s="1256"/>
      <c r="CE48" s="1256"/>
      <c r="CF48" s="1256"/>
      <c r="CG48" s="1256"/>
      <c r="CH48" s="1256"/>
      <c r="CI48" s="1256"/>
      <c r="CJ48" s="1256"/>
      <c r="CK48" s="1256"/>
      <c r="CL48" s="1256"/>
      <c r="CM48" s="1256"/>
      <c r="CN48" s="1256"/>
      <c r="CO48" s="1256"/>
      <c r="CP48" s="1256"/>
      <c r="CQ48" s="1256"/>
      <c r="CR48" s="1256"/>
      <c r="CS48" s="1256"/>
      <c r="CT48" s="1558"/>
      <c r="CU48" s="1249"/>
      <c r="CV48" s="1281"/>
      <c r="CW48" s="1245"/>
      <c r="CX48" s="1248"/>
      <c r="CY48" s="1236"/>
      <c r="CZ48" s="1241"/>
      <c r="DA48" s="1242"/>
      <c r="DB48" s="1241"/>
      <c r="DC48" s="1242"/>
      <c r="DD48" s="1236"/>
      <c r="DE48" s="1236"/>
      <c r="DF48" s="1236"/>
      <c r="DG48" s="1236"/>
      <c r="DH48" s="1236"/>
      <c r="DI48" s="1236"/>
      <c r="DJ48" s="1236"/>
      <c r="DK48" s="1236"/>
      <c r="DL48" s="1236"/>
      <c r="DM48" s="1236"/>
      <c r="DN48" s="1236"/>
      <c r="DO48" s="1236"/>
      <c r="DP48" s="1236"/>
      <c r="DQ48" s="1236"/>
      <c r="DR48" s="1236"/>
      <c r="DS48" s="1236"/>
      <c r="DT48" s="1558"/>
      <c r="DU48" s="1250"/>
      <c r="DV48" s="1707"/>
      <c r="DW48" s="1710"/>
      <c r="DX48" s="1710"/>
      <c r="DY48" s="1713"/>
    </row>
    <row r="49" spans="2:129" ht="12.75" customHeight="1" thickBot="1" x14ac:dyDescent="0.3">
      <c r="W49" s="442"/>
      <c r="AY49" s="448"/>
      <c r="AZ49" s="345"/>
      <c r="BA49" s="345"/>
      <c r="BB49" s="345"/>
      <c r="BC49" s="345"/>
      <c r="BD49" s="345"/>
      <c r="BI49" s="358">
        <v>0.2</v>
      </c>
      <c r="BJ49" s="359">
        <v>0.4</v>
      </c>
      <c r="BK49" s="359">
        <v>0.60000000000000009</v>
      </c>
      <c r="BL49" s="359">
        <v>0.8</v>
      </c>
      <c r="BM49" s="359">
        <v>1</v>
      </c>
    </row>
    <row r="50" spans="2:129" s="263" customFormat="1" ht="48" customHeight="1" x14ac:dyDescent="0.25">
      <c r="B50" s="1228" t="s">
        <v>1517</v>
      </c>
      <c r="C50" s="1338">
        <v>6</v>
      </c>
      <c r="D50" s="1341" t="s">
        <v>900</v>
      </c>
      <c r="E50" s="1344" t="s">
        <v>918</v>
      </c>
      <c r="F50" s="1341" t="s">
        <v>548</v>
      </c>
      <c r="G50" s="1288" t="s">
        <v>947</v>
      </c>
      <c r="H50" s="1291" t="s">
        <v>1428</v>
      </c>
      <c r="I50" s="464" t="s">
        <v>1424</v>
      </c>
      <c r="J50" s="436" t="s">
        <v>937</v>
      </c>
      <c r="K50" s="466" t="s">
        <v>1425</v>
      </c>
      <c r="L50" s="437" t="s">
        <v>751</v>
      </c>
      <c r="M50" s="1294" t="str">
        <f>IF(G50="","",(CONCATENATE("Posibilidad de afectación ",G50," ",H50," ",I50," ",I51," ",I52," ",I53," ",I54)))</f>
        <v xml:space="preserve">Posibilidad de afectación económica y reputacional por uso indebido (alteración, sustracción) de la información clasificada y reservada, para beneficio propio, de un tercero y/o conflicto de interés, a falta de controles efectivos de seguridad de la información.    </v>
      </c>
      <c r="N50" s="1306" t="s">
        <v>747</v>
      </c>
      <c r="O50" s="1367" t="s">
        <v>721</v>
      </c>
      <c r="P50" s="346"/>
      <c r="Q50" s="1361" t="s">
        <v>754</v>
      </c>
      <c r="R50" s="1297">
        <f>IF(ISERROR(VLOOKUP($Q50,Listas!$F$21:$G$25,2,FALSE)),"",(VLOOKUP($Q50,Listas!$F$21:$G$25,2,FALSE)))</f>
        <v>0.8</v>
      </c>
      <c r="S50" s="1300" t="str">
        <f>IF(ISERROR(VLOOKUP($R50,Listas!$F$4:$G$8,2,FALSE)),"",(VLOOKUP($R50,Listas!$F$4:$G$8,2,FALSE)))</f>
        <v>ALTA
Es viable que el evento ocurra en la mayoria de las circunstancias.</v>
      </c>
      <c r="T50" s="1303" t="s">
        <v>727</v>
      </c>
      <c r="U50" s="1318">
        <f>IF(ISERROR(VLOOKUP($T50,Listas!$F$30:$G$37,2,FALSE)),"",(VLOOKUP($T50,Listas!$F$30:$G$37,2,FALSE)))</f>
        <v>1</v>
      </c>
      <c r="V50" s="1315" t="str">
        <f>IF(R50="","",(CONCATENATE("R.INHERENTE
",(IF(AND($R50=0.2,$U50=0.2),1,(IF(AND($R50=0.2,$U50=0.4),6,(IF(AND($R50=0.2,$U50=0.6),11,(IF(AND($R50=0.2,$U50=0.8),16,(IF(AND($R50=0.2,$U50=1),21,(IF(AND($R50=0.4,$U50=0.2),2,(IF(AND($R50=0.4,$U50=0.4),7,(IF(AND($R50=0.4,$U50=0.6),12,(IF(AND($R50=0.4,$U50=0.8),17,(IF(AND($R50=0.4,$U50=1),22,(IF(AND($R50=0.6,$U50=0.2),3,(IF(AND($R50=0.6,$U50=0.4),8,(IF(AND($R50=0.6,$U50=0.6),13,(IF(AND($R50=0.6,$U50=0.8),18,(IF(AND($R50=0.6,$U50=1),23,(IF(AND($R50=0.8,$U50=0.2),4,(IF(AND($R50=0.8,$U50=0.4),9,(IF(AND($R50=0.8,$U50=0.6),14,(IF(AND($R50=0.8,$U50=0.8),19,(IF(AND($R50=0.8,$U50=1),24,(IF(AND($R50=1,$U50=0.2),5,(IF(AND($R50=1,$U50=0.4),10,(IF(AND($R50=1,$U50=0.6),15,(IF(AND($R50=1,$U50=0.8),20,(IF(AND($R50=1,$U50=1),25,"")))))))))))))))))))))))))))))))))))))))))))))))))))))</f>
        <v>R.INHERENTE
24</v>
      </c>
      <c r="W50" s="442"/>
      <c r="X50" s="473" t="s">
        <v>1397</v>
      </c>
      <c r="Y50" s="265" t="s">
        <v>650</v>
      </c>
      <c r="Z50" s="1364" t="s">
        <v>43</v>
      </c>
      <c r="AA50" s="1388">
        <v>25</v>
      </c>
      <c r="AB50" s="1389"/>
      <c r="AC50" s="1388"/>
      <c r="AD50" s="1389"/>
      <c r="AE50" s="1388"/>
      <c r="AF50" s="1389"/>
      <c r="AG50" s="1388">
        <v>25</v>
      </c>
      <c r="AH50" s="1389"/>
      <c r="AI50" s="1388"/>
      <c r="AJ50" s="1389"/>
      <c r="AK50" s="366">
        <f>AA50+AC50+AE50+AG50+AI50</f>
        <v>50</v>
      </c>
      <c r="AL50" s="356">
        <v>0.4</v>
      </c>
      <c r="AM50" s="1335">
        <f>U50</f>
        <v>1</v>
      </c>
      <c r="AN50" s="1331" t="s">
        <v>189</v>
      </c>
      <c r="AO50" s="1332"/>
      <c r="AP50" s="1333" t="s">
        <v>538</v>
      </c>
      <c r="AQ50" s="1334"/>
      <c r="AR50" s="1331" t="s">
        <v>189</v>
      </c>
      <c r="AS50" s="1332"/>
      <c r="AT50" s="486" t="s">
        <v>1082</v>
      </c>
      <c r="AU50" s="458" t="s">
        <v>560</v>
      </c>
      <c r="AV50" s="475" t="s">
        <v>1362</v>
      </c>
      <c r="AW50" s="491" t="s">
        <v>1084</v>
      </c>
      <c r="AX50" s="492" t="s">
        <v>1085</v>
      </c>
      <c r="AY50" s="448"/>
      <c r="AZ50" s="1508">
        <f>+MIN(AL50:AL54)</f>
        <v>0.2</v>
      </c>
      <c r="BA50" s="1321" t="str">
        <f>+(IF($AY42=0.2,"MUY BAJA",(IF($AY42=0.4,"BAJA",(IF($AY42=0.6,"MEDIA",(IF($AY42=0.8,"ALTA",(IF($AY42=1,"MUY ALTA",""))))))))))</f>
        <v>MUY BAJA</v>
      </c>
      <c r="BB50" s="1324">
        <f>+MIN(AM50:AM54)</f>
        <v>1</v>
      </c>
      <c r="BC50" s="1321" t="str">
        <f>+(IF($BF50=0.2,"MUY BAJA",(IF($BF50=0.4,"BAJA",(IF($BF50=0.6,"MEDIA",(IF($BF50=0.8,"ALTA",(IF($BF50=1,"MUY ALTA",""))))))))))</f>
        <v>MUY ALTA</v>
      </c>
      <c r="BD50" s="1511" t="str">
        <f>IF($AY42="","",(CONCATENATE("R.RESIDUAL
",(IF(AND($AY42=0.2,$BF50=0.2),1,(IF(AND($AY42=0.2,$BF50=0.4),6,(IF(AND($AY42=0.2,$BF50=0.6),11,(IF(AND($AY42=0.2,$BF50=0.8),16,(IF(AND($AY42=0.2,$BF50=1),21,(IF(AND($AY42=0.4,$BF50=0.2),2,(IF(AND($AY42=0.4,$BF50=0.4),7,(IF(AND($AY42=0.4,$BF50=0.6),12,(IF(AND($AY42=0.4,$BF50=0.8),17,(IF(AND($AY42=0.4,$BF50=1),22,(IF(AND($AY42=0.6,$BF50=0.2),3,(IF(AND($AY42=0.6,$BF50=0.4),8,(IF(AND($AY42=0.6,$BF50=0.6),13,(IF(AND($AY42=0.6,$BF50=0.8),18,(IF(AND($AY42=0.6,$BF50=1),23,(IF(AND($AY42=0.8,$BF50=0.2),4,(IF(AND($AY42=0.8,$BF50=0.4),9,(IF(AND($AY42=0.8,$BF50=0.6),14,(IF(AND($AY42=0.8,$BF50=0.8),19,(IF(AND($AY42=0.8,$BF50=1),24,(IF(AND($AY42=1,$BF50=0.2),5,(IF(AND($AY42=1,$BF50=0.4),10,(IF(AND($AY42=1,$BF50=0.6),15,(IF(AND($AY42=1,$BF50=0.8),20,(IF(AND($AY42=1,$BF50=1),25,"")))))))))))))))))))))))))))))))))))))))))))))))))))))</f>
        <v>R.RESIDUAL
21</v>
      </c>
      <c r="BE50" s="1505" t="s">
        <v>651</v>
      </c>
      <c r="BF50" s="264">
        <f>+(IF(AND($BB50&gt;0,$BB50&lt;=0.2),0.2,(IF(AND($BB50&gt;0.2,$BB50&lt;=0.4),0.4,(IF(AND($BB50&gt;0.4,$BB50&lt;=0.6),0.6,(IF(AND($BB50&gt;0.6,$BB50&lt;=0.8),0.8,(IF($BB50&gt;0.8,1,""))))))))))</f>
        <v>1</v>
      </c>
      <c r="BG50" s="253">
        <f>+VLOOKUP($BD50,Listas!$G$114:$H$138,2,FALSE)</f>
        <v>21</v>
      </c>
      <c r="BH50" s="348">
        <v>1</v>
      </c>
      <c r="BI50" s="403" t="str">
        <f>IF(ISERROR(IF(V50="R.INHERENTE
5","R. INHERENTE",(IF(BD50="R.RESIDUAL
5","R. RESIDUAL"," ")))),"",(IF(V50="R.INHERENTE
5","R. INHERENTE",(IF(BD50="R.RESIDUAL
5","R. RESIDUAL"," ")))))</f>
        <v xml:space="preserve"> </v>
      </c>
      <c r="BJ50" s="404" t="str">
        <f>IF(ISERROR(IF(V50="R.INHERENTE
10","R. INHERENTE",(IF(BD50="R.RESIDUAL
10","R. RESIDUAL"," ")))),"",(IF(V50="R.INHERENTE
10","R. INHERENTE",(IF(BD50="R.RESIDUAL
10","R. RESIDUAL"," ")))))</f>
        <v xml:space="preserve"> </v>
      </c>
      <c r="BK50" s="409" t="str">
        <f>IF(ISERROR(IF(V50="R.INHERENTE
15","R. INHERENTE",(IF(BD50="R.RESIDUAL
15","R. RESIDUAL"," ")))),"",(IF(V50="R.INHERENTE
15","R. INHERENTE",(IF(BD50="R.RESIDUAL
15","R. RESIDUAL"," ")))))</f>
        <v xml:space="preserve"> </v>
      </c>
      <c r="BL50" s="409" t="str">
        <f>IF(ISERROR(IF(V50="R.INHERENTE
20","R. INHERENTE",(IF(BD50="R.RESIDUAL
20","R. RESIDUAL"," ")))),"",(IF(V50="R.INHERENTE
20","R. INHERENTE",(IF(BD50="R.RESIDUAL
20","R. RESIDUAL"," ")))))</f>
        <v xml:space="preserve"> </v>
      </c>
      <c r="BM50" s="254" t="str">
        <f>IF(ISERROR(IF(V50="R.INHERENTE
25","R. INHERENTE",(IF(BD50="R.RESIDUAL
25","R. RESIDUAL"," ")))),"",(IF(V50="R.INHERENTE
25","R. INHERENTE",(IF(BD50="R.RESIDUAL
25","R. RESIDUAL"," ")))))</f>
        <v xml:space="preserve"> </v>
      </c>
      <c r="BN50" s="346"/>
      <c r="BO50" s="1565" t="s">
        <v>1438</v>
      </c>
      <c r="BP50" s="1266" t="s">
        <v>1086</v>
      </c>
      <c r="BQ50" s="1526">
        <v>44927</v>
      </c>
      <c r="BR50" s="1526">
        <v>45078</v>
      </c>
      <c r="BS50" s="1266" t="s">
        <v>1087</v>
      </c>
      <c r="BT50" s="1502" t="s">
        <v>597</v>
      </c>
      <c r="BU50" s="346"/>
      <c r="BV50" s="1573" t="s">
        <v>1089</v>
      </c>
      <c r="BW50" s="1570" t="s">
        <v>1088</v>
      </c>
      <c r="BX50" s="1576" t="s">
        <v>1090</v>
      </c>
      <c r="BY50" s="346"/>
      <c r="BZ50" s="1279" t="s">
        <v>1720</v>
      </c>
      <c r="CA50" s="1243" t="s">
        <v>1721</v>
      </c>
      <c r="CB50" s="1246" t="s">
        <v>1722</v>
      </c>
      <c r="CC50" s="1254"/>
      <c r="CD50" s="1254" t="s">
        <v>189</v>
      </c>
      <c r="CE50" s="1254" t="s">
        <v>189</v>
      </c>
      <c r="CF50" s="1254" t="s">
        <v>189</v>
      </c>
      <c r="CG50" s="1254"/>
      <c r="CH50" s="1254" t="s">
        <v>189</v>
      </c>
      <c r="CI50" s="1254" t="s">
        <v>189</v>
      </c>
      <c r="CJ50" s="1254" t="s">
        <v>189</v>
      </c>
      <c r="CK50" s="1254"/>
      <c r="CL50" s="1254" t="s">
        <v>39</v>
      </c>
      <c r="CM50" s="1254" t="s">
        <v>39</v>
      </c>
      <c r="CN50" s="1254" t="s">
        <v>39</v>
      </c>
      <c r="CO50" s="1254"/>
      <c r="CP50" s="1254" t="s">
        <v>189</v>
      </c>
      <c r="CQ50" s="1254" t="s">
        <v>189</v>
      </c>
      <c r="CR50" s="1254" t="s">
        <v>189</v>
      </c>
      <c r="CS50" s="1254"/>
      <c r="CT50" s="1556" t="s">
        <v>1718</v>
      </c>
      <c r="CU50" s="346"/>
      <c r="CV50" s="1279" t="s">
        <v>1720</v>
      </c>
      <c r="CW50" s="1243" t="s">
        <v>1721</v>
      </c>
      <c r="CX50" s="1246" t="s">
        <v>1722</v>
      </c>
      <c r="CY50" s="1234"/>
      <c r="CZ50" s="1237" t="s">
        <v>39</v>
      </c>
      <c r="DA50" s="1238"/>
      <c r="DB50" s="1237"/>
      <c r="DC50" s="1238"/>
      <c r="DD50" s="1234" t="s">
        <v>189</v>
      </c>
      <c r="DE50" s="1234" t="s">
        <v>189</v>
      </c>
      <c r="DF50" s="1234" t="s">
        <v>189</v>
      </c>
      <c r="DG50" s="1234"/>
      <c r="DH50" s="1234" t="s">
        <v>189</v>
      </c>
      <c r="DI50" s="1234" t="s">
        <v>189</v>
      </c>
      <c r="DJ50" s="1234" t="s">
        <v>189</v>
      </c>
      <c r="DK50" s="1234"/>
      <c r="DL50" s="1234" t="s">
        <v>39</v>
      </c>
      <c r="DM50" s="1234" t="s">
        <v>39</v>
      </c>
      <c r="DN50" s="1234" t="s">
        <v>39</v>
      </c>
      <c r="DO50" s="1234"/>
      <c r="DP50" s="1234" t="s">
        <v>189</v>
      </c>
      <c r="DQ50" s="1234" t="s">
        <v>189</v>
      </c>
      <c r="DR50" s="1234" t="s">
        <v>189</v>
      </c>
      <c r="DS50" s="1234"/>
      <c r="DT50" s="1556" t="s">
        <v>1719</v>
      </c>
      <c r="DU50" s="346"/>
      <c r="DV50" s="1705"/>
      <c r="DW50" s="1708"/>
      <c r="DX50" s="1708"/>
      <c r="DY50" s="1711"/>
    </row>
    <row r="51" spans="2:129" s="263" customFormat="1" ht="48" customHeight="1" x14ac:dyDescent="0.25">
      <c r="B51" s="1229"/>
      <c r="C51" s="1339"/>
      <c r="D51" s="1342"/>
      <c r="E51" s="1345"/>
      <c r="F51" s="1342"/>
      <c r="G51" s="1289"/>
      <c r="H51" s="1292"/>
      <c r="I51" s="460"/>
      <c r="J51" s="434" t="s">
        <v>936</v>
      </c>
      <c r="K51" s="467" t="s">
        <v>1426</v>
      </c>
      <c r="L51" s="432" t="s">
        <v>751</v>
      </c>
      <c r="M51" s="1295"/>
      <c r="N51" s="1307"/>
      <c r="O51" s="1368"/>
      <c r="P51" s="346"/>
      <c r="Q51" s="1362"/>
      <c r="R51" s="1298"/>
      <c r="S51" s="1301"/>
      <c r="T51" s="1304"/>
      <c r="U51" s="1319"/>
      <c r="V51" s="1316"/>
      <c r="W51" s="442"/>
      <c r="X51" s="473" t="s">
        <v>1398</v>
      </c>
      <c r="Y51" s="240" t="s">
        <v>650</v>
      </c>
      <c r="Z51" s="1365"/>
      <c r="AA51" s="1311">
        <v>25</v>
      </c>
      <c r="AB51" s="1312"/>
      <c r="AC51" s="1311"/>
      <c r="AD51" s="1312"/>
      <c r="AE51" s="1311"/>
      <c r="AF51" s="1312"/>
      <c r="AG51" s="1311">
        <v>25</v>
      </c>
      <c r="AH51" s="1312"/>
      <c r="AI51" s="1311"/>
      <c r="AJ51" s="1312"/>
      <c r="AK51" s="360">
        <f>AA51+AC51+AE51+AG51+AI51</f>
        <v>50</v>
      </c>
      <c r="AL51" s="354">
        <v>0.2</v>
      </c>
      <c r="AM51" s="1336"/>
      <c r="AN51" s="1327" t="s">
        <v>189</v>
      </c>
      <c r="AO51" s="1328"/>
      <c r="AP51" s="1313" t="s">
        <v>538</v>
      </c>
      <c r="AQ51" s="1314"/>
      <c r="AR51" s="1327" t="s">
        <v>189</v>
      </c>
      <c r="AS51" s="1328"/>
      <c r="AT51" s="479" t="s">
        <v>1083</v>
      </c>
      <c r="AU51" s="459" t="s">
        <v>560</v>
      </c>
      <c r="AV51" s="485" t="s">
        <v>1362</v>
      </c>
      <c r="AW51" s="493" t="s">
        <v>1084</v>
      </c>
      <c r="AX51" s="494" t="s">
        <v>1085</v>
      </c>
      <c r="AY51" s="448"/>
      <c r="AZ51" s="1509"/>
      <c r="BA51" s="1322"/>
      <c r="BB51" s="1325"/>
      <c r="BC51" s="1322"/>
      <c r="BD51" s="1512"/>
      <c r="BE51" s="1506"/>
      <c r="BF51" s="345"/>
      <c r="BG51" s="256"/>
      <c r="BH51" s="348">
        <v>0.8</v>
      </c>
      <c r="BI51" s="405" t="str">
        <f>IF(ISERROR(IF(V50="R.INHERENTE
4","R. INHERENTE",(IF(BD50="R.RESIDUAL
4","R. RESIDUAL"," ")))),"",(IF(V50="R.INHERENTE
4","R. INHERENTE",(IF(BD50="R.RESIDUAL
4","R. RESIDUAL"," ")))))</f>
        <v xml:space="preserve"> </v>
      </c>
      <c r="BJ51" s="406" t="str">
        <f>IF(ISERROR(IF(V50="R.INHERENTE
9","R. INHERENTE",(IF(BD50="R.RESIDUAL
9","R. RESIDUAL"," ")))),"",(IF(V50="R.INHERENTE
9","R. INHERENTE",(IF(BD50="R.RESIDUAL
9","R. RESIDUAL"," ")))))</f>
        <v xml:space="preserve"> </v>
      </c>
      <c r="BK51" s="258" t="str">
        <f>IF(ISERROR(IF(V50="R.INHERENTE
14","R. INHERENTE",(IF(BD50="R.RESIDUAL
14","R. RESIDUAL"," ")))),"",(IF(V50="R.INHERENTE
14","R. INHERENTE",(IF(BD50="R.RESIDUAL
14","R. RESIDUAL"," ")))))</f>
        <v xml:space="preserve"> </v>
      </c>
      <c r="BL51" s="410" t="str">
        <f>IF(ISERROR(IF(V50="R.INHERENTE
19","R. INHERENTE",(IF(BD50="R.RESIDUAL
19","R. RESIDUAL"," ")))),"",(IF(V50="R.INHERENTE
19","R. INHERENTE",(IF(BD50="R.RESIDUAL
19","R. RESIDUAL"," ")))))</f>
        <v xml:space="preserve"> </v>
      </c>
      <c r="BM51" s="259" t="str">
        <f>IF(ISERROR(IF(V50="R.INHERENTE
24","R. INHERENTE",(IF(BD50="R.RESIDUAL
24","R. RESIDUAL"," ")))),"",(IF(V50="R.INHERENTE
24","R. INHERENTE",(IF(BD50="R.RESIDUAL
24","R. RESIDUAL"," ")))))</f>
        <v>R. INHERENTE</v>
      </c>
      <c r="BN51" s="346"/>
      <c r="BO51" s="1579"/>
      <c r="BP51" s="1527"/>
      <c r="BQ51" s="1527"/>
      <c r="BR51" s="1527"/>
      <c r="BS51" s="1527"/>
      <c r="BT51" s="1503"/>
      <c r="BU51" s="346"/>
      <c r="BV51" s="1574"/>
      <c r="BW51" s="1571"/>
      <c r="BX51" s="1577"/>
      <c r="BY51" s="346"/>
      <c r="BZ51" s="1280"/>
      <c r="CA51" s="1244"/>
      <c r="CB51" s="1247"/>
      <c r="CC51" s="1255"/>
      <c r="CD51" s="1255"/>
      <c r="CE51" s="1255"/>
      <c r="CF51" s="1255"/>
      <c r="CG51" s="1255"/>
      <c r="CH51" s="1255"/>
      <c r="CI51" s="1255"/>
      <c r="CJ51" s="1255"/>
      <c r="CK51" s="1255"/>
      <c r="CL51" s="1255"/>
      <c r="CM51" s="1255"/>
      <c r="CN51" s="1255"/>
      <c r="CO51" s="1255"/>
      <c r="CP51" s="1255"/>
      <c r="CQ51" s="1255"/>
      <c r="CR51" s="1255"/>
      <c r="CS51" s="1255"/>
      <c r="CT51" s="1557"/>
      <c r="CU51" s="346"/>
      <c r="CV51" s="1280"/>
      <c r="CW51" s="1244"/>
      <c r="CX51" s="1247"/>
      <c r="CY51" s="1235"/>
      <c r="CZ51" s="1239"/>
      <c r="DA51" s="1240"/>
      <c r="DB51" s="1239"/>
      <c r="DC51" s="1240"/>
      <c r="DD51" s="1235"/>
      <c r="DE51" s="1235"/>
      <c r="DF51" s="1235"/>
      <c r="DG51" s="1235"/>
      <c r="DH51" s="1235"/>
      <c r="DI51" s="1235"/>
      <c r="DJ51" s="1235"/>
      <c r="DK51" s="1235"/>
      <c r="DL51" s="1235"/>
      <c r="DM51" s="1235"/>
      <c r="DN51" s="1235"/>
      <c r="DO51" s="1235"/>
      <c r="DP51" s="1235"/>
      <c r="DQ51" s="1235"/>
      <c r="DR51" s="1235"/>
      <c r="DS51" s="1235"/>
      <c r="DT51" s="1557"/>
      <c r="DU51" s="346"/>
      <c r="DV51" s="1706"/>
      <c r="DW51" s="1709"/>
      <c r="DX51" s="1709"/>
      <c r="DY51" s="1712"/>
    </row>
    <row r="52" spans="2:129" s="263" customFormat="1" ht="48" customHeight="1" x14ac:dyDescent="0.25">
      <c r="B52" s="1229"/>
      <c r="C52" s="1339"/>
      <c r="D52" s="1342"/>
      <c r="E52" s="1345"/>
      <c r="F52" s="1342"/>
      <c r="G52" s="1289"/>
      <c r="H52" s="1292"/>
      <c r="I52" s="460"/>
      <c r="J52" s="434" t="s">
        <v>938</v>
      </c>
      <c r="K52" s="461"/>
      <c r="L52" s="432"/>
      <c r="M52" s="1295"/>
      <c r="N52" s="1307"/>
      <c r="O52" s="1368"/>
      <c r="P52" s="346"/>
      <c r="Q52" s="1362"/>
      <c r="R52" s="1298"/>
      <c r="S52" s="1301"/>
      <c r="T52" s="1304"/>
      <c r="U52" s="1319"/>
      <c r="V52" s="1316"/>
      <c r="W52" s="442"/>
      <c r="X52" s="357"/>
      <c r="Y52" s="240"/>
      <c r="Z52" s="1365"/>
      <c r="AA52" s="1311"/>
      <c r="AB52" s="1312"/>
      <c r="AC52" s="1311"/>
      <c r="AD52" s="1312"/>
      <c r="AE52" s="1311"/>
      <c r="AF52" s="1312"/>
      <c r="AG52" s="1311"/>
      <c r="AH52" s="1312"/>
      <c r="AI52" s="1311"/>
      <c r="AJ52" s="1312"/>
      <c r="AK52" s="360">
        <f>AA52+AC52+AE52+AG52+AI52</f>
        <v>0</v>
      </c>
      <c r="AL52" s="354"/>
      <c r="AM52" s="1336"/>
      <c r="AN52" s="1327"/>
      <c r="AO52" s="1328"/>
      <c r="AP52" s="1313"/>
      <c r="AQ52" s="1314"/>
      <c r="AR52" s="1327"/>
      <c r="AS52" s="1328"/>
      <c r="AT52" s="479"/>
      <c r="AU52" s="459"/>
      <c r="AV52" s="485"/>
      <c r="AW52" s="493"/>
      <c r="AX52" s="494"/>
      <c r="AY52" s="448"/>
      <c r="AZ52" s="1509"/>
      <c r="BA52" s="1322"/>
      <c r="BB52" s="1325"/>
      <c r="BC52" s="1322"/>
      <c r="BD52" s="1512"/>
      <c r="BE52" s="1506"/>
      <c r="BF52" s="345"/>
      <c r="BG52" s="256"/>
      <c r="BH52" s="348">
        <v>0.60000000000000009</v>
      </c>
      <c r="BI52" s="405" t="str">
        <f>IF(ISERROR(IF(V50="R.INHERENTE
3","R. INHERENTE",(IF(BD50="R.RESIDUAL
3","R. RESIDUAL"," ")))),"",(IF(V50="R.INHERENTE
3","R. INHERENTE",(IF(BD50="R.RESIDUAL
3","R. RESIDUAL"," ")))))</f>
        <v xml:space="preserve"> </v>
      </c>
      <c r="BJ52" s="406" t="str">
        <f>IF(ISERROR(IF(V50="R.INHERENTE
8","R. INHERENTE",(IF(BD50="R.RESIDUAL
8","R. RESIDUAL"," ")))),"",(IF(V50="R.INHERENTE
8","R. INHERENTE",(IF(BD50="R.RESIDUAL
8","R. RESIDUAL"," ")))))</f>
        <v xml:space="preserve"> </v>
      </c>
      <c r="BK52" s="258" t="str">
        <f>IF(ISERROR(IF(V50="R.INHERENTE
13","R. INHERENTE",(IF(BD50="R.RESIDUAL
13","R. RESIDUAL"," ")))),"",(IF(V50="R.INHERENTE
13","R. INHERENTE",(IF(BD50="R.RESIDUAL
13","R. RESIDUAL"," ")))))</f>
        <v xml:space="preserve"> </v>
      </c>
      <c r="BL52" s="410" t="str">
        <f>IF(ISERROR(IF(V50="R.INHERENTE
18","R. INHERENTE",(IF(BD50="R.RESIDUAL
18","R. RESIDUAL"," ")))),"",(IF(V50="R.INHERENTE
18","R. INHERENTE",(IF(BD50="R.RESIDUAL
18","R. RESIDUAL"," ")))))</f>
        <v xml:space="preserve"> </v>
      </c>
      <c r="BM52" s="259" t="str">
        <f>IF(ISERROR(IF(V50="R.INHERENTE
23","R. INHERENTE",(IF(BD50="R.RESIDUAL
23","R. RESIDUAL"," ")))),"",(IF(V50="R.INHERENTE
23","R. INHERENTE",(IF(BD50="R.RESIDUAL
23","R. RESIDUAL"," ")))))</f>
        <v xml:space="preserve"> </v>
      </c>
      <c r="BN52" s="346"/>
      <c r="BO52" s="1579"/>
      <c r="BP52" s="1527"/>
      <c r="BQ52" s="1527"/>
      <c r="BR52" s="1527"/>
      <c r="BS52" s="1527"/>
      <c r="BT52" s="1503"/>
      <c r="BU52" s="346"/>
      <c r="BV52" s="1574"/>
      <c r="BW52" s="1571"/>
      <c r="BX52" s="1577"/>
      <c r="BY52" s="346"/>
      <c r="BZ52" s="1280"/>
      <c r="CA52" s="1244"/>
      <c r="CB52" s="1247"/>
      <c r="CC52" s="1255"/>
      <c r="CD52" s="1255"/>
      <c r="CE52" s="1255"/>
      <c r="CF52" s="1255"/>
      <c r="CG52" s="1255"/>
      <c r="CH52" s="1255"/>
      <c r="CI52" s="1255"/>
      <c r="CJ52" s="1255"/>
      <c r="CK52" s="1255"/>
      <c r="CL52" s="1255"/>
      <c r="CM52" s="1255"/>
      <c r="CN52" s="1255"/>
      <c r="CO52" s="1255"/>
      <c r="CP52" s="1255"/>
      <c r="CQ52" s="1255"/>
      <c r="CR52" s="1255"/>
      <c r="CS52" s="1255"/>
      <c r="CT52" s="1557"/>
      <c r="CU52" s="346"/>
      <c r="CV52" s="1280"/>
      <c r="CW52" s="1244"/>
      <c r="CX52" s="1247"/>
      <c r="CY52" s="1235"/>
      <c r="CZ52" s="1239"/>
      <c r="DA52" s="1240"/>
      <c r="DB52" s="1239"/>
      <c r="DC52" s="1240"/>
      <c r="DD52" s="1235"/>
      <c r="DE52" s="1235"/>
      <c r="DF52" s="1235"/>
      <c r="DG52" s="1235"/>
      <c r="DH52" s="1235"/>
      <c r="DI52" s="1235"/>
      <c r="DJ52" s="1235"/>
      <c r="DK52" s="1235"/>
      <c r="DL52" s="1235"/>
      <c r="DM52" s="1235"/>
      <c r="DN52" s="1235"/>
      <c r="DO52" s="1235"/>
      <c r="DP52" s="1235"/>
      <c r="DQ52" s="1235"/>
      <c r="DR52" s="1235"/>
      <c r="DS52" s="1235"/>
      <c r="DT52" s="1557"/>
      <c r="DU52" s="346"/>
      <c r="DV52" s="1706"/>
      <c r="DW52" s="1709"/>
      <c r="DX52" s="1709"/>
      <c r="DY52" s="1712"/>
    </row>
    <row r="53" spans="2:129" s="263" customFormat="1" ht="48" customHeight="1" x14ac:dyDescent="0.25">
      <c r="B53" s="1229"/>
      <c r="C53" s="1339"/>
      <c r="D53" s="1342"/>
      <c r="E53" s="1345"/>
      <c r="F53" s="1342"/>
      <c r="G53" s="1289"/>
      <c r="H53" s="1292"/>
      <c r="I53" s="460"/>
      <c r="J53" s="434" t="s">
        <v>939</v>
      </c>
      <c r="K53" s="461"/>
      <c r="L53" s="432"/>
      <c r="M53" s="1295"/>
      <c r="N53" s="1307"/>
      <c r="O53" s="1368"/>
      <c r="P53" s="346"/>
      <c r="Q53" s="1362"/>
      <c r="R53" s="1298"/>
      <c r="S53" s="1301"/>
      <c r="T53" s="1304"/>
      <c r="U53" s="1319"/>
      <c r="V53" s="1316"/>
      <c r="W53" s="442"/>
      <c r="X53" s="241"/>
      <c r="Y53" s="240"/>
      <c r="Z53" s="1365"/>
      <c r="AA53" s="1311"/>
      <c r="AB53" s="1312"/>
      <c r="AC53" s="1311"/>
      <c r="AD53" s="1312"/>
      <c r="AE53" s="1311"/>
      <c r="AF53" s="1312"/>
      <c r="AG53" s="1311"/>
      <c r="AH53" s="1312"/>
      <c r="AI53" s="1311"/>
      <c r="AJ53" s="1312"/>
      <c r="AK53" s="360">
        <f>AA53+AC53+AE53+AG53+AI53</f>
        <v>0</v>
      </c>
      <c r="AL53" s="354"/>
      <c r="AM53" s="1336"/>
      <c r="AN53" s="1327"/>
      <c r="AO53" s="1328"/>
      <c r="AP53" s="1313"/>
      <c r="AQ53" s="1314"/>
      <c r="AR53" s="1327"/>
      <c r="AS53" s="1328"/>
      <c r="AT53" s="426"/>
      <c r="AU53" s="427"/>
      <c r="AV53" s="248"/>
      <c r="AW53" s="246"/>
      <c r="AX53" s="242"/>
      <c r="AY53" s="448"/>
      <c r="AZ53" s="1509"/>
      <c r="BA53" s="1322"/>
      <c r="BB53" s="1325"/>
      <c r="BC53" s="1322"/>
      <c r="BD53" s="1512"/>
      <c r="BE53" s="1506"/>
      <c r="BF53" s="345"/>
      <c r="BG53" s="256"/>
      <c r="BH53" s="348">
        <v>0.4</v>
      </c>
      <c r="BI53" s="405" t="str">
        <f>IF(ISERROR(IF(V50="R.INHERENTE
2","R. INHERENTE",(IF(BD50="R.RESIDUAL
2","R. RESIDUAL"," ")))),"",(IF(V50="R.INHERENTE
2","R. INHERENTE",(IF(BD50="R.RESIDUAL
2","R. RESIDUAL"," ")))))</f>
        <v xml:space="preserve"> </v>
      </c>
      <c r="BJ53" s="406" t="str">
        <f>IF(ISERROR(IF(V50="R.INHERENTE
7","R. INHERENTE",(IF(BD50="R.RESIDUAL
7","R. RESIDUAL"," ")))),"",(IF(V50="R.INHERENTE
7","R. INHERENTE",(IF(BD50="R.RESIDUAL
7","R. RESIDUAL"," ")))))</f>
        <v xml:space="preserve"> </v>
      </c>
      <c r="BK53" s="257" t="str">
        <f>IF(ISERROR(IF(V50="R.INHERENTE
12","R. INHERENTE",(IF(BD50="R.RESIDUAL
12","R. RESIDUAL"," ")))),"",(IF(V50="R.INHERENTE
12","R. INHERENTE",(IF(BD50="R.RESIDUAL
12","R. RESIDUAL"," ")))))</f>
        <v xml:space="preserve"> </v>
      </c>
      <c r="BL53" s="258" t="str">
        <f>IF(ISERROR(IF(V50="R.INHERENTE
17","R. INHERENTE",(IF(BD50="R.RESIDUAL
17","R. RESIDUAL"," ")))),"",(IF(V50="R.INHERENTE
17","R. INHERENTE",(IF(BD50="R.RESIDUAL
17","R. RESIDUAL"," ")))))</f>
        <v xml:space="preserve"> </v>
      </c>
      <c r="BM53" s="259" t="str">
        <f>IF(ISERROR(IF(V50="R.INHERENTE
22","R. INHERENTE",(IF(BD50="R.RESIDUAL
22","R. RESIDUAL"," ")))),"",(IF(V50="R.INHERENTE
22","R. INHERENTE",(IF(BD50="R.RESIDUAL
22","R. RESIDUAL"," ")))))</f>
        <v xml:space="preserve"> </v>
      </c>
      <c r="BN53" s="346"/>
      <c r="BO53" s="1579"/>
      <c r="BP53" s="1527"/>
      <c r="BQ53" s="1527"/>
      <c r="BR53" s="1527"/>
      <c r="BS53" s="1527"/>
      <c r="BT53" s="1503"/>
      <c r="BU53" s="346"/>
      <c r="BV53" s="1574"/>
      <c r="BW53" s="1571"/>
      <c r="BX53" s="1577"/>
      <c r="BY53" s="346"/>
      <c r="BZ53" s="1280"/>
      <c r="CA53" s="1244"/>
      <c r="CB53" s="1247"/>
      <c r="CC53" s="1255"/>
      <c r="CD53" s="1255"/>
      <c r="CE53" s="1255"/>
      <c r="CF53" s="1255"/>
      <c r="CG53" s="1255"/>
      <c r="CH53" s="1255"/>
      <c r="CI53" s="1255"/>
      <c r="CJ53" s="1255"/>
      <c r="CK53" s="1255"/>
      <c r="CL53" s="1255"/>
      <c r="CM53" s="1255"/>
      <c r="CN53" s="1255"/>
      <c r="CO53" s="1255"/>
      <c r="CP53" s="1255"/>
      <c r="CQ53" s="1255"/>
      <c r="CR53" s="1255"/>
      <c r="CS53" s="1255"/>
      <c r="CT53" s="1557"/>
      <c r="CU53" s="346"/>
      <c r="CV53" s="1280"/>
      <c r="CW53" s="1244"/>
      <c r="CX53" s="1247"/>
      <c r="CY53" s="1235"/>
      <c r="CZ53" s="1239"/>
      <c r="DA53" s="1240"/>
      <c r="DB53" s="1239"/>
      <c r="DC53" s="1240"/>
      <c r="DD53" s="1235"/>
      <c r="DE53" s="1235"/>
      <c r="DF53" s="1235"/>
      <c r="DG53" s="1235"/>
      <c r="DH53" s="1235"/>
      <c r="DI53" s="1235"/>
      <c r="DJ53" s="1235"/>
      <c r="DK53" s="1235"/>
      <c r="DL53" s="1235"/>
      <c r="DM53" s="1235"/>
      <c r="DN53" s="1235"/>
      <c r="DO53" s="1235"/>
      <c r="DP53" s="1235"/>
      <c r="DQ53" s="1235"/>
      <c r="DR53" s="1235"/>
      <c r="DS53" s="1235"/>
      <c r="DT53" s="1557"/>
      <c r="DU53" s="346"/>
      <c r="DV53" s="1706"/>
      <c r="DW53" s="1709"/>
      <c r="DX53" s="1709"/>
      <c r="DY53" s="1712"/>
    </row>
    <row r="54" spans="2:129" s="263" customFormat="1" ht="48" customHeight="1" thickBot="1" x14ac:dyDescent="0.3">
      <c r="B54" s="1230"/>
      <c r="C54" s="1340"/>
      <c r="D54" s="1343"/>
      <c r="E54" s="1346"/>
      <c r="F54" s="1343"/>
      <c r="G54" s="1290"/>
      <c r="H54" s="1293"/>
      <c r="I54" s="462"/>
      <c r="J54" s="435" t="s">
        <v>940</v>
      </c>
      <c r="K54" s="463"/>
      <c r="L54" s="433"/>
      <c r="M54" s="1296"/>
      <c r="N54" s="1308"/>
      <c r="O54" s="1369"/>
      <c r="P54" s="346"/>
      <c r="Q54" s="1363"/>
      <c r="R54" s="1299"/>
      <c r="S54" s="1302"/>
      <c r="T54" s="1305"/>
      <c r="U54" s="1320"/>
      <c r="V54" s="1317"/>
      <c r="W54" s="442"/>
      <c r="X54" s="243"/>
      <c r="Y54" s="244"/>
      <c r="Z54" s="1366"/>
      <c r="AA54" s="1309"/>
      <c r="AB54" s="1310"/>
      <c r="AC54" s="1309"/>
      <c r="AD54" s="1310"/>
      <c r="AE54" s="1309"/>
      <c r="AF54" s="1310"/>
      <c r="AG54" s="1309"/>
      <c r="AH54" s="1310"/>
      <c r="AI54" s="1309"/>
      <c r="AJ54" s="1310"/>
      <c r="AK54" s="361">
        <f>AA54+AC54+AE54+AG54+AI54</f>
        <v>0</v>
      </c>
      <c r="AL54" s="355"/>
      <c r="AM54" s="1337"/>
      <c r="AN54" s="1329"/>
      <c r="AO54" s="1330"/>
      <c r="AP54" s="1547"/>
      <c r="AQ54" s="1548"/>
      <c r="AR54" s="1329"/>
      <c r="AS54" s="1330"/>
      <c r="AT54" s="250"/>
      <c r="AU54" s="456"/>
      <c r="AV54" s="249"/>
      <c r="AW54" s="247"/>
      <c r="AX54" s="245"/>
      <c r="AY54" s="448">
        <f>+(IF(AND($AZ62&gt;0,$AZ62&lt;=0.2),0.2,(IF(AND($AZ62&gt;0.2,$AZ62&lt;=0.4),0.4,(IF(AND($AZ62&gt;0.4,$AZ62&lt;=0.6),0.6,(IF(AND($AZ62&gt;0.6,$AZ62&lt;=0.8),0.8,(IF($AZ62&gt;0.8,1,""))))))))))</f>
        <v>0.4</v>
      </c>
      <c r="AZ54" s="1510"/>
      <c r="BA54" s="1323"/>
      <c r="BB54" s="1326"/>
      <c r="BC54" s="1323"/>
      <c r="BD54" s="1513"/>
      <c r="BE54" s="1507"/>
      <c r="BF54" s="345"/>
      <c r="BG54" s="256"/>
      <c r="BH54" s="349">
        <v>0.2</v>
      </c>
      <c r="BI54" s="407" t="str">
        <f>IF(ISERROR(IF(V50="R.INHERENTE
1","R. INHERENTE",(IF(BD50="R.RESIDUAL
1","R. RESIDUAL"," ")))),"",(IF(V50="R.INHERENTE
1","R. INHERENTE",(IF(BD50="R.RESIDUAL
1","R. RESIDUAL"," ")))))</f>
        <v xml:space="preserve"> </v>
      </c>
      <c r="BJ54" s="408" t="str">
        <f>IF(ISERROR(IF(V50="R.INHERENTE
6","R. INHERENTE",(IF(BD50="R.RESIDUAL
6","R. RESIDUAL"," ")))),"",(IF(V50="R.INHERENTE
6","R. INHERENTE",(IF(BD50="R.RESIDUAL
6","R. RESIDUAL"," ")))))</f>
        <v xml:space="preserve"> </v>
      </c>
      <c r="BK54" s="260" t="str">
        <f>IF(ISERROR(IF(V50="R.INHERENTE
11","R. INHERENTE",(IF(BD50="R.RESIDUAL
11","R. RESIDUAL"," ")))),"",(IF(V50="R.INHERENTE
11","R. INHERENTE",(IF(BD50="R.RESIDUAL
11","R. RESIDUAL"," ")))))</f>
        <v xml:space="preserve"> </v>
      </c>
      <c r="BL54" s="261" t="str">
        <f>IF(ISERROR(IF(V50="R.INHERENTE
16","R. INHERENTE",(IF(BD50="R.RESIDUAL
16","R. RESIDUAL"," ")))),"",(IF(V50="R.INHERENTE
16","R. INHERENTE",(IF(BD50="R.RESIDUAL
16","R. RESIDUAL"," ")))))</f>
        <v xml:space="preserve"> </v>
      </c>
      <c r="BM54" s="262" t="str">
        <f>IF(ISERROR(IF(V50="R.INHERENTE
21","R. INHERENTE",(IF(BD50="R.RESIDUAL
21","R. RESIDUAL"," ")))),"",(IF(V50="R.INHERENTE
21","R. INHERENTE",(IF(BD50="R.RESIDUAL
21","R. RESIDUAL"," ")))))</f>
        <v>R. RESIDUAL</v>
      </c>
      <c r="BN54" s="346"/>
      <c r="BO54" s="1580"/>
      <c r="BP54" s="1528"/>
      <c r="BQ54" s="1528"/>
      <c r="BR54" s="1528"/>
      <c r="BS54" s="1528"/>
      <c r="BT54" s="1504"/>
      <c r="BU54" s="346"/>
      <c r="BV54" s="1575"/>
      <c r="BW54" s="1572"/>
      <c r="BX54" s="1578"/>
      <c r="BY54" s="346"/>
      <c r="BZ54" s="1281"/>
      <c r="CA54" s="1245"/>
      <c r="CB54" s="1248"/>
      <c r="CC54" s="1256"/>
      <c r="CD54" s="1256"/>
      <c r="CE54" s="1256"/>
      <c r="CF54" s="1256"/>
      <c r="CG54" s="1256"/>
      <c r="CH54" s="1256"/>
      <c r="CI54" s="1256"/>
      <c r="CJ54" s="1256"/>
      <c r="CK54" s="1256"/>
      <c r="CL54" s="1256"/>
      <c r="CM54" s="1256"/>
      <c r="CN54" s="1256"/>
      <c r="CO54" s="1256"/>
      <c r="CP54" s="1256"/>
      <c r="CQ54" s="1256"/>
      <c r="CR54" s="1256"/>
      <c r="CS54" s="1256"/>
      <c r="CT54" s="1558"/>
      <c r="CU54" s="346"/>
      <c r="CV54" s="1281"/>
      <c r="CW54" s="1245"/>
      <c r="CX54" s="1248"/>
      <c r="CY54" s="1236"/>
      <c r="CZ54" s="1241"/>
      <c r="DA54" s="1242"/>
      <c r="DB54" s="1241"/>
      <c r="DC54" s="1242"/>
      <c r="DD54" s="1236"/>
      <c r="DE54" s="1236"/>
      <c r="DF54" s="1236"/>
      <c r="DG54" s="1236"/>
      <c r="DH54" s="1236"/>
      <c r="DI54" s="1236"/>
      <c r="DJ54" s="1236"/>
      <c r="DK54" s="1236"/>
      <c r="DL54" s="1236"/>
      <c r="DM54" s="1236"/>
      <c r="DN54" s="1236"/>
      <c r="DO54" s="1236"/>
      <c r="DP54" s="1236"/>
      <c r="DQ54" s="1236"/>
      <c r="DR54" s="1236"/>
      <c r="DS54" s="1236"/>
      <c r="DT54" s="1558"/>
      <c r="DU54" s="346"/>
      <c r="DV54" s="1707"/>
      <c r="DW54" s="1710"/>
      <c r="DX54" s="1710"/>
      <c r="DY54" s="1713"/>
    </row>
    <row r="55" spans="2:129" ht="12.75" customHeight="1" thickBot="1" x14ac:dyDescent="0.3">
      <c r="W55" s="442"/>
      <c r="AY55" s="448"/>
      <c r="AZ55" s="345"/>
      <c r="BA55" s="345"/>
      <c r="BB55" s="345"/>
      <c r="BC55" s="345"/>
      <c r="BD55" s="345"/>
      <c r="BI55" s="358">
        <v>0.2</v>
      </c>
      <c r="BJ55" s="359">
        <v>0.4</v>
      </c>
      <c r="BK55" s="359">
        <v>0.60000000000000009</v>
      </c>
      <c r="BL55" s="359">
        <v>0.8</v>
      </c>
      <c r="BM55" s="359">
        <v>1</v>
      </c>
    </row>
    <row r="56" spans="2:129" s="263" customFormat="1" ht="48" customHeight="1" x14ac:dyDescent="0.25">
      <c r="B56" s="1228" t="s">
        <v>1517</v>
      </c>
      <c r="C56" s="1338">
        <v>7</v>
      </c>
      <c r="D56" s="1341" t="s">
        <v>901</v>
      </c>
      <c r="E56" s="1344" t="s">
        <v>919</v>
      </c>
      <c r="F56" s="1341" t="s">
        <v>934</v>
      </c>
      <c r="G56" s="1288" t="s">
        <v>944</v>
      </c>
      <c r="H56" s="1291" t="s">
        <v>1091</v>
      </c>
      <c r="I56" s="464" t="s">
        <v>1092</v>
      </c>
      <c r="J56" s="436" t="s">
        <v>937</v>
      </c>
      <c r="K56" s="466" t="s">
        <v>1093</v>
      </c>
      <c r="L56" s="437" t="s">
        <v>751</v>
      </c>
      <c r="M56" s="1294" t="str">
        <f>IF(G56="","",(CONCATENATE("Posibilidad de afectación ",G56," ",H56," ",I56," ",I57," ",I58," ",I59," ",I60)))</f>
        <v xml:space="preserve">Posibilidad de afectación reputacional y económica por prácticas de plagio en productos de investigación, innovación y producción académica, presentados en la Subred sur, debido a la falta de declaración de originalidad y a deficiencias en la revisión de similitud de los productos escritos presentados al Centro de investigaciones.   </v>
      </c>
      <c r="N56" s="1306" t="s">
        <v>745</v>
      </c>
      <c r="O56" s="1367" t="s">
        <v>720</v>
      </c>
      <c r="P56" s="346"/>
      <c r="Q56" s="1361" t="s">
        <v>757</v>
      </c>
      <c r="R56" s="1297">
        <f>IF(ISERROR(VLOOKUP($Q56,Listas!$F$21:$G$25,2,FALSE)),"",(VLOOKUP($Q56,Listas!$F$21:$G$25,2,FALSE)))</f>
        <v>0.4</v>
      </c>
      <c r="S56" s="1300" t="str">
        <f>IF(ISERROR(VLOOKUP($R56,Listas!$F$4:$G$8,2,FALSE)),"",(VLOOKUP($R56,Listas!$F$4:$G$8,2,FALSE)))</f>
        <v>BAJA
El evento puede ocurrir en algún momento.</v>
      </c>
      <c r="T56" s="1303" t="s">
        <v>725</v>
      </c>
      <c r="U56" s="1318">
        <f>IF(ISERROR(VLOOKUP($T56,Listas!$F$30:$G$37,2,FALSE)),"",(VLOOKUP($T56,Listas!$F$30:$G$37,2,FALSE)))</f>
        <v>0.6</v>
      </c>
      <c r="V56" s="1315" t="str">
        <f>IF(R56="","",(CONCATENATE("R.INHERENTE
",(IF(AND($R56=0.2,$U56=0.2),1,(IF(AND($R56=0.2,$U56=0.4),6,(IF(AND($R56=0.2,$U56=0.6),11,(IF(AND($R56=0.2,$U56=0.8),16,(IF(AND($R56=0.2,$U56=1),21,(IF(AND($R56=0.4,$U56=0.2),2,(IF(AND($R56=0.4,$U56=0.4),7,(IF(AND($R56=0.4,$U56=0.6),12,(IF(AND($R56=0.4,$U56=0.8),17,(IF(AND($R56=0.4,$U56=1),22,(IF(AND($R56=0.6,$U56=0.2),3,(IF(AND($R56=0.6,$U56=0.4),8,(IF(AND($R56=0.6,$U56=0.6),13,(IF(AND($R56=0.6,$U56=0.8),18,(IF(AND($R56=0.6,$U56=1),23,(IF(AND($R56=0.8,$U56=0.2),4,(IF(AND($R56=0.8,$U56=0.4),9,(IF(AND($R56=0.8,$U56=0.6),14,(IF(AND($R56=0.8,$U56=0.8),19,(IF(AND($R56=0.8,$U56=1),24,(IF(AND($R56=1,$U56=0.2),5,(IF(AND($R56=1,$U56=0.4),10,(IF(AND($R56=1,$U56=0.6),15,(IF(AND($R56=1,$U56=0.8),20,(IF(AND($R56=1,$U56=1),25,"")))))))))))))))))))))))))))))))))))))))))))))))))))))</f>
        <v>R.INHERENTE
12</v>
      </c>
      <c r="W56" s="442"/>
      <c r="X56" s="472" t="s">
        <v>1399</v>
      </c>
      <c r="Y56" s="265" t="s">
        <v>650</v>
      </c>
      <c r="Z56" s="1364" t="s">
        <v>43</v>
      </c>
      <c r="AA56" s="1388">
        <v>25</v>
      </c>
      <c r="AB56" s="1389"/>
      <c r="AC56" s="1388"/>
      <c r="AD56" s="1389"/>
      <c r="AE56" s="1388"/>
      <c r="AF56" s="1389"/>
      <c r="AG56" s="1388"/>
      <c r="AH56" s="1389"/>
      <c r="AI56" s="1388">
        <v>15</v>
      </c>
      <c r="AJ56" s="1389"/>
      <c r="AK56" s="366">
        <f>AA56+AC56+AE56+AG56+AI56</f>
        <v>40</v>
      </c>
      <c r="AL56" s="356">
        <v>0.24</v>
      </c>
      <c r="AM56" s="1335">
        <f>U56</f>
        <v>0.6</v>
      </c>
      <c r="AN56" s="1331" t="s">
        <v>189</v>
      </c>
      <c r="AO56" s="1332"/>
      <c r="AP56" s="1333" t="s">
        <v>538</v>
      </c>
      <c r="AQ56" s="1334"/>
      <c r="AR56" s="1331" t="s">
        <v>189</v>
      </c>
      <c r="AS56" s="1332"/>
      <c r="AT56" s="486" t="s">
        <v>1096</v>
      </c>
      <c r="AU56" s="458" t="s">
        <v>560</v>
      </c>
      <c r="AV56" s="475" t="s">
        <v>1100</v>
      </c>
      <c r="AW56" s="491" t="s">
        <v>1098</v>
      </c>
      <c r="AX56" s="492" t="s">
        <v>1099</v>
      </c>
      <c r="AY56" s="448"/>
      <c r="AZ56" s="1508">
        <f>+MIN(AL56:AL60)</f>
        <v>0.16800000000000001</v>
      </c>
      <c r="BA56" s="1321" t="str">
        <f>+(IF($AY48=0.2,"MUY BAJA",(IF($AY48=0.4,"BAJA",(IF($AY48=0.6,"MEDIA",(IF($AY48=0.8,"ALTA",(IF($AY48=1,"MUY ALTA",""))))))))))</f>
        <v>MUY BAJA</v>
      </c>
      <c r="BB56" s="1324">
        <f>+MIN(AM56:AM60)</f>
        <v>0.6</v>
      </c>
      <c r="BC56" s="1321" t="str">
        <f>+(IF($BF56=0.2,"MUY BAJA",(IF($BF56=0.4,"BAJA",(IF($BF56=0.6,"MEDIA",(IF($BF56=0.8,"ALTA",(IF($BF56=1,"MUY ALTA",""))))))))))</f>
        <v>MEDIA</v>
      </c>
      <c r="BD56" s="1511" t="str">
        <f>IF($AY48="","",(CONCATENATE("R.RESIDUAL
",(IF(AND($AY48=0.2,$BF56=0.2),1,(IF(AND($AY48=0.2,$BF56=0.4),6,(IF(AND($AY48=0.2,$BF56=0.6),11,(IF(AND($AY48=0.2,$BF56=0.8),16,(IF(AND($AY48=0.2,$BF56=1),21,(IF(AND($AY48=0.4,$BF56=0.2),2,(IF(AND($AY48=0.4,$BF56=0.4),7,(IF(AND($AY48=0.4,$BF56=0.6),12,(IF(AND($AY48=0.4,$BF56=0.8),17,(IF(AND($AY48=0.4,$BF56=1),22,(IF(AND($AY48=0.6,$BF56=0.2),3,(IF(AND($AY48=0.6,$BF56=0.4),8,(IF(AND($AY48=0.6,$BF56=0.6),13,(IF(AND($AY48=0.6,$BF56=0.8),18,(IF(AND($AY48=0.6,$BF56=1),23,(IF(AND($AY48=0.8,$BF56=0.2),4,(IF(AND($AY48=0.8,$BF56=0.4),9,(IF(AND($AY48=0.8,$BF56=0.6),14,(IF(AND($AY48=0.8,$BF56=0.8),19,(IF(AND($AY48=0.8,$BF56=1),24,(IF(AND($AY48=1,$BF56=0.2),5,(IF(AND($AY48=1,$BF56=0.4),10,(IF(AND($AY48=1,$BF56=0.6),15,(IF(AND($AY48=1,$BF56=0.8),20,(IF(AND($AY48=1,$BF56=1),25,"")))))))))))))))))))))))))))))))))))))))))))))))))))))</f>
        <v>R.RESIDUAL
11</v>
      </c>
      <c r="BE56" s="1505" t="s">
        <v>651</v>
      </c>
      <c r="BF56" s="264">
        <f>+(IF(AND($BB56&gt;0,$BB56&lt;=0.2),0.2,(IF(AND($BB56&gt;0.2,$BB56&lt;=0.4),0.4,(IF(AND($BB56&gt;0.4,$BB56&lt;=0.6),0.6,(IF(AND($BB56&gt;0.6,$BB56&lt;=0.8),0.8,(IF($BB56&gt;0.8,1,""))))))))))</f>
        <v>0.6</v>
      </c>
      <c r="BG56" s="253">
        <f>+VLOOKUP($BD56,Listas!$G$114:$H$138,2,FALSE)</f>
        <v>11</v>
      </c>
      <c r="BH56" s="348">
        <v>1</v>
      </c>
      <c r="BI56" s="403" t="str">
        <f>IF(ISERROR(IF(V56="R.INHERENTE
5","R. INHERENTE",(IF(BD56="R.RESIDUAL
5","R. RESIDUAL"," ")))),"",(IF(V56="R.INHERENTE
5","R. INHERENTE",(IF(BD56="R.RESIDUAL
5","R. RESIDUAL"," ")))))</f>
        <v xml:space="preserve"> </v>
      </c>
      <c r="BJ56" s="404" t="str">
        <f>IF(ISERROR(IF(V56="R.INHERENTE
10","R. INHERENTE",(IF(BD56="R.RESIDUAL
10","R. RESIDUAL"," ")))),"",(IF(V56="R.INHERENTE
10","R. INHERENTE",(IF(BD56="R.RESIDUAL
10","R. RESIDUAL"," ")))))</f>
        <v xml:space="preserve"> </v>
      </c>
      <c r="BK56" s="409" t="str">
        <f>IF(ISERROR(IF(V56="R.INHERENTE
15","R. INHERENTE",(IF(BD56="R.RESIDUAL
15","R. RESIDUAL"," ")))),"",(IF(V56="R.INHERENTE
15","R. INHERENTE",(IF(BD56="R.RESIDUAL
15","R. RESIDUAL"," ")))))</f>
        <v xml:space="preserve"> </v>
      </c>
      <c r="BL56" s="409" t="str">
        <f>IF(ISERROR(IF(V56="R.INHERENTE
20","R. INHERENTE",(IF(BD56="R.RESIDUAL
20","R. RESIDUAL"," ")))),"",(IF(V56="R.INHERENTE
20","R. INHERENTE",(IF(BD56="R.RESIDUAL
20","R. RESIDUAL"," ")))))</f>
        <v xml:space="preserve"> </v>
      </c>
      <c r="BM56" s="254" t="str">
        <f>IF(ISERROR(IF(V56="R.INHERENTE
25","R. INHERENTE",(IF(BD56="R.RESIDUAL
25","R. RESIDUAL"," ")))),"",(IF(V56="R.INHERENTE
25","R. INHERENTE",(IF(BD56="R.RESIDUAL
25","R. RESIDUAL"," ")))))</f>
        <v xml:space="preserve"> </v>
      </c>
      <c r="BN56" s="346"/>
      <c r="BO56" s="1565" t="s">
        <v>1439</v>
      </c>
      <c r="BP56" s="1266" t="s">
        <v>1102</v>
      </c>
      <c r="BQ56" s="1526">
        <v>44927</v>
      </c>
      <c r="BR56" s="1526">
        <v>45078</v>
      </c>
      <c r="BS56" s="1266" t="s">
        <v>560</v>
      </c>
      <c r="BT56" s="1502" t="s">
        <v>597</v>
      </c>
      <c r="BU56" s="346"/>
      <c r="BV56" s="1573" t="s">
        <v>1193</v>
      </c>
      <c r="BW56" s="1570" t="s">
        <v>1103</v>
      </c>
      <c r="BX56" s="1576" t="s">
        <v>1104</v>
      </c>
      <c r="BY56" s="346"/>
      <c r="BZ56" s="1279" t="s">
        <v>1720</v>
      </c>
      <c r="CA56" s="1243" t="s">
        <v>1721</v>
      </c>
      <c r="CB56" s="1246" t="s">
        <v>1722</v>
      </c>
      <c r="CC56" s="1254"/>
      <c r="CD56" s="1254" t="s">
        <v>189</v>
      </c>
      <c r="CE56" s="1254" t="s">
        <v>189</v>
      </c>
      <c r="CF56" s="1254" t="s">
        <v>189</v>
      </c>
      <c r="CG56" s="1254"/>
      <c r="CH56" s="1254" t="s">
        <v>189</v>
      </c>
      <c r="CI56" s="1254" t="s">
        <v>189</v>
      </c>
      <c r="CJ56" s="1254" t="s">
        <v>189</v>
      </c>
      <c r="CK56" s="1254"/>
      <c r="CL56" s="1254" t="s">
        <v>39</v>
      </c>
      <c r="CM56" s="1254" t="s">
        <v>39</v>
      </c>
      <c r="CN56" s="1254" t="s">
        <v>39</v>
      </c>
      <c r="CO56" s="1254"/>
      <c r="CP56" s="1254" t="s">
        <v>189</v>
      </c>
      <c r="CQ56" s="1254" t="s">
        <v>189</v>
      </c>
      <c r="CR56" s="1254" t="s">
        <v>189</v>
      </c>
      <c r="CS56" s="1254"/>
      <c r="CT56" s="1556" t="s">
        <v>1718</v>
      </c>
      <c r="CU56" s="346"/>
      <c r="CV56" s="1279" t="s">
        <v>1720</v>
      </c>
      <c r="CW56" s="1243" t="s">
        <v>1721</v>
      </c>
      <c r="CX56" s="1246" t="s">
        <v>1722</v>
      </c>
      <c r="CY56" s="1234"/>
      <c r="CZ56" s="1237" t="s">
        <v>39</v>
      </c>
      <c r="DA56" s="1238"/>
      <c r="DB56" s="1237"/>
      <c r="DC56" s="1238"/>
      <c r="DD56" s="1234" t="s">
        <v>189</v>
      </c>
      <c r="DE56" s="1234" t="s">
        <v>189</v>
      </c>
      <c r="DF56" s="1234" t="s">
        <v>189</v>
      </c>
      <c r="DG56" s="1234"/>
      <c r="DH56" s="1234" t="s">
        <v>189</v>
      </c>
      <c r="DI56" s="1234" t="s">
        <v>189</v>
      </c>
      <c r="DJ56" s="1234" t="s">
        <v>189</v>
      </c>
      <c r="DK56" s="1234"/>
      <c r="DL56" s="1234" t="s">
        <v>39</v>
      </c>
      <c r="DM56" s="1234" t="s">
        <v>39</v>
      </c>
      <c r="DN56" s="1234" t="s">
        <v>39</v>
      </c>
      <c r="DO56" s="1234"/>
      <c r="DP56" s="1234" t="s">
        <v>189</v>
      </c>
      <c r="DQ56" s="1234" t="s">
        <v>189</v>
      </c>
      <c r="DR56" s="1234" t="s">
        <v>189</v>
      </c>
      <c r="DS56" s="1234"/>
      <c r="DT56" s="1556" t="s">
        <v>1719</v>
      </c>
      <c r="DU56" s="346"/>
      <c r="DV56" s="1705"/>
      <c r="DW56" s="1708"/>
      <c r="DX56" s="1708"/>
      <c r="DY56" s="1711"/>
    </row>
    <row r="57" spans="2:129" s="263" customFormat="1" ht="48" customHeight="1" x14ac:dyDescent="0.25">
      <c r="B57" s="1229"/>
      <c r="C57" s="1339"/>
      <c r="D57" s="1342"/>
      <c r="E57" s="1345"/>
      <c r="F57" s="1342"/>
      <c r="G57" s="1289"/>
      <c r="H57" s="1292"/>
      <c r="I57" s="465" t="s">
        <v>1094</v>
      </c>
      <c r="J57" s="434" t="s">
        <v>936</v>
      </c>
      <c r="K57" s="467" t="s">
        <v>1095</v>
      </c>
      <c r="L57" s="432" t="s">
        <v>751</v>
      </c>
      <c r="M57" s="1295"/>
      <c r="N57" s="1307"/>
      <c r="O57" s="1368"/>
      <c r="P57" s="346"/>
      <c r="Q57" s="1362"/>
      <c r="R57" s="1298"/>
      <c r="S57" s="1301"/>
      <c r="T57" s="1304"/>
      <c r="U57" s="1319"/>
      <c r="V57" s="1316"/>
      <c r="W57" s="442"/>
      <c r="X57" s="473" t="s">
        <v>1400</v>
      </c>
      <c r="Y57" s="240" t="s">
        <v>650</v>
      </c>
      <c r="Z57" s="1365"/>
      <c r="AA57" s="1311"/>
      <c r="AB57" s="1312"/>
      <c r="AC57" s="1311">
        <v>15</v>
      </c>
      <c r="AD57" s="1312"/>
      <c r="AE57" s="1311"/>
      <c r="AF57" s="1312"/>
      <c r="AG57" s="1311"/>
      <c r="AH57" s="1312"/>
      <c r="AI57" s="1311">
        <v>15</v>
      </c>
      <c r="AJ57" s="1312"/>
      <c r="AK57" s="360">
        <f>AA57+AC57+AE57+AG57+AI57</f>
        <v>30</v>
      </c>
      <c r="AL57" s="354">
        <v>0.16800000000000001</v>
      </c>
      <c r="AM57" s="1336"/>
      <c r="AN57" s="1327" t="s">
        <v>39</v>
      </c>
      <c r="AO57" s="1328"/>
      <c r="AP57" s="1313" t="s">
        <v>538</v>
      </c>
      <c r="AQ57" s="1314"/>
      <c r="AR57" s="1327" t="s">
        <v>189</v>
      </c>
      <c r="AS57" s="1328"/>
      <c r="AT57" s="479" t="s">
        <v>1097</v>
      </c>
      <c r="AU57" s="459" t="s">
        <v>560</v>
      </c>
      <c r="AV57" s="485" t="s">
        <v>1101</v>
      </c>
      <c r="AW57" s="493" t="s">
        <v>1098</v>
      </c>
      <c r="AX57" s="494" t="s">
        <v>1099</v>
      </c>
      <c r="AY57" s="448"/>
      <c r="AZ57" s="1509"/>
      <c r="BA57" s="1322"/>
      <c r="BB57" s="1325"/>
      <c r="BC57" s="1322"/>
      <c r="BD57" s="1512"/>
      <c r="BE57" s="1506"/>
      <c r="BF57" s="345"/>
      <c r="BG57" s="256"/>
      <c r="BH57" s="348">
        <v>0.8</v>
      </c>
      <c r="BI57" s="405" t="str">
        <f>IF(ISERROR(IF(V56="R.INHERENTE
4","R. INHERENTE",(IF(BD56="R.RESIDUAL
4","R. RESIDUAL"," ")))),"",(IF(V56="R.INHERENTE
4","R. INHERENTE",(IF(BD56="R.RESIDUAL
4","R. RESIDUAL"," ")))))</f>
        <v xml:space="preserve"> </v>
      </c>
      <c r="BJ57" s="406" t="str">
        <f>IF(ISERROR(IF(V56="R.INHERENTE
9","R. INHERENTE",(IF(BD56="R.RESIDUAL
9","R. RESIDUAL"," ")))),"",(IF(V56="R.INHERENTE
9","R. INHERENTE",(IF(BD56="R.RESIDUAL
9","R. RESIDUAL"," ")))))</f>
        <v xml:space="preserve"> </v>
      </c>
      <c r="BK57" s="258" t="str">
        <f>IF(ISERROR(IF(V56="R.INHERENTE
14","R. INHERENTE",(IF(BD56="R.RESIDUAL
14","R. RESIDUAL"," ")))),"",(IF(V56="R.INHERENTE
14","R. INHERENTE",(IF(BD56="R.RESIDUAL
14","R. RESIDUAL"," ")))))</f>
        <v xml:space="preserve"> </v>
      </c>
      <c r="BL57" s="410" t="str">
        <f>IF(ISERROR(IF(V56="R.INHERENTE
19","R. INHERENTE",(IF(BD56="R.RESIDUAL
19","R. RESIDUAL"," ")))),"",(IF(V56="R.INHERENTE
19","R. INHERENTE",(IF(BD56="R.RESIDUAL
19","R. RESIDUAL"," ")))))</f>
        <v xml:space="preserve"> </v>
      </c>
      <c r="BM57" s="259" t="str">
        <f>IF(ISERROR(IF(V56="R.INHERENTE
24","R. INHERENTE",(IF(BD56="R.RESIDUAL
24","R. RESIDUAL"," ")))),"",(IF(V56="R.INHERENTE
24","R. INHERENTE",(IF(BD56="R.RESIDUAL
24","R. RESIDUAL"," ")))))</f>
        <v xml:space="preserve"> </v>
      </c>
      <c r="BN57" s="346"/>
      <c r="BO57" s="1579"/>
      <c r="BP57" s="1527"/>
      <c r="BQ57" s="1527"/>
      <c r="BR57" s="1527"/>
      <c r="BS57" s="1527"/>
      <c r="BT57" s="1503"/>
      <c r="BU57" s="346"/>
      <c r="BV57" s="1574"/>
      <c r="BW57" s="1571"/>
      <c r="BX57" s="1577"/>
      <c r="BY57" s="346"/>
      <c r="BZ57" s="1280"/>
      <c r="CA57" s="1244"/>
      <c r="CB57" s="1247"/>
      <c r="CC57" s="1255"/>
      <c r="CD57" s="1255"/>
      <c r="CE57" s="1255"/>
      <c r="CF57" s="1255"/>
      <c r="CG57" s="1255"/>
      <c r="CH57" s="1255"/>
      <c r="CI57" s="1255"/>
      <c r="CJ57" s="1255"/>
      <c r="CK57" s="1255"/>
      <c r="CL57" s="1255"/>
      <c r="CM57" s="1255"/>
      <c r="CN57" s="1255"/>
      <c r="CO57" s="1255"/>
      <c r="CP57" s="1255"/>
      <c r="CQ57" s="1255"/>
      <c r="CR57" s="1255"/>
      <c r="CS57" s="1255"/>
      <c r="CT57" s="1557"/>
      <c r="CU57" s="346"/>
      <c r="CV57" s="1280"/>
      <c r="CW57" s="1244"/>
      <c r="CX57" s="1247"/>
      <c r="CY57" s="1235"/>
      <c r="CZ57" s="1239"/>
      <c r="DA57" s="1240"/>
      <c r="DB57" s="1239"/>
      <c r="DC57" s="1240"/>
      <c r="DD57" s="1235"/>
      <c r="DE57" s="1235"/>
      <c r="DF57" s="1235"/>
      <c r="DG57" s="1235"/>
      <c r="DH57" s="1235"/>
      <c r="DI57" s="1235"/>
      <c r="DJ57" s="1235"/>
      <c r="DK57" s="1235"/>
      <c r="DL57" s="1235"/>
      <c r="DM57" s="1235"/>
      <c r="DN57" s="1235"/>
      <c r="DO57" s="1235"/>
      <c r="DP57" s="1235"/>
      <c r="DQ57" s="1235"/>
      <c r="DR57" s="1235"/>
      <c r="DS57" s="1235"/>
      <c r="DT57" s="1557"/>
      <c r="DU57" s="346"/>
      <c r="DV57" s="1706"/>
      <c r="DW57" s="1709"/>
      <c r="DX57" s="1709"/>
      <c r="DY57" s="1712"/>
    </row>
    <row r="58" spans="2:129" s="263" customFormat="1" ht="48" customHeight="1" x14ac:dyDescent="0.25">
      <c r="B58" s="1229"/>
      <c r="C58" s="1339"/>
      <c r="D58" s="1342"/>
      <c r="E58" s="1345"/>
      <c r="F58" s="1342"/>
      <c r="G58" s="1289"/>
      <c r="H58" s="1292"/>
      <c r="I58" s="460"/>
      <c r="J58" s="434" t="s">
        <v>938</v>
      </c>
      <c r="K58" s="461"/>
      <c r="L58" s="432"/>
      <c r="M58" s="1295"/>
      <c r="N58" s="1307"/>
      <c r="O58" s="1368"/>
      <c r="P58" s="346"/>
      <c r="Q58" s="1362"/>
      <c r="R58" s="1298"/>
      <c r="S58" s="1301"/>
      <c r="T58" s="1304"/>
      <c r="U58" s="1319"/>
      <c r="V58" s="1316"/>
      <c r="W58" s="442"/>
      <c r="X58" s="357"/>
      <c r="Y58" s="240"/>
      <c r="Z58" s="1365"/>
      <c r="AA58" s="1311"/>
      <c r="AB58" s="1312"/>
      <c r="AC58" s="1311"/>
      <c r="AD58" s="1312"/>
      <c r="AE58" s="1311"/>
      <c r="AF58" s="1312"/>
      <c r="AG58" s="1311"/>
      <c r="AH58" s="1312"/>
      <c r="AI58" s="1311"/>
      <c r="AJ58" s="1312"/>
      <c r="AK58" s="360">
        <f>AA58+AC58+AE58+AG58+AI58</f>
        <v>0</v>
      </c>
      <c r="AL58" s="354"/>
      <c r="AM58" s="1336"/>
      <c r="AN58" s="1327"/>
      <c r="AO58" s="1328"/>
      <c r="AP58" s="1313"/>
      <c r="AQ58" s="1314"/>
      <c r="AR58" s="1327"/>
      <c r="AS58" s="1328"/>
      <c r="AT58" s="479"/>
      <c r="AU58" s="459"/>
      <c r="AV58" s="485"/>
      <c r="AW58" s="493"/>
      <c r="AX58" s="494"/>
      <c r="AY58" s="448"/>
      <c r="AZ58" s="1509"/>
      <c r="BA58" s="1322"/>
      <c r="BB58" s="1325"/>
      <c r="BC58" s="1322"/>
      <c r="BD58" s="1512"/>
      <c r="BE58" s="1506"/>
      <c r="BF58" s="345"/>
      <c r="BG58" s="256"/>
      <c r="BH58" s="348">
        <v>0.60000000000000009</v>
      </c>
      <c r="BI58" s="405" t="str">
        <f>IF(ISERROR(IF(V56="R.INHERENTE
3","R. INHERENTE",(IF(BD56="R.RESIDUAL
3","R. RESIDUAL"," ")))),"",(IF(V56="R.INHERENTE
3","R. INHERENTE",(IF(BD56="R.RESIDUAL
3","R. RESIDUAL"," ")))))</f>
        <v xml:space="preserve"> </v>
      </c>
      <c r="BJ58" s="406" t="str">
        <f>IF(ISERROR(IF(V56="R.INHERENTE
8","R. INHERENTE",(IF(BD56="R.RESIDUAL
8","R. RESIDUAL"," ")))),"",(IF(V56="R.INHERENTE
8","R. INHERENTE",(IF(BD56="R.RESIDUAL
8","R. RESIDUAL"," ")))))</f>
        <v xml:space="preserve"> </v>
      </c>
      <c r="BK58" s="258" t="str">
        <f>IF(ISERROR(IF(V56="R.INHERENTE
13","R. INHERENTE",(IF(BD56="R.RESIDUAL
13","R. RESIDUAL"," ")))),"",(IF(V56="R.INHERENTE
13","R. INHERENTE",(IF(BD56="R.RESIDUAL
13","R. RESIDUAL"," ")))))</f>
        <v xml:space="preserve"> </v>
      </c>
      <c r="BL58" s="410" t="str">
        <f>IF(ISERROR(IF(V56="R.INHERENTE
18","R. INHERENTE",(IF(BD56="R.RESIDUAL
18","R. RESIDUAL"," ")))),"",(IF(V56="R.INHERENTE
18","R. INHERENTE",(IF(BD56="R.RESIDUAL
18","R. RESIDUAL"," ")))))</f>
        <v xml:space="preserve"> </v>
      </c>
      <c r="BM58" s="259" t="str">
        <f>IF(ISERROR(IF(V56="R.INHERENTE
23","R. INHERENTE",(IF(BD56="R.RESIDUAL
23","R. RESIDUAL"," ")))),"",(IF(V56="R.INHERENTE
23","R. INHERENTE",(IF(BD56="R.RESIDUAL
23","R. RESIDUAL"," ")))))</f>
        <v xml:space="preserve"> </v>
      </c>
      <c r="BN58" s="346"/>
      <c r="BO58" s="1579"/>
      <c r="BP58" s="1527"/>
      <c r="BQ58" s="1527"/>
      <c r="BR58" s="1527"/>
      <c r="BS58" s="1527"/>
      <c r="BT58" s="1503"/>
      <c r="BU58" s="346"/>
      <c r="BV58" s="1574"/>
      <c r="BW58" s="1571"/>
      <c r="BX58" s="1577"/>
      <c r="BY58" s="346"/>
      <c r="BZ58" s="1280"/>
      <c r="CA58" s="1244"/>
      <c r="CB58" s="1247"/>
      <c r="CC58" s="1255"/>
      <c r="CD58" s="1255"/>
      <c r="CE58" s="1255"/>
      <c r="CF58" s="1255"/>
      <c r="CG58" s="1255"/>
      <c r="CH58" s="1255"/>
      <c r="CI58" s="1255"/>
      <c r="CJ58" s="1255"/>
      <c r="CK58" s="1255"/>
      <c r="CL58" s="1255"/>
      <c r="CM58" s="1255"/>
      <c r="CN58" s="1255"/>
      <c r="CO58" s="1255"/>
      <c r="CP58" s="1255"/>
      <c r="CQ58" s="1255"/>
      <c r="CR58" s="1255"/>
      <c r="CS58" s="1255"/>
      <c r="CT58" s="1557"/>
      <c r="CU58" s="346"/>
      <c r="CV58" s="1280"/>
      <c r="CW58" s="1244"/>
      <c r="CX58" s="1247"/>
      <c r="CY58" s="1235"/>
      <c r="CZ58" s="1239"/>
      <c r="DA58" s="1240"/>
      <c r="DB58" s="1239"/>
      <c r="DC58" s="1240"/>
      <c r="DD58" s="1235"/>
      <c r="DE58" s="1235"/>
      <c r="DF58" s="1235"/>
      <c r="DG58" s="1235"/>
      <c r="DH58" s="1235"/>
      <c r="DI58" s="1235"/>
      <c r="DJ58" s="1235"/>
      <c r="DK58" s="1235"/>
      <c r="DL58" s="1235"/>
      <c r="DM58" s="1235"/>
      <c r="DN58" s="1235"/>
      <c r="DO58" s="1235"/>
      <c r="DP58" s="1235"/>
      <c r="DQ58" s="1235"/>
      <c r="DR58" s="1235"/>
      <c r="DS58" s="1235"/>
      <c r="DT58" s="1557"/>
      <c r="DU58" s="346"/>
      <c r="DV58" s="1706"/>
      <c r="DW58" s="1709"/>
      <c r="DX58" s="1709"/>
      <c r="DY58" s="1712"/>
    </row>
    <row r="59" spans="2:129" s="263" customFormat="1" ht="48" customHeight="1" x14ac:dyDescent="0.25">
      <c r="B59" s="1229"/>
      <c r="C59" s="1339"/>
      <c r="D59" s="1342"/>
      <c r="E59" s="1345"/>
      <c r="F59" s="1342"/>
      <c r="G59" s="1289"/>
      <c r="H59" s="1292"/>
      <c r="I59" s="460"/>
      <c r="J59" s="434" t="s">
        <v>939</v>
      </c>
      <c r="K59" s="461"/>
      <c r="L59" s="432"/>
      <c r="M59" s="1295"/>
      <c r="N59" s="1307"/>
      <c r="O59" s="1368"/>
      <c r="P59" s="346"/>
      <c r="Q59" s="1362"/>
      <c r="R59" s="1298"/>
      <c r="S59" s="1301"/>
      <c r="T59" s="1304"/>
      <c r="U59" s="1319"/>
      <c r="V59" s="1316"/>
      <c r="W59" s="442"/>
      <c r="X59" s="241"/>
      <c r="Y59" s="240"/>
      <c r="Z59" s="1365"/>
      <c r="AA59" s="1311"/>
      <c r="AB59" s="1312"/>
      <c r="AC59" s="1311"/>
      <c r="AD59" s="1312"/>
      <c r="AE59" s="1311"/>
      <c r="AF59" s="1312"/>
      <c r="AG59" s="1311"/>
      <c r="AH59" s="1312"/>
      <c r="AI59" s="1311"/>
      <c r="AJ59" s="1312"/>
      <c r="AK59" s="360">
        <f>AA59+AC59+AE59+AG59+AI59</f>
        <v>0</v>
      </c>
      <c r="AL59" s="354"/>
      <c r="AM59" s="1336"/>
      <c r="AN59" s="1327"/>
      <c r="AO59" s="1328"/>
      <c r="AP59" s="1313"/>
      <c r="AQ59" s="1314"/>
      <c r="AR59" s="1327"/>
      <c r="AS59" s="1328"/>
      <c r="AT59" s="426"/>
      <c r="AU59" s="427"/>
      <c r="AV59" s="485"/>
      <c r="AW59" s="476"/>
      <c r="AX59" s="477"/>
      <c r="AY59" s="448"/>
      <c r="AZ59" s="1509"/>
      <c r="BA59" s="1322"/>
      <c r="BB59" s="1325"/>
      <c r="BC59" s="1322"/>
      <c r="BD59" s="1512"/>
      <c r="BE59" s="1506"/>
      <c r="BF59" s="345"/>
      <c r="BG59" s="256"/>
      <c r="BH59" s="348">
        <v>0.4</v>
      </c>
      <c r="BI59" s="405" t="str">
        <f>IF(ISERROR(IF(V56="R.INHERENTE
2","R. INHERENTE",(IF(BD56="R.RESIDUAL
2","R. RESIDUAL"," ")))),"",(IF(V56="R.INHERENTE
2","R. INHERENTE",(IF(BD56="R.RESIDUAL
2","R. RESIDUAL"," ")))))</f>
        <v xml:space="preserve"> </v>
      </c>
      <c r="BJ59" s="406" t="str">
        <f>IF(ISERROR(IF(V56="R.INHERENTE
7","R. INHERENTE",(IF(BD56="R.RESIDUAL
7","R. RESIDUAL"," ")))),"",(IF(V56="R.INHERENTE
7","R. INHERENTE",(IF(BD56="R.RESIDUAL
7","R. RESIDUAL"," ")))))</f>
        <v xml:space="preserve"> </v>
      </c>
      <c r="BK59" s="257" t="str">
        <f>IF(ISERROR(IF(V56="R.INHERENTE
12","R. INHERENTE",(IF(BD56="R.RESIDUAL
12","R. RESIDUAL"," ")))),"",(IF(V56="R.INHERENTE
12","R. INHERENTE",(IF(BD56="R.RESIDUAL
12","R. RESIDUAL"," ")))))</f>
        <v>R. INHERENTE</v>
      </c>
      <c r="BL59" s="258" t="str">
        <f>IF(ISERROR(IF(V56="R.INHERENTE
17","R. INHERENTE",(IF(BD56="R.RESIDUAL
17","R. RESIDUAL"," ")))),"",(IF(V56="R.INHERENTE
17","R. INHERENTE",(IF(BD56="R.RESIDUAL
17","R. RESIDUAL"," ")))))</f>
        <v xml:space="preserve"> </v>
      </c>
      <c r="BM59" s="259" t="str">
        <f>IF(ISERROR(IF(V56="R.INHERENTE
22","R. INHERENTE",(IF(BD56="R.RESIDUAL
22","R. RESIDUAL"," ")))),"",(IF(V56="R.INHERENTE
22","R. INHERENTE",(IF(BD56="R.RESIDUAL
22","R. RESIDUAL"," ")))))</f>
        <v xml:space="preserve"> </v>
      </c>
      <c r="BN59" s="346"/>
      <c r="BO59" s="1579"/>
      <c r="BP59" s="1527"/>
      <c r="BQ59" s="1527"/>
      <c r="BR59" s="1527"/>
      <c r="BS59" s="1527"/>
      <c r="BT59" s="1503"/>
      <c r="BU59" s="346"/>
      <c r="BV59" s="1574"/>
      <c r="BW59" s="1571"/>
      <c r="BX59" s="1577"/>
      <c r="BY59" s="346"/>
      <c r="BZ59" s="1280"/>
      <c r="CA59" s="1244"/>
      <c r="CB59" s="1247"/>
      <c r="CC59" s="1255"/>
      <c r="CD59" s="1255"/>
      <c r="CE59" s="1255"/>
      <c r="CF59" s="1255"/>
      <c r="CG59" s="1255"/>
      <c r="CH59" s="1255"/>
      <c r="CI59" s="1255"/>
      <c r="CJ59" s="1255"/>
      <c r="CK59" s="1255"/>
      <c r="CL59" s="1255"/>
      <c r="CM59" s="1255"/>
      <c r="CN59" s="1255"/>
      <c r="CO59" s="1255"/>
      <c r="CP59" s="1255"/>
      <c r="CQ59" s="1255"/>
      <c r="CR59" s="1255"/>
      <c r="CS59" s="1255"/>
      <c r="CT59" s="1557"/>
      <c r="CU59" s="346"/>
      <c r="CV59" s="1280"/>
      <c r="CW59" s="1244"/>
      <c r="CX59" s="1247"/>
      <c r="CY59" s="1235"/>
      <c r="CZ59" s="1239"/>
      <c r="DA59" s="1240"/>
      <c r="DB59" s="1239"/>
      <c r="DC59" s="1240"/>
      <c r="DD59" s="1235"/>
      <c r="DE59" s="1235"/>
      <c r="DF59" s="1235"/>
      <c r="DG59" s="1235"/>
      <c r="DH59" s="1235"/>
      <c r="DI59" s="1235"/>
      <c r="DJ59" s="1235"/>
      <c r="DK59" s="1235"/>
      <c r="DL59" s="1235"/>
      <c r="DM59" s="1235"/>
      <c r="DN59" s="1235"/>
      <c r="DO59" s="1235"/>
      <c r="DP59" s="1235"/>
      <c r="DQ59" s="1235"/>
      <c r="DR59" s="1235"/>
      <c r="DS59" s="1235"/>
      <c r="DT59" s="1557"/>
      <c r="DU59" s="346"/>
      <c r="DV59" s="1706"/>
      <c r="DW59" s="1709"/>
      <c r="DX59" s="1709"/>
      <c r="DY59" s="1712"/>
    </row>
    <row r="60" spans="2:129" s="263" customFormat="1" ht="48" customHeight="1" thickBot="1" x14ac:dyDescent="0.3">
      <c r="B60" s="1230"/>
      <c r="C60" s="1340"/>
      <c r="D60" s="1343"/>
      <c r="E60" s="1346"/>
      <c r="F60" s="1343"/>
      <c r="G60" s="1290"/>
      <c r="H60" s="1293"/>
      <c r="I60" s="462"/>
      <c r="J60" s="435" t="s">
        <v>940</v>
      </c>
      <c r="K60" s="463"/>
      <c r="L60" s="433"/>
      <c r="M60" s="1296"/>
      <c r="N60" s="1308"/>
      <c r="O60" s="1369"/>
      <c r="P60" s="346"/>
      <c r="Q60" s="1363"/>
      <c r="R60" s="1299"/>
      <c r="S60" s="1302"/>
      <c r="T60" s="1305"/>
      <c r="U60" s="1320"/>
      <c r="V60" s="1317"/>
      <c r="W60" s="442"/>
      <c r="X60" s="243"/>
      <c r="Y60" s="244"/>
      <c r="Z60" s="1366"/>
      <c r="AA60" s="1309"/>
      <c r="AB60" s="1310"/>
      <c r="AC60" s="1309"/>
      <c r="AD60" s="1310"/>
      <c r="AE60" s="1309"/>
      <c r="AF60" s="1310"/>
      <c r="AG60" s="1309"/>
      <c r="AH60" s="1310"/>
      <c r="AI60" s="1309"/>
      <c r="AJ60" s="1310"/>
      <c r="AK60" s="361">
        <f>AA60+AC60+AE60+AG60+AI60</f>
        <v>0</v>
      </c>
      <c r="AL60" s="355"/>
      <c r="AM60" s="1337"/>
      <c r="AN60" s="1329"/>
      <c r="AO60" s="1330"/>
      <c r="AP60" s="1547"/>
      <c r="AQ60" s="1548"/>
      <c r="AR60" s="1329"/>
      <c r="AS60" s="1330"/>
      <c r="AT60" s="250"/>
      <c r="AU60" s="456"/>
      <c r="AV60" s="249"/>
      <c r="AW60" s="247"/>
      <c r="AX60" s="245"/>
      <c r="AY60" s="448">
        <f>+(IF(AND($AZ68&gt;0,$AZ68&lt;=0.2),0.2,(IF(AND($AZ68&gt;0.2,$AZ68&lt;=0.4),0.4,(IF(AND($AZ68&gt;0.4,$AZ68&lt;=0.6),0.6,(IF(AND($AZ68&gt;0.6,$AZ68&lt;=0.8),0.8,(IF($AZ68&gt;0.8,1,""))))))))))</f>
        <v>0.2</v>
      </c>
      <c r="AZ60" s="1510"/>
      <c r="BA60" s="1323"/>
      <c r="BB60" s="1326"/>
      <c r="BC60" s="1323"/>
      <c r="BD60" s="1513"/>
      <c r="BE60" s="1507"/>
      <c r="BF60" s="345"/>
      <c r="BG60" s="256"/>
      <c r="BH60" s="349">
        <v>0.2</v>
      </c>
      <c r="BI60" s="407" t="str">
        <f>IF(ISERROR(IF(V56="R.INHERENTE
1","R. INHERENTE",(IF(BD56="R.RESIDUAL
1","R. RESIDUAL"," ")))),"",(IF(V56="R.INHERENTE
1","R. INHERENTE",(IF(BD56="R.RESIDUAL
1","R. RESIDUAL"," ")))))</f>
        <v xml:space="preserve"> </v>
      </c>
      <c r="BJ60" s="408" t="str">
        <f>IF(ISERROR(IF(V56="R.INHERENTE
6","R. INHERENTE",(IF(BD56="R.RESIDUAL
6","R. RESIDUAL"," ")))),"",(IF(V56="R.INHERENTE
6","R. INHERENTE",(IF(BD56="R.RESIDUAL
6","R. RESIDUAL"," ")))))</f>
        <v xml:space="preserve"> </v>
      </c>
      <c r="BK60" s="260" t="str">
        <f>IF(ISERROR(IF(V56="R.INHERENTE
11","R. INHERENTE",(IF(BD56="R.RESIDUAL
11","R. RESIDUAL"," ")))),"",(IF(V56="R.INHERENTE
11","R. INHERENTE",(IF(BD56="R.RESIDUAL
11","R. RESIDUAL"," ")))))</f>
        <v>R. RESIDUAL</v>
      </c>
      <c r="BL60" s="261" t="str">
        <f>IF(ISERROR(IF(V56="R.INHERENTE
16","R. INHERENTE",(IF(BD56="R.RESIDUAL
16","R. RESIDUAL"," ")))),"",(IF(V56="R.INHERENTE
16","R. INHERENTE",(IF(BD56="R.RESIDUAL
16","R. RESIDUAL"," ")))))</f>
        <v xml:space="preserve"> </v>
      </c>
      <c r="BM60" s="262" t="str">
        <f>IF(ISERROR(IF(V56="R.INHERENTE
21","R. INHERENTE",(IF(BD56="R.RESIDUAL
21","R. RESIDUAL"," ")))),"",(IF(V56="R.INHERENTE
21","R. INHERENTE",(IF(BD56="R.RESIDUAL
21","R. RESIDUAL"," ")))))</f>
        <v xml:space="preserve"> </v>
      </c>
      <c r="BN60" s="346"/>
      <c r="BO60" s="1580"/>
      <c r="BP60" s="1528"/>
      <c r="BQ60" s="1528"/>
      <c r="BR60" s="1528"/>
      <c r="BS60" s="1528"/>
      <c r="BT60" s="1504"/>
      <c r="BU60" s="346"/>
      <c r="BV60" s="1575"/>
      <c r="BW60" s="1572"/>
      <c r="BX60" s="1578"/>
      <c r="BY60" s="346"/>
      <c r="BZ60" s="1281"/>
      <c r="CA60" s="1245"/>
      <c r="CB60" s="1248"/>
      <c r="CC60" s="1256"/>
      <c r="CD60" s="1256"/>
      <c r="CE60" s="1256"/>
      <c r="CF60" s="1256"/>
      <c r="CG60" s="1256"/>
      <c r="CH60" s="1256"/>
      <c r="CI60" s="1256"/>
      <c r="CJ60" s="1256"/>
      <c r="CK60" s="1256"/>
      <c r="CL60" s="1256"/>
      <c r="CM60" s="1256"/>
      <c r="CN60" s="1256"/>
      <c r="CO60" s="1256"/>
      <c r="CP60" s="1256"/>
      <c r="CQ60" s="1256"/>
      <c r="CR60" s="1256"/>
      <c r="CS60" s="1256"/>
      <c r="CT60" s="1558"/>
      <c r="CU60" s="346"/>
      <c r="CV60" s="1281"/>
      <c r="CW60" s="1245"/>
      <c r="CX60" s="1248"/>
      <c r="CY60" s="1236"/>
      <c r="CZ60" s="1241"/>
      <c r="DA60" s="1242"/>
      <c r="DB60" s="1241"/>
      <c r="DC60" s="1242"/>
      <c r="DD60" s="1236"/>
      <c r="DE60" s="1236"/>
      <c r="DF60" s="1236"/>
      <c r="DG60" s="1236"/>
      <c r="DH60" s="1236"/>
      <c r="DI60" s="1236"/>
      <c r="DJ60" s="1236"/>
      <c r="DK60" s="1236"/>
      <c r="DL60" s="1236"/>
      <c r="DM60" s="1236"/>
      <c r="DN60" s="1236"/>
      <c r="DO60" s="1236"/>
      <c r="DP60" s="1236"/>
      <c r="DQ60" s="1236"/>
      <c r="DR60" s="1236"/>
      <c r="DS60" s="1236"/>
      <c r="DT60" s="1558"/>
      <c r="DU60" s="346"/>
      <c r="DV60" s="1707"/>
      <c r="DW60" s="1710"/>
      <c r="DX60" s="1710"/>
      <c r="DY60" s="1713"/>
    </row>
    <row r="61" spans="2:129" ht="12.75" customHeight="1" thickBot="1" x14ac:dyDescent="0.3">
      <c r="W61" s="442"/>
      <c r="AY61" s="448"/>
      <c r="AZ61" s="345"/>
      <c r="BA61" s="345"/>
      <c r="BB61" s="345"/>
      <c r="BC61" s="345"/>
      <c r="BD61" s="345"/>
      <c r="BI61" s="358">
        <v>0.2</v>
      </c>
      <c r="BJ61" s="359">
        <v>0.4</v>
      </c>
      <c r="BK61" s="359">
        <v>0.60000000000000009</v>
      </c>
      <c r="BL61" s="359">
        <v>0.8</v>
      </c>
      <c r="BM61" s="359">
        <v>1</v>
      </c>
    </row>
    <row r="62" spans="2:129" s="263" customFormat="1" ht="48" customHeight="1" x14ac:dyDescent="0.25">
      <c r="B62" s="1231" t="s">
        <v>1518</v>
      </c>
      <c r="C62" s="1338">
        <v>8</v>
      </c>
      <c r="D62" s="1341" t="s">
        <v>902</v>
      </c>
      <c r="E62" s="1344" t="s">
        <v>920</v>
      </c>
      <c r="F62" s="1341" t="s">
        <v>548</v>
      </c>
      <c r="G62" s="1288" t="s">
        <v>947</v>
      </c>
      <c r="H62" s="1291" t="s">
        <v>1105</v>
      </c>
      <c r="I62" s="464" t="s">
        <v>1106</v>
      </c>
      <c r="J62" s="436" t="s">
        <v>937</v>
      </c>
      <c r="K62" s="466" t="s">
        <v>1107</v>
      </c>
      <c r="L62" s="437" t="s">
        <v>752</v>
      </c>
      <c r="M62" s="1294" t="str">
        <f>IF(G62="","",(CONCATENATE("Posibilidad de afectación ",G62," ",H62," ",I62," ",I63," ",I64," ",I65," ",I66)))</f>
        <v xml:space="preserve">Posibilidad de afectación económica y reputacional por sanciones e investigaciones al recibir o solicitar dádiva o beneficio a nombre propio o de terceros con el fin de contratar insumos medico quirúrgicos de odontología,  debido a la no supervisión al contrato.    </v>
      </c>
      <c r="N62" s="1306" t="s">
        <v>268</v>
      </c>
      <c r="O62" s="1367" t="s">
        <v>720</v>
      </c>
      <c r="P62" s="346"/>
      <c r="Q62" s="1361" t="s">
        <v>758</v>
      </c>
      <c r="R62" s="1297">
        <f>IF(ISERROR(VLOOKUP($Q62,Listas!$F$21:$G$25,2,FALSE)),"",(VLOOKUP($Q62,Listas!$F$21:$G$25,2,FALSE)))</f>
        <v>0.6</v>
      </c>
      <c r="S62" s="1300" t="str">
        <f>IF(ISERROR(VLOOKUP($R62,Listas!$F$4:$G$8,2,FALSE)),"",(VLOOKUP($R62,Listas!$F$4:$G$8,2,FALSE)))</f>
        <v>MEDIA
El evento podrá ocurrir en algún momento.</v>
      </c>
      <c r="T62" s="1303" t="s">
        <v>727</v>
      </c>
      <c r="U62" s="1318">
        <f>IF(ISERROR(VLOOKUP($T62,Listas!$F$30:$G$37,2,FALSE)),"",(VLOOKUP($T62,Listas!$F$30:$G$37,2,FALSE)))</f>
        <v>1</v>
      </c>
      <c r="V62" s="1315" t="str">
        <f>IF(R62="","",(CONCATENATE("R.INHERENTE
",(IF(AND($R62=0.2,$U62=0.2),1,(IF(AND($R62=0.2,$U62=0.4),6,(IF(AND($R62=0.2,$U62=0.6),11,(IF(AND($R62=0.2,$U62=0.8),16,(IF(AND($R62=0.2,$U62=1),21,(IF(AND($R62=0.4,$U62=0.2),2,(IF(AND($R62=0.4,$U62=0.4),7,(IF(AND($R62=0.4,$U62=0.6),12,(IF(AND($R62=0.4,$U62=0.8),17,(IF(AND($R62=0.4,$U62=1),22,(IF(AND($R62=0.6,$U62=0.2),3,(IF(AND($R62=0.6,$U62=0.4),8,(IF(AND($R62=0.6,$U62=0.6),13,(IF(AND($R62=0.6,$U62=0.8),18,(IF(AND($R62=0.6,$U62=1),23,(IF(AND($R62=0.8,$U62=0.2),4,(IF(AND($R62=0.8,$U62=0.4),9,(IF(AND($R62=0.8,$U62=0.6),14,(IF(AND($R62=0.8,$U62=0.8),19,(IF(AND($R62=0.8,$U62=1),24,(IF(AND($R62=1,$U62=0.2),5,(IF(AND($R62=1,$U62=0.4),10,(IF(AND($R62=1,$U62=0.6),15,(IF(AND($R62=1,$U62=0.8),20,(IF(AND($R62=1,$U62=1),25,"")))))))))))))))))))))))))))))))))))))))))))))))))))))</f>
        <v>R.INHERENTE
23</v>
      </c>
      <c r="W62" s="442"/>
      <c r="X62" s="472" t="s">
        <v>1401</v>
      </c>
      <c r="Y62" s="265" t="s">
        <v>650</v>
      </c>
      <c r="Z62" s="1364" t="s">
        <v>43</v>
      </c>
      <c r="AA62" s="1388"/>
      <c r="AB62" s="1389"/>
      <c r="AC62" s="1388">
        <v>15</v>
      </c>
      <c r="AD62" s="1389"/>
      <c r="AE62" s="1388"/>
      <c r="AF62" s="1389"/>
      <c r="AG62" s="1388"/>
      <c r="AH62" s="1389"/>
      <c r="AI62" s="1388">
        <v>15</v>
      </c>
      <c r="AJ62" s="1389"/>
      <c r="AK62" s="366">
        <f>AA62+AC62+AE62+AG62+AI62</f>
        <v>30</v>
      </c>
      <c r="AL62" s="356">
        <v>0.42</v>
      </c>
      <c r="AM62" s="1335">
        <f>U62</f>
        <v>1</v>
      </c>
      <c r="AN62" s="1331" t="s">
        <v>189</v>
      </c>
      <c r="AO62" s="1332"/>
      <c r="AP62" s="1333" t="s">
        <v>538</v>
      </c>
      <c r="AQ62" s="1334"/>
      <c r="AR62" s="1331" t="s">
        <v>189</v>
      </c>
      <c r="AS62" s="1332"/>
      <c r="AT62" s="486" t="s">
        <v>1336</v>
      </c>
      <c r="AU62" s="458" t="s">
        <v>560</v>
      </c>
      <c r="AV62" s="475" t="s">
        <v>1117</v>
      </c>
      <c r="AW62" s="491" t="s">
        <v>1112</v>
      </c>
      <c r="AX62" s="492" t="s">
        <v>1113</v>
      </c>
      <c r="AY62" s="448"/>
      <c r="AZ62" s="1508">
        <f>+MIN(AL62:AL66)</f>
        <v>0.20599999999999999</v>
      </c>
      <c r="BA62" s="1321" t="str">
        <f>+(IF($AY54=0.2,"MUY BAJA",(IF($AY54=0.4,"BAJA",(IF($AY54=0.6,"MEDIA",(IF($AY54=0.8,"ALTA",(IF($AY54=1,"MUY ALTA",""))))))))))</f>
        <v>BAJA</v>
      </c>
      <c r="BB62" s="1324">
        <f>+MIN(AM62:AM66)</f>
        <v>1</v>
      </c>
      <c r="BC62" s="1321" t="str">
        <f>+(IF($BF62=0.2,"MUY BAJA",(IF($BF62=0.4,"BAJA",(IF($BF62=0.6,"MEDIA",(IF($BF62=0.8,"ALTA",(IF($BF62=1,"MUY ALTA",""))))))))))</f>
        <v>MUY ALTA</v>
      </c>
      <c r="BD62" s="1511" t="str">
        <f>IF($AY54="","",(CONCATENATE("R.RESIDUAL
",(IF(AND($AY54=0.2,$BF62=0.2),1,(IF(AND($AY54=0.2,$BF62=0.4),6,(IF(AND($AY54=0.2,$BF62=0.6),11,(IF(AND($AY54=0.2,$BF62=0.8),16,(IF(AND($AY54=0.2,$BF62=1),21,(IF(AND($AY54=0.4,$BF62=0.2),2,(IF(AND($AY54=0.4,$BF62=0.4),7,(IF(AND($AY54=0.4,$BF62=0.6),12,(IF(AND($AY54=0.4,$BF62=0.8),17,(IF(AND($AY54=0.4,$BF62=1),22,(IF(AND($AY54=0.6,$BF62=0.2),3,(IF(AND($AY54=0.6,$BF62=0.4),8,(IF(AND($AY54=0.6,$BF62=0.6),13,(IF(AND($AY54=0.6,$BF62=0.8),18,(IF(AND($AY54=0.6,$BF62=1),23,(IF(AND($AY54=0.8,$BF62=0.2),4,(IF(AND($AY54=0.8,$BF62=0.4),9,(IF(AND($AY54=0.8,$BF62=0.6),14,(IF(AND($AY54=0.8,$BF62=0.8),19,(IF(AND($AY54=0.8,$BF62=1),24,(IF(AND($AY54=1,$BF62=0.2),5,(IF(AND($AY54=1,$BF62=0.4),10,(IF(AND($AY54=1,$BF62=0.6),15,(IF(AND($AY54=1,$BF62=0.8),20,(IF(AND($AY54=1,$BF62=1),25,"")))))))))))))))))))))))))))))))))))))))))))))))))))))</f>
        <v>R.RESIDUAL
22</v>
      </c>
      <c r="BE62" s="1505" t="s">
        <v>651</v>
      </c>
      <c r="BF62" s="264">
        <f>+(IF(AND($BB62&gt;0,$BB62&lt;=0.2),0.2,(IF(AND($BB62&gt;0.2,$BB62&lt;=0.4),0.4,(IF(AND($BB62&gt;0.4,$BB62&lt;=0.6),0.6,(IF(AND($BB62&gt;0.6,$BB62&lt;=0.8),0.8,(IF($BB62&gt;0.8,1,""))))))))))</f>
        <v>1</v>
      </c>
      <c r="BG62" s="253">
        <f>+VLOOKUP($BD62,Listas!$G$114:$H$138,2,FALSE)</f>
        <v>22</v>
      </c>
      <c r="BH62" s="348">
        <v>1</v>
      </c>
      <c r="BI62" s="403" t="str">
        <f>IF(ISERROR(IF(V62="R.INHERENTE
5","R. INHERENTE",(IF(BD62="R.RESIDUAL
5","R. RESIDUAL"," ")))),"",(IF(V62="R.INHERENTE
5","R. INHERENTE",(IF(BD62="R.RESIDUAL
5","R. RESIDUAL"," ")))))</f>
        <v xml:space="preserve"> </v>
      </c>
      <c r="BJ62" s="404" t="str">
        <f>IF(ISERROR(IF(V62="R.INHERENTE
10","R. INHERENTE",(IF(BD62="R.RESIDUAL
10","R. RESIDUAL"," ")))),"",(IF(V62="R.INHERENTE
10","R. INHERENTE",(IF(BD62="R.RESIDUAL
10","R. RESIDUAL"," ")))))</f>
        <v xml:space="preserve"> </v>
      </c>
      <c r="BK62" s="409" t="str">
        <f>IF(ISERROR(IF(V62="R.INHERENTE
15","R. INHERENTE",(IF(BD62="R.RESIDUAL
15","R. RESIDUAL"," ")))),"",(IF(V62="R.INHERENTE
15","R. INHERENTE",(IF(BD62="R.RESIDUAL
15","R. RESIDUAL"," ")))))</f>
        <v xml:space="preserve"> </v>
      </c>
      <c r="BL62" s="409" t="str">
        <f>IF(ISERROR(IF(V62="R.INHERENTE
20","R. INHERENTE",(IF(BD62="R.RESIDUAL
20","R. RESIDUAL"," ")))),"",(IF(V62="R.INHERENTE
20","R. INHERENTE",(IF(BD62="R.RESIDUAL
20","R. RESIDUAL"," ")))))</f>
        <v xml:space="preserve"> </v>
      </c>
      <c r="BM62" s="254" t="str">
        <f>IF(ISERROR(IF(V62="R.INHERENTE
25","R. INHERENTE",(IF(BD62="R.RESIDUAL
25","R. RESIDUAL"," ")))),"",(IF(V62="R.INHERENTE
25","R. INHERENTE",(IF(BD62="R.RESIDUAL
25","R. RESIDUAL"," ")))))</f>
        <v xml:space="preserve"> </v>
      </c>
      <c r="BN62" s="346"/>
      <c r="BO62" s="1565" t="s">
        <v>1118</v>
      </c>
      <c r="BP62" s="1266" t="s">
        <v>1119</v>
      </c>
      <c r="BQ62" s="1526" t="s">
        <v>1120</v>
      </c>
      <c r="BR62" s="1526">
        <v>45078</v>
      </c>
      <c r="BS62" s="1266" t="s">
        <v>561</v>
      </c>
      <c r="BT62" s="1502" t="s">
        <v>597</v>
      </c>
      <c r="BU62" s="346"/>
      <c r="BV62" s="1573" t="s">
        <v>1463</v>
      </c>
      <c r="BW62" s="1647" t="s">
        <v>1121</v>
      </c>
      <c r="BX62" s="1650" t="s">
        <v>1122</v>
      </c>
      <c r="BY62" s="346"/>
      <c r="BZ62" s="1279" t="s">
        <v>1720</v>
      </c>
      <c r="CA62" s="1243" t="s">
        <v>1721</v>
      </c>
      <c r="CB62" s="1246" t="s">
        <v>1722</v>
      </c>
      <c r="CC62" s="1254"/>
      <c r="CD62" s="1254" t="s">
        <v>189</v>
      </c>
      <c r="CE62" s="1254" t="s">
        <v>189</v>
      </c>
      <c r="CF62" s="1254" t="s">
        <v>189</v>
      </c>
      <c r="CG62" s="1254"/>
      <c r="CH62" s="1254" t="s">
        <v>189</v>
      </c>
      <c r="CI62" s="1254" t="s">
        <v>189</v>
      </c>
      <c r="CJ62" s="1254" t="s">
        <v>189</v>
      </c>
      <c r="CK62" s="1254"/>
      <c r="CL62" s="1254" t="s">
        <v>39</v>
      </c>
      <c r="CM62" s="1254" t="s">
        <v>39</v>
      </c>
      <c r="CN62" s="1254" t="s">
        <v>39</v>
      </c>
      <c r="CO62" s="1254"/>
      <c r="CP62" s="1254" t="s">
        <v>189</v>
      </c>
      <c r="CQ62" s="1254" t="s">
        <v>189</v>
      </c>
      <c r="CR62" s="1254" t="s">
        <v>189</v>
      </c>
      <c r="CS62" s="1254"/>
      <c r="CT62" s="1556" t="s">
        <v>1718</v>
      </c>
      <c r="CU62" s="346"/>
      <c r="CV62" s="1279" t="s">
        <v>1720</v>
      </c>
      <c r="CW62" s="1243" t="s">
        <v>1721</v>
      </c>
      <c r="CX62" s="1246" t="s">
        <v>1722</v>
      </c>
      <c r="CY62" s="1234"/>
      <c r="CZ62" s="1237" t="s">
        <v>39</v>
      </c>
      <c r="DA62" s="1238"/>
      <c r="DB62" s="1237"/>
      <c r="DC62" s="1238"/>
      <c r="DD62" s="1234" t="s">
        <v>189</v>
      </c>
      <c r="DE62" s="1234" t="s">
        <v>189</v>
      </c>
      <c r="DF62" s="1234" t="s">
        <v>189</v>
      </c>
      <c r="DG62" s="1234"/>
      <c r="DH62" s="1234" t="s">
        <v>189</v>
      </c>
      <c r="DI62" s="1234" t="s">
        <v>189</v>
      </c>
      <c r="DJ62" s="1234" t="s">
        <v>189</v>
      </c>
      <c r="DK62" s="1234"/>
      <c r="DL62" s="1234" t="s">
        <v>39</v>
      </c>
      <c r="DM62" s="1234" t="s">
        <v>39</v>
      </c>
      <c r="DN62" s="1234" t="s">
        <v>39</v>
      </c>
      <c r="DO62" s="1234"/>
      <c r="DP62" s="1234" t="s">
        <v>189</v>
      </c>
      <c r="DQ62" s="1234" t="s">
        <v>189</v>
      </c>
      <c r="DR62" s="1234" t="s">
        <v>189</v>
      </c>
      <c r="DS62" s="1234"/>
      <c r="DT62" s="1556" t="s">
        <v>1719</v>
      </c>
      <c r="DU62" s="346"/>
      <c r="DV62" s="1705"/>
      <c r="DW62" s="1708"/>
      <c r="DX62" s="1708"/>
      <c r="DY62" s="1711"/>
    </row>
    <row r="63" spans="2:129" s="263" customFormat="1" ht="48" customHeight="1" x14ac:dyDescent="0.25">
      <c r="B63" s="1232"/>
      <c r="C63" s="1339"/>
      <c r="D63" s="1342"/>
      <c r="E63" s="1345"/>
      <c r="F63" s="1342"/>
      <c r="G63" s="1289"/>
      <c r="H63" s="1292"/>
      <c r="I63" s="431"/>
      <c r="J63" s="434" t="s">
        <v>936</v>
      </c>
      <c r="K63" s="467" t="s">
        <v>1108</v>
      </c>
      <c r="L63" s="432" t="s">
        <v>751</v>
      </c>
      <c r="M63" s="1295"/>
      <c r="N63" s="1307"/>
      <c r="O63" s="1368"/>
      <c r="P63" s="346"/>
      <c r="Q63" s="1362"/>
      <c r="R63" s="1298"/>
      <c r="S63" s="1301"/>
      <c r="T63" s="1304"/>
      <c r="U63" s="1319"/>
      <c r="V63" s="1316"/>
      <c r="W63" s="442"/>
      <c r="X63" s="473" t="s">
        <v>1402</v>
      </c>
      <c r="Y63" s="240" t="s">
        <v>650</v>
      </c>
      <c r="Z63" s="1365"/>
      <c r="AA63" s="1311"/>
      <c r="AB63" s="1312"/>
      <c r="AC63" s="1311">
        <v>15</v>
      </c>
      <c r="AD63" s="1312"/>
      <c r="AE63" s="1311"/>
      <c r="AF63" s="1312"/>
      <c r="AG63" s="1311"/>
      <c r="AH63" s="1312"/>
      <c r="AI63" s="1311">
        <v>15</v>
      </c>
      <c r="AJ63" s="1312"/>
      <c r="AK63" s="360">
        <f>AA63+AC63+AE63+AG63+AI63</f>
        <v>30</v>
      </c>
      <c r="AL63" s="354">
        <v>0.29399999999999998</v>
      </c>
      <c r="AM63" s="1336"/>
      <c r="AN63" s="1327" t="s">
        <v>189</v>
      </c>
      <c r="AO63" s="1328"/>
      <c r="AP63" s="1313" t="s">
        <v>538</v>
      </c>
      <c r="AQ63" s="1314"/>
      <c r="AR63" s="1327" t="s">
        <v>189</v>
      </c>
      <c r="AS63" s="1328"/>
      <c r="AT63" s="479" t="s">
        <v>1110</v>
      </c>
      <c r="AU63" s="459" t="s">
        <v>561</v>
      </c>
      <c r="AV63" s="485" t="s">
        <v>1137</v>
      </c>
      <c r="AW63" s="493" t="s">
        <v>1112</v>
      </c>
      <c r="AX63" s="494" t="s">
        <v>1114</v>
      </c>
      <c r="AY63" s="448"/>
      <c r="AZ63" s="1509"/>
      <c r="BA63" s="1322"/>
      <c r="BB63" s="1325"/>
      <c r="BC63" s="1322"/>
      <c r="BD63" s="1512"/>
      <c r="BE63" s="1506"/>
      <c r="BF63" s="345"/>
      <c r="BG63" s="256"/>
      <c r="BH63" s="348">
        <v>0.8</v>
      </c>
      <c r="BI63" s="405" t="str">
        <f>IF(ISERROR(IF(V62="R.INHERENTE
4","R. INHERENTE",(IF(BD62="R.RESIDUAL
4","R. RESIDUAL"," ")))),"",(IF(V62="R.INHERENTE
4","R. INHERENTE",(IF(BD62="R.RESIDUAL
4","R. RESIDUAL"," ")))))</f>
        <v xml:space="preserve"> </v>
      </c>
      <c r="BJ63" s="406" t="str">
        <f>IF(ISERROR(IF(V62="R.INHERENTE
9","R. INHERENTE",(IF(BD62="R.RESIDUAL
9","R. RESIDUAL"," ")))),"",(IF(V62="R.INHERENTE
9","R. INHERENTE",(IF(BD62="R.RESIDUAL
9","R. RESIDUAL"," ")))))</f>
        <v xml:space="preserve"> </v>
      </c>
      <c r="BK63" s="258" t="str">
        <f>IF(ISERROR(IF(V62="R.INHERENTE
14","R. INHERENTE",(IF(BD62="R.RESIDUAL
14","R. RESIDUAL"," ")))),"",(IF(V62="R.INHERENTE
14","R. INHERENTE",(IF(BD62="R.RESIDUAL
14","R. RESIDUAL"," ")))))</f>
        <v xml:space="preserve"> </v>
      </c>
      <c r="BL63" s="410" t="str">
        <f>IF(ISERROR(IF(V62="R.INHERENTE
19","R. INHERENTE",(IF(BD62="R.RESIDUAL
19","R. RESIDUAL"," ")))),"",(IF(V62="R.INHERENTE
19","R. INHERENTE",(IF(BD62="R.RESIDUAL
19","R. RESIDUAL"," ")))))</f>
        <v xml:space="preserve"> </v>
      </c>
      <c r="BM63" s="259" t="str">
        <f>IF(ISERROR(IF(V62="R.INHERENTE
24","R. INHERENTE",(IF(BD62="R.RESIDUAL
24","R. RESIDUAL"," ")))),"",(IF(V62="R.INHERENTE
24","R. INHERENTE",(IF(BD62="R.RESIDUAL
24","R. RESIDUAL"," ")))))</f>
        <v xml:space="preserve"> </v>
      </c>
      <c r="BN63" s="346"/>
      <c r="BO63" s="1579"/>
      <c r="BP63" s="1527"/>
      <c r="BQ63" s="1527"/>
      <c r="BR63" s="1527"/>
      <c r="BS63" s="1527"/>
      <c r="BT63" s="1503"/>
      <c r="BU63" s="346"/>
      <c r="BV63" s="1574"/>
      <c r="BW63" s="1648"/>
      <c r="BX63" s="1651"/>
      <c r="BY63" s="346"/>
      <c r="BZ63" s="1280"/>
      <c r="CA63" s="1244"/>
      <c r="CB63" s="1247"/>
      <c r="CC63" s="1255"/>
      <c r="CD63" s="1255"/>
      <c r="CE63" s="1255"/>
      <c r="CF63" s="1255"/>
      <c r="CG63" s="1255"/>
      <c r="CH63" s="1255"/>
      <c r="CI63" s="1255"/>
      <c r="CJ63" s="1255"/>
      <c r="CK63" s="1255"/>
      <c r="CL63" s="1255"/>
      <c r="CM63" s="1255"/>
      <c r="CN63" s="1255"/>
      <c r="CO63" s="1255"/>
      <c r="CP63" s="1255"/>
      <c r="CQ63" s="1255"/>
      <c r="CR63" s="1255"/>
      <c r="CS63" s="1255"/>
      <c r="CT63" s="1557"/>
      <c r="CU63" s="346"/>
      <c r="CV63" s="1280"/>
      <c r="CW63" s="1244"/>
      <c r="CX63" s="1247"/>
      <c r="CY63" s="1235"/>
      <c r="CZ63" s="1239"/>
      <c r="DA63" s="1240"/>
      <c r="DB63" s="1239"/>
      <c r="DC63" s="1240"/>
      <c r="DD63" s="1235"/>
      <c r="DE63" s="1235"/>
      <c r="DF63" s="1235"/>
      <c r="DG63" s="1235"/>
      <c r="DH63" s="1235"/>
      <c r="DI63" s="1235"/>
      <c r="DJ63" s="1235"/>
      <c r="DK63" s="1235"/>
      <c r="DL63" s="1235"/>
      <c r="DM63" s="1235"/>
      <c r="DN63" s="1235"/>
      <c r="DO63" s="1235"/>
      <c r="DP63" s="1235"/>
      <c r="DQ63" s="1235"/>
      <c r="DR63" s="1235"/>
      <c r="DS63" s="1235"/>
      <c r="DT63" s="1557"/>
      <c r="DU63" s="346"/>
      <c r="DV63" s="1706"/>
      <c r="DW63" s="1709"/>
      <c r="DX63" s="1709"/>
      <c r="DY63" s="1712"/>
    </row>
    <row r="64" spans="2:129" s="263" customFormat="1" ht="48" customHeight="1" x14ac:dyDescent="0.25">
      <c r="B64" s="1232"/>
      <c r="C64" s="1339"/>
      <c r="D64" s="1342"/>
      <c r="E64" s="1345"/>
      <c r="F64" s="1342"/>
      <c r="G64" s="1289"/>
      <c r="H64" s="1292"/>
      <c r="I64" s="440"/>
      <c r="J64" s="434" t="s">
        <v>938</v>
      </c>
      <c r="K64" s="467" t="s">
        <v>1109</v>
      </c>
      <c r="L64" s="432" t="s">
        <v>751</v>
      </c>
      <c r="M64" s="1295"/>
      <c r="N64" s="1307"/>
      <c r="O64" s="1368"/>
      <c r="P64" s="346"/>
      <c r="Q64" s="1362"/>
      <c r="R64" s="1298"/>
      <c r="S64" s="1301"/>
      <c r="T64" s="1304"/>
      <c r="U64" s="1319"/>
      <c r="V64" s="1316"/>
      <c r="W64" s="442"/>
      <c r="X64" s="473" t="s">
        <v>1403</v>
      </c>
      <c r="Y64" s="240" t="s">
        <v>650</v>
      </c>
      <c r="Z64" s="1365"/>
      <c r="AA64" s="1311"/>
      <c r="AB64" s="1312"/>
      <c r="AC64" s="1311">
        <v>15</v>
      </c>
      <c r="AD64" s="1312"/>
      <c r="AE64" s="1311"/>
      <c r="AF64" s="1312"/>
      <c r="AG64" s="1311"/>
      <c r="AH64" s="1312"/>
      <c r="AI64" s="1653">
        <v>15</v>
      </c>
      <c r="AJ64" s="1654"/>
      <c r="AK64" s="360">
        <f>AA64+AC64+AE64+AG64+AI64</f>
        <v>30</v>
      </c>
      <c r="AL64" s="354">
        <v>0.20599999999999999</v>
      </c>
      <c r="AM64" s="1336"/>
      <c r="AN64" s="1327" t="s">
        <v>189</v>
      </c>
      <c r="AO64" s="1328"/>
      <c r="AP64" s="1313" t="s">
        <v>538</v>
      </c>
      <c r="AQ64" s="1314"/>
      <c r="AR64" s="1327" t="s">
        <v>189</v>
      </c>
      <c r="AS64" s="1328"/>
      <c r="AT64" s="479" t="s">
        <v>1111</v>
      </c>
      <c r="AU64" s="459" t="s">
        <v>561</v>
      </c>
      <c r="AV64" s="485" t="s">
        <v>1138</v>
      </c>
      <c r="AW64" s="493" t="s">
        <v>1115</v>
      </c>
      <c r="AX64" s="494" t="s">
        <v>1116</v>
      </c>
      <c r="AY64" s="448"/>
      <c r="AZ64" s="1509"/>
      <c r="BA64" s="1322"/>
      <c r="BB64" s="1325"/>
      <c r="BC64" s="1322"/>
      <c r="BD64" s="1512"/>
      <c r="BE64" s="1506"/>
      <c r="BF64" s="345"/>
      <c r="BG64" s="256"/>
      <c r="BH64" s="348">
        <v>0.60000000000000009</v>
      </c>
      <c r="BI64" s="405" t="str">
        <f>IF(ISERROR(IF(V62="R.INHERENTE
3","R. INHERENTE",(IF(BD62="R.RESIDUAL
3","R. RESIDUAL"," ")))),"",(IF(V62="R.INHERENTE
3","R. INHERENTE",(IF(BD62="R.RESIDUAL
3","R. RESIDUAL"," ")))))</f>
        <v xml:space="preserve"> </v>
      </c>
      <c r="BJ64" s="406" t="str">
        <f>IF(ISERROR(IF(V62="R.INHERENTE
8","R. INHERENTE",(IF(BD62="R.RESIDUAL
8","R. RESIDUAL"," ")))),"",(IF(V62="R.INHERENTE
8","R. INHERENTE",(IF(BD62="R.RESIDUAL
8","R. RESIDUAL"," ")))))</f>
        <v xml:space="preserve"> </v>
      </c>
      <c r="BK64" s="258" t="str">
        <f>IF(ISERROR(IF(V62="R.INHERENTE
13","R. INHERENTE",(IF(BD62="R.RESIDUAL
13","R. RESIDUAL"," ")))),"",(IF(V62="R.INHERENTE
13","R. INHERENTE",(IF(BD62="R.RESIDUAL
13","R. RESIDUAL"," ")))))</f>
        <v xml:space="preserve"> </v>
      </c>
      <c r="BL64" s="410" t="str">
        <f>IF(ISERROR(IF(V62="R.INHERENTE
18","R. INHERENTE",(IF(BD62="R.RESIDUAL
18","R. RESIDUAL"," ")))),"",(IF(V62="R.INHERENTE
18","R. INHERENTE",(IF(BD62="R.RESIDUAL
18","R. RESIDUAL"," ")))))</f>
        <v xml:space="preserve"> </v>
      </c>
      <c r="BM64" s="259" t="str">
        <f>IF(ISERROR(IF(V62="R.INHERENTE
23","R. INHERENTE",(IF(BD62="R.RESIDUAL
23","R. RESIDUAL"," ")))),"",(IF(V62="R.INHERENTE
23","R. INHERENTE",(IF(BD62="R.RESIDUAL
23","R. RESIDUAL"," ")))))</f>
        <v>R. INHERENTE</v>
      </c>
      <c r="BN64" s="346"/>
      <c r="BO64" s="1579"/>
      <c r="BP64" s="1527"/>
      <c r="BQ64" s="1527"/>
      <c r="BR64" s="1527"/>
      <c r="BS64" s="1527"/>
      <c r="BT64" s="1503"/>
      <c r="BU64" s="346"/>
      <c r="BV64" s="1574"/>
      <c r="BW64" s="1648"/>
      <c r="BX64" s="1651"/>
      <c r="BY64" s="346"/>
      <c r="BZ64" s="1280"/>
      <c r="CA64" s="1244"/>
      <c r="CB64" s="1247"/>
      <c r="CC64" s="1255"/>
      <c r="CD64" s="1255"/>
      <c r="CE64" s="1255"/>
      <c r="CF64" s="1255"/>
      <c r="CG64" s="1255"/>
      <c r="CH64" s="1255"/>
      <c r="CI64" s="1255"/>
      <c r="CJ64" s="1255"/>
      <c r="CK64" s="1255"/>
      <c r="CL64" s="1255"/>
      <c r="CM64" s="1255"/>
      <c r="CN64" s="1255"/>
      <c r="CO64" s="1255"/>
      <c r="CP64" s="1255"/>
      <c r="CQ64" s="1255"/>
      <c r="CR64" s="1255"/>
      <c r="CS64" s="1255"/>
      <c r="CT64" s="1557"/>
      <c r="CU64" s="346"/>
      <c r="CV64" s="1280"/>
      <c r="CW64" s="1244"/>
      <c r="CX64" s="1247"/>
      <c r="CY64" s="1235"/>
      <c r="CZ64" s="1239"/>
      <c r="DA64" s="1240"/>
      <c r="DB64" s="1239"/>
      <c r="DC64" s="1240"/>
      <c r="DD64" s="1235"/>
      <c r="DE64" s="1235"/>
      <c r="DF64" s="1235"/>
      <c r="DG64" s="1235"/>
      <c r="DH64" s="1235"/>
      <c r="DI64" s="1235"/>
      <c r="DJ64" s="1235"/>
      <c r="DK64" s="1235"/>
      <c r="DL64" s="1235"/>
      <c r="DM64" s="1235"/>
      <c r="DN64" s="1235"/>
      <c r="DO64" s="1235"/>
      <c r="DP64" s="1235"/>
      <c r="DQ64" s="1235"/>
      <c r="DR64" s="1235"/>
      <c r="DS64" s="1235"/>
      <c r="DT64" s="1557"/>
      <c r="DU64" s="346"/>
      <c r="DV64" s="1706"/>
      <c r="DW64" s="1709"/>
      <c r="DX64" s="1709"/>
      <c r="DY64" s="1712"/>
    </row>
    <row r="65" spans="2:129" s="263" customFormat="1" ht="48" customHeight="1" x14ac:dyDescent="0.25">
      <c r="B65" s="1232"/>
      <c r="C65" s="1339"/>
      <c r="D65" s="1342"/>
      <c r="E65" s="1345"/>
      <c r="F65" s="1342"/>
      <c r="G65" s="1289"/>
      <c r="H65" s="1292"/>
      <c r="I65" s="440"/>
      <c r="J65" s="434" t="s">
        <v>939</v>
      </c>
      <c r="K65" s="386"/>
      <c r="L65" s="432"/>
      <c r="M65" s="1295"/>
      <c r="N65" s="1307"/>
      <c r="O65" s="1368"/>
      <c r="P65" s="346"/>
      <c r="Q65" s="1362"/>
      <c r="R65" s="1298"/>
      <c r="S65" s="1301"/>
      <c r="T65" s="1304"/>
      <c r="U65" s="1319"/>
      <c r="V65" s="1316"/>
      <c r="W65" s="442"/>
      <c r="X65" s="241"/>
      <c r="Y65" s="240"/>
      <c r="Z65" s="1365"/>
      <c r="AA65" s="1311"/>
      <c r="AB65" s="1312"/>
      <c r="AC65" s="1311"/>
      <c r="AD65" s="1312"/>
      <c r="AE65" s="1311"/>
      <c r="AF65" s="1312"/>
      <c r="AG65" s="1311"/>
      <c r="AH65" s="1655"/>
      <c r="AI65" s="1311"/>
      <c r="AJ65" s="1655"/>
      <c r="AK65" s="474">
        <f>AA65+AC65+AE65+AG65+AI65</f>
        <v>0</v>
      </c>
      <c r="AL65" s="354"/>
      <c r="AM65" s="1336"/>
      <c r="AN65" s="1327"/>
      <c r="AO65" s="1328"/>
      <c r="AP65" s="1313"/>
      <c r="AQ65" s="1314"/>
      <c r="AR65" s="1327"/>
      <c r="AS65" s="1328"/>
      <c r="AT65" s="426"/>
      <c r="AU65" s="427"/>
      <c r="AV65" s="248"/>
      <c r="AW65" s="246"/>
      <c r="AX65" s="242"/>
      <c r="AY65" s="448"/>
      <c r="AZ65" s="1509"/>
      <c r="BA65" s="1322"/>
      <c r="BB65" s="1325"/>
      <c r="BC65" s="1322"/>
      <c r="BD65" s="1512"/>
      <c r="BE65" s="1506"/>
      <c r="BF65" s="345"/>
      <c r="BG65" s="256"/>
      <c r="BH65" s="348">
        <v>0.4</v>
      </c>
      <c r="BI65" s="405" t="str">
        <f>IF(ISERROR(IF(V62="R.INHERENTE
2","R. INHERENTE",(IF(BD62="R.RESIDUAL
2","R. RESIDUAL"," ")))),"",(IF(V62="R.INHERENTE
2","R. INHERENTE",(IF(BD62="R.RESIDUAL
2","R. RESIDUAL"," ")))))</f>
        <v xml:space="preserve"> </v>
      </c>
      <c r="BJ65" s="406" t="str">
        <f>IF(ISERROR(IF(V62="R.INHERENTE
7","R. INHERENTE",(IF(BD62="R.RESIDUAL
7","R. RESIDUAL"," ")))),"",(IF(V62="R.INHERENTE
7","R. INHERENTE",(IF(BD62="R.RESIDUAL
7","R. RESIDUAL"," ")))))</f>
        <v xml:space="preserve"> </v>
      </c>
      <c r="BK65" s="257" t="str">
        <f>IF(ISERROR(IF(V62="R.INHERENTE
12","R. INHERENTE",(IF(BD62="R.RESIDUAL
12","R. RESIDUAL"," ")))),"",(IF(V62="R.INHERENTE
12","R. INHERENTE",(IF(BD62="R.RESIDUAL
12","R. RESIDUAL"," ")))))</f>
        <v xml:space="preserve"> </v>
      </c>
      <c r="BL65" s="258" t="str">
        <f>IF(ISERROR(IF(V62="R.INHERENTE
17","R. INHERENTE",(IF(BD62="R.RESIDUAL
17","R. RESIDUAL"," ")))),"",(IF(V62="R.INHERENTE
17","R. INHERENTE",(IF(BD62="R.RESIDUAL
17","R. RESIDUAL"," ")))))</f>
        <v xml:space="preserve"> </v>
      </c>
      <c r="BM65" s="259" t="str">
        <f>IF(ISERROR(IF(V62="R.INHERENTE
22","R. INHERENTE",(IF(BD62="R.RESIDUAL
22","R. RESIDUAL"," ")))),"",(IF(V62="R.INHERENTE
22","R. INHERENTE",(IF(BD62="R.RESIDUAL
22","R. RESIDUAL"," ")))))</f>
        <v>R. RESIDUAL</v>
      </c>
      <c r="BN65" s="346"/>
      <c r="BO65" s="1579"/>
      <c r="BP65" s="1527"/>
      <c r="BQ65" s="1527"/>
      <c r="BR65" s="1527"/>
      <c r="BS65" s="1527"/>
      <c r="BT65" s="1503"/>
      <c r="BU65" s="346"/>
      <c r="BV65" s="1574"/>
      <c r="BW65" s="1648"/>
      <c r="BX65" s="1651"/>
      <c r="BY65" s="346"/>
      <c r="BZ65" s="1280"/>
      <c r="CA65" s="1244"/>
      <c r="CB65" s="1247"/>
      <c r="CC65" s="1255"/>
      <c r="CD65" s="1255"/>
      <c r="CE65" s="1255"/>
      <c r="CF65" s="1255"/>
      <c r="CG65" s="1255"/>
      <c r="CH65" s="1255"/>
      <c r="CI65" s="1255"/>
      <c r="CJ65" s="1255"/>
      <c r="CK65" s="1255"/>
      <c r="CL65" s="1255"/>
      <c r="CM65" s="1255"/>
      <c r="CN65" s="1255"/>
      <c r="CO65" s="1255"/>
      <c r="CP65" s="1255"/>
      <c r="CQ65" s="1255"/>
      <c r="CR65" s="1255"/>
      <c r="CS65" s="1255"/>
      <c r="CT65" s="1557"/>
      <c r="CU65" s="346"/>
      <c r="CV65" s="1280"/>
      <c r="CW65" s="1244"/>
      <c r="CX65" s="1247"/>
      <c r="CY65" s="1235"/>
      <c r="CZ65" s="1239"/>
      <c r="DA65" s="1240"/>
      <c r="DB65" s="1239"/>
      <c r="DC65" s="1240"/>
      <c r="DD65" s="1235"/>
      <c r="DE65" s="1235"/>
      <c r="DF65" s="1235"/>
      <c r="DG65" s="1235"/>
      <c r="DH65" s="1235"/>
      <c r="DI65" s="1235"/>
      <c r="DJ65" s="1235"/>
      <c r="DK65" s="1235"/>
      <c r="DL65" s="1235"/>
      <c r="DM65" s="1235"/>
      <c r="DN65" s="1235"/>
      <c r="DO65" s="1235"/>
      <c r="DP65" s="1235"/>
      <c r="DQ65" s="1235"/>
      <c r="DR65" s="1235"/>
      <c r="DS65" s="1235"/>
      <c r="DT65" s="1557"/>
      <c r="DU65" s="346"/>
      <c r="DV65" s="1706"/>
      <c r="DW65" s="1709"/>
      <c r="DX65" s="1709"/>
      <c r="DY65" s="1712"/>
    </row>
    <row r="66" spans="2:129" s="263" customFormat="1" ht="48" customHeight="1" thickBot="1" x14ac:dyDescent="0.3">
      <c r="B66" s="1233"/>
      <c r="C66" s="1340"/>
      <c r="D66" s="1343"/>
      <c r="E66" s="1346"/>
      <c r="F66" s="1343"/>
      <c r="G66" s="1290"/>
      <c r="H66" s="1293"/>
      <c r="I66" s="441"/>
      <c r="J66" s="435" t="s">
        <v>940</v>
      </c>
      <c r="K66" s="387"/>
      <c r="L66" s="433"/>
      <c r="M66" s="1296"/>
      <c r="N66" s="1308"/>
      <c r="O66" s="1369"/>
      <c r="P66" s="346"/>
      <c r="Q66" s="1363"/>
      <c r="R66" s="1299"/>
      <c r="S66" s="1302"/>
      <c r="T66" s="1305"/>
      <c r="U66" s="1320"/>
      <c r="V66" s="1317"/>
      <c r="W66" s="442"/>
      <c r="X66" s="243"/>
      <c r="Y66" s="244"/>
      <c r="Z66" s="1366"/>
      <c r="AA66" s="1309"/>
      <c r="AB66" s="1310"/>
      <c r="AC66" s="1309"/>
      <c r="AD66" s="1310"/>
      <c r="AE66" s="1309"/>
      <c r="AF66" s="1310"/>
      <c r="AG66" s="1309"/>
      <c r="AH66" s="1310"/>
      <c r="AI66" s="1645"/>
      <c r="AJ66" s="1646"/>
      <c r="AK66" s="361">
        <f>AA66+AC66+AE66+AG66+AI66</f>
        <v>0</v>
      </c>
      <c r="AL66" s="355"/>
      <c r="AM66" s="1337"/>
      <c r="AN66" s="1329"/>
      <c r="AO66" s="1330"/>
      <c r="AP66" s="1547"/>
      <c r="AQ66" s="1548"/>
      <c r="AR66" s="1329"/>
      <c r="AS66" s="1330"/>
      <c r="AT66" s="250"/>
      <c r="AU66" s="456"/>
      <c r="AV66" s="249"/>
      <c r="AW66" s="247"/>
      <c r="AX66" s="245"/>
      <c r="AY66" s="448">
        <f>+(IF(AND($AZ74&gt;0,$AZ74&lt;=0.2),0.2,(IF(AND($AZ74&gt;0.2,$AZ74&lt;=0.4),0.4,(IF(AND($AZ74&gt;0.4,$AZ74&lt;=0.6),0.6,(IF(AND($AZ74&gt;0.6,$AZ74&lt;=0.8),0.8,(IF($AZ74&gt;0.8,1,""))))))))))</f>
        <v>0.6</v>
      </c>
      <c r="AZ66" s="1510"/>
      <c r="BA66" s="1323"/>
      <c r="BB66" s="1326"/>
      <c r="BC66" s="1323"/>
      <c r="BD66" s="1513"/>
      <c r="BE66" s="1507"/>
      <c r="BF66" s="345"/>
      <c r="BG66" s="256"/>
      <c r="BH66" s="349">
        <v>0.2</v>
      </c>
      <c r="BI66" s="407" t="str">
        <f>IF(ISERROR(IF(V62="R.INHERENTE
1","R. INHERENTE",(IF(BD62="R.RESIDUAL
1","R. RESIDUAL"," ")))),"",(IF(V62="R.INHERENTE
1","R. INHERENTE",(IF(BD62="R.RESIDUAL
1","R. RESIDUAL"," ")))))</f>
        <v xml:space="preserve"> </v>
      </c>
      <c r="BJ66" s="408" t="str">
        <f>IF(ISERROR(IF(V62="R.INHERENTE
6","R. INHERENTE",(IF(BD62="R.RESIDUAL
6","R. RESIDUAL"," ")))),"",(IF(V62="R.INHERENTE
6","R. INHERENTE",(IF(BD62="R.RESIDUAL
6","R. RESIDUAL"," ")))))</f>
        <v xml:space="preserve"> </v>
      </c>
      <c r="BK66" s="260" t="str">
        <f>IF(ISERROR(IF(V62="R.INHERENTE
11","R. INHERENTE",(IF(BD62="R.RESIDUAL
11","R. RESIDUAL"," ")))),"",(IF(V62="R.INHERENTE
11","R. INHERENTE",(IF(BD62="R.RESIDUAL
11","R. RESIDUAL"," ")))))</f>
        <v xml:space="preserve"> </v>
      </c>
      <c r="BL66" s="261" t="str">
        <f>IF(ISERROR(IF(V62="R.INHERENTE
16","R. INHERENTE",(IF(BD62="R.RESIDUAL
16","R. RESIDUAL"," ")))),"",(IF(V62="R.INHERENTE
16","R. INHERENTE",(IF(BD62="R.RESIDUAL
16","R. RESIDUAL"," ")))))</f>
        <v xml:space="preserve"> </v>
      </c>
      <c r="BM66" s="262" t="str">
        <f>IF(ISERROR(IF(V62="R.INHERENTE
21","R. INHERENTE",(IF(BD62="R.RESIDUAL
21","R. RESIDUAL"," ")))),"",(IF(V62="R.INHERENTE
21","R. INHERENTE",(IF(BD62="R.RESIDUAL
21","R. RESIDUAL"," ")))))</f>
        <v xml:space="preserve"> </v>
      </c>
      <c r="BN66" s="346"/>
      <c r="BO66" s="1580"/>
      <c r="BP66" s="1528"/>
      <c r="BQ66" s="1528"/>
      <c r="BR66" s="1528"/>
      <c r="BS66" s="1528"/>
      <c r="BT66" s="1504"/>
      <c r="BU66" s="346"/>
      <c r="BV66" s="1575"/>
      <c r="BW66" s="1649"/>
      <c r="BX66" s="1652"/>
      <c r="BY66" s="346"/>
      <c r="BZ66" s="1281"/>
      <c r="CA66" s="1245"/>
      <c r="CB66" s="1248"/>
      <c r="CC66" s="1256"/>
      <c r="CD66" s="1256"/>
      <c r="CE66" s="1256"/>
      <c r="CF66" s="1256"/>
      <c r="CG66" s="1256"/>
      <c r="CH66" s="1256"/>
      <c r="CI66" s="1256"/>
      <c r="CJ66" s="1256"/>
      <c r="CK66" s="1256"/>
      <c r="CL66" s="1256"/>
      <c r="CM66" s="1256"/>
      <c r="CN66" s="1256"/>
      <c r="CO66" s="1256"/>
      <c r="CP66" s="1256"/>
      <c r="CQ66" s="1256"/>
      <c r="CR66" s="1256"/>
      <c r="CS66" s="1256"/>
      <c r="CT66" s="1558"/>
      <c r="CU66" s="346"/>
      <c r="CV66" s="1281"/>
      <c r="CW66" s="1245"/>
      <c r="CX66" s="1248"/>
      <c r="CY66" s="1236"/>
      <c r="CZ66" s="1241"/>
      <c r="DA66" s="1242"/>
      <c r="DB66" s="1241"/>
      <c r="DC66" s="1242"/>
      <c r="DD66" s="1236"/>
      <c r="DE66" s="1236"/>
      <c r="DF66" s="1236"/>
      <c r="DG66" s="1236"/>
      <c r="DH66" s="1236"/>
      <c r="DI66" s="1236"/>
      <c r="DJ66" s="1236"/>
      <c r="DK66" s="1236"/>
      <c r="DL66" s="1236"/>
      <c r="DM66" s="1236"/>
      <c r="DN66" s="1236"/>
      <c r="DO66" s="1236"/>
      <c r="DP66" s="1236"/>
      <c r="DQ66" s="1236"/>
      <c r="DR66" s="1236"/>
      <c r="DS66" s="1236"/>
      <c r="DT66" s="1558"/>
      <c r="DU66" s="346"/>
      <c r="DV66" s="1707"/>
      <c r="DW66" s="1710"/>
      <c r="DX66" s="1710"/>
      <c r="DY66" s="1713"/>
    </row>
    <row r="67" spans="2:129" ht="12.75" customHeight="1" thickBot="1" x14ac:dyDescent="0.3">
      <c r="W67" s="442"/>
      <c r="AY67" s="448"/>
      <c r="AZ67" s="345"/>
      <c r="BA67" s="345"/>
      <c r="BB67" s="345"/>
      <c r="BC67" s="345"/>
      <c r="BD67" s="345"/>
      <c r="BI67" s="358">
        <v>0.2</v>
      </c>
      <c r="BJ67" s="359">
        <v>0.4</v>
      </c>
      <c r="BK67" s="359">
        <v>0.60000000000000009</v>
      </c>
      <c r="BL67" s="359">
        <v>0.8</v>
      </c>
      <c r="BM67" s="359">
        <v>1</v>
      </c>
    </row>
    <row r="68" spans="2:129" s="263" customFormat="1" ht="48" customHeight="1" x14ac:dyDescent="0.25">
      <c r="B68" s="1231" t="s">
        <v>1518</v>
      </c>
      <c r="C68" s="1338">
        <v>9</v>
      </c>
      <c r="D68" s="1341" t="s">
        <v>902</v>
      </c>
      <c r="E68" s="1344" t="s">
        <v>920</v>
      </c>
      <c r="F68" s="1341" t="s">
        <v>935</v>
      </c>
      <c r="G68" s="1288" t="s">
        <v>944</v>
      </c>
      <c r="H68" s="1291" t="s">
        <v>1123</v>
      </c>
      <c r="I68" s="464" t="s">
        <v>1124</v>
      </c>
      <c r="J68" s="436" t="s">
        <v>937</v>
      </c>
      <c r="K68" s="466" t="s">
        <v>1125</v>
      </c>
      <c r="L68" s="437" t="s">
        <v>751</v>
      </c>
      <c r="M68" s="1294" t="str">
        <f>IF(G68="","",(CONCATENATE("Posibilidad de afectación ",G68," ",H68," ",I68," ",I69," ",I70," ",I71," ",I72)))</f>
        <v xml:space="preserve">Posibilidad de afectación reputacional y económica por sanciones y multas al recibir o solicitar cualquier dádiva o beneficio a nombre propio o de un tercero en el trámite de asignación de citas para la prestación de servicios de salud, debido a la falta de ética del colaborador, adherencia al procedimiento de asignación de citas y puntos de control del sistema de información relacionados con la frecuencia de uso de los servicios de salud.  </v>
      </c>
      <c r="N68" s="1306" t="s">
        <v>268</v>
      </c>
      <c r="O68" s="1367" t="s">
        <v>720</v>
      </c>
      <c r="P68" s="346"/>
      <c r="Q68" s="1361" t="s">
        <v>758</v>
      </c>
      <c r="R68" s="1297">
        <f>IF(ISERROR(VLOOKUP($Q68,Listas!$F$21:$G$25,2,FALSE)),"",(VLOOKUP($Q68,Listas!$F$21:$G$25,2,FALSE)))</f>
        <v>0.6</v>
      </c>
      <c r="S68" s="1300" t="str">
        <f>IF(ISERROR(VLOOKUP($R68,Listas!$F$4:$G$8,2,FALSE)),"",(VLOOKUP($R68,Listas!$F$4:$G$8,2,FALSE)))</f>
        <v>MEDIA
El evento podrá ocurrir en algún momento.</v>
      </c>
      <c r="T68" s="1303" t="s">
        <v>727</v>
      </c>
      <c r="U68" s="1318">
        <f>IF(ISERROR(VLOOKUP($T68,Listas!$F$30:$G$37,2,FALSE)),"",(VLOOKUP($T68,Listas!$F$30:$G$37,2,FALSE)))</f>
        <v>1</v>
      </c>
      <c r="V68" s="1315" t="str">
        <f>IF(R68="","",(CONCATENATE("R.INHERENTE
",(IF(AND($R68=0.2,$U68=0.2),1,(IF(AND($R68=0.2,$U68=0.4),6,(IF(AND($R68=0.2,$U68=0.6),11,(IF(AND($R68=0.2,$U68=0.8),16,(IF(AND($R68=0.2,$U68=1),21,(IF(AND($R68=0.4,$U68=0.2),2,(IF(AND($R68=0.4,$U68=0.4),7,(IF(AND($R68=0.4,$U68=0.6),12,(IF(AND($R68=0.4,$U68=0.8),17,(IF(AND($R68=0.4,$U68=1),22,(IF(AND($R68=0.6,$U68=0.2),3,(IF(AND($R68=0.6,$U68=0.4),8,(IF(AND($R68=0.6,$U68=0.6),13,(IF(AND($R68=0.6,$U68=0.8),18,(IF(AND($R68=0.6,$U68=1),23,(IF(AND($R68=0.8,$U68=0.2),4,(IF(AND($R68=0.8,$U68=0.4),9,(IF(AND($R68=0.8,$U68=0.6),14,(IF(AND($R68=0.8,$U68=0.8),19,(IF(AND($R68=0.8,$U68=1),24,(IF(AND($R68=1,$U68=0.2),5,(IF(AND($R68=1,$U68=0.4),10,(IF(AND($R68=1,$U68=0.6),15,(IF(AND($R68=1,$U68=0.8),20,(IF(AND($R68=1,$U68=1),25,"")))))))))))))))))))))))))))))))))))))))))))))))))))))</f>
        <v>R.INHERENTE
23</v>
      </c>
      <c r="W68" s="442"/>
      <c r="X68" s="480" t="s">
        <v>1404</v>
      </c>
      <c r="Y68" s="265" t="s">
        <v>650</v>
      </c>
      <c r="Z68" s="1364" t="s">
        <v>43</v>
      </c>
      <c r="AA68" s="1388"/>
      <c r="AB68" s="1389"/>
      <c r="AC68" s="1388">
        <v>15</v>
      </c>
      <c r="AD68" s="1389"/>
      <c r="AE68" s="1388"/>
      <c r="AF68" s="1389"/>
      <c r="AG68" s="1388"/>
      <c r="AH68" s="1389"/>
      <c r="AI68" s="1388">
        <v>15</v>
      </c>
      <c r="AJ68" s="1389"/>
      <c r="AK68" s="366">
        <f>AA68+AC68+AE68+AG68+AI68</f>
        <v>30</v>
      </c>
      <c r="AL68" s="356">
        <v>0.42</v>
      </c>
      <c r="AM68" s="1335">
        <f>U68</f>
        <v>1</v>
      </c>
      <c r="AN68" s="1331" t="s">
        <v>189</v>
      </c>
      <c r="AO68" s="1332"/>
      <c r="AP68" s="1333" t="s">
        <v>538</v>
      </c>
      <c r="AQ68" s="1334"/>
      <c r="AR68" s="1331" t="s">
        <v>189</v>
      </c>
      <c r="AS68" s="1332"/>
      <c r="AT68" s="486" t="s">
        <v>1132</v>
      </c>
      <c r="AU68" s="458" t="s">
        <v>561</v>
      </c>
      <c r="AV68" s="475" t="s">
        <v>1139</v>
      </c>
      <c r="AW68" s="491" t="s">
        <v>1134</v>
      </c>
      <c r="AX68" s="492" t="s">
        <v>1415</v>
      </c>
      <c r="AY68" s="448"/>
      <c r="AZ68" s="1508">
        <f>+MIN(AL68:AL72)</f>
        <v>0.17599999999999999</v>
      </c>
      <c r="BA68" s="1321" t="str">
        <f>+(IF($AY60=0.2,"MUY BAJA",(IF($AY60=0.4,"BAJA",(IF($AY60=0.6,"MEDIA",(IF($AY60=0.8,"ALTA",(IF($AY60=1,"MUY ALTA",""))))))))))</f>
        <v>MUY BAJA</v>
      </c>
      <c r="BB68" s="1324">
        <f>+MIN(AM68:AM72)</f>
        <v>1</v>
      </c>
      <c r="BC68" s="1321" t="str">
        <f>+(IF($BF68=0.2,"MUY BAJA",(IF($BF68=0.4,"BAJA",(IF($BF68=0.6,"MEDIA",(IF($BF68=0.8,"ALTA",(IF($BF68=1,"MUY ALTA",""))))))))))</f>
        <v>MUY ALTA</v>
      </c>
      <c r="BD68" s="1511" t="str">
        <f>IF($AY60="","",(CONCATENATE("R.RESIDUAL
",(IF(AND($AY60=0.2,$BF68=0.2),1,(IF(AND($AY60=0.2,$BF68=0.4),6,(IF(AND($AY60=0.2,$BF68=0.6),11,(IF(AND($AY60=0.2,$BF68=0.8),16,(IF(AND($AY60=0.2,$BF68=1),21,(IF(AND($AY60=0.4,$BF68=0.2),2,(IF(AND($AY60=0.4,$BF68=0.4),7,(IF(AND($AY60=0.4,$BF68=0.6),12,(IF(AND($AY60=0.4,$BF68=0.8),17,(IF(AND($AY60=0.4,$BF68=1),22,(IF(AND($AY60=0.6,$BF68=0.2),3,(IF(AND($AY60=0.6,$BF68=0.4),8,(IF(AND($AY60=0.6,$BF68=0.6),13,(IF(AND($AY60=0.6,$BF68=0.8),18,(IF(AND($AY60=0.6,$BF68=1),23,(IF(AND($AY60=0.8,$BF68=0.2),4,(IF(AND($AY60=0.8,$BF68=0.4),9,(IF(AND($AY60=0.8,$BF68=0.6),14,(IF(AND($AY60=0.8,$BF68=0.8),19,(IF(AND($AY60=0.8,$BF68=1),24,(IF(AND($AY60=1,$BF68=0.2),5,(IF(AND($AY60=1,$BF68=0.4),10,(IF(AND($AY60=1,$BF68=0.6),15,(IF(AND($AY60=1,$BF68=0.8),20,(IF(AND($AY60=1,$BF68=1),25,"")))))))))))))))))))))))))))))))))))))))))))))))))))))</f>
        <v>R.RESIDUAL
21</v>
      </c>
      <c r="BE68" s="1505" t="s">
        <v>651</v>
      </c>
      <c r="BF68" s="264">
        <f>+(IF(AND($BB68&gt;0,$BB68&lt;=0.2),0.2,(IF(AND($BB68&gt;0.2,$BB68&lt;=0.4),0.4,(IF(AND($BB68&gt;0.4,$BB68&lt;=0.6),0.6,(IF(AND($BB68&gt;0.6,$BB68&lt;=0.8),0.8,(IF($BB68&gt;0.8,1,""))))))))))</f>
        <v>1</v>
      </c>
      <c r="BG68" s="253">
        <f>+VLOOKUP($BD68,Listas!$G$114:$H$138,2,FALSE)</f>
        <v>21</v>
      </c>
      <c r="BH68" s="348">
        <v>1</v>
      </c>
      <c r="BI68" s="403" t="str">
        <f>IF(ISERROR(IF(V68="R.INHERENTE
5","R. INHERENTE",(IF(BD68="R.RESIDUAL
5","R. RESIDUAL"," ")))),"",(IF(V68="R.INHERENTE
5","R. INHERENTE",(IF(BD68="R.RESIDUAL
5","R. RESIDUAL"," ")))))</f>
        <v xml:space="preserve"> </v>
      </c>
      <c r="BJ68" s="404" t="str">
        <f>IF(ISERROR(IF(V68="R.INHERENTE
10","R. INHERENTE",(IF(BD68="R.RESIDUAL
10","R. RESIDUAL"," ")))),"",(IF(V68="R.INHERENTE
10","R. INHERENTE",(IF(BD68="R.RESIDUAL
10","R. RESIDUAL"," ")))))</f>
        <v xml:space="preserve"> </v>
      </c>
      <c r="BK68" s="409" t="str">
        <f>IF(ISERROR(IF(V68="R.INHERENTE
15","R. INHERENTE",(IF(BD68="R.RESIDUAL
15","R. RESIDUAL"," ")))),"",(IF(V68="R.INHERENTE
15","R. INHERENTE",(IF(BD68="R.RESIDUAL
15","R. RESIDUAL"," ")))))</f>
        <v xml:space="preserve"> </v>
      </c>
      <c r="BL68" s="409" t="str">
        <f>IF(ISERROR(IF(V68="R.INHERENTE
20","R. INHERENTE",(IF(BD68="R.RESIDUAL
20","R. RESIDUAL"," ")))),"",(IF(V68="R.INHERENTE
20","R. INHERENTE",(IF(BD68="R.RESIDUAL
20","R. RESIDUAL"," ")))))</f>
        <v xml:space="preserve"> </v>
      </c>
      <c r="BM68" s="254" t="str">
        <f>IF(ISERROR(IF(V68="R.INHERENTE
25","R. INHERENTE",(IF(BD68="R.RESIDUAL
25","R. RESIDUAL"," ")))),"",(IF(V68="R.INHERENTE
25","R. INHERENTE",(IF(BD68="R.RESIDUAL
25","R. RESIDUAL"," ")))))</f>
        <v xml:space="preserve"> </v>
      </c>
      <c r="BN68" s="346"/>
      <c r="BO68" s="1565" t="s">
        <v>1141</v>
      </c>
      <c r="BP68" s="1266" t="s">
        <v>1142</v>
      </c>
      <c r="BQ68" s="1526">
        <v>44927</v>
      </c>
      <c r="BR68" s="1526">
        <v>45291</v>
      </c>
      <c r="BS68" s="1266" t="s">
        <v>561</v>
      </c>
      <c r="BT68" s="1502" t="s">
        <v>596</v>
      </c>
      <c r="BU68" s="346"/>
      <c r="BV68" s="1573" t="s">
        <v>1716</v>
      </c>
      <c r="BW68" s="1266" t="s">
        <v>1478</v>
      </c>
      <c r="BX68" s="1656" t="s">
        <v>1143</v>
      </c>
      <c r="BY68" s="346"/>
      <c r="BZ68" s="1279" t="s">
        <v>1720</v>
      </c>
      <c r="CA68" s="1243" t="s">
        <v>1721</v>
      </c>
      <c r="CB68" s="1246" t="s">
        <v>1722</v>
      </c>
      <c r="CC68" s="1254"/>
      <c r="CD68" s="1254" t="s">
        <v>189</v>
      </c>
      <c r="CE68" s="1254" t="s">
        <v>189</v>
      </c>
      <c r="CF68" s="1254" t="s">
        <v>189</v>
      </c>
      <c r="CG68" s="1254"/>
      <c r="CH68" s="1254" t="s">
        <v>189</v>
      </c>
      <c r="CI68" s="1254" t="s">
        <v>189</v>
      </c>
      <c r="CJ68" s="1254" t="s">
        <v>189</v>
      </c>
      <c r="CK68" s="1254"/>
      <c r="CL68" s="1254" t="s">
        <v>189</v>
      </c>
      <c r="CM68" s="1254" t="s">
        <v>189</v>
      </c>
      <c r="CN68" s="1254" t="s">
        <v>189</v>
      </c>
      <c r="CO68" s="1254"/>
      <c r="CP68" s="1254" t="s">
        <v>189</v>
      </c>
      <c r="CQ68" s="1254" t="s">
        <v>189</v>
      </c>
      <c r="CR68" s="1254" t="s">
        <v>189</v>
      </c>
      <c r="CS68" s="1254"/>
      <c r="CT68" s="1556" t="s">
        <v>1723</v>
      </c>
      <c r="CU68" s="346"/>
      <c r="CV68" s="1279" t="s">
        <v>1720</v>
      </c>
      <c r="CW68" s="1243" t="s">
        <v>1721</v>
      </c>
      <c r="CX68" s="1246" t="s">
        <v>1722</v>
      </c>
      <c r="CY68" s="1234"/>
      <c r="CZ68" s="1237" t="s">
        <v>39</v>
      </c>
      <c r="DA68" s="1238"/>
      <c r="DB68" s="1237"/>
      <c r="DC68" s="1238"/>
      <c r="DD68" s="1234" t="s">
        <v>189</v>
      </c>
      <c r="DE68" s="1234" t="s">
        <v>189</v>
      </c>
      <c r="DF68" s="1234" t="s">
        <v>189</v>
      </c>
      <c r="DG68" s="1234"/>
      <c r="DH68" s="1234" t="s">
        <v>189</v>
      </c>
      <c r="DI68" s="1234" t="s">
        <v>189</v>
      </c>
      <c r="DJ68" s="1234" t="s">
        <v>189</v>
      </c>
      <c r="DK68" s="1234"/>
      <c r="DL68" s="1234" t="s">
        <v>189</v>
      </c>
      <c r="DM68" s="1234" t="s">
        <v>189</v>
      </c>
      <c r="DN68" s="1234" t="s">
        <v>189</v>
      </c>
      <c r="DO68" s="1234"/>
      <c r="DP68" s="1234" t="s">
        <v>189</v>
      </c>
      <c r="DQ68" s="1234" t="s">
        <v>189</v>
      </c>
      <c r="DR68" s="1234" t="s">
        <v>189</v>
      </c>
      <c r="DS68" s="1234"/>
      <c r="DT68" s="1556" t="s">
        <v>1724</v>
      </c>
      <c r="DU68" s="346"/>
      <c r="DV68" s="1705"/>
      <c r="DW68" s="1708"/>
      <c r="DX68" s="1708"/>
      <c r="DY68" s="1711"/>
    </row>
    <row r="69" spans="2:129" s="263" customFormat="1" ht="48" customHeight="1" x14ac:dyDescent="0.25">
      <c r="B69" s="1232"/>
      <c r="C69" s="1339"/>
      <c r="D69" s="1342"/>
      <c r="E69" s="1345"/>
      <c r="F69" s="1342"/>
      <c r="G69" s="1289"/>
      <c r="H69" s="1292"/>
      <c r="I69" s="465" t="s">
        <v>1126</v>
      </c>
      <c r="J69" s="434" t="s">
        <v>936</v>
      </c>
      <c r="K69" s="467" t="s">
        <v>1127</v>
      </c>
      <c r="L69" s="432" t="s">
        <v>751</v>
      </c>
      <c r="M69" s="1295"/>
      <c r="N69" s="1307"/>
      <c r="O69" s="1368"/>
      <c r="P69" s="346"/>
      <c r="Q69" s="1362"/>
      <c r="R69" s="1298"/>
      <c r="S69" s="1301"/>
      <c r="T69" s="1304"/>
      <c r="U69" s="1319"/>
      <c r="V69" s="1316"/>
      <c r="W69" s="442"/>
      <c r="X69" s="481" t="s">
        <v>1405</v>
      </c>
      <c r="Y69" s="240" t="s">
        <v>650</v>
      </c>
      <c r="Z69" s="1365"/>
      <c r="AA69" s="1311">
        <v>25</v>
      </c>
      <c r="AB69" s="1312"/>
      <c r="AC69" s="1311"/>
      <c r="AD69" s="1312"/>
      <c r="AE69" s="1311"/>
      <c r="AF69" s="1312"/>
      <c r="AG69" s="1311"/>
      <c r="AH69" s="1312"/>
      <c r="AI69" s="1311">
        <v>15</v>
      </c>
      <c r="AJ69" s="1312"/>
      <c r="AK69" s="360">
        <f>AA69+AC69+AE69+AG69+AI69</f>
        <v>40</v>
      </c>
      <c r="AL69" s="354">
        <v>0.252</v>
      </c>
      <c r="AM69" s="1336"/>
      <c r="AN69" s="1327" t="s">
        <v>189</v>
      </c>
      <c r="AO69" s="1328"/>
      <c r="AP69" s="1313" t="s">
        <v>538</v>
      </c>
      <c r="AQ69" s="1314"/>
      <c r="AR69" s="1327" t="s">
        <v>189</v>
      </c>
      <c r="AS69" s="1328"/>
      <c r="AT69" s="479" t="s">
        <v>1136</v>
      </c>
      <c r="AU69" s="459" t="s">
        <v>561</v>
      </c>
      <c r="AV69" s="485" t="s">
        <v>1140</v>
      </c>
      <c r="AW69" s="493" t="s">
        <v>1134</v>
      </c>
      <c r="AX69" s="494" t="s">
        <v>1135</v>
      </c>
      <c r="AY69" s="448"/>
      <c r="AZ69" s="1509"/>
      <c r="BA69" s="1322"/>
      <c r="BB69" s="1325"/>
      <c r="BC69" s="1322"/>
      <c r="BD69" s="1512"/>
      <c r="BE69" s="1506"/>
      <c r="BF69" s="345"/>
      <c r="BG69" s="256"/>
      <c r="BH69" s="348">
        <v>0.8</v>
      </c>
      <c r="BI69" s="405" t="str">
        <f>IF(ISERROR(IF(V68="R.INHERENTE
4","R. INHERENTE",(IF(BD68="R.RESIDUAL
4","R. RESIDUAL"," ")))),"",(IF(V68="R.INHERENTE
4","R. INHERENTE",(IF(BD68="R.RESIDUAL
4","R. RESIDUAL"," ")))))</f>
        <v xml:space="preserve"> </v>
      </c>
      <c r="BJ69" s="406" t="str">
        <f>IF(ISERROR(IF(V68="R.INHERENTE
9","R. INHERENTE",(IF(BD68="R.RESIDUAL
9","R. RESIDUAL"," ")))),"",(IF(V68="R.INHERENTE
9","R. INHERENTE",(IF(BD68="R.RESIDUAL
9","R. RESIDUAL"," ")))))</f>
        <v xml:space="preserve"> </v>
      </c>
      <c r="BK69" s="258" t="str">
        <f>IF(ISERROR(IF(V68="R.INHERENTE
14","R. INHERENTE",(IF(BD68="R.RESIDUAL
14","R. RESIDUAL"," ")))),"",(IF(V68="R.INHERENTE
14","R. INHERENTE",(IF(BD68="R.RESIDUAL
14","R. RESIDUAL"," ")))))</f>
        <v xml:space="preserve"> </v>
      </c>
      <c r="BL69" s="410" t="str">
        <f>IF(ISERROR(IF(V68="R.INHERENTE
19","R. INHERENTE",(IF(BD68="R.RESIDUAL
19","R. RESIDUAL"," ")))),"",(IF(V68="R.INHERENTE
19","R. INHERENTE",(IF(BD68="R.RESIDUAL
19","R. RESIDUAL"," ")))))</f>
        <v xml:space="preserve"> </v>
      </c>
      <c r="BM69" s="259" t="str">
        <f>IF(ISERROR(IF(V68="R.INHERENTE
24","R. INHERENTE",(IF(BD68="R.RESIDUAL
24","R. RESIDUAL"," ")))),"",(IF(V68="R.INHERENTE
24","R. INHERENTE",(IF(BD68="R.RESIDUAL
24","R. RESIDUAL"," ")))))</f>
        <v xml:space="preserve"> </v>
      </c>
      <c r="BN69" s="346"/>
      <c r="BO69" s="1579"/>
      <c r="BP69" s="1527"/>
      <c r="BQ69" s="1527"/>
      <c r="BR69" s="1527"/>
      <c r="BS69" s="1527"/>
      <c r="BT69" s="1503"/>
      <c r="BU69" s="346"/>
      <c r="BV69" s="1574"/>
      <c r="BW69" s="1527"/>
      <c r="BX69" s="1657"/>
      <c r="BY69" s="346"/>
      <c r="BZ69" s="1280"/>
      <c r="CA69" s="1244"/>
      <c r="CB69" s="1247"/>
      <c r="CC69" s="1255"/>
      <c r="CD69" s="1255"/>
      <c r="CE69" s="1255"/>
      <c r="CF69" s="1255"/>
      <c r="CG69" s="1255"/>
      <c r="CH69" s="1255"/>
      <c r="CI69" s="1255"/>
      <c r="CJ69" s="1255"/>
      <c r="CK69" s="1255"/>
      <c r="CL69" s="1255"/>
      <c r="CM69" s="1255"/>
      <c r="CN69" s="1255"/>
      <c r="CO69" s="1255"/>
      <c r="CP69" s="1255"/>
      <c r="CQ69" s="1255"/>
      <c r="CR69" s="1255"/>
      <c r="CS69" s="1255"/>
      <c r="CT69" s="1557"/>
      <c r="CU69" s="346"/>
      <c r="CV69" s="1280"/>
      <c r="CW69" s="1244"/>
      <c r="CX69" s="1247"/>
      <c r="CY69" s="1235"/>
      <c r="CZ69" s="1239"/>
      <c r="DA69" s="1240"/>
      <c r="DB69" s="1239"/>
      <c r="DC69" s="1240"/>
      <c r="DD69" s="1235"/>
      <c r="DE69" s="1235"/>
      <c r="DF69" s="1235"/>
      <c r="DG69" s="1235"/>
      <c r="DH69" s="1235"/>
      <c r="DI69" s="1235"/>
      <c r="DJ69" s="1235"/>
      <c r="DK69" s="1235"/>
      <c r="DL69" s="1235"/>
      <c r="DM69" s="1235"/>
      <c r="DN69" s="1235"/>
      <c r="DO69" s="1235"/>
      <c r="DP69" s="1235"/>
      <c r="DQ69" s="1235"/>
      <c r="DR69" s="1235"/>
      <c r="DS69" s="1235"/>
      <c r="DT69" s="1557"/>
      <c r="DU69" s="346"/>
      <c r="DV69" s="1706"/>
      <c r="DW69" s="1709"/>
      <c r="DX69" s="1709"/>
      <c r="DY69" s="1712"/>
    </row>
    <row r="70" spans="2:129" s="263" customFormat="1" ht="48" customHeight="1" x14ac:dyDescent="0.25">
      <c r="B70" s="1232"/>
      <c r="C70" s="1339"/>
      <c r="D70" s="1342"/>
      <c r="E70" s="1345"/>
      <c r="F70" s="1342"/>
      <c r="G70" s="1289"/>
      <c r="H70" s="1292"/>
      <c r="I70" s="465" t="s">
        <v>1128</v>
      </c>
      <c r="J70" s="434" t="s">
        <v>938</v>
      </c>
      <c r="K70" s="467" t="s">
        <v>1129</v>
      </c>
      <c r="L70" s="432" t="s">
        <v>751</v>
      </c>
      <c r="M70" s="1295"/>
      <c r="N70" s="1307"/>
      <c r="O70" s="1368"/>
      <c r="P70" s="346"/>
      <c r="Q70" s="1362"/>
      <c r="R70" s="1298"/>
      <c r="S70" s="1301"/>
      <c r="T70" s="1304"/>
      <c r="U70" s="1319"/>
      <c r="V70" s="1316"/>
      <c r="W70" s="442"/>
      <c r="X70" s="481" t="s">
        <v>1406</v>
      </c>
      <c r="Y70" s="240" t="s">
        <v>650</v>
      </c>
      <c r="Z70" s="1365"/>
      <c r="AA70" s="1311"/>
      <c r="AB70" s="1312"/>
      <c r="AC70" s="1311">
        <v>15</v>
      </c>
      <c r="AD70" s="1312"/>
      <c r="AE70" s="1311"/>
      <c r="AF70" s="1312"/>
      <c r="AG70" s="1311"/>
      <c r="AH70" s="1312"/>
      <c r="AI70" s="1311">
        <v>15</v>
      </c>
      <c r="AJ70" s="1312"/>
      <c r="AK70" s="360">
        <f>AA70+AC70+AE70+AG70+AI70</f>
        <v>30</v>
      </c>
      <c r="AL70" s="354">
        <v>0.17599999999999999</v>
      </c>
      <c r="AM70" s="1336"/>
      <c r="AN70" s="1327" t="s">
        <v>189</v>
      </c>
      <c r="AO70" s="1328"/>
      <c r="AP70" s="1313" t="s">
        <v>538</v>
      </c>
      <c r="AQ70" s="1314"/>
      <c r="AR70" s="1327" t="s">
        <v>189</v>
      </c>
      <c r="AS70" s="1328"/>
      <c r="AT70" s="479" t="s">
        <v>1133</v>
      </c>
      <c r="AU70" s="459" t="s">
        <v>562</v>
      </c>
      <c r="AV70" s="485" t="s">
        <v>1139</v>
      </c>
      <c r="AW70" s="493" t="s">
        <v>1134</v>
      </c>
      <c r="AX70" s="494" t="s">
        <v>1415</v>
      </c>
      <c r="AY70" s="448"/>
      <c r="AZ70" s="1509"/>
      <c r="BA70" s="1322"/>
      <c r="BB70" s="1325"/>
      <c r="BC70" s="1322"/>
      <c r="BD70" s="1512"/>
      <c r="BE70" s="1506"/>
      <c r="BF70" s="345"/>
      <c r="BG70" s="256"/>
      <c r="BH70" s="348">
        <v>0.60000000000000009</v>
      </c>
      <c r="BI70" s="405" t="str">
        <f>IF(ISERROR(IF(V68="R.INHERENTE
3","R. INHERENTE",(IF(BD68="R.RESIDUAL
3","R. RESIDUAL"," ")))),"",(IF(V68="R.INHERENTE
3","R. INHERENTE",(IF(BD68="R.RESIDUAL
3","R. RESIDUAL"," ")))))</f>
        <v xml:space="preserve"> </v>
      </c>
      <c r="BJ70" s="406" t="str">
        <f>IF(ISERROR(IF(V68="R.INHERENTE
8","R. INHERENTE",(IF(BD68="R.RESIDUAL
8","R. RESIDUAL"," ")))),"",(IF(V68="R.INHERENTE
8","R. INHERENTE",(IF(BD68="R.RESIDUAL
8","R. RESIDUAL"," ")))))</f>
        <v xml:space="preserve"> </v>
      </c>
      <c r="BK70" s="258" t="str">
        <f>IF(ISERROR(IF(V68="R.INHERENTE
13","R. INHERENTE",(IF(BD68="R.RESIDUAL
13","R. RESIDUAL"," ")))),"",(IF(V68="R.INHERENTE
13","R. INHERENTE",(IF(BD68="R.RESIDUAL
13","R. RESIDUAL"," ")))))</f>
        <v xml:space="preserve"> </v>
      </c>
      <c r="BL70" s="410" t="str">
        <f>IF(ISERROR(IF(V68="R.INHERENTE
18","R. INHERENTE",(IF(BD68="R.RESIDUAL
18","R. RESIDUAL"," ")))),"",(IF(V68="R.INHERENTE
18","R. INHERENTE",(IF(BD68="R.RESIDUAL
18","R. RESIDUAL"," ")))))</f>
        <v xml:space="preserve"> </v>
      </c>
      <c r="BM70" s="259" t="str">
        <f>IF(ISERROR(IF(V68="R.INHERENTE
23","R. INHERENTE",(IF(BD68="R.RESIDUAL
23","R. RESIDUAL"," ")))),"",(IF(V68="R.INHERENTE
23","R. INHERENTE",(IF(BD68="R.RESIDUAL
23","R. RESIDUAL"," ")))))</f>
        <v>R. INHERENTE</v>
      </c>
      <c r="BN70" s="346"/>
      <c r="BO70" s="1579"/>
      <c r="BP70" s="1527"/>
      <c r="BQ70" s="1527"/>
      <c r="BR70" s="1527"/>
      <c r="BS70" s="1527"/>
      <c r="BT70" s="1503"/>
      <c r="BU70" s="346"/>
      <c r="BV70" s="1574"/>
      <c r="BW70" s="1527"/>
      <c r="BX70" s="1657"/>
      <c r="BY70" s="346"/>
      <c r="BZ70" s="1280"/>
      <c r="CA70" s="1244"/>
      <c r="CB70" s="1247"/>
      <c r="CC70" s="1255"/>
      <c r="CD70" s="1255"/>
      <c r="CE70" s="1255"/>
      <c r="CF70" s="1255"/>
      <c r="CG70" s="1255"/>
      <c r="CH70" s="1255"/>
      <c r="CI70" s="1255"/>
      <c r="CJ70" s="1255"/>
      <c r="CK70" s="1255"/>
      <c r="CL70" s="1255"/>
      <c r="CM70" s="1255"/>
      <c r="CN70" s="1255"/>
      <c r="CO70" s="1255"/>
      <c r="CP70" s="1255"/>
      <c r="CQ70" s="1255"/>
      <c r="CR70" s="1255"/>
      <c r="CS70" s="1255"/>
      <c r="CT70" s="1557"/>
      <c r="CU70" s="346"/>
      <c r="CV70" s="1280"/>
      <c r="CW70" s="1244"/>
      <c r="CX70" s="1247"/>
      <c r="CY70" s="1235"/>
      <c r="CZ70" s="1239"/>
      <c r="DA70" s="1240"/>
      <c r="DB70" s="1239"/>
      <c r="DC70" s="1240"/>
      <c r="DD70" s="1235"/>
      <c r="DE70" s="1235"/>
      <c r="DF70" s="1235"/>
      <c r="DG70" s="1235"/>
      <c r="DH70" s="1235"/>
      <c r="DI70" s="1235"/>
      <c r="DJ70" s="1235"/>
      <c r="DK70" s="1235"/>
      <c r="DL70" s="1235"/>
      <c r="DM70" s="1235"/>
      <c r="DN70" s="1235"/>
      <c r="DO70" s="1235"/>
      <c r="DP70" s="1235"/>
      <c r="DQ70" s="1235"/>
      <c r="DR70" s="1235"/>
      <c r="DS70" s="1235"/>
      <c r="DT70" s="1557"/>
      <c r="DU70" s="346"/>
      <c r="DV70" s="1706"/>
      <c r="DW70" s="1709"/>
      <c r="DX70" s="1709"/>
      <c r="DY70" s="1712"/>
    </row>
    <row r="71" spans="2:129" s="263" customFormat="1" ht="48" customHeight="1" x14ac:dyDescent="0.25">
      <c r="B71" s="1232"/>
      <c r="C71" s="1339"/>
      <c r="D71" s="1342"/>
      <c r="E71" s="1345"/>
      <c r="F71" s="1342"/>
      <c r="G71" s="1289"/>
      <c r="H71" s="1292"/>
      <c r="I71" s="465"/>
      <c r="J71" s="434" t="s">
        <v>939</v>
      </c>
      <c r="K71" s="467" t="s">
        <v>1130</v>
      </c>
      <c r="L71" s="432" t="s">
        <v>751</v>
      </c>
      <c r="M71" s="1295"/>
      <c r="N71" s="1307"/>
      <c r="O71" s="1368"/>
      <c r="P71" s="346"/>
      <c r="Q71" s="1362"/>
      <c r="R71" s="1298"/>
      <c r="S71" s="1301"/>
      <c r="T71" s="1304"/>
      <c r="U71" s="1319"/>
      <c r="V71" s="1316"/>
      <c r="W71" s="442"/>
      <c r="X71" s="241"/>
      <c r="Y71" s="240"/>
      <c r="Z71" s="1365"/>
      <c r="AA71" s="1311"/>
      <c r="AB71" s="1312"/>
      <c r="AC71" s="1311"/>
      <c r="AD71" s="1312"/>
      <c r="AE71" s="1311"/>
      <c r="AF71" s="1312"/>
      <c r="AG71" s="1311"/>
      <c r="AH71" s="1312"/>
      <c r="AI71" s="1311"/>
      <c r="AJ71" s="1312"/>
      <c r="AK71" s="360">
        <f>AA71+AC71+AE71+AG71+AI71</f>
        <v>0</v>
      </c>
      <c r="AL71" s="354"/>
      <c r="AM71" s="1336"/>
      <c r="AN71" s="1327"/>
      <c r="AO71" s="1328"/>
      <c r="AP71" s="1313"/>
      <c r="AQ71" s="1314"/>
      <c r="AR71" s="1327"/>
      <c r="AS71" s="1328"/>
      <c r="AT71" s="426"/>
      <c r="AU71" s="427"/>
      <c r="AV71" s="248"/>
      <c r="AW71" s="246"/>
      <c r="AX71" s="242"/>
      <c r="AY71" s="448"/>
      <c r="AZ71" s="1509"/>
      <c r="BA71" s="1322"/>
      <c r="BB71" s="1325"/>
      <c r="BC71" s="1322"/>
      <c r="BD71" s="1512"/>
      <c r="BE71" s="1506"/>
      <c r="BF71" s="345"/>
      <c r="BG71" s="256"/>
      <c r="BH71" s="348">
        <v>0.4</v>
      </c>
      <c r="BI71" s="405" t="str">
        <f>IF(ISERROR(IF(V68="R.INHERENTE
2","R. INHERENTE",(IF(BD68="R.RESIDUAL
2","R. RESIDUAL"," ")))),"",(IF(V68="R.INHERENTE
2","R. INHERENTE",(IF(BD68="R.RESIDUAL
2","R. RESIDUAL"," ")))))</f>
        <v xml:space="preserve"> </v>
      </c>
      <c r="BJ71" s="406" t="str">
        <f>IF(ISERROR(IF(V68="R.INHERENTE
7","R. INHERENTE",(IF(BD68="R.RESIDUAL
7","R. RESIDUAL"," ")))),"",(IF(V68="R.INHERENTE
7","R. INHERENTE",(IF(BD68="R.RESIDUAL
7","R. RESIDUAL"," ")))))</f>
        <v xml:space="preserve"> </v>
      </c>
      <c r="BK71" s="257" t="str">
        <f>IF(ISERROR(IF(V68="R.INHERENTE
12","R. INHERENTE",(IF(BD68="R.RESIDUAL
12","R. RESIDUAL"," ")))),"",(IF(V68="R.INHERENTE
12","R. INHERENTE",(IF(BD68="R.RESIDUAL
12","R. RESIDUAL"," ")))))</f>
        <v xml:space="preserve"> </v>
      </c>
      <c r="BL71" s="258" t="str">
        <f>IF(ISERROR(IF(V68="R.INHERENTE
17","R. INHERENTE",(IF(BD68="R.RESIDUAL
17","R. RESIDUAL"," ")))),"",(IF(V68="R.INHERENTE
17","R. INHERENTE",(IF(BD68="R.RESIDUAL
17","R. RESIDUAL"," ")))))</f>
        <v xml:space="preserve"> </v>
      </c>
      <c r="BM71" s="259" t="str">
        <f>IF(ISERROR(IF(V68="R.INHERENTE
22","R. INHERENTE",(IF(BD68="R.RESIDUAL
22","R. RESIDUAL"," ")))),"",(IF(V68="R.INHERENTE
22","R. INHERENTE",(IF(BD68="R.RESIDUAL
22","R. RESIDUAL"," ")))))</f>
        <v xml:space="preserve"> </v>
      </c>
      <c r="BN71" s="346"/>
      <c r="BO71" s="1579"/>
      <c r="BP71" s="1527"/>
      <c r="BQ71" s="1527"/>
      <c r="BR71" s="1527"/>
      <c r="BS71" s="1527"/>
      <c r="BT71" s="1503"/>
      <c r="BU71" s="346"/>
      <c r="BV71" s="1574"/>
      <c r="BW71" s="1527"/>
      <c r="BX71" s="1657"/>
      <c r="BY71" s="346"/>
      <c r="BZ71" s="1280"/>
      <c r="CA71" s="1244"/>
      <c r="CB71" s="1247"/>
      <c r="CC71" s="1255"/>
      <c r="CD71" s="1255"/>
      <c r="CE71" s="1255"/>
      <c r="CF71" s="1255"/>
      <c r="CG71" s="1255"/>
      <c r="CH71" s="1255"/>
      <c r="CI71" s="1255"/>
      <c r="CJ71" s="1255"/>
      <c r="CK71" s="1255"/>
      <c r="CL71" s="1255"/>
      <c r="CM71" s="1255"/>
      <c r="CN71" s="1255"/>
      <c r="CO71" s="1255"/>
      <c r="CP71" s="1255"/>
      <c r="CQ71" s="1255"/>
      <c r="CR71" s="1255"/>
      <c r="CS71" s="1255"/>
      <c r="CT71" s="1557"/>
      <c r="CU71" s="346"/>
      <c r="CV71" s="1280"/>
      <c r="CW71" s="1244"/>
      <c r="CX71" s="1247"/>
      <c r="CY71" s="1235"/>
      <c r="CZ71" s="1239"/>
      <c r="DA71" s="1240"/>
      <c r="DB71" s="1239"/>
      <c r="DC71" s="1240"/>
      <c r="DD71" s="1235"/>
      <c r="DE71" s="1235"/>
      <c r="DF71" s="1235"/>
      <c r="DG71" s="1235"/>
      <c r="DH71" s="1235"/>
      <c r="DI71" s="1235"/>
      <c r="DJ71" s="1235"/>
      <c r="DK71" s="1235"/>
      <c r="DL71" s="1235"/>
      <c r="DM71" s="1235"/>
      <c r="DN71" s="1235"/>
      <c r="DO71" s="1235"/>
      <c r="DP71" s="1235"/>
      <c r="DQ71" s="1235"/>
      <c r="DR71" s="1235"/>
      <c r="DS71" s="1235"/>
      <c r="DT71" s="1557"/>
      <c r="DU71" s="346"/>
      <c r="DV71" s="1706"/>
      <c r="DW71" s="1709"/>
      <c r="DX71" s="1709"/>
      <c r="DY71" s="1712"/>
    </row>
    <row r="72" spans="2:129" s="263" customFormat="1" ht="48" customHeight="1" thickBot="1" x14ac:dyDescent="0.3">
      <c r="B72" s="1233"/>
      <c r="C72" s="1340"/>
      <c r="D72" s="1343"/>
      <c r="E72" s="1346"/>
      <c r="F72" s="1343"/>
      <c r="G72" s="1290"/>
      <c r="H72" s="1293"/>
      <c r="I72" s="468"/>
      <c r="J72" s="435" t="s">
        <v>940</v>
      </c>
      <c r="K72" s="471" t="s">
        <v>1131</v>
      </c>
      <c r="L72" s="433" t="s">
        <v>751</v>
      </c>
      <c r="M72" s="1296"/>
      <c r="N72" s="1308"/>
      <c r="O72" s="1369"/>
      <c r="P72" s="346"/>
      <c r="Q72" s="1363"/>
      <c r="R72" s="1299"/>
      <c r="S72" s="1302"/>
      <c r="T72" s="1305"/>
      <c r="U72" s="1320"/>
      <c r="V72" s="1317"/>
      <c r="W72" s="442"/>
      <c r="X72" s="243"/>
      <c r="Y72" s="244"/>
      <c r="Z72" s="1366"/>
      <c r="AA72" s="1309"/>
      <c r="AB72" s="1310"/>
      <c r="AC72" s="1309"/>
      <c r="AD72" s="1310"/>
      <c r="AE72" s="1309"/>
      <c r="AF72" s="1310"/>
      <c r="AG72" s="1309"/>
      <c r="AH72" s="1310"/>
      <c r="AI72" s="1309"/>
      <c r="AJ72" s="1310"/>
      <c r="AK72" s="361">
        <f>AA72+AC72+AE72+AG72+AI72</f>
        <v>0</v>
      </c>
      <c r="AL72" s="355"/>
      <c r="AM72" s="1337"/>
      <c r="AN72" s="1329"/>
      <c r="AO72" s="1330"/>
      <c r="AP72" s="1547"/>
      <c r="AQ72" s="1548"/>
      <c r="AR72" s="1329"/>
      <c r="AS72" s="1330"/>
      <c r="AT72" s="250"/>
      <c r="AU72" s="456"/>
      <c r="AV72" s="249"/>
      <c r="AW72" s="247"/>
      <c r="AX72" s="245"/>
      <c r="AY72" s="448">
        <f>+(IF(AND($AZ80&gt;0,$AZ80&lt;=0.2),0.2,(IF(AND($AZ80&gt;0.2,$AZ80&lt;=0.4),0.4,(IF(AND($AZ80&gt;0.4,$AZ80&lt;=0.6),0.6,(IF(AND($AZ80&gt;0.6,$AZ80&lt;=0.8),0.8,(IF($AZ80&gt;0.8,1,""))))))))))</f>
        <v>0.4</v>
      </c>
      <c r="AZ72" s="1510"/>
      <c r="BA72" s="1323"/>
      <c r="BB72" s="1326"/>
      <c r="BC72" s="1323"/>
      <c r="BD72" s="1513"/>
      <c r="BE72" s="1507"/>
      <c r="BF72" s="345"/>
      <c r="BG72" s="256"/>
      <c r="BH72" s="349">
        <v>0.2</v>
      </c>
      <c r="BI72" s="407" t="str">
        <f>IF(ISERROR(IF(V68="R.INHERENTE
1","R. INHERENTE",(IF(BD68="R.RESIDUAL
1","R. RESIDUAL"," ")))),"",(IF(V68="R.INHERENTE
1","R. INHERENTE",(IF(BD68="R.RESIDUAL
1","R. RESIDUAL"," ")))))</f>
        <v xml:space="preserve"> </v>
      </c>
      <c r="BJ72" s="408" t="str">
        <f>IF(ISERROR(IF(V68="R.INHERENTE
6","R. INHERENTE",(IF(BD68="R.RESIDUAL
6","R. RESIDUAL"," ")))),"",(IF(V68="R.INHERENTE
6","R. INHERENTE",(IF(BD68="R.RESIDUAL
6","R. RESIDUAL"," ")))))</f>
        <v xml:space="preserve"> </v>
      </c>
      <c r="BK72" s="260" t="str">
        <f>IF(ISERROR(IF(V68="R.INHERENTE
11","R. INHERENTE",(IF(BD68="R.RESIDUAL
11","R. RESIDUAL"," ")))),"",(IF(V68="R.INHERENTE
11","R. INHERENTE",(IF(BD68="R.RESIDUAL
11","R. RESIDUAL"," ")))))</f>
        <v xml:space="preserve"> </v>
      </c>
      <c r="BL72" s="261" t="str">
        <f>IF(ISERROR(IF(V68="R.INHERENTE
16","R. INHERENTE",(IF(BD68="R.RESIDUAL
16","R. RESIDUAL"," ")))),"",(IF(V68="R.INHERENTE
16","R. INHERENTE",(IF(BD68="R.RESIDUAL
16","R. RESIDUAL"," ")))))</f>
        <v xml:space="preserve"> </v>
      </c>
      <c r="BM72" s="262" t="str">
        <f>IF(ISERROR(IF(V68="R.INHERENTE
21","R. INHERENTE",(IF(BD68="R.RESIDUAL
21","R. RESIDUAL"," ")))),"",(IF(V68="R.INHERENTE
21","R. INHERENTE",(IF(BD68="R.RESIDUAL
21","R. RESIDUAL"," ")))))</f>
        <v>R. RESIDUAL</v>
      </c>
      <c r="BN72" s="346"/>
      <c r="BO72" s="1580"/>
      <c r="BP72" s="1528"/>
      <c r="BQ72" s="1528"/>
      <c r="BR72" s="1528"/>
      <c r="BS72" s="1528"/>
      <c r="BT72" s="1504"/>
      <c r="BU72" s="346"/>
      <c r="BV72" s="1575"/>
      <c r="BW72" s="1528"/>
      <c r="BX72" s="1658"/>
      <c r="BY72" s="346"/>
      <c r="BZ72" s="1281"/>
      <c r="CA72" s="1245"/>
      <c r="CB72" s="1248"/>
      <c r="CC72" s="1256"/>
      <c r="CD72" s="1256"/>
      <c r="CE72" s="1256"/>
      <c r="CF72" s="1256"/>
      <c r="CG72" s="1256"/>
      <c r="CH72" s="1256"/>
      <c r="CI72" s="1256"/>
      <c r="CJ72" s="1256"/>
      <c r="CK72" s="1256"/>
      <c r="CL72" s="1256"/>
      <c r="CM72" s="1256"/>
      <c r="CN72" s="1256"/>
      <c r="CO72" s="1256"/>
      <c r="CP72" s="1256"/>
      <c r="CQ72" s="1256"/>
      <c r="CR72" s="1256"/>
      <c r="CS72" s="1256"/>
      <c r="CT72" s="1558"/>
      <c r="CU72" s="346"/>
      <c r="CV72" s="1281"/>
      <c r="CW72" s="1245"/>
      <c r="CX72" s="1248"/>
      <c r="CY72" s="1236"/>
      <c r="CZ72" s="1241"/>
      <c r="DA72" s="1242"/>
      <c r="DB72" s="1241"/>
      <c r="DC72" s="1242"/>
      <c r="DD72" s="1236"/>
      <c r="DE72" s="1236"/>
      <c r="DF72" s="1236"/>
      <c r="DG72" s="1236"/>
      <c r="DH72" s="1236"/>
      <c r="DI72" s="1236"/>
      <c r="DJ72" s="1236"/>
      <c r="DK72" s="1236"/>
      <c r="DL72" s="1236"/>
      <c r="DM72" s="1236"/>
      <c r="DN72" s="1236"/>
      <c r="DO72" s="1236"/>
      <c r="DP72" s="1236"/>
      <c r="DQ72" s="1236"/>
      <c r="DR72" s="1236"/>
      <c r="DS72" s="1236"/>
      <c r="DT72" s="1558"/>
      <c r="DU72" s="346"/>
      <c r="DV72" s="1707"/>
      <c r="DW72" s="1710"/>
      <c r="DX72" s="1710"/>
      <c r="DY72" s="1713"/>
    </row>
    <row r="73" spans="2:129" ht="12.75" customHeight="1" thickBot="1" x14ac:dyDescent="0.3">
      <c r="W73" s="442"/>
      <c r="AY73" s="448"/>
      <c r="AZ73" s="345"/>
      <c r="BA73" s="345"/>
      <c r="BB73" s="345"/>
      <c r="BC73" s="345"/>
      <c r="BD73" s="345"/>
      <c r="BI73" s="358">
        <v>0.2</v>
      </c>
      <c r="BJ73" s="359">
        <v>0.4</v>
      </c>
      <c r="BK73" s="359">
        <v>0.60000000000000009</v>
      </c>
      <c r="BL73" s="359">
        <v>0.8</v>
      </c>
      <c r="BM73" s="359">
        <v>1</v>
      </c>
    </row>
    <row r="74" spans="2:129" s="263" customFormat="1" ht="48" customHeight="1" x14ac:dyDescent="0.25">
      <c r="B74" s="1231" t="s">
        <v>1518</v>
      </c>
      <c r="C74" s="1338">
        <v>10</v>
      </c>
      <c r="D74" s="1341" t="s">
        <v>903</v>
      </c>
      <c r="E74" s="1344" t="s">
        <v>921</v>
      </c>
      <c r="F74" s="1341" t="s">
        <v>548</v>
      </c>
      <c r="G74" s="1288" t="s">
        <v>947</v>
      </c>
      <c r="H74" s="1291" t="s">
        <v>1144</v>
      </c>
      <c r="I74" s="478" t="s">
        <v>1429</v>
      </c>
      <c r="J74" s="436" t="s">
        <v>937</v>
      </c>
      <c r="K74" s="466" t="s">
        <v>1148</v>
      </c>
      <c r="L74" s="437" t="s">
        <v>751</v>
      </c>
      <c r="M74" s="1294" t="str">
        <f>IF(G74="","",(CONCATENATE("Posibilidad de afectación ",G74," ",H74," ",I74," ",I75," ",I76," ",I77," ",I78)))</f>
        <v xml:space="preserve">Posibilidad de afectación económica y reputacional por certificar el pago al proveedor en beneficio propio o del tercero, debido a la inoportunidad y veracidad en la supervisión del contrato de alimentación en las unidades que presta el servicio de hospitalización.    </v>
      </c>
      <c r="N74" s="1306" t="s">
        <v>268</v>
      </c>
      <c r="O74" s="1367" t="s">
        <v>718</v>
      </c>
      <c r="P74" s="346"/>
      <c r="Q74" s="1361" t="s">
        <v>755</v>
      </c>
      <c r="R74" s="1297">
        <f>IF(ISERROR(VLOOKUP($Q74,Listas!$F$21:$G$25,2,FALSE)),"",(VLOOKUP($Q74,Listas!$F$21:$G$25,2,FALSE)))</f>
        <v>1</v>
      </c>
      <c r="S74" s="1300" t="str">
        <f>IF(ISERROR(VLOOKUP($R74,Listas!$F$4:$G$8,2,FALSE)),"",(VLOOKUP($R74,Listas!$F$4:$G$8,2,FALSE)))</f>
        <v>MUY ALTA 
Se espera que el evento ocurra en la mayoría de las circunstancias.</v>
      </c>
      <c r="T74" s="1303" t="s">
        <v>727</v>
      </c>
      <c r="U74" s="1318">
        <f>IF(ISERROR(VLOOKUP($T74,Listas!$F$30:$G$37,2,FALSE)),"",(VLOOKUP($T74,Listas!$F$30:$G$37,2,FALSE)))</f>
        <v>1</v>
      </c>
      <c r="V74" s="1315" t="str">
        <f>IF(R74="","",(CONCATENATE("R.INHERENTE
",(IF(AND($R74=0.2,$U74=0.2),1,(IF(AND($R74=0.2,$U74=0.4),6,(IF(AND($R74=0.2,$U74=0.6),11,(IF(AND($R74=0.2,$U74=0.8),16,(IF(AND($R74=0.2,$U74=1),21,(IF(AND($R74=0.4,$U74=0.2),2,(IF(AND($R74=0.4,$U74=0.4),7,(IF(AND($R74=0.4,$U74=0.6),12,(IF(AND($R74=0.4,$U74=0.8),17,(IF(AND($R74=0.4,$U74=1),22,(IF(AND($R74=0.6,$U74=0.2),3,(IF(AND($R74=0.6,$U74=0.4),8,(IF(AND($R74=0.6,$U74=0.6),13,(IF(AND($R74=0.6,$U74=0.8),18,(IF(AND($R74=0.6,$U74=1),23,(IF(AND($R74=0.8,$U74=0.2),4,(IF(AND($R74=0.8,$U74=0.4),9,(IF(AND($R74=0.8,$U74=0.6),14,(IF(AND($R74=0.8,$U74=0.8),19,(IF(AND($R74=0.8,$U74=1),24,(IF(AND($R74=1,$U74=0.2),5,(IF(AND($R74=1,$U74=0.4),10,(IF(AND($R74=1,$U74=0.6),15,(IF(AND($R74=1,$U74=0.8),20,(IF(AND($R74=1,$U74=1),25,"")))))))))))))))))))))))))))))))))))))))))))))))))))))</f>
        <v>R.INHERENTE
25</v>
      </c>
      <c r="W74" s="442"/>
      <c r="X74" s="472" t="s">
        <v>1482</v>
      </c>
      <c r="Y74" s="265" t="s">
        <v>650</v>
      </c>
      <c r="Z74" s="1364" t="s">
        <v>43</v>
      </c>
      <c r="AA74" s="1388"/>
      <c r="AB74" s="1389"/>
      <c r="AC74" s="1388">
        <v>15</v>
      </c>
      <c r="AD74" s="1389"/>
      <c r="AE74" s="1388"/>
      <c r="AF74" s="1389"/>
      <c r="AG74" s="1388"/>
      <c r="AH74" s="1389"/>
      <c r="AI74" s="1388">
        <v>15</v>
      </c>
      <c r="AJ74" s="1389"/>
      <c r="AK74" s="366">
        <f>AA74+AC74+AE74+AG74+AI74</f>
        <v>30</v>
      </c>
      <c r="AL74" s="356">
        <v>0.7</v>
      </c>
      <c r="AM74" s="1335">
        <f>U74</f>
        <v>1</v>
      </c>
      <c r="AN74" s="1331" t="s">
        <v>189</v>
      </c>
      <c r="AO74" s="1332"/>
      <c r="AP74" s="1333" t="s">
        <v>538</v>
      </c>
      <c r="AQ74" s="1334"/>
      <c r="AR74" s="1331" t="s">
        <v>189</v>
      </c>
      <c r="AS74" s="1332"/>
      <c r="AT74" s="486" t="s">
        <v>1149</v>
      </c>
      <c r="AU74" s="458" t="s">
        <v>560</v>
      </c>
      <c r="AV74" s="475" t="s">
        <v>1150</v>
      </c>
      <c r="AW74" s="491" t="s">
        <v>1151</v>
      </c>
      <c r="AX74" s="492" t="s">
        <v>1416</v>
      </c>
      <c r="AY74" s="448"/>
      <c r="AZ74" s="1508">
        <f>+MIN(AL74:AL78)</f>
        <v>0.42</v>
      </c>
      <c r="BA74" s="1321" t="str">
        <f>+(IF($AY66=0.2,"MUY BAJA",(IF($AY66=0.4,"BAJA",(IF($AY66=0.6,"MEDIA",(IF($AY66=0.8,"ALTA",(IF($AY66=1,"MUY ALTA",""))))))))))</f>
        <v>MEDIA</v>
      </c>
      <c r="BB74" s="1324">
        <f>+MIN(AM74:AM78)</f>
        <v>1</v>
      </c>
      <c r="BC74" s="1321" t="str">
        <f>+(IF($BF74=0.2,"MUY BAJA",(IF($BF74=0.4,"BAJA",(IF($BF74=0.6,"MEDIA",(IF($BF74=0.8,"ALTA",(IF($BF74=1,"MUY ALTA",""))))))))))</f>
        <v>MUY ALTA</v>
      </c>
      <c r="BD74" s="1511" t="str">
        <f>IF($AY66="","",(CONCATENATE("R.RESIDUAL
",(IF(AND($AY66=0.2,$BF74=0.2),1,(IF(AND($AY66=0.2,$BF74=0.4),6,(IF(AND($AY66=0.2,$BF74=0.6),11,(IF(AND($AY66=0.2,$BF74=0.8),16,(IF(AND($AY66=0.2,$BF74=1),21,(IF(AND($AY66=0.4,$BF74=0.2),2,(IF(AND($AY66=0.4,$BF74=0.4),7,(IF(AND($AY66=0.4,$BF74=0.6),12,(IF(AND($AY66=0.4,$BF74=0.8),17,(IF(AND($AY66=0.4,$BF74=1),22,(IF(AND($AY66=0.6,$BF74=0.2),3,(IF(AND($AY66=0.6,$BF74=0.4),8,(IF(AND($AY66=0.6,$BF74=0.6),13,(IF(AND($AY66=0.6,$BF74=0.8),18,(IF(AND($AY66=0.6,$BF74=1),23,(IF(AND($AY66=0.8,$BF74=0.2),4,(IF(AND($AY66=0.8,$BF74=0.4),9,(IF(AND($AY66=0.8,$BF74=0.6),14,(IF(AND($AY66=0.8,$BF74=0.8),19,(IF(AND($AY66=0.8,$BF74=1),24,(IF(AND($AY66=1,$BF74=0.2),5,(IF(AND($AY66=1,$BF74=0.4),10,(IF(AND($AY66=1,$BF74=0.6),15,(IF(AND($AY66=1,$BF74=0.8),20,(IF(AND($AY66=1,$BF74=1),25,"")))))))))))))))))))))))))))))))))))))))))))))))))))))</f>
        <v>R.RESIDUAL
23</v>
      </c>
      <c r="BE74" s="1505" t="s">
        <v>651</v>
      </c>
      <c r="BF74" s="264">
        <f>+(IF(AND($BB74&gt;0,$BB74&lt;=0.2),0.2,(IF(AND($BB74&gt;0.2,$BB74&lt;=0.4),0.4,(IF(AND($BB74&gt;0.4,$BB74&lt;=0.6),0.6,(IF(AND($BB74&gt;0.6,$BB74&lt;=0.8),0.8,(IF($BB74&gt;0.8,1,""))))))))))</f>
        <v>1</v>
      </c>
      <c r="BG74" s="253">
        <f>+VLOOKUP($BD74,Listas!$G$114:$H$138,2,FALSE)</f>
        <v>23</v>
      </c>
      <c r="BH74" s="348">
        <v>1</v>
      </c>
      <c r="BI74" s="403" t="str">
        <f>IF(ISERROR(IF(V74="R.INHERENTE
5","R. INHERENTE",(IF(BD74="R.RESIDUAL
5","R. RESIDUAL"," ")))),"",(IF(V74="R.INHERENTE
5","R. INHERENTE",(IF(BD74="R.RESIDUAL
5","R. RESIDUAL"," ")))))</f>
        <v xml:space="preserve"> </v>
      </c>
      <c r="BJ74" s="404" t="str">
        <f>IF(ISERROR(IF(V74="R.INHERENTE
10","R. INHERENTE",(IF(BD74="R.RESIDUAL
10","R. RESIDUAL"," ")))),"",(IF(V74="R.INHERENTE
10","R. INHERENTE",(IF(BD74="R.RESIDUAL
10","R. RESIDUAL"," ")))))</f>
        <v xml:space="preserve"> </v>
      </c>
      <c r="BK74" s="409" t="str">
        <f>IF(ISERROR(IF(V74="R.INHERENTE
15","R. INHERENTE",(IF(BD74="R.RESIDUAL
15","R. RESIDUAL"," ")))),"",(IF(V74="R.INHERENTE
15","R. INHERENTE",(IF(BD74="R.RESIDUAL
15","R. RESIDUAL"," ")))))</f>
        <v xml:space="preserve"> </v>
      </c>
      <c r="BL74" s="409" t="str">
        <f>IF(ISERROR(IF(V74="R.INHERENTE
20","R. INHERENTE",(IF(BD74="R.RESIDUAL
20","R. RESIDUAL"," ")))),"",(IF(V74="R.INHERENTE
20","R. INHERENTE",(IF(BD74="R.RESIDUAL
20","R. RESIDUAL"," ")))))</f>
        <v xml:space="preserve"> </v>
      </c>
      <c r="BM74" s="254" t="str">
        <f>IF(ISERROR(IF(V74="R.INHERENTE
25","R. INHERENTE",(IF(BD74="R.RESIDUAL
25","R. RESIDUAL"," ")))),"",(IF(V74="R.INHERENTE
25","R. INHERENTE",(IF(BD74="R.RESIDUAL
25","R. RESIDUAL"," ")))))</f>
        <v>R. INHERENTE</v>
      </c>
      <c r="BN74" s="346"/>
      <c r="BO74" s="1565" t="s">
        <v>1440</v>
      </c>
      <c r="BP74" s="1266" t="s">
        <v>1152</v>
      </c>
      <c r="BQ74" s="1526" t="s">
        <v>1153</v>
      </c>
      <c r="BR74" s="1526">
        <v>45292</v>
      </c>
      <c r="BS74" s="1266" t="s">
        <v>1074</v>
      </c>
      <c r="BT74" s="1502" t="s">
        <v>597</v>
      </c>
      <c r="BU74" s="346"/>
      <c r="BV74" s="1573" t="s">
        <v>1462</v>
      </c>
      <c r="BW74" s="1570" t="s">
        <v>1154</v>
      </c>
      <c r="BX74" s="1576" t="s">
        <v>1461</v>
      </c>
      <c r="BY74" s="346"/>
      <c r="BZ74" s="1279" t="s">
        <v>1720</v>
      </c>
      <c r="CA74" s="1243" t="s">
        <v>1721</v>
      </c>
      <c r="CB74" s="1246" t="s">
        <v>1722</v>
      </c>
      <c r="CC74" s="1254"/>
      <c r="CD74" s="1254" t="s">
        <v>189</v>
      </c>
      <c r="CE74" s="1254" t="s">
        <v>189</v>
      </c>
      <c r="CF74" s="1254" t="s">
        <v>189</v>
      </c>
      <c r="CG74" s="1254"/>
      <c r="CH74" s="1254" t="s">
        <v>189</v>
      </c>
      <c r="CI74" s="1254" t="s">
        <v>189</v>
      </c>
      <c r="CJ74" s="1254" t="s">
        <v>189</v>
      </c>
      <c r="CK74" s="1254"/>
      <c r="CL74" s="1254" t="s">
        <v>39</v>
      </c>
      <c r="CM74" s="1254" t="s">
        <v>39</v>
      </c>
      <c r="CN74" s="1254" t="s">
        <v>39</v>
      </c>
      <c r="CO74" s="1254"/>
      <c r="CP74" s="1254" t="s">
        <v>189</v>
      </c>
      <c r="CQ74" s="1254" t="s">
        <v>189</v>
      </c>
      <c r="CR74" s="1254" t="s">
        <v>189</v>
      </c>
      <c r="CS74" s="1254"/>
      <c r="CT74" s="1556" t="s">
        <v>1718</v>
      </c>
      <c r="CU74" s="346"/>
      <c r="CV74" s="1279" t="s">
        <v>1720</v>
      </c>
      <c r="CW74" s="1243" t="s">
        <v>1721</v>
      </c>
      <c r="CX74" s="1246" t="s">
        <v>1722</v>
      </c>
      <c r="CY74" s="1234"/>
      <c r="CZ74" s="1237" t="s">
        <v>39</v>
      </c>
      <c r="DA74" s="1238"/>
      <c r="DB74" s="1237"/>
      <c r="DC74" s="1238"/>
      <c r="DD74" s="1234" t="s">
        <v>189</v>
      </c>
      <c r="DE74" s="1234" t="s">
        <v>189</v>
      </c>
      <c r="DF74" s="1234" t="s">
        <v>189</v>
      </c>
      <c r="DG74" s="1234"/>
      <c r="DH74" s="1234" t="s">
        <v>189</v>
      </c>
      <c r="DI74" s="1234" t="s">
        <v>189</v>
      </c>
      <c r="DJ74" s="1234" t="s">
        <v>189</v>
      </c>
      <c r="DK74" s="1234"/>
      <c r="DL74" s="1234" t="s">
        <v>39</v>
      </c>
      <c r="DM74" s="1234" t="s">
        <v>39</v>
      </c>
      <c r="DN74" s="1234" t="s">
        <v>39</v>
      </c>
      <c r="DO74" s="1234"/>
      <c r="DP74" s="1234" t="s">
        <v>189</v>
      </c>
      <c r="DQ74" s="1234" t="s">
        <v>189</v>
      </c>
      <c r="DR74" s="1234" t="s">
        <v>189</v>
      </c>
      <c r="DS74" s="1234"/>
      <c r="DT74" s="1556" t="s">
        <v>1719</v>
      </c>
      <c r="DU74" s="346"/>
      <c r="DV74" s="1705"/>
      <c r="DW74" s="1708"/>
      <c r="DX74" s="1708"/>
      <c r="DY74" s="1711"/>
    </row>
    <row r="75" spans="2:129" s="263" customFormat="1" ht="48" customHeight="1" x14ac:dyDescent="0.25">
      <c r="B75" s="1232"/>
      <c r="C75" s="1339"/>
      <c r="D75" s="1342"/>
      <c r="E75" s="1345"/>
      <c r="F75" s="1342"/>
      <c r="G75" s="1289"/>
      <c r="H75" s="1292"/>
      <c r="I75" s="431"/>
      <c r="J75" s="434" t="s">
        <v>936</v>
      </c>
      <c r="K75" s="467" t="s">
        <v>1145</v>
      </c>
      <c r="L75" s="432" t="s">
        <v>751</v>
      </c>
      <c r="M75" s="1295"/>
      <c r="N75" s="1307"/>
      <c r="O75" s="1368"/>
      <c r="P75" s="346"/>
      <c r="Q75" s="1362"/>
      <c r="R75" s="1298"/>
      <c r="S75" s="1301"/>
      <c r="T75" s="1304"/>
      <c r="U75" s="1319"/>
      <c r="V75" s="1316"/>
      <c r="W75" s="442"/>
      <c r="X75" s="473" t="s">
        <v>1483</v>
      </c>
      <c r="Y75" s="240" t="s">
        <v>650</v>
      </c>
      <c r="Z75" s="1365"/>
      <c r="AA75" s="1311">
        <v>25</v>
      </c>
      <c r="AB75" s="1312"/>
      <c r="AC75" s="1311"/>
      <c r="AD75" s="1312"/>
      <c r="AE75" s="1311"/>
      <c r="AF75" s="1312"/>
      <c r="AG75" s="1311"/>
      <c r="AH75" s="1312"/>
      <c r="AI75" s="1311">
        <v>15</v>
      </c>
      <c r="AJ75" s="1312"/>
      <c r="AK75" s="360">
        <f>AA75+AC75+AE75+AG75+AI75</f>
        <v>40</v>
      </c>
      <c r="AL75" s="354">
        <v>0.42</v>
      </c>
      <c r="AM75" s="1336"/>
      <c r="AN75" s="1327" t="s">
        <v>189</v>
      </c>
      <c r="AO75" s="1328"/>
      <c r="AP75" s="1313" t="s">
        <v>538</v>
      </c>
      <c r="AQ75" s="1314"/>
      <c r="AR75" s="1327" t="s">
        <v>189</v>
      </c>
      <c r="AS75" s="1328"/>
      <c r="AT75" s="479" t="s">
        <v>1155</v>
      </c>
      <c r="AU75" s="459" t="s">
        <v>560</v>
      </c>
      <c r="AV75" s="485" t="s">
        <v>1157</v>
      </c>
      <c r="AW75" s="493" t="s">
        <v>1156</v>
      </c>
      <c r="AX75" s="494" t="s">
        <v>1416</v>
      </c>
      <c r="AY75" s="448"/>
      <c r="AZ75" s="1509"/>
      <c r="BA75" s="1322"/>
      <c r="BB75" s="1325"/>
      <c r="BC75" s="1322"/>
      <c r="BD75" s="1512"/>
      <c r="BE75" s="1506"/>
      <c r="BF75" s="345"/>
      <c r="BG75" s="256"/>
      <c r="BH75" s="348">
        <v>0.8</v>
      </c>
      <c r="BI75" s="405" t="str">
        <f>IF(ISERROR(IF(V74="R.INHERENTE
4","R. INHERENTE",(IF(BD74="R.RESIDUAL
4","R. RESIDUAL"," ")))),"",(IF(V74="R.INHERENTE
4","R. INHERENTE",(IF(BD74="R.RESIDUAL
4","R. RESIDUAL"," ")))))</f>
        <v xml:space="preserve"> </v>
      </c>
      <c r="BJ75" s="406" t="str">
        <f>IF(ISERROR(IF(V74="R.INHERENTE
9","R. INHERENTE",(IF(BD74="R.RESIDUAL
9","R. RESIDUAL"," ")))),"",(IF(V74="R.INHERENTE
9","R. INHERENTE",(IF(BD74="R.RESIDUAL
9","R. RESIDUAL"," ")))))</f>
        <v xml:space="preserve"> </v>
      </c>
      <c r="BK75" s="258" t="str">
        <f>IF(ISERROR(IF(V74="R.INHERENTE
14","R. INHERENTE",(IF(BD74="R.RESIDUAL
14","R. RESIDUAL"," ")))),"",(IF(V74="R.INHERENTE
14","R. INHERENTE",(IF(BD74="R.RESIDUAL
14","R. RESIDUAL"," ")))))</f>
        <v xml:space="preserve"> </v>
      </c>
      <c r="BL75" s="410" t="str">
        <f>IF(ISERROR(IF(V74="R.INHERENTE
19","R. INHERENTE",(IF(BD74="R.RESIDUAL
19","R. RESIDUAL"," ")))),"",(IF(V74="R.INHERENTE
19","R. INHERENTE",(IF(BD74="R.RESIDUAL
19","R. RESIDUAL"," ")))))</f>
        <v xml:space="preserve"> </v>
      </c>
      <c r="BM75" s="259" t="str">
        <f>IF(ISERROR(IF(V74="R.INHERENTE
24","R. INHERENTE",(IF(BD74="R.RESIDUAL
24","R. RESIDUAL"," ")))),"",(IF(V74="R.INHERENTE
24","R. INHERENTE",(IF(BD74="R.RESIDUAL
24","R. RESIDUAL"," ")))))</f>
        <v xml:space="preserve"> </v>
      </c>
      <c r="BN75" s="346"/>
      <c r="BO75" s="1579"/>
      <c r="BP75" s="1527"/>
      <c r="BQ75" s="1527"/>
      <c r="BR75" s="1527"/>
      <c r="BS75" s="1527"/>
      <c r="BT75" s="1503"/>
      <c r="BU75" s="346"/>
      <c r="BV75" s="1574"/>
      <c r="BW75" s="1571"/>
      <c r="BX75" s="1577"/>
      <c r="BY75" s="346"/>
      <c r="BZ75" s="1280"/>
      <c r="CA75" s="1244"/>
      <c r="CB75" s="1247"/>
      <c r="CC75" s="1255"/>
      <c r="CD75" s="1255"/>
      <c r="CE75" s="1255"/>
      <c r="CF75" s="1255"/>
      <c r="CG75" s="1255"/>
      <c r="CH75" s="1255"/>
      <c r="CI75" s="1255"/>
      <c r="CJ75" s="1255"/>
      <c r="CK75" s="1255"/>
      <c r="CL75" s="1255"/>
      <c r="CM75" s="1255"/>
      <c r="CN75" s="1255"/>
      <c r="CO75" s="1255"/>
      <c r="CP75" s="1255"/>
      <c r="CQ75" s="1255"/>
      <c r="CR75" s="1255"/>
      <c r="CS75" s="1255"/>
      <c r="CT75" s="1557"/>
      <c r="CU75" s="346"/>
      <c r="CV75" s="1280"/>
      <c r="CW75" s="1244"/>
      <c r="CX75" s="1247"/>
      <c r="CY75" s="1235"/>
      <c r="CZ75" s="1239"/>
      <c r="DA75" s="1240"/>
      <c r="DB75" s="1239"/>
      <c r="DC75" s="1240"/>
      <c r="DD75" s="1235"/>
      <c r="DE75" s="1235"/>
      <c r="DF75" s="1235"/>
      <c r="DG75" s="1235"/>
      <c r="DH75" s="1235"/>
      <c r="DI75" s="1235"/>
      <c r="DJ75" s="1235"/>
      <c r="DK75" s="1235"/>
      <c r="DL75" s="1235"/>
      <c r="DM75" s="1235"/>
      <c r="DN75" s="1235"/>
      <c r="DO75" s="1235"/>
      <c r="DP75" s="1235"/>
      <c r="DQ75" s="1235"/>
      <c r="DR75" s="1235"/>
      <c r="DS75" s="1235"/>
      <c r="DT75" s="1557"/>
      <c r="DU75" s="346"/>
      <c r="DV75" s="1706"/>
      <c r="DW75" s="1709"/>
      <c r="DX75" s="1709"/>
      <c r="DY75" s="1712"/>
    </row>
    <row r="76" spans="2:129" s="263" customFormat="1" ht="48" customHeight="1" x14ac:dyDescent="0.25">
      <c r="B76" s="1232"/>
      <c r="C76" s="1339"/>
      <c r="D76" s="1342"/>
      <c r="E76" s="1345"/>
      <c r="F76" s="1342"/>
      <c r="G76" s="1289"/>
      <c r="H76" s="1292"/>
      <c r="I76" s="440"/>
      <c r="J76" s="434" t="s">
        <v>938</v>
      </c>
      <c r="K76" s="467" t="s">
        <v>1146</v>
      </c>
      <c r="L76" s="432" t="s">
        <v>751</v>
      </c>
      <c r="M76" s="1295"/>
      <c r="N76" s="1307"/>
      <c r="O76" s="1368"/>
      <c r="P76" s="346"/>
      <c r="Q76" s="1362"/>
      <c r="R76" s="1298"/>
      <c r="S76" s="1301"/>
      <c r="T76" s="1304"/>
      <c r="U76" s="1319"/>
      <c r="V76" s="1316"/>
      <c r="W76" s="442"/>
      <c r="X76" s="357"/>
      <c r="Y76" s="240"/>
      <c r="Z76" s="1365"/>
      <c r="AA76" s="1311"/>
      <c r="AB76" s="1312"/>
      <c r="AC76" s="1311"/>
      <c r="AD76" s="1312"/>
      <c r="AE76" s="1311"/>
      <c r="AF76" s="1312"/>
      <c r="AG76" s="1311"/>
      <c r="AH76" s="1312"/>
      <c r="AI76" s="1311"/>
      <c r="AJ76" s="1312"/>
      <c r="AK76" s="360">
        <f>AA76+AC76+AE76+AG76+AI76</f>
        <v>0</v>
      </c>
      <c r="AL76" s="354"/>
      <c r="AM76" s="1336"/>
      <c r="AN76" s="1327"/>
      <c r="AO76" s="1328"/>
      <c r="AP76" s="1313"/>
      <c r="AQ76" s="1314"/>
      <c r="AR76" s="1327"/>
      <c r="AS76" s="1328"/>
      <c r="AT76" s="479"/>
      <c r="AU76" s="459"/>
      <c r="AV76" s="485"/>
      <c r="AW76" s="493"/>
      <c r="AX76" s="494"/>
      <c r="AY76" s="448"/>
      <c r="AZ76" s="1509"/>
      <c r="BA76" s="1322"/>
      <c r="BB76" s="1325"/>
      <c r="BC76" s="1322"/>
      <c r="BD76" s="1512"/>
      <c r="BE76" s="1506"/>
      <c r="BF76" s="345"/>
      <c r="BG76" s="256"/>
      <c r="BH76" s="348">
        <v>0.60000000000000009</v>
      </c>
      <c r="BI76" s="405" t="str">
        <f>IF(ISERROR(IF(V74="R.INHERENTE
3","R. INHERENTE",(IF(BD74="R.RESIDUAL
3","R. RESIDUAL"," ")))),"",(IF(V74="R.INHERENTE
3","R. INHERENTE",(IF(BD74="R.RESIDUAL
3","R. RESIDUAL"," ")))))</f>
        <v xml:space="preserve"> </v>
      </c>
      <c r="BJ76" s="406" t="str">
        <f>IF(ISERROR(IF(V74="R.INHERENTE
8","R. INHERENTE",(IF(BD74="R.RESIDUAL
8","R. RESIDUAL"," ")))),"",(IF(V74="R.INHERENTE
8","R. INHERENTE",(IF(BD74="R.RESIDUAL
8","R. RESIDUAL"," ")))))</f>
        <v xml:space="preserve"> </v>
      </c>
      <c r="BK76" s="258" t="str">
        <f>IF(ISERROR(IF(V74="R.INHERENTE
13","R. INHERENTE",(IF(BD74="R.RESIDUAL
13","R. RESIDUAL"," ")))),"",(IF(V74="R.INHERENTE
13","R. INHERENTE",(IF(BD74="R.RESIDUAL
13","R. RESIDUAL"," ")))))</f>
        <v xml:space="preserve"> </v>
      </c>
      <c r="BL76" s="410" t="str">
        <f>IF(ISERROR(IF(V74="R.INHERENTE
18","R. INHERENTE",(IF(BD74="R.RESIDUAL
18","R. RESIDUAL"," ")))),"",(IF(V74="R.INHERENTE
18","R. INHERENTE",(IF(BD74="R.RESIDUAL
18","R. RESIDUAL"," ")))))</f>
        <v xml:space="preserve"> </v>
      </c>
      <c r="BM76" s="259" t="str">
        <f>IF(ISERROR(IF(V74="R.INHERENTE
23","R. INHERENTE",(IF(BD74="R.RESIDUAL
23","R. RESIDUAL"," ")))),"",(IF(V74="R.INHERENTE
23","R. INHERENTE",(IF(BD74="R.RESIDUAL
23","R. RESIDUAL"," ")))))</f>
        <v>R. RESIDUAL</v>
      </c>
      <c r="BN76" s="346"/>
      <c r="BO76" s="1579"/>
      <c r="BP76" s="1527"/>
      <c r="BQ76" s="1527"/>
      <c r="BR76" s="1527"/>
      <c r="BS76" s="1527"/>
      <c r="BT76" s="1503"/>
      <c r="BU76" s="346"/>
      <c r="BV76" s="1574"/>
      <c r="BW76" s="1571"/>
      <c r="BX76" s="1577"/>
      <c r="BY76" s="346"/>
      <c r="BZ76" s="1280"/>
      <c r="CA76" s="1244"/>
      <c r="CB76" s="1247"/>
      <c r="CC76" s="1255"/>
      <c r="CD76" s="1255"/>
      <c r="CE76" s="1255"/>
      <c r="CF76" s="1255"/>
      <c r="CG76" s="1255"/>
      <c r="CH76" s="1255"/>
      <c r="CI76" s="1255"/>
      <c r="CJ76" s="1255"/>
      <c r="CK76" s="1255"/>
      <c r="CL76" s="1255"/>
      <c r="CM76" s="1255"/>
      <c r="CN76" s="1255"/>
      <c r="CO76" s="1255"/>
      <c r="CP76" s="1255"/>
      <c r="CQ76" s="1255"/>
      <c r="CR76" s="1255"/>
      <c r="CS76" s="1255"/>
      <c r="CT76" s="1557"/>
      <c r="CU76" s="346"/>
      <c r="CV76" s="1280"/>
      <c r="CW76" s="1244"/>
      <c r="CX76" s="1247"/>
      <c r="CY76" s="1235"/>
      <c r="CZ76" s="1239"/>
      <c r="DA76" s="1240"/>
      <c r="DB76" s="1239"/>
      <c r="DC76" s="1240"/>
      <c r="DD76" s="1235"/>
      <c r="DE76" s="1235"/>
      <c r="DF76" s="1235"/>
      <c r="DG76" s="1235"/>
      <c r="DH76" s="1235"/>
      <c r="DI76" s="1235"/>
      <c r="DJ76" s="1235"/>
      <c r="DK76" s="1235"/>
      <c r="DL76" s="1235"/>
      <c r="DM76" s="1235"/>
      <c r="DN76" s="1235"/>
      <c r="DO76" s="1235"/>
      <c r="DP76" s="1235"/>
      <c r="DQ76" s="1235"/>
      <c r="DR76" s="1235"/>
      <c r="DS76" s="1235"/>
      <c r="DT76" s="1557"/>
      <c r="DU76" s="346"/>
      <c r="DV76" s="1706"/>
      <c r="DW76" s="1709"/>
      <c r="DX76" s="1709"/>
      <c r="DY76" s="1712"/>
    </row>
    <row r="77" spans="2:129" s="263" customFormat="1" ht="48" customHeight="1" x14ac:dyDescent="0.25">
      <c r="B77" s="1232"/>
      <c r="C77" s="1339"/>
      <c r="D77" s="1342"/>
      <c r="E77" s="1345"/>
      <c r="F77" s="1342"/>
      <c r="G77" s="1289"/>
      <c r="H77" s="1292"/>
      <c r="I77" s="440"/>
      <c r="J77" s="434" t="s">
        <v>939</v>
      </c>
      <c r="K77" s="467" t="s">
        <v>1147</v>
      </c>
      <c r="L77" s="432" t="s">
        <v>752</v>
      </c>
      <c r="M77" s="1295"/>
      <c r="N77" s="1307"/>
      <c r="O77" s="1368"/>
      <c r="P77" s="346"/>
      <c r="Q77" s="1362"/>
      <c r="R77" s="1298"/>
      <c r="S77" s="1301"/>
      <c r="T77" s="1304"/>
      <c r="U77" s="1319"/>
      <c r="V77" s="1316"/>
      <c r="W77" s="442"/>
      <c r="X77" s="241"/>
      <c r="Y77" s="240"/>
      <c r="Z77" s="1365"/>
      <c r="AA77" s="1311"/>
      <c r="AB77" s="1312"/>
      <c r="AC77" s="1311"/>
      <c r="AD77" s="1312"/>
      <c r="AE77" s="1311"/>
      <c r="AF77" s="1312"/>
      <c r="AG77" s="1311"/>
      <c r="AH77" s="1312"/>
      <c r="AI77" s="1311"/>
      <c r="AJ77" s="1312"/>
      <c r="AK77" s="360">
        <f>AA77+AC77+AE77+AG77+AI77</f>
        <v>0</v>
      </c>
      <c r="AL77" s="354"/>
      <c r="AM77" s="1336"/>
      <c r="AN77" s="1327"/>
      <c r="AO77" s="1328"/>
      <c r="AP77" s="1313"/>
      <c r="AQ77" s="1314"/>
      <c r="AR77" s="1327"/>
      <c r="AS77" s="1328"/>
      <c r="AT77" s="426"/>
      <c r="AU77" s="427"/>
      <c r="AV77" s="248"/>
      <c r="AW77" s="246"/>
      <c r="AX77" s="242"/>
      <c r="AY77" s="448"/>
      <c r="AZ77" s="1509"/>
      <c r="BA77" s="1322"/>
      <c r="BB77" s="1325"/>
      <c r="BC77" s="1322"/>
      <c r="BD77" s="1512"/>
      <c r="BE77" s="1506"/>
      <c r="BF77" s="345"/>
      <c r="BG77" s="256"/>
      <c r="BH77" s="348">
        <v>0.4</v>
      </c>
      <c r="BI77" s="405" t="str">
        <f>IF(ISERROR(IF(V74="R.INHERENTE
2","R. INHERENTE",(IF(BD74="R.RESIDUAL
2","R. RESIDUAL"," ")))),"",(IF(V74="R.INHERENTE
2","R. INHERENTE",(IF(BD74="R.RESIDUAL
2","R. RESIDUAL"," ")))))</f>
        <v xml:space="preserve"> </v>
      </c>
      <c r="BJ77" s="406" t="str">
        <f>IF(ISERROR(IF(V74="R.INHERENTE
7","R. INHERENTE",(IF(BD74="R.RESIDUAL
7","R. RESIDUAL"," ")))),"",(IF(V74="R.INHERENTE
7","R. INHERENTE",(IF(BD74="R.RESIDUAL
7","R. RESIDUAL"," ")))))</f>
        <v xml:space="preserve"> </v>
      </c>
      <c r="BK77" s="257" t="str">
        <f>IF(ISERROR(IF(V74="R.INHERENTE
12","R. INHERENTE",(IF(BD74="R.RESIDUAL
12","R. RESIDUAL"," ")))),"",(IF(V74="R.INHERENTE
12","R. INHERENTE",(IF(BD74="R.RESIDUAL
12","R. RESIDUAL"," ")))))</f>
        <v xml:space="preserve"> </v>
      </c>
      <c r="BL77" s="258" t="str">
        <f>IF(ISERROR(IF(V74="R.INHERENTE
17","R. INHERENTE",(IF(BD74="R.RESIDUAL
17","R. RESIDUAL"," ")))),"",(IF(V74="R.INHERENTE
17","R. INHERENTE",(IF(BD74="R.RESIDUAL
17","R. RESIDUAL"," ")))))</f>
        <v xml:space="preserve"> </v>
      </c>
      <c r="BM77" s="259" t="str">
        <f>IF(ISERROR(IF(V74="R.INHERENTE
22","R. INHERENTE",(IF(BD74="R.RESIDUAL
22","R. RESIDUAL"," ")))),"",(IF(V74="R.INHERENTE
22","R. INHERENTE",(IF(BD74="R.RESIDUAL
22","R. RESIDUAL"," ")))))</f>
        <v xml:space="preserve"> </v>
      </c>
      <c r="BN77" s="346"/>
      <c r="BO77" s="1579"/>
      <c r="BP77" s="1527"/>
      <c r="BQ77" s="1527"/>
      <c r="BR77" s="1527"/>
      <c r="BS77" s="1527"/>
      <c r="BT77" s="1503"/>
      <c r="BU77" s="346"/>
      <c r="BV77" s="1574"/>
      <c r="BW77" s="1571"/>
      <c r="BX77" s="1577"/>
      <c r="BY77" s="346"/>
      <c r="BZ77" s="1280"/>
      <c r="CA77" s="1244"/>
      <c r="CB77" s="1247"/>
      <c r="CC77" s="1255"/>
      <c r="CD77" s="1255"/>
      <c r="CE77" s="1255"/>
      <c r="CF77" s="1255"/>
      <c r="CG77" s="1255"/>
      <c r="CH77" s="1255"/>
      <c r="CI77" s="1255"/>
      <c r="CJ77" s="1255"/>
      <c r="CK77" s="1255"/>
      <c r="CL77" s="1255"/>
      <c r="CM77" s="1255"/>
      <c r="CN77" s="1255"/>
      <c r="CO77" s="1255"/>
      <c r="CP77" s="1255"/>
      <c r="CQ77" s="1255"/>
      <c r="CR77" s="1255"/>
      <c r="CS77" s="1255"/>
      <c r="CT77" s="1557"/>
      <c r="CU77" s="346"/>
      <c r="CV77" s="1280"/>
      <c r="CW77" s="1244"/>
      <c r="CX77" s="1247"/>
      <c r="CY77" s="1235"/>
      <c r="CZ77" s="1239"/>
      <c r="DA77" s="1240"/>
      <c r="DB77" s="1239"/>
      <c r="DC77" s="1240"/>
      <c r="DD77" s="1235"/>
      <c r="DE77" s="1235"/>
      <c r="DF77" s="1235"/>
      <c r="DG77" s="1235"/>
      <c r="DH77" s="1235"/>
      <c r="DI77" s="1235"/>
      <c r="DJ77" s="1235"/>
      <c r="DK77" s="1235"/>
      <c r="DL77" s="1235"/>
      <c r="DM77" s="1235"/>
      <c r="DN77" s="1235"/>
      <c r="DO77" s="1235"/>
      <c r="DP77" s="1235"/>
      <c r="DQ77" s="1235"/>
      <c r="DR77" s="1235"/>
      <c r="DS77" s="1235"/>
      <c r="DT77" s="1557"/>
      <c r="DU77" s="346"/>
      <c r="DV77" s="1706"/>
      <c r="DW77" s="1709"/>
      <c r="DX77" s="1709"/>
      <c r="DY77" s="1712"/>
    </row>
    <row r="78" spans="2:129" s="263" customFormat="1" ht="48" customHeight="1" thickBot="1" x14ac:dyDescent="0.3">
      <c r="B78" s="1233"/>
      <c r="C78" s="1340"/>
      <c r="D78" s="1343"/>
      <c r="E78" s="1346"/>
      <c r="F78" s="1343"/>
      <c r="G78" s="1290"/>
      <c r="H78" s="1293"/>
      <c r="I78" s="441"/>
      <c r="J78" s="435" t="s">
        <v>940</v>
      </c>
      <c r="K78" s="387"/>
      <c r="L78" s="433"/>
      <c r="M78" s="1296"/>
      <c r="N78" s="1308"/>
      <c r="O78" s="1369"/>
      <c r="P78" s="346"/>
      <c r="Q78" s="1363"/>
      <c r="R78" s="1299"/>
      <c r="S78" s="1302"/>
      <c r="T78" s="1305"/>
      <c r="U78" s="1320"/>
      <c r="V78" s="1317"/>
      <c r="W78" s="442"/>
      <c r="X78" s="243"/>
      <c r="Y78" s="244"/>
      <c r="Z78" s="1366"/>
      <c r="AA78" s="1309"/>
      <c r="AB78" s="1310"/>
      <c r="AC78" s="1309"/>
      <c r="AD78" s="1310"/>
      <c r="AE78" s="1309"/>
      <c r="AF78" s="1310"/>
      <c r="AG78" s="1309"/>
      <c r="AH78" s="1310"/>
      <c r="AI78" s="1309"/>
      <c r="AJ78" s="1310"/>
      <c r="AK78" s="361">
        <f>AA78+AC78+AE78+AG78+AI78</f>
        <v>0</v>
      </c>
      <c r="AL78" s="355"/>
      <c r="AM78" s="1337"/>
      <c r="AN78" s="1329"/>
      <c r="AO78" s="1330"/>
      <c r="AP78" s="1547"/>
      <c r="AQ78" s="1548"/>
      <c r="AR78" s="1329"/>
      <c r="AS78" s="1330"/>
      <c r="AT78" s="250"/>
      <c r="AU78" s="456"/>
      <c r="AV78" s="249"/>
      <c r="AW78" s="247"/>
      <c r="AX78" s="245"/>
      <c r="AY78" s="448">
        <f>+(IF(AND($AZ86&gt;0,$AZ86&lt;=0.2),0.2,(IF(AND($AZ86&gt;0.2,$AZ86&lt;=0.4),0.4,(IF(AND($AZ86&gt;0.4,$AZ86&lt;=0.6),0.6,(IF(AND($AZ86&gt;0.6,$AZ86&lt;=0.8),0.8,(IF($AZ86&gt;0.8,1,""))))))))))</f>
        <v>0.4</v>
      </c>
      <c r="AZ78" s="1510"/>
      <c r="BA78" s="1323"/>
      <c r="BB78" s="1326"/>
      <c r="BC78" s="1323"/>
      <c r="BD78" s="1513"/>
      <c r="BE78" s="1507"/>
      <c r="BF78" s="345"/>
      <c r="BG78" s="256"/>
      <c r="BH78" s="349">
        <v>0.2</v>
      </c>
      <c r="BI78" s="407" t="str">
        <f>IF(ISERROR(IF(V74="R.INHERENTE
1","R. INHERENTE",(IF(BD74="R.RESIDUAL
1","R. RESIDUAL"," ")))),"",(IF(V74="R.INHERENTE
1","R. INHERENTE",(IF(BD74="R.RESIDUAL
1","R. RESIDUAL"," ")))))</f>
        <v xml:space="preserve"> </v>
      </c>
      <c r="BJ78" s="408" t="str">
        <f>IF(ISERROR(IF(V74="R.INHERENTE
6","R. INHERENTE",(IF(BD74="R.RESIDUAL
6","R. RESIDUAL"," ")))),"",(IF(V74="R.INHERENTE
6","R. INHERENTE",(IF(BD74="R.RESIDUAL
6","R. RESIDUAL"," ")))))</f>
        <v xml:space="preserve"> </v>
      </c>
      <c r="BK78" s="260" t="str">
        <f>IF(ISERROR(IF(V74="R.INHERENTE
11","R. INHERENTE",(IF(BD74="R.RESIDUAL
11","R. RESIDUAL"," ")))),"",(IF(V74="R.INHERENTE
11","R. INHERENTE",(IF(BD74="R.RESIDUAL
11","R. RESIDUAL"," ")))))</f>
        <v xml:space="preserve"> </v>
      </c>
      <c r="BL78" s="261" t="str">
        <f>IF(ISERROR(IF(V74="R.INHERENTE
16","R. INHERENTE",(IF(BD74="R.RESIDUAL
16","R. RESIDUAL"," ")))),"",(IF(V74="R.INHERENTE
16","R. INHERENTE",(IF(BD74="R.RESIDUAL
16","R. RESIDUAL"," ")))))</f>
        <v xml:space="preserve"> </v>
      </c>
      <c r="BM78" s="262" t="str">
        <f>IF(ISERROR(IF(V74="R.INHERENTE
21","R. INHERENTE",(IF(BD74="R.RESIDUAL
21","R. RESIDUAL"," ")))),"",(IF(V74="R.INHERENTE
21","R. INHERENTE",(IF(BD74="R.RESIDUAL
21","R. RESIDUAL"," ")))))</f>
        <v xml:space="preserve"> </v>
      </c>
      <c r="BN78" s="346"/>
      <c r="BO78" s="1580"/>
      <c r="BP78" s="1528"/>
      <c r="BQ78" s="1528"/>
      <c r="BR78" s="1528"/>
      <c r="BS78" s="1528"/>
      <c r="BT78" s="1504"/>
      <c r="BU78" s="346"/>
      <c r="BV78" s="1575"/>
      <c r="BW78" s="1572"/>
      <c r="BX78" s="1578"/>
      <c r="BY78" s="346"/>
      <c r="BZ78" s="1281"/>
      <c r="CA78" s="1245"/>
      <c r="CB78" s="1248"/>
      <c r="CC78" s="1256"/>
      <c r="CD78" s="1256"/>
      <c r="CE78" s="1256"/>
      <c r="CF78" s="1256"/>
      <c r="CG78" s="1256"/>
      <c r="CH78" s="1256"/>
      <c r="CI78" s="1256"/>
      <c r="CJ78" s="1256"/>
      <c r="CK78" s="1256"/>
      <c r="CL78" s="1256"/>
      <c r="CM78" s="1256"/>
      <c r="CN78" s="1256"/>
      <c r="CO78" s="1256"/>
      <c r="CP78" s="1256"/>
      <c r="CQ78" s="1256"/>
      <c r="CR78" s="1256"/>
      <c r="CS78" s="1256"/>
      <c r="CT78" s="1558"/>
      <c r="CU78" s="346"/>
      <c r="CV78" s="1281"/>
      <c r="CW78" s="1245"/>
      <c r="CX78" s="1248"/>
      <c r="CY78" s="1236"/>
      <c r="CZ78" s="1241"/>
      <c r="DA78" s="1242"/>
      <c r="DB78" s="1241"/>
      <c r="DC78" s="1242"/>
      <c r="DD78" s="1236"/>
      <c r="DE78" s="1236"/>
      <c r="DF78" s="1236"/>
      <c r="DG78" s="1236"/>
      <c r="DH78" s="1236"/>
      <c r="DI78" s="1236"/>
      <c r="DJ78" s="1236"/>
      <c r="DK78" s="1236"/>
      <c r="DL78" s="1236"/>
      <c r="DM78" s="1236"/>
      <c r="DN78" s="1236"/>
      <c r="DO78" s="1236"/>
      <c r="DP78" s="1236"/>
      <c r="DQ78" s="1236"/>
      <c r="DR78" s="1236"/>
      <c r="DS78" s="1236"/>
      <c r="DT78" s="1558"/>
      <c r="DU78" s="346"/>
      <c r="DV78" s="1707"/>
      <c r="DW78" s="1710"/>
      <c r="DX78" s="1710"/>
      <c r="DY78" s="1713"/>
    </row>
    <row r="79" spans="2:129" ht="12.75" customHeight="1" thickBot="1" x14ac:dyDescent="0.3">
      <c r="W79" s="442"/>
      <c r="AY79" s="448"/>
      <c r="AZ79" s="345"/>
      <c r="BA79" s="345"/>
      <c r="BB79" s="345"/>
      <c r="BC79" s="345"/>
      <c r="BD79" s="345"/>
      <c r="BI79" s="358">
        <v>0.2</v>
      </c>
      <c r="BJ79" s="359">
        <v>0.4</v>
      </c>
      <c r="BK79" s="359">
        <v>0.60000000000000009</v>
      </c>
      <c r="BL79" s="359">
        <v>0.8</v>
      </c>
      <c r="BM79" s="359">
        <v>1</v>
      </c>
    </row>
    <row r="80" spans="2:129" s="263" customFormat="1" ht="48" customHeight="1" thickBot="1" x14ac:dyDescent="0.3">
      <c r="B80" s="1231" t="s">
        <v>1518</v>
      </c>
      <c r="C80" s="1338">
        <v>11</v>
      </c>
      <c r="D80" s="1341" t="s">
        <v>904</v>
      </c>
      <c r="E80" s="1344" t="s">
        <v>922</v>
      </c>
      <c r="F80" s="1341" t="s">
        <v>548</v>
      </c>
      <c r="G80" s="1288" t="s">
        <v>947</v>
      </c>
      <c r="H80" s="1291" t="s">
        <v>1162</v>
      </c>
      <c r="I80" s="464" t="s">
        <v>1158</v>
      </c>
      <c r="J80" s="436" t="s">
        <v>937</v>
      </c>
      <c r="K80" s="466" t="s">
        <v>1159</v>
      </c>
      <c r="L80" s="437" t="s">
        <v>749</v>
      </c>
      <c r="M80" s="1294" t="str">
        <f>IF(G80="","",(CONCATENATE("Posibilidad de afectación ",G80," ",H80," ",I80," ",I81," ",I82," ",I83," ",I84)))</f>
        <v xml:space="preserve">Posibilidad de afectación económica y reputacional por recibir, solicitar o beneficiarse a nombre propio o de terceros la certificación de horas adicionales no laboradas por el colaborador, debido a la inadecuada verificación de las horas programadas VS ejecutadas.    </v>
      </c>
      <c r="N80" s="1306" t="s">
        <v>745</v>
      </c>
      <c r="O80" s="1367" t="s">
        <v>720</v>
      </c>
      <c r="P80" s="346"/>
      <c r="Q80" s="1361" t="s">
        <v>755</v>
      </c>
      <c r="R80" s="1297">
        <f>IF(ISERROR(VLOOKUP($Q80,Listas!$F$21:$G$25,2,FALSE)),"",(VLOOKUP($Q80,Listas!$F$21:$G$25,2,FALSE)))</f>
        <v>1</v>
      </c>
      <c r="S80" s="1300" t="str">
        <f>IF(ISERROR(VLOOKUP($R80,Listas!$F$4:$G$8,2,FALSE)),"",(VLOOKUP($R80,Listas!$F$4:$G$8,2,FALSE)))</f>
        <v>MUY ALTA 
Se espera que el evento ocurra en la mayoría de las circunstancias.</v>
      </c>
      <c r="T80" s="1303" t="s">
        <v>727</v>
      </c>
      <c r="U80" s="1318">
        <f>IF(ISERROR(VLOOKUP($T80,Listas!$F$30:$G$37,2,FALSE)),"",(VLOOKUP($T80,Listas!$F$30:$G$37,2,FALSE)))</f>
        <v>1</v>
      </c>
      <c r="V80" s="1315" t="str">
        <f>IF(R80="","",(CONCATENATE("R.INHERENTE
",(IF(AND($R80=0.2,$U80=0.2),1,(IF(AND($R80=0.2,$U80=0.4),6,(IF(AND($R80=0.2,$U80=0.6),11,(IF(AND($R80=0.2,$U80=0.8),16,(IF(AND($R80=0.2,$U80=1),21,(IF(AND($R80=0.4,$U80=0.2),2,(IF(AND($R80=0.4,$U80=0.4),7,(IF(AND($R80=0.4,$U80=0.6),12,(IF(AND($R80=0.4,$U80=0.8),17,(IF(AND($R80=0.4,$U80=1),22,(IF(AND($R80=0.6,$U80=0.2),3,(IF(AND($R80=0.6,$U80=0.4),8,(IF(AND($R80=0.6,$U80=0.6),13,(IF(AND($R80=0.6,$U80=0.8),18,(IF(AND($R80=0.6,$U80=1),23,(IF(AND($R80=0.8,$U80=0.2),4,(IF(AND($R80=0.8,$U80=0.4),9,(IF(AND($R80=0.8,$U80=0.6),14,(IF(AND($R80=0.8,$U80=0.8),19,(IF(AND($R80=0.8,$U80=1),24,(IF(AND($R80=1,$U80=0.2),5,(IF(AND($R80=1,$U80=0.4),10,(IF(AND($R80=1,$U80=0.6),15,(IF(AND($R80=1,$U80=0.8),20,(IF(AND($R80=1,$U80=1),25,"")))))))))))))))))))))))))))))))))))))))))))))))))))))</f>
        <v>R.INHERENTE
25</v>
      </c>
      <c r="W80" s="442"/>
      <c r="X80" s="472" t="s">
        <v>1484</v>
      </c>
      <c r="Y80" s="265" t="s">
        <v>650</v>
      </c>
      <c r="Z80" s="1364" t="s">
        <v>43</v>
      </c>
      <c r="AA80" s="1388"/>
      <c r="AB80" s="1389"/>
      <c r="AC80" s="1388">
        <v>15</v>
      </c>
      <c r="AD80" s="1389"/>
      <c r="AE80" s="1388"/>
      <c r="AF80" s="1389"/>
      <c r="AG80" s="1388"/>
      <c r="AH80" s="1389"/>
      <c r="AI80" s="1388">
        <v>15</v>
      </c>
      <c r="AJ80" s="1389"/>
      <c r="AK80" s="366">
        <f>AA80+AC80+AE80+AG80+AI80</f>
        <v>30</v>
      </c>
      <c r="AL80" s="356">
        <v>0.7</v>
      </c>
      <c r="AM80" s="1335">
        <f>U80</f>
        <v>1</v>
      </c>
      <c r="AN80" s="1331" t="s">
        <v>189</v>
      </c>
      <c r="AO80" s="1332"/>
      <c r="AP80" s="1333" t="s">
        <v>538</v>
      </c>
      <c r="AQ80" s="1334"/>
      <c r="AR80" s="1331" t="s">
        <v>189</v>
      </c>
      <c r="AS80" s="1332"/>
      <c r="AT80" s="486" t="s">
        <v>1409</v>
      </c>
      <c r="AU80" s="458" t="s">
        <v>560</v>
      </c>
      <c r="AV80" s="475" t="s">
        <v>1363</v>
      </c>
      <c r="AW80" s="491" t="s">
        <v>1164</v>
      </c>
      <c r="AX80" s="492" t="s">
        <v>1417</v>
      </c>
      <c r="AY80" s="448"/>
      <c r="AZ80" s="1508">
        <f>+MIN(AL80:AL84)</f>
        <v>0.29399999999999998</v>
      </c>
      <c r="BA80" s="1321" t="str">
        <f>+(IF($AY72=0.2,"MUY BAJA",(IF($AY72=0.4,"BAJA",(IF($AY72=0.6,"MEDIA",(IF($AY72=0.8,"ALTA",(IF($AY72=1,"MUY ALTA",""))))))))))</f>
        <v>BAJA</v>
      </c>
      <c r="BB80" s="1324">
        <f>+MIN(AM80:AM84)</f>
        <v>1</v>
      </c>
      <c r="BC80" s="1321" t="str">
        <f>+(IF($BF80=0.2,"MUY BAJA",(IF($BF80=0.4,"BAJA",(IF($BF80=0.6,"MEDIA",(IF($BF80=0.8,"ALTA",(IF($BF80=1,"MUY ALTA",""))))))))))</f>
        <v>MUY ALTA</v>
      </c>
      <c r="BD80" s="1511" t="str">
        <f>IF($AY72="","",(CONCATENATE("R.RESIDUAL
",(IF(AND($AY72=0.2,$BF80=0.2),1,(IF(AND($AY72=0.2,$BF80=0.4),6,(IF(AND($AY72=0.2,$BF80=0.6),11,(IF(AND($AY72=0.2,$BF80=0.8),16,(IF(AND($AY72=0.2,$BF80=1),21,(IF(AND($AY72=0.4,$BF80=0.2),2,(IF(AND($AY72=0.4,$BF80=0.4),7,(IF(AND($AY72=0.4,$BF80=0.6),12,(IF(AND($AY72=0.4,$BF80=0.8),17,(IF(AND($AY72=0.4,$BF80=1),22,(IF(AND($AY72=0.6,$BF80=0.2),3,(IF(AND($AY72=0.6,$BF80=0.4),8,(IF(AND($AY72=0.6,$BF80=0.6),13,(IF(AND($AY72=0.6,$BF80=0.8),18,(IF(AND($AY72=0.6,$BF80=1),23,(IF(AND($AY72=0.8,$BF80=0.2),4,(IF(AND($AY72=0.8,$BF80=0.4),9,(IF(AND($AY72=0.8,$BF80=0.6),14,(IF(AND($AY72=0.8,$BF80=0.8),19,(IF(AND($AY72=0.8,$BF80=1),24,(IF(AND($AY72=1,$BF80=0.2),5,(IF(AND($AY72=1,$BF80=0.4),10,(IF(AND($AY72=1,$BF80=0.6),15,(IF(AND($AY72=1,$BF80=0.8),20,(IF(AND($AY72=1,$BF80=1),25,"")))))))))))))))))))))))))))))))))))))))))))))))))))))</f>
        <v>R.RESIDUAL
22</v>
      </c>
      <c r="BE80" s="1505" t="s">
        <v>651</v>
      </c>
      <c r="BF80" s="264">
        <f>+(IF(AND($BB80&gt;0,$BB80&lt;=0.2),0.2,(IF(AND($BB80&gt;0.2,$BB80&lt;=0.4),0.4,(IF(AND($BB80&gt;0.4,$BB80&lt;=0.6),0.6,(IF(AND($BB80&gt;0.6,$BB80&lt;=0.8),0.8,(IF($BB80&gt;0.8,1,""))))))))))</f>
        <v>1</v>
      </c>
      <c r="BG80" s="253">
        <f>+VLOOKUP($BD80,Listas!$G$114:$H$138,2,FALSE)</f>
        <v>22</v>
      </c>
      <c r="BH80" s="348">
        <v>1</v>
      </c>
      <c r="BI80" s="403" t="str">
        <f>IF(ISERROR(IF(V80="R.INHERENTE
5","R. INHERENTE",(IF(BD80="R.RESIDUAL
5","R. RESIDUAL"," ")))),"",(IF(V80="R.INHERENTE
5","R. INHERENTE",(IF(BD80="R.RESIDUAL
5","R. RESIDUAL"," ")))))</f>
        <v xml:space="preserve"> </v>
      </c>
      <c r="BJ80" s="404" t="str">
        <f>IF(ISERROR(IF(V80="R.INHERENTE
10","R. INHERENTE",(IF(BD80="R.RESIDUAL
10","R. RESIDUAL"," ")))),"",(IF(V80="R.INHERENTE
10","R. INHERENTE",(IF(BD80="R.RESIDUAL
10","R. RESIDUAL"," ")))))</f>
        <v xml:space="preserve"> </v>
      </c>
      <c r="BK80" s="409" t="str">
        <f>IF(ISERROR(IF(V80="R.INHERENTE
15","R. INHERENTE",(IF(BD80="R.RESIDUAL
15","R. RESIDUAL"," ")))),"",(IF(V80="R.INHERENTE
15","R. INHERENTE",(IF(BD80="R.RESIDUAL
15","R. RESIDUAL"," ")))))</f>
        <v xml:space="preserve"> </v>
      </c>
      <c r="BL80" s="409" t="str">
        <f>IF(ISERROR(IF(V80="R.INHERENTE
20","R. INHERENTE",(IF(BD80="R.RESIDUAL
20","R. RESIDUAL"," ")))),"",(IF(V80="R.INHERENTE
20","R. INHERENTE",(IF(BD80="R.RESIDUAL
20","R. RESIDUAL"," ")))))</f>
        <v xml:space="preserve"> </v>
      </c>
      <c r="BM80" s="254" t="str">
        <f>IF(ISERROR(IF(V80="R.INHERENTE
25","R. INHERENTE",(IF(BD80="R.RESIDUAL
25","R. RESIDUAL"," ")))),"",(IF(V80="R.INHERENTE
25","R. INHERENTE",(IF(BD80="R.RESIDUAL
25","R. RESIDUAL"," ")))))</f>
        <v>R. INHERENTE</v>
      </c>
      <c r="BN80" s="346"/>
      <c r="BO80" s="1565" t="s">
        <v>1441</v>
      </c>
      <c r="BP80" s="1266" t="s">
        <v>1165</v>
      </c>
      <c r="BQ80" s="1526" t="s">
        <v>1166</v>
      </c>
      <c r="BR80" s="1526">
        <v>45292</v>
      </c>
      <c r="BS80" s="1266" t="s">
        <v>1074</v>
      </c>
      <c r="BT80" s="1502" t="s">
        <v>597</v>
      </c>
      <c r="BU80" s="346"/>
      <c r="BV80" s="1573" t="s">
        <v>1460</v>
      </c>
      <c r="BW80" s="1647" t="s">
        <v>1167</v>
      </c>
      <c r="BX80" s="1650" t="s">
        <v>1168</v>
      </c>
      <c r="BY80" s="346"/>
      <c r="BZ80" s="1279" t="s">
        <v>1720</v>
      </c>
      <c r="CA80" s="1243" t="s">
        <v>1721</v>
      </c>
      <c r="CB80" s="1246" t="s">
        <v>1722</v>
      </c>
      <c r="CC80" s="1254"/>
      <c r="CD80" s="1254" t="s">
        <v>189</v>
      </c>
      <c r="CE80" s="1254" t="s">
        <v>189</v>
      </c>
      <c r="CF80" s="1254" t="s">
        <v>189</v>
      </c>
      <c r="CG80" s="1254"/>
      <c r="CH80" s="1254" t="s">
        <v>189</v>
      </c>
      <c r="CI80" s="1254" t="s">
        <v>189</v>
      </c>
      <c r="CJ80" s="1254" t="s">
        <v>189</v>
      </c>
      <c r="CK80" s="1254"/>
      <c r="CL80" s="1254" t="s">
        <v>39</v>
      </c>
      <c r="CM80" s="1254" t="s">
        <v>39</v>
      </c>
      <c r="CN80" s="1254" t="s">
        <v>39</v>
      </c>
      <c r="CO80" s="1254"/>
      <c r="CP80" s="1254" t="s">
        <v>189</v>
      </c>
      <c r="CQ80" s="1254" t="s">
        <v>189</v>
      </c>
      <c r="CR80" s="1254" t="s">
        <v>189</v>
      </c>
      <c r="CS80" s="1254"/>
      <c r="CT80" s="1556" t="s">
        <v>1718</v>
      </c>
      <c r="CU80" s="346"/>
      <c r="CV80" s="1279" t="s">
        <v>1720</v>
      </c>
      <c r="CW80" s="1243" t="s">
        <v>1721</v>
      </c>
      <c r="CX80" s="1246" t="s">
        <v>1722</v>
      </c>
      <c r="CY80" s="1234"/>
      <c r="CZ80" s="1237" t="s">
        <v>39</v>
      </c>
      <c r="DA80" s="1238"/>
      <c r="DB80" s="1237"/>
      <c r="DC80" s="1238"/>
      <c r="DD80" s="1234" t="s">
        <v>189</v>
      </c>
      <c r="DE80" s="1234" t="s">
        <v>189</v>
      </c>
      <c r="DF80" s="1234" t="s">
        <v>189</v>
      </c>
      <c r="DG80" s="1234"/>
      <c r="DH80" s="1234" t="s">
        <v>189</v>
      </c>
      <c r="DI80" s="1234" t="s">
        <v>189</v>
      </c>
      <c r="DJ80" s="1234" t="s">
        <v>189</v>
      </c>
      <c r="DK80" s="1234"/>
      <c r="DL80" s="1234" t="s">
        <v>39</v>
      </c>
      <c r="DM80" s="1234" t="s">
        <v>39</v>
      </c>
      <c r="DN80" s="1234" t="s">
        <v>39</v>
      </c>
      <c r="DO80" s="1234"/>
      <c r="DP80" s="1234" t="s">
        <v>189</v>
      </c>
      <c r="DQ80" s="1234" t="s">
        <v>189</v>
      </c>
      <c r="DR80" s="1234" t="s">
        <v>189</v>
      </c>
      <c r="DS80" s="1234"/>
      <c r="DT80" s="1556" t="s">
        <v>1719</v>
      </c>
      <c r="DU80" s="346"/>
      <c r="DV80" s="1705"/>
      <c r="DW80" s="1708"/>
      <c r="DX80" s="1708"/>
      <c r="DY80" s="1711"/>
    </row>
    <row r="81" spans="2:129" s="263" customFormat="1" ht="48" customHeight="1" thickBot="1" x14ac:dyDescent="0.3">
      <c r="B81" s="1232"/>
      <c r="C81" s="1339"/>
      <c r="D81" s="1342"/>
      <c r="E81" s="1345"/>
      <c r="F81" s="1342"/>
      <c r="G81" s="1289"/>
      <c r="H81" s="1292"/>
      <c r="I81" s="431"/>
      <c r="J81" s="434" t="s">
        <v>936</v>
      </c>
      <c r="K81" s="467" t="s">
        <v>1160</v>
      </c>
      <c r="L81" s="432" t="s">
        <v>751</v>
      </c>
      <c r="M81" s="1295"/>
      <c r="N81" s="1307"/>
      <c r="O81" s="1368"/>
      <c r="P81" s="346"/>
      <c r="Q81" s="1362"/>
      <c r="R81" s="1298"/>
      <c r="S81" s="1301"/>
      <c r="T81" s="1304"/>
      <c r="U81" s="1319"/>
      <c r="V81" s="1316"/>
      <c r="W81" s="442"/>
      <c r="X81" s="472" t="s">
        <v>1485</v>
      </c>
      <c r="Y81" s="240" t="s">
        <v>650</v>
      </c>
      <c r="Z81" s="1365"/>
      <c r="AA81" s="1311"/>
      <c r="AB81" s="1312"/>
      <c r="AC81" s="1311">
        <v>15</v>
      </c>
      <c r="AD81" s="1312"/>
      <c r="AE81" s="1311"/>
      <c r="AF81" s="1312"/>
      <c r="AG81" s="1311"/>
      <c r="AH81" s="1312"/>
      <c r="AI81" s="1311">
        <v>15</v>
      </c>
      <c r="AJ81" s="1312"/>
      <c r="AK81" s="360">
        <f>AA81+AC81+AE81+AG81+AI81</f>
        <v>30</v>
      </c>
      <c r="AL81" s="354">
        <v>0.49</v>
      </c>
      <c r="AM81" s="1336"/>
      <c r="AN81" s="1327" t="s">
        <v>189</v>
      </c>
      <c r="AO81" s="1328"/>
      <c r="AP81" s="1313" t="s">
        <v>538</v>
      </c>
      <c r="AQ81" s="1314"/>
      <c r="AR81" s="1327" t="s">
        <v>189</v>
      </c>
      <c r="AS81" s="1328"/>
      <c r="AT81" s="479" t="s">
        <v>1163</v>
      </c>
      <c r="AU81" s="459" t="s">
        <v>560</v>
      </c>
      <c r="AV81" s="485" t="s">
        <v>1364</v>
      </c>
      <c r="AW81" s="493" t="s">
        <v>1164</v>
      </c>
      <c r="AX81" s="494" t="s">
        <v>1418</v>
      </c>
      <c r="AY81" s="448"/>
      <c r="AZ81" s="1509"/>
      <c r="BA81" s="1322"/>
      <c r="BB81" s="1325"/>
      <c r="BC81" s="1322"/>
      <c r="BD81" s="1512"/>
      <c r="BE81" s="1506"/>
      <c r="BF81" s="345"/>
      <c r="BG81" s="256"/>
      <c r="BH81" s="348">
        <v>0.8</v>
      </c>
      <c r="BI81" s="405" t="str">
        <f>IF(ISERROR(IF(V80="R.INHERENTE
4","R. INHERENTE",(IF(BD80="R.RESIDUAL
4","R. RESIDUAL"," ")))),"",(IF(V80="R.INHERENTE
4","R. INHERENTE",(IF(BD80="R.RESIDUAL
4","R. RESIDUAL"," ")))))</f>
        <v xml:space="preserve"> </v>
      </c>
      <c r="BJ81" s="406" t="str">
        <f>IF(ISERROR(IF(V80="R.INHERENTE
9","R. INHERENTE",(IF(BD80="R.RESIDUAL
9","R. RESIDUAL"," ")))),"",(IF(V80="R.INHERENTE
9","R. INHERENTE",(IF(BD80="R.RESIDUAL
9","R. RESIDUAL"," ")))))</f>
        <v xml:space="preserve"> </v>
      </c>
      <c r="BK81" s="258" t="str">
        <f>IF(ISERROR(IF(V80="R.INHERENTE
14","R. INHERENTE",(IF(BD80="R.RESIDUAL
14","R. RESIDUAL"," ")))),"",(IF(V80="R.INHERENTE
14","R. INHERENTE",(IF(BD80="R.RESIDUAL
14","R. RESIDUAL"," ")))))</f>
        <v xml:space="preserve"> </v>
      </c>
      <c r="BL81" s="410" t="str">
        <f>IF(ISERROR(IF(V80="R.INHERENTE
19","R. INHERENTE",(IF(BD80="R.RESIDUAL
19","R. RESIDUAL"," ")))),"",(IF(V80="R.INHERENTE
19","R. INHERENTE",(IF(BD80="R.RESIDUAL
19","R. RESIDUAL"," ")))))</f>
        <v xml:space="preserve"> </v>
      </c>
      <c r="BM81" s="259" t="str">
        <f>IF(ISERROR(IF(V80="R.INHERENTE
24","R. INHERENTE",(IF(BD80="R.RESIDUAL
24","R. RESIDUAL"," ")))),"",(IF(V80="R.INHERENTE
24","R. INHERENTE",(IF(BD80="R.RESIDUAL
24","R. RESIDUAL"," ")))))</f>
        <v xml:space="preserve"> </v>
      </c>
      <c r="BN81" s="346"/>
      <c r="BO81" s="1579"/>
      <c r="BP81" s="1527"/>
      <c r="BQ81" s="1527"/>
      <c r="BR81" s="1527"/>
      <c r="BS81" s="1527"/>
      <c r="BT81" s="1503"/>
      <c r="BU81" s="346"/>
      <c r="BV81" s="1574"/>
      <c r="BW81" s="1648"/>
      <c r="BX81" s="1651"/>
      <c r="BY81" s="346"/>
      <c r="BZ81" s="1280"/>
      <c r="CA81" s="1244"/>
      <c r="CB81" s="1247"/>
      <c r="CC81" s="1255"/>
      <c r="CD81" s="1255"/>
      <c r="CE81" s="1255"/>
      <c r="CF81" s="1255"/>
      <c r="CG81" s="1255"/>
      <c r="CH81" s="1255"/>
      <c r="CI81" s="1255"/>
      <c r="CJ81" s="1255"/>
      <c r="CK81" s="1255"/>
      <c r="CL81" s="1255"/>
      <c r="CM81" s="1255"/>
      <c r="CN81" s="1255"/>
      <c r="CO81" s="1255"/>
      <c r="CP81" s="1255"/>
      <c r="CQ81" s="1255"/>
      <c r="CR81" s="1255"/>
      <c r="CS81" s="1255"/>
      <c r="CT81" s="1557"/>
      <c r="CU81" s="346"/>
      <c r="CV81" s="1280"/>
      <c r="CW81" s="1244"/>
      <c r="CX81" s="1247"/>
      <c r="CY81" s="1235"/>
      <c r="CZ81" s="1239"/>
      <c r="DA81" s="1240"/>
      <c r="DB81" s="1239"/>
      <c r="DC81" s="1240"/>
      <c r="DD81" s="1235"/>
      <c r="DE81" s="1235"/>
      <c r="DF81" s="1235"/>
      <c r="DG81" s="1235"/>
      <c r="DH81" s="1235"/>
      <c r="DI81" s="1235"/>
      <c r="DJ81" s="1235"/>
      <c r="DK81" s="1235"/>
      <c r="DL81" s="1235"/>
      <c r="DM81" s="1235"/>
      <c r="DN81" s="1235"/>
      <c r="DO81" s="1235"/>
      <c r="DP81" s="1235"/>
      <c r="DQ81" s="1235"/>
      <c r="DR81" s="1235"/>
      <c r="DS81" s="1235"/>
      <c r="DT81" s="1557"/>
      <c r="DU81" s="346"/>
      <c r="DV81" s="1706"/>
      <c r="DW81" s="1709"/>
      <c r="DX81" s="1709"/>
      <c r="DY81" s="1712"/>
    </row>
    <row r="82" spans="2:129" s="263" customFormat="1" ht="48" customHeight="1" x14ac:dyDescent="0.25">
      <c r="B82" s="1232"/>
      <c r="C82" s="1339"/>
      <c r="D82" s="1342"/>
      <c r="E82" s="1345"/>
      <c r="F82" s="1342"/>
      <c r="G82" s="1289"/>
      <c r="H82" s="1292"/>
      <c r="I82" s="440"/>
      <c r="J82" s="434" t="s">
        <v>938</v>
      </c>
      <c r="K82" s="467" t="s">
        <v>1161</v>
      </c>
      <c r="L82" s="432" t="s">
        <v>751</v>
      </c>
      <c r="M82" s="1295"/>
      <c r="N82" s="1307"/>
      <c r="O82" s="1368"/>
      <c r="P82" s="346"/>
      <c r="Q82" s="1362"/>
      <c r="R82" s="1298"/>
      <c r="S82" s="1301"/>
      <c r="T82" s="1304"/>
      <c r="U82" s="1319"/>
      <c r="V82" s="1316"/>
      <c r="W82" s="442"/>
      <c r="X82" s="472" t="s">
        <v>1486</v>
      </c>
      <c r="Y82" s="240" t="s">
        <v>650</v>
      </c>
      <c r="Z82" s="1365"/>
      <c r="AA82" s="1311">
        <v>25</v>
      </c>
      <c r="AB82" s="1312"/>
      <c r="AC82" s="1311"/>
      <c r="AD82" s="1312"/>
      <c r="AE82" s="1311"/>
      <c r="AF82" s="1312"/>
      <c r="AG82" s="1311"/>
      <c r="AH82" s="1312"/>
      <c r="AI82" s="1311">
        <v>15</v>
      </c>
      <c r="AJ82" s="1312"/>
      <c r="AK82" s="360">
        <f>AA82+AC82+AE82+AG82+AI82</f>
        <v>40</v>
      </c>
      <c r="AL82" s="354">
        <v>0.29399999999999998</v>
      </c>
      <c r="AM82" s="1336"/>
      <c r="AN82" s="1327" t="s">
        <v>189</v>
      </c>
      <c r="AO82" s="1328"/>
      <c r="AP82" s="1313" t="s">
        <v>539</v>
      </c>
      <c r="AQ82" s="1314"/>
      <c r="AR82" s="1327" t="s">
        <v>189</v>
      </c>
      <c r="AS82" s="1328"/>
      <c r="AT82" s="479" t="s">
        <v>1410</v>
      </c>
      <c r="AU82" s="459" t="s">
        <v>561</v>
      </c>
      <c r="AV82" s="485" t="s">
        <v>1365</v>
      </c>
      <c r="AW82" s="493" t="s">
        <v>1164</v>
      </c>
      <c r="AX82" s="494" t="s">
        <v>1419</v>
      </c>
      <c r="AY82" s="448"/>
      <c r="AZ82" s="1509"/>
      <c r="BA82" s="1322"/>
      <c r="BB82" s="1325"/>
      <c r="BC82" s="1322"/>
      <c r="BD82" s="1512"/>
      <c r="BE82" s="1506"/>
      <c r="BF82" s="345"/>
      <c r="BG82" s="256"/>
      <c r="BH82" s="348">
        <v>0.60000000000000009</v>
      </c>
      <c r="BI82" s="405" t="str">
        <f>IF(ISERROR(IF(V80="R.INHERENTE
3","R. INHERENTE",(IF(BD80="R.RESIDUAL
3","R. RESIDUAL"," ")))),"",(IF(V80="R.INHERENTE
3","R. INHERENTE",(IF(BD80="R.RESIDUAL
3","R. RESIDUAL"," ")))))</f>
        <v xml:space="preserve"> </v>
      </c>
      <c r="BJ82" s="406" t="str">
        <f>IF(ISERROR(IF(V80="R.INHERENTE
8","R. INHERENTE",(IF(BD80="R.RESIDUAL
8","R. RESIDUAL"," ")))),"",(IF(V80="R.INHERENTE
8","R. INHERENTE",(IF(BD80="R.RESIDUAL
8","R. RESIDUAL"," ")))))</f>
        <v xml:space="preserve"> </v>
      </c>
      <c r="BK82" s="258" t="str">
        <f>IF(ISERROR(IF(V80="R.INHERENTE
13","R. INHERENTE",(IF(BD80="R.RESIDUAL
13","R. RESIDUAL"," ")))),"",(IF(V80="R.INHERENTE
13","R. INHERENTE",(IF(BD80="R.RESIDUAL
13","R. RESIDUAL"," ")))))</f>
        <v xml:space="preserve"> </v>
      </c>
      <c r="BL82" s="410" t="str">
        <f>IF(ISERROR(IF(V80="R.INHERENTE
18","R. INHERENTE",(IF(BD80="R.RESIDUAL
18","R. RESIDUAL"," ")))),"",(IF(V80="R.INHERENTE
18","R. INHERENTE",(IF(BD80="R.RESIDUAL
18","R. RESIDUAL"," ")))))</f>
        <v xml:space="preserve"> </v>
      </c>
      <c r="BM82" s="259" t="str">
        <f>IF(ISERROR(IF(V80="R.INHERENTE
23","R. INHERENTE",(IF(BD80="R.RESIDUAL
23","R. RESIDUAL"," ")))),"",(IF(V80="R.INHERENTE
23","R. INHERENTE",(IF(BD80="R.RESIDUAL
23","R. RESIDUAL"," ")))))</f>
        <v xml:space="preserve"> </v>
      </c>
      <c r="BN82" s="346"/>
      <c r="BO82" s="1579"/>
      <c r="BP82" s="1527"/>
      <c r="BQ82" s="1527"/>
      <c r="BR82" s="1527"/>
      <c r="BS82" s="1527"/>
      <c r="BT82" s="1503"/>
      <c r="BU82" s="346"/>
      <c r="BV82" s="1574"/>
      <c r="BW82" s="1648"/>
      <c r="BX82" s="1651"/>
      <c r="BY82" s="346"/>
      <c r="BZ82" s="1280"/>
      <c r="CA82" s="1244"/>
      <c r="CB82" s="1247"/>
      <c r="CC82" s="1255"/>
      <c r="CD82" s="1255"/>
      <c r="CE82" s="1255"/>
      <c r="CF82" s="1255"/>
      <c r="CG82" s="1255"/>
      <c r="CH82" s="1255"/>
      <c r="CI82" s="1255"/>
      <c r="CJ82" s="1255"/>
      <c r="CK82" s="1255"/>
      <c r="CL82" s="1255"/>
      <c r="CM82" s="1255"/>
      <c r="CN82" s="1255"/>
      <c r="CO82" s="1255"/>
      <c r="CP82" s="1255"/>
      <c r="CQ82" s="1255"/>
      <c r="CR82" s="1255"/>
      <c r="CS82" s="1255"/>
      <c r="CT82" s="1557"/>
      <c r="CU82" s="346"/>
      <c r="CV82" s="1280"/>
      <c r="CW82" s="1244"/>
      <c r="CX82" s="1247"/>
      <c r="CY82" s="1235"/>
      <c r="CZ82" s="1239"/>
      <c r="DA82" s="1240"/>
      <c r="DB82" s="1239"/>
      <c r="DC82" s="1240"/>
      <c r="DD82" s="1235"/>
      <c r="DE82" s="1235"/>
      <c r="DF82" s="1235"/>
      <c r="DG82" s="1235"/>
      <c r="DH82" s="1235"/>
      <c r="DI82" s="1235"/>
      <c r="DJ82" s="1235"/>
      <c r="DK82" s="1235"/>
      <c r="DL82" s="1235"/>
      <c r="DM82" s="1235"/>
      <c r="DN82" s="1235"/>
      <c r="DO82" s="1235"/>
      <c r="DP82" s="1235"/>
      <c r="DQ82" s="1235"/>
      <c r="DR82" s="1235"/>
      <c r="DS82" s="1235"/>
      <c r="DT82" s="1557"/>
      <c r="DU82" s="346"/>
      <c r="DV82" s="1706"/>
      <c r="DW82" s="1709"/>
      <c r="DX82" s="1709"/>
      <c r="DY82" s="1712"/>
    </row>
    <row r="83" spans="2:129" s="263" customFormat="1" ht="48" customHeight="1" x14ac:dyDescent="0.25">
      <c r="B83" s="1232"/>
      <c r="C83" s="1339"/>
      <c r="D83" s="1342"/>
      <c r="E83" s="1345"/>
      <c r="F83" s="1342"/>
      <c r="G83" s="1289"/>
      <c r="H83" s="1292"/>
      <c r="I83" s="440"/>
      <c r="J83" s="434" t="s">
        <v>939</v>
      </c>
      <c r="K83" s="467"/>
      <c r="L83" s="432"/>
      <c r="M83" s="1295"/>
      <c r="N83" s="1307"/>
      <c r="O83" s="1368"/>
      <c r="P83" s="346"/>
      <c r="Q83" s="1362"/>
      <c r="R83" s="1298"/>
      <c r="S83" s="1301"/>
      <c r="T83" s="1304"/>
      <c r="U83" s="1319"/>
      <c r="V83" s="1316"/>
      <c r="W83" s="442"/>
      <c r="X83" s="241"/>
      <c r="Y83" s="240"/>
      <c r="Z83" s="1365"/>
      <c r="AA83" s="1311"/>
      <c r="AB83" s="1312"/>
      <c r="AC83" s="1311"/>
      <c r="AD83" s="1312"/>
      <c r="AE83" s="1311"/>
      <c r="AF83" s="1312"/>
      <c r="AG83" s="1311"/>
      <c r="AH83" s="1312"/>
      <c r="AI83" s="1311"/>
      <c r="AJ83" s="1312"/>
      <c r="AK83" s="360">
        <f>AA83+AC83+AE83+AG83+AI83</f>
        <v>0</v>
      </c>
      <c r="AL83" s="354"/>
      <c r="AM83" s="1336"/>
      <c r="AN83" s="1327"/>
      <c r="AO83" s="1328"/>
      <c r="AP83" s="1313"/>
      <c r="AQ83" s="1314"/>
      <c r="AR83" s="1327"/>
      <c r="AS83" s="1328"/>
      <c r="AT83" s="426"/>
      <c r="AU83" s="427"/>
      <c r="AV83" s="248"/>
      <c r="AW83" s="246"/>
      <c r="AX83" s="242"/>
      <c r="AY83" s="448"/>
      <c r="AZ83" s="1509"/>
      <c r="BA83" s="1322"/>
      <c r="BB83" s="1325"/>
      <c r="BC83" s="1322"/>
      <c r="BD83" s="1512"/>
      <c r="BE83" s="1506"/>
      <c r="BF83" s="345"/>
      <c r="BG83" s="256"/>
      <c r="BH83" s="348">
        <v>0.4</v>
      </c>
      <c r="BI83" s="405" t="str">
        <f>IF(ISERROR(IF(V80="R.INHERENTE
2","R. INHERENTE",(IF(BD80="R.RESIDUAL
2","R. RESIDUAL"," ")))),"",(IF(V80="R.INHERENTE
2","R. INHERENTE",(IF(BD80="R.RESIDUAL
2","R. RESIDUAL"," ")))))</f>
        <v xml:space="preserve"> </v>
      </c>
      <c r="BJ83" s="406" t="str">
        <f>IF(ISERROR(IF(V80="R.INHERENTE
7","R. INHERENTE",(IF(BD80="R.RESIDUAL
7","R. RESIDUAL"," ")))),"",(IF(V80="R.INHERENTE
7","R. INHERENTE",(IF(BD80="R.RESIDUAL
7","R. RESIDUAL"," ")))))</f>
        <v xml:space="preserve"> </v>
      </c>
      <c r="BK83" s="257" t="str">
        <f>IF(ISERROR(IF(V80="R.INHERENTE
12","R. INHERENTE",(IF(BD80="R.RESIDUAL
12","R. RESIDUAL"," ")))),"",(IF(V80="R.INHERENTE
12","R. INHERENTE",(IF(BD80="R.RESIDUAL
12","R. RESIDUAL"," ")))))</f>
        <v xml:space="preserve"> </v>
      </c>
      <c r="BL83" s="258" t="str">
        <f>IF(ISERROR(IF(V80="R.INHERENTE
17","R. INHERENTE",(IF(BD80="R.RESIDUAL
17","R. RESIDUAL"," ")))),"",(IF(V80="R.INHERENTE
17","R. INHERENTE",(IF(BD80="R.RESIDUAL
17","R. RESIDUAL"," ")))))</f>
        <v xml:space="preserve"> </v>
      </c>
      <c r="BM83" s="259" t="str">
        <f>IF(ISERROR(IF(V80="R.INHERENTE
22","R. INHERENTE",(IF(BD80="R.RESIDUAL
22","R. RESIDUAL"," ")))),"",(IF(V80="R.INHERENTE
22","R. INHERENTE",(IF(BD80="R.RESIDUAL
22","R. RESIDUAL"," ")))))</f>
        <v>R. RESIDUAL</v>
      </c>
      <c r="BN83" s="346"/>
      <c r="BO83" s="1579"/>
      <c r="BP83" s="1527"/>
      <c r="BQ83" s="1527"/>
      <c r="BR83" s="1527"/>
      <c r="BS83" s="1527"/>
      <c r="BT83" s="1503"/>
      <c r="BU83" s="346"/>
      <c r="BV83" s="1574"/>
      <c r="BW83" s="1648"/>
      <c r="BX83" s="1651"/>
      <c r="BY83" s="346"/>
      <c r="BZ83" s="1280"/>
      <c r="CA83" s="1244"/>
      <c r="CB83" s="1247"/>
      <c r="CC83" s="1255"/>
      <c r="CD83" s="1255"/>
      <c r="CE83" s="1255"/>
      <c r="CF83" s="1255"/>
      <c r="CG83" s="1255"/>
      <c r="CH83" s="1255"/>
      <c r="CI83" s="1255"/>
      <c r="CJ83" s="1255"/>
      <c r="CK83" s="1255"/>
      <c r="CL83" s="1255"/>
      <c r="CM83" s="1255"/>
      <c r="CN83" s="1255"/>
      <c r="CO83" s="1255"/>
      <c r="CP83" s="1255"/>
      <c r="CQ83" s="1255"/>
      <c r="CR83" s="1255"/>
      <c r="CS83" s="1255"/>
      <c r="CT83" s="1557"/>
      <c r="CU83" s="346"/>
      <c r="CV83" s="1280"/>
      <c r="CW83" s="1244"/>
      <c r="CX83" s="1247"/>
      <c r="CY83" s="1235"/>
      <c r="CZ83" s="1239"/>
      <c r="DA83" s="1240"/>
      <c r="DB83" s="1239"/>
      <c r="DC83" s="1240"/>
      <c r="DD83" s="1235"/>
      <c r="DE83" s="1235"/>
      <c r="DF83" s="1235"/>
      <c r="DG83" s="1235"/>
      <c r="DH83" s="1235"/>
      <c r="DI83" s="1235"/>
      <c r="DJ83" s="1235"/>
      <c r="DK83" s="1235"/>
      <c r="DL83" s="1235"/>
      <c r="DM83" s="1235"/>
      <c r="DN83" s="1235"/>
      <c r="DO83" s="1235"/>
      <c r="DP83" s="1235"/>
      <c r="DQ83" s="1235"/>
      <c r="DR83" s="1235"/>
      <c r="DS83" s="1235"/>
      <c r="DT83" s="1557"/>
      <c r="DU83" s="346"/>
      <c r="DV83" s="1706"/>
      <c r="DW83" s="1709"/>
      <c r="DX83" s="1709"/>
      <c r="DY83" s="1712"/>
    </row>
    <row r="84" spans="2:129" s="263" customFormat="1" ht="48" customHeight="1" thickBot="1" x14ac:dyDescent="0.3">
      <c r="B84" s="1233"/>
      <c r="C84" s="1340"/>
      <c r="D84" s="1343"/>
      <c r="E84" s="1346"/>
      <c r="F84" s="1343"/>
      <c r="G84" s="1290"/>
      <c r="H84" s="1293"/>
      <c r="I84" s="441"/>
      <c r="J84" s="435" t="s">
        <v>940</v>
      </c>
      <c r="K84" s="471"/>
      <c r="L84" s="433"/>
      <c r="M84" s="1296"/>
      <c r="N84" s="1308"/>
      <c r="O84" s="1369"/>
      <c r="P84" s="346"/>
      <c r="Q84" s="1363"/>
      <c r="R84" s="1299"/>
      <c r="S84" s="1302"/>
      <c r="T84" s="1305"/>
      <c r="U84" s="1320"/>
      <c r="V84" s="1317"/>
      <c r="W84" s="442"/>
      <c r="X84" s="243"/>
      <c r="Y84" s="244"/>
      <c r="Z84" s="1366"/>
      <c r="AA84" s="1309"/>
      <c r="AB84" s="1310"/>
      <c r="AC84" s="1309"/>
      <c r="AD84" s="1310"/>
      <c r="AE84" s="1309"/>
      <c r="AF84" s="1310"/>
      <c r="AG84" s="1309"/>
      <c r="AH84" s="1310"/>
      <c r="AI84" s="1309"/>
      <c r="AJ84" s="1310"/>
      <c r="AK84" s="361">
        <f>AA84+AC84+AE84+AG84+AI84</f>
        <v>0</v>
      </c>
      <c r="AL84" s="355"/>
      <c r="AM84" s="1337"/>
      <c r="AN84" s="1329"/>
      <c r="AO84" s="1330"/>
      <c r="AP84" s="1547"/>
      <c r="AQ84" s="1548"/>
      <c r="AR84" s="1329"/>
      <c r="AS84" s="1330"/>
      <c r="AT84" s="250"/>
      <c r="AU84" s="456"/>
      <c r="AV84" s="249"/>
      <c r="AW84" s="247"/>
      <c r="AX84" s="245"/>
      <c r="AY84" s="448">
        <f>+(IF(AND($AZ92&gt;0,$AZ92&lt;=0.2),0.2,(IF(AND($AZ92&gt;0.2,$AZ92&lt;=0.4),0.4,(IF(AND($AZ92&gt;0.4,$AZ92&lt;=0.6),0.6,(IF(AND($AZ92&gt;0.6,$AZ92&lt;=0.8),0.8,(IF($AZ92&gt;0.8,1,""))))))))))</f>
        <v>0.8</v>
      </c>
      <c r="AZ84" s="1510"/>
      <c r="BA84" s="1323"/>
      <c r="BB84" s="1326"/>
      <c r="BC84" s="1323"/>
      <c r="BD84" s="1513"/>
      <c r="BE84" s="1507"/>
      <c r="BF84" s="345"/>
      <c r="BG84" s="256"/>
      <c r="BH84" s="349">
        <v>0.2</v>
      </c>
      <c r="BI84" s="407" t="str">
        <f>IF(ISERROR(IF(V80="R.INHERENTE
1","R. INHERENTE",(IF(BD80="R.RESIDUAL
1","R. RESIDUAL"," ")))),"",(IF(V80="R.INHERENTE
1","R. INHERENTE",(IF(BD80="R.RESIDUAL
1","R. RESIDUAL"," ")))))</f>
        <v xml:space="preserve"> </v>
      </c>
      <c r="BJ84" s="408" t="str">
        <f>IF(ISERROR(IF(V80="R.INHERENTE
6","R. INHERENTE",(IF(BD80="R.RESIDUAL
6","R. RESIDUAL"," ")))),"",(IF(V80="R.INHERENTE
6","R. INHERENTE",(IF(BD80="R.RESIDUAL
6","R. RESIDUAL"," ")))))</f>
        <v xml:space="preserve"> </v>
      </c>
      <c r="BK84" s="260" t="str">
        <f>IF(ISERROR(IF(V80="R.INHERENTE
11","R. INHERENTE",(IF(BD80="R.RESIDUAL
11","R. RESIDUAL"," ")))),"",(IF(V80="R.INHERENTE
11","R. INHERENTE",(IF(BD80="R.RESIDUAL
11","R. RESIDUAL"," ")))))</f>
        <v xml:space="preserve"> </v>
      </c>
      <c r="BL84" s="261" t="str">
        <f>IF(ISERROR(IF(V80="R.INHERENTE
16","R. INHERENTE",(IF(BD80="R.RESIDUAL
16","R. RESIDUAL"," ")))),"",(IF(V80="R.INHERENTE
16","R. INHERENTE",(IF(BD80="R.RESIDUAL
16","R. RESIDUAL"," ")))))</f>
        <v xml:space="preserve"> </v>
      </c>
      <c r="BM84" s="262" t="str">
        <f>IF(ISERROR(IF(V80="R.INHERENTE
21","R. INHERENTE",(IF(BD80="R.RESIDUAL
21","R. RESIDUAL"," ")))),"",(IF(V80="R.INHERENTE
21","R. INHERENTE",(IF(BD80="R.RESIDUAL
21","R. RESIDUAL"," ")))))</f>
        <v xml:space="preserve"> </v>
      </c>
      <c r="BN84" s="346"/>
      <c r="BO84" s="1580"/>
      <c r="BP84" s="1528"/>
      <c r="BQ84" s="1528"/>
      <c r="BR84" s="1528"/>
      <c r="BS84" s="1528"/>
      <c r="BT84" s="1504"/>
      <c r="BU84" s="346"/>
      <c r="BV84" s="1575"/>
      <c r="BW84" s="1649"/>
      <c r="BX84" s="1652"/>
      <c r="BY84" s="346"/>
      <c r="BZ84" s="1281"/>
      <c r="CA84" s="1245"/>
      <c r="CB84" s="1248"/>
      <c r="CC84" s="1256"/>
      <c r="CD84" s="1256"/>
      <c r="CE84" s="1256"/>
      <c r="CF84" s="1256"/>
      <c r="CG84" s="1256"/>
      <c r="CH84" s="1256"/>
      <c r="CI84" s="1256"/>
      <c r="CJ84" s="1256"/>
      <c r="CK84" s="1256"/>
      <c r="CL84" s="1256"/>
      <c r="CM84" s="1256"/>
      <c r="CN84" s="1256"/>
      <c r="CO84" s="1256"/>
      <c r="CP84" s="1256"/>
      <c r="CQ84" s="1256"/>
      <c r="CR84" s="1256"/>
      <c r="CS84" s="1256"/>
      <c r="CT84" s="1558"/>
      <c r="CU84" s="346"/>
      <c r="CV84" s="1281"/>
      <c r="CW84" s="1245"/>
      <c r="CX84" s="1248"/>
      <c r="CY84" s="1236"/>
      <c r="CZ84" s="1241"/>
      <c r="DA84" s="1242"/>
      <c r="DB84" s="1241"/>
      <c r="DC84" s="1242"/>
      <c r="DD84" s="1236"/>
      <c r="DE84" s="1236"/>
      <c r="DF84" s="1236"/>
      <c r="DG84" s="1236"/>
      <c r="DH84" s="1236"/>
      <c r="DI84" s="1236"/>
      <c r="DJ84" s="1236"/>
      <c r="DK84" s="1236"/>
      <c r="DL84" s="1236"/>
      <c r="DM84" s="1236"/>
      <c r="DN84" s="1236"/>
      <c r="DO84" s="1236"/>
      <c r="DP84" s="1236"/>
      <c r="DQ84" s="1236"/>
      <c r="DR84" s="1236"/>
      <c r="DS84" s="1236"/>
      <c r="DT84" s="1558"/>
      <c r="DU84" s="346"/>
      <c r="DV84" s="1707"/>
      <c r="DW84" s="1710"/>
      <c r="DX84" s="1710"/>
      <c r="DY84" s="1713"/>
    </row>
    <row r="85" spans="2:129" ht="12.75" customHeight="1" thickBot="1" x14ac:dyDescent="0.3">
      <c r="W85" s="442"/>
      <c r="AY85" s="448"/>
      <c r="AZ85" s="345"/>
      <c r="BA85" s="345"/>
      <c r="BB85" s="345"/>
      <c r="BC85" s="345"/>
      <c r="BD85" s="345"/>
      <c r="BI85" s="358">
        <v>0.2</v>
      </c>
      <c r="BJ85" s="359">
        <v>0.4</v>
      </c>
      <c r="BK85" s="359">
        <v>0.60000000000000009</v>
      </c>
      <c r="BL85" s="359">
        <v>0.8</v>
      </c>
      <c r="BM85" s="359">
        <v>1</v>
      </c>
    </row>
    <row r="86" spans="2:129" s="263" customFormat="1" ht="48" customHeight="1" thickBot="1" x14ac:dyDescent="0.3">
      <c r="B86" s="1231" t="s">
        <v>1518</v>
      </c>
      <c r="C86" s="1338">
        <v>12</v>
      </c>
      <c r="D86" s="1341" t="s">
        <v>904</v>
      </c>
      <c r="E86" s="1344" t="s">
        <v>922</v>
      </c>
      <c r="F86" s="1341" t="s">
        <v>935</v>
      </c>
      <c r="G86" s="1288" t="s">
        <v>947</v>
      </c>
      <c r="H86" s="1291" t="s">
        <v>1431</v>
      </c>
      <c r="I86" s="464" t="s">
        <v>1430</v>
      </c>
      <c r="J86" s="436" t="s">
        <v>937</v>
      </c>
      <c r="K86" s="466" t="s">
        <v>111</v>
      </c>
      <c r="L86" s="437" t="s">
        <v>749</v>
      </c>
      <c r="M86" s="1294" t="str">
        <f>IF(G86="","",(CONCATENATE("Posibilidad de afectación ",G86," ",H86," ",I86," ",I87," ",I88," ",I89," ",I90)))</f>
        <v xml:space="preserve">Posibilidad de afectación económica y reputacional por aceptación de dádivas o cobro para beneficio a nombre propio o de terceros durante la prestación de servicio de transporte Asistencial en el marco del trámite de atención inicial de urgencias.    </v>
      </c>
      <c r="N86" s="1306" t="s">
        <v>745</v>
      </c>
      <c r="O86" s="1367" t="s">
        <v>720</v>
      </c>
      <c r="P86" s="346"/>
      <c r="Q86" s="1361" t="s">
        <v>754</v>
      </c>
      <c r="R86" s="1297">
        <f>IF(ISERROR(VLOOKUP($Q86,Listas!$F$21:$G$25,2,FALSE)),"",(VLOOKUP($Q86,Listas!$F$21:$G$25,2,FALSE)))</f>
        <v>0.8</v>
      </c>
      <c r="S86" s="1300" t="str">
        <f>IF(ISERROR(VLOOKUP($R86,Listas!$F$4:$G$8,2,FALSE)),"",(VLOOKUP($R86,Listas!$F$4:$G$8,2,FALSE)))</f>
        <v>ALTA
Es viable que el evento ocurra en la mayoria de las circunstancias.</v>
      </c>
      <c r="T86" s="1303" t="s">
        <v>725</v>
      </c>
      <c r="U86" s="1318">
        <f>IF(ISERROR(VLOOKUP($T86,Listas!$F$30:$G$37,2,FALSE)),"",(VLOOKUP($T86,Listas!$F$30:$G$37,2,FALSE)))</f>
        <v>0.6</v>
      </c>
      <c r="V86" s="1315" t="str">
        <f>IF(R86="","",(CONCATENATE("R.INHERENTE
",(IF(AND($R86=0.2,$U86=0.2),1,(IF(AND($R86=0.2,$U86=0.4),6,(IF(AND($R86=0.2,$U86=0.6),11,(IF(AND($R86=0.2,$U86=0.8),16,(IF(AND($R86=0.2,$U86=1),21,(IF(AND($R86=0.4,$U86=0.2),2,(IF(AND($R86=0.4,$U86=0.4),7,(IF(AND($R86=0.4,$U86=0.6),12,(IF(AND($R86=0.4,$U86=0.8),17,(IF(AND($R86=0.4,$U86=1),22,(IF(AND($R86=0.6,$U86=0.2),3,(IF(AND($R86=0.6,$U86=0.4),8,(IF(AND($R86=0.6,$U86=0.6),13,(IF(AND($R86=0.6,$U86=0.8),18,(IF(AND($R86=0.6,$U86=1),23,(IF(AND($R86=0.8,$U86=0.2),4,(IF(AND($R86=0.8,$U86=0.4),9,(IF(AND($R86=0.8,$U86=0.6),14,(IF(AND($R86=0.8,$U86=0.8),19,(IF(AND($R86=0.8,$U86=1),24,(IF(AND($R86=1,$U86=0.2),5,(IF(AND($R86=1,$U86=0.4),10,(IF(AND($R86=1,$U86=0.6),15,(IF(AND($R86=1,$U86=0.8),20,(IF(AND($R86=1,$U86=1),25,"")))))))))))))))))))))))))))))))))))))))))))))))))))))</f>
        <v>R.INHERENTE
14</v>
      </c>
      <c r="W86" s="442"/>
      <c r="X86" s="472" t="s">
        <v>1487</v>
      </c>
      <c r="Y86" s="265" t="s">
        <v>650</v>
      </c>
      <c r="Z86" s="1364" t="s">
        <v>43</v>
      </c>
      <c r="AA86" s="1388">
        <v>25</v>
      </c>
      <c r="AB86" s="1389"/>
      <c r="AC86" s="1388"/>
      <c r="AD86" s="1389"/>
      <c r="AE86" s="1388"/>
      <c r="AF86" s="1389"/>
      <c r="AG86" s="1388"/>
      <c r="AH86" s="1389"/>
      <c r="AI86" s="1388">
        <v>15</v>
      </c>
      <c r="AJ86" s="1389"/>
      <c r="AK86" s="366">
        <f>AA86+AC86+AE86+AG86+AI86</f>
        <v>40</v>
      </c>
      <c r="AL86" s="356">
        <v>0.48</v>
      </c>
      <c r="AM86" s="1335">
        <f>U86</f>
        <v>0.6</v>
      </c>
      <c r="AN86" s="1331" t="s">
        <v>189</v>
      </c>
      <c r="AO86" s="1332"/>
      <c r="AP86" s="1333" t="s">
        <v>538</v>
      </c>
      <c r="AQ86" s="1334"/>
      <c r="AR86" s="1331" t="s">
        <v>189</v>
      </c>
      <c r="AS86" s="1332"/>
      <c r="AT86" s="486" t="s">
        <v>1170</v>
      </c>
      <c r="AU86" s="458" t="s">
        <v>560</v>
      </c>
      <c r="AV86" s="475" t="s">
        <v>1366</v>
      </c>
      <c r="AW86" s="491" t="s">
        <v>1172</v>
      </c>
      <c r="AX86" s="492" t="s">
        <v>1173</v>
      </c>
      <c r="AY86" s="448"/>
      <c r="AZ86" s="1508">
        <f>+MIN(AL86:AL90)</f>
        <v>0.28799999999999998</v>
      </c>
      <c r="BA86" s="1321" t="str">
        <f>+(IF($AY78=0.2,"MUY BAJA",(IF($AY78=0.4,"BAJA",(IF($AY78=0.6,"MEDIA",(IF($AY78=0.8,"ALTA",(IF($AY78=1,"MUY ALTA",""))))))))))</f>
        <v>BAJA</v>
      </c>
      <c r="BB86" s="1324">
        <f>+MIN(AM86:AM90)</f>
        <v>0.6</v>
      </c>
      <c r="BC86" s="1321" t="str">
        <f>+(IF($BF86=0.2,"MUY BAJA",(IF($BF86=0.4,"BAJA",(IF($BF86=0.6,"MEDIA",(IF($BF86=0.8,"ALTA",(IF($BF86=1,"MUY ALTA",""))))))))))</f>
        <v>MEDIA</v>
      </c>
      <c r="BD86" s="1511" t="str">
        <f>IF($AY78="","",(CONCATENATE("R.RESIDUAL
",(IF(AND($AY78=0.2,$BF86=0.2),1,(IF(AND($AY78=0.2,$BF86=0.4),6,(IF(AND($AY78=0.2,$BF86=0.6),11,(IF(AND($AY78=0.2,$BF86=0.8),16,(IF(AND($AY78=0.2,$BF86=1),21,(IF(AND($AY78=0.4,$BF86=0.2),2,(IF(AND($AY78=0.4,$BF86=0.4),7,(IF(AND($AY78=0.4,$BF86=0.6),12,(IF(AND($AY78=0.4,$BF86=0.8),17,(IF(AND($AY78=0.4,$BF86=1),22,(IF(AND($AY78=0.6,$BF86=0.2),3,(IF(AND($AY78=0.6,$BF86=0.4),8,(IF(AND($AY78=0.6,$BF86=0.6),13,(IF(AND($AY78=0.6,$BF86=0.8),18,(IF(AND($AY78=0.6,$BF86=1),23,(IF(AND($AY78=0.8,$BF86=0.2),4,(IF(AND($AY78=0.8,$BF86=0.4),9,(IF(AND($AY78=0.8,$BF86=0.6),14,(IF(AND($AY78=0.8,$BF86=0.8),19,(IF(AND($AY78=0.8,$BF86=1),24,(IF(AND($AY78=1,$BF86=0.2),5,(IF(AND($AY78=1,$BF86=0.4),10,(IF(AND($AY78=1,$BF86=0.6),15,(IF(AND($AY78=1,$BF86=0.8),20,(IF(AND($AY78=1,$BF86=1),25,"")))))))))))))))))))))))))))))))))))))))))))))))))))))</f>
        <v>R.RESIDUAL
12</v>
      </c>
      <c r="BE86" s="1505" t="s">
        <v>651</v>
      </c>
      <c r="BF86" s="264">
        <f>+(IF(AND($BB86&gt;0,$BB86&lt;=0.2),0.2,(IF(AND($BB86&gt;0.2,$BB86&lt;=0.4),0.4,(IF(AND($BB86&gt;0.4,$BB86&lt;=0.6),0.6,(IF(AND($BB86&gt;0.6,$BB86&lt;=0.8),0.8,(IF($BB86&gt;0.8,1,""))))))))))</f>
        <v>0.6</v>
      </c>
      <c r="BG86" s="253">
        <f>+VLOOKUP($BD86,Listas!$G$114:$H$138,2,FALSE)</f>
        <v>12</v>
      </c>
      <c r="BH86" s="348">
        <v>1</v>
      </c>
      <c r="BI86" s="403" t="str">
        <f>IF(ISERROR(IF(V86="R.INHERENTE
5","R. INHERENTE",(IF(BD86="R.RESIDUAL
5","R. RESIDUAL"," ")))),"",(IF(V86="R.INHERENTE
5","R. INHERENTE",(IF(BD86="R.RESIDUAL
5","R. RESIDUAL"," ")))))</f>
        <v xml:space="preserve"> </v>
      </c>
      <c r="BJ86" s="404" t="str">
        <f>IF(ISERROR(IF(V86="R.INHERENTE
10","R. INHERENTE",(IF(BD86="R.RESIDUAL
10","R. RESIDUAL"," ")))),"",(IF(V86="R.INHERENTE
10","R. INHERENTE",(IF(BD86="R.RESIDUAL
10","R. RESIDUAL"," ")))))</f>
        <v xml:space="preserve"> </v>
      </c>
      <c r="BK86" s="409" t="str">
        <f>IF(ISERROR(IF(V86="R.INHERENTE
15","R. INHERENTE",(IF(BD86="R.RESIDUAL
15","R. RESIDUAL"," ")))),"",(IF(V86="R.INHERENTE
15","R. INHERENTE",(IF(BD86="R.RESIDUAL
15","R. RESIDUAL"," ")))))</f>
        <v xml:space="preserve"> </v>
      </c>
      <c r="BL86" s="409" t="str">
        <f>IF(ISERROR(IF(V86="R.INHERENTE
20","R. INHERENTE",(IF(BD86="R.RESIDUAL
20","R. RESIDUAL"," ")))),"",(IF(V86="R.INHERENTE
20","R. INHERENTE",(IF(BD86="R.RESIDUAL
20","R. RESIDUAL"," ")))))</f>
        <v xml:space="preserve"> </v>
      </c>
      <c r="BM86" s="254" t="str">
        <f>IF(ISERROR(IF(V86="R.INHERENTE
25","R. INHERENTE",(IF(BD86="R.RESIDUAL
25","R. RESIDUAL"," ")))),"",(IF(V86="R.INHERENTE
25","R. INHERENTE",(IF(BD86="R.RESIDUAL
25","R. RESIDUAL"," ")))))</f>
        <v xml:space="preserve"> </v>
      </c>
      <c r="BN86" s="346"/>
      <c r="BO86" s="1565" t="s">
        <v>1174</v>
      </c>
      <c r="BP86" s="1266" t="s">
        <v>1175</v>
      </c>
      <c r="BQ86" s="1526" t="s">
        <v>1166</v>
      </c>
      <c r="BR86" s="1526">
        <v>45078</v>
      </c>
      <c r="BS86" s="1266" t="s">
        <v>1074</v>
      </c>
      <c r="BT86" s="1502" t="s">
        <v>597</v>
      </c>
      <c r="BU86" s="346"/>
      <c r="BV86" s="1573" t="s">
        <v>1459</v>
      </c>
      <c r="BW86" s="1647" t="s">
        <v>1477</v>
      </c>
      <c r="BX86" s="1650" t="s">
        <v>1176</v>
      </c>
      <c r="BY86" s="346"/>
      <c r="BZ86" s="1279" t="s">
        <v>1720</v>
      </c>
      <c r="CA86" s="1243" t="s">
        <v>1721</v>
      </c>
      <c r="CB86" s="1246" t="s">
        <v>1722</v>
      </c>
      <c r="CC86" s="1254"/>
      <c r="CD86" s="1254" t="s">
        <v>189</v>
      </c>
      <c r="CE86" s="1254" t="s">
        <v>189</v>
      </c>
      <c r="CF86" s="1254" t="s">
        <v>189</v>
      </c>
      <c r="CG86" s="1254"/>
      <c r="CH86" s="1254" t="s">
        <v>189</v>
      </c>
      <c r="CI86" s="1254" t="s">
        <v>189</v>
      </c>
      <c r="CJ86" s="1254" t="s">
        <v>189</v>
      </c>
      <c r="CK86" s="1254"/>
      <c r="CL86" s="1254" t="s">
        <v>39</v>
      </c>
      <c r="CM86" s="1254" t="s">
        <v>39</v>
      </c>
      <c r="CN86" s="1254" t="s">
        <v>39</v>
      </c>
      <c r="CO86" s="1254"/>
      <c r="CP86" s="1254" t="s">
        <v>189</v>
      </c>
      <c r="CQ86" s="1254" t="s">
        <v>189</v>
      </c>
      <c r="CR86" s="1254" t="s">
        <v>189</v>
      </c>
      <c r="CS86" s="1254"/>
      <c r="CT86" s="1556" t="s">
        <v>1718</v>
      </c>
      <c r="CU86" s="346"/>
      <c r="CV86" s="1279" t="s">
        <v>1720</v>
      </c>
      <c r="CW86" s="1243" t="s">
        <v>1721</v>
      </c>
      <c r="CX86" s="1246" t="s">
        <v>1722</v>
      </c>
      <c r="CY86" s="1234"/>
      <c r="CZ86" s="1237" t="s">
        <v>39</v>
      </c>
      <c r="DA86" s="1238"/>
      <c r="DB86" s="1237"/>
      <c r="DC86" s="1238"/>
      <c r="DD86" s="1234" t="s">
        <v>189</v>
      </c>
      <c r="DE86" s="1234" t="s">
        <v>189</v>
      </c>
      <c r="DF86" s="1234" t="s">
        <v>189</v>
      </c>
      <c r="DG86" s="1234"/>
      <c r="DH86" s="1234" t="s">
        <v>189</v>
      </c>
      <c r="DI86" s="1234" t="s">
        <v>189</v>
      </c>
      <c r="DJ86" s="1234" t="s">
        <v>189</v>
      </c>
      <c r="DK86" s="1234"/>
      <c r="DL86" s="1234" t="s">
        <v>39</v>
      </c>
      <c r="DM86" s="1234" t="s">
        <v>39</v>
      </c>
      <c r="DN86" s="1234" t="s">
        <v>39</v>
      </c>
      <c r="DO86" s="1234"/>
      <c r="DP86" s="1234" t="s">
        <v>189</v>
      </c>
      <c r="DQ86" s="1234" t="s">
        <v>189</v>
      </c>
      <c r="DR86" s="1234" t="s">
        <v>189</v>
      </c>
      <c r="DS86" s="1234"/>
      <c r="DT86" s="1556" t="s">
        <v>1719</v>
      </c>
      <c r="DU86" s="346"/>
      <c r="DV86" s="1705"/>
      <c r="DW86" s="1708"/>
      <c r="DX86" s="1708"/>
      <c r="DY86" s="1711"/>
    </row>
    <row r="87" spans="2:129" s="263" customFormat="1" ht="48" customHeight="1" x14ac:dyDescent="0.25">
      <c r="B87" s="1232"/>
      <c r="C87" s="1339"/>
      <c r="D87" s="1342"/>
      <c r="E87" s="1345"/>
      <c r="F87" s="1342"/>
      <c r="G87" s="1289"/>
      <c r="H87" s="1292"/>
      <c r="I87" s="431"/>
      <c r="J87" s="434" t="s">
        <v>936</v>
      </c>
      <c r="K87" s="467" t="s">
        <v>1169</v>
      </c>
      <c r="L87" s="432" t="s">
        <v>752</v>
      </c>
      <c r="M87" s="1295"/>
      <c r="N87" s="1307"/>
      <c r="O87" s="1368"/>
      <c r="P87" s="346"/>
      <c r="Q87" s="1362"/>
      <c r="R87" s="1298"/>
      <c r="S87" s="1301"/>
      <c r="T87" s="1304"/>
      <c r="U87" s="1319"/>
      <c r="V87" s="1316"/>
      <c r="W87" s="442"/>
      <c r="X87" s="472" t="s">
        <v>1488</v>
      </c>
      <c r="Y87" s="240" t="s">
        <v>650</v>
      </c>
      <c r="Z87" s="1365"/>
      <c r="AA87" s="1311">
        <v>25</v>
      </c>
      <c r="AB87" s="1312"/>
      <c r="AC87" s="1311"/>
      <c r="AD87" s="1312"/>
      <c r="AE87" s="1311"/>
      <c r="AF87" s="1312"/>
      <c r="AG87" s="1311"/>
      <c r="AH87" s="1312"/>
      <c r="AI87" s="1311">
        <v>15</v>
      </c>
      <c r="AJ87" s="1312"/>
      <c r="AK87" s="360">
        <f>AA87+AC87+AE87+AG87+AI87</f>
        <v>40</v>
      </c>
      <c r="AL87" s="354">
        <v>0.28799999999999998</v>
      </c>
      <c r="AM87" s="1336"/>
      <c r="AN87" s="1327" t="s">
        <v>189</v>
      </c>
      <c r="AO87" s="1328"/>
      <c r="AP87" s="1313" t="s">
        <v>538</v>
      </c>
      <c r="AQ87" s="1314"/>
      <c r="AR87" s="1327" t="s">
        <v>189</v>
      </c>
      <c r="AS87" s="1328"/>
      <c r="AT87" s="479" t="s">
        <v>1171</v>
      </c>
      <c r="AU87" s="459" t="s">
        <v>562</v>
      </c>
      <c r="AV87" s="485" t="s">
        <v>1367</v>
      </c>
      <c r="AW87" s="493" t="s">
        <v>1172</v>
      </c>
      <c r="AX87" s="494" t="s">
        <v>1173</v>
      </c>
      <c r="AY87" s="448"/>
      <c r="AZ87" s="1509"/>
      <c r="BA87" s="1322"/>
      <c r="BB87" s="1325"/>
      <c r="BC87" s="1322"/>
      <c r="BD87" s="1512"/>
      <c r="BE87" s="1506"/>
      <c r="BF87" s="345"/>
      <c r="BG87" s="256"/>
      <c r="BH87" s="348">
        <v>0.8</v>
      </c>
      <c r="BI87" s="405" t="str">
        <f>IF(ISERROR(IF(V86="R.INHERENTE
4","R. INHERENTE",(IF(BD86="R.RESIDUAL
4","R. RESIDUAL"," ")))),"",(IF(V86="R.INHERENTE
4","R. INHERENTE",(IF(BD86="R.RESIDUAL
4","R. RESIDUAL"," ")))))</f>
        <v xml:space="preserve"> </v>
      </c>
      <c r="BJ87" s="406" t="str">
        <f>IF(ISERROR(IF(V86="R.INHERENTE
9","R. INHERENTE",(IF(BD86="R.RESIDUAL
9","R. RESIDUAL"," ")))),"",(IF(V86="R.INHERENTE
9","R. INHERENTE",(IF(BD86="R.RESIDUAL
9","R. RESIDUAL"," ")))))</f>
        <v xml:space="preserve"> </v>
      </c>
      <c r="BK87" s="258" t="str">
        <f>IF(ISERROR(IF(V86="R.INHERENTE
14","R. INHERENTE",(IF(BD86="R.RESIDUAL
14","R. RESIDUAL"," ")))),"",(IF(V86="R.INHERENTE
14","R. INHERENTE",(IF(BD86="R.RESIDUAL
14","R. RESIDUAL"," ")))))</f>
        <v>R. INHERENTE</v>
      </c>
      <c r="BL87" s="410" t="str">
        <f>IF(ISERROR(IF(V86="R.INHERENTE
19","R. INHERENTE",(IF(BD86="R.RESIDUAL
19","R. RESIDUAL"," ")))),"",(IF(V86="R.INHERENTE
19","R. INHERENTE",(IF(BD86="R.RESIDUAL
19","R. RESIDUAL"," ")))))</f>
        <v xml:space="preserve"> </v>
      </c>
      <c r="BM87" s="259" t="str">
        <f>IF(ISERROR(IF(V86="R.INHERENTE
24","R. INHERENTE",(IF(BD86="R.RESIDUAL
24","R. RESIDUAL"," ")))),"",(IF(V86="R.INHERENTE
24","R. INHERENTE",(IF(BD86="R.RESIDUAL
24","R. RESIDUAL"," ")))))</f>
        <v xml:space="preserve"> </v>
      </c>
      <c r="BN87" s="346"/>
      <c r="BO87" s="1579"/>
      <c r="BP87" s="1527"/>
      <c r="BQ87" s="1527"/>
      <c r="BR87" s="1527"/>
      <c r="BS87" s="1527"/>
      <c r="BT87" s="1503"/>
      <c r="BU87" s="346"/>
      <c r="BV87" s="1574"/>
      <c r="BW87" s="1648"/>
      <c r="BX87" s="1659"/>
      <c r="BY87" s="346"/>
      <c r="BZ87" s="1280"/>
      <c r="CA87" s="1244"/>
      <c r="CB87" s="1247"/>
      <c r="CC87" s="1255"/>
      <c r="CD87" s="1255"/>
      <c r="CE87" s="1255"/>
      <c r="CF87" s="1255"/>
      <c r="CG87" s="1255"/>
      <c r="CH87" s="1255"/>
      <c r="CI87" s="1255"/>
      <c r="CJ87" s="1255"/>
      <c r="CK87" s="1255"/>
      <c r="CL87" s="1255"/>
      <c r="CM87" s="1255"/>
      <c r="CN87" s="1255"/>
      <c r="CO87" s="1255"/>
      <c r="CP87" s="1255"/>
      <c r="CQ87" s="1255"/>
      <c r="CR87" s="1255"/>
      <c r="CS87" s="1255"/>
      <c r="CT87" s="1557"/>
      <c r="CU87" s="346"/>
      <c r="CV87" s="1280"/>
      <c r="CW87" s="1244"/>
      <c r="CX87" s="1247"/>
      <c r="CY87" s="1235"/>
      <c r="CZ87" s="1239"/>
      <c r="DA87" s="1240"/>
      <c r="DB87" s="1239"/>
      <c r="DC87" s="1240"/>
      <c r="DD87" s="1235"/>
      <c r="DE87" s="1235"/>
      <c r="DF87" s="1235"/>
      <c r="DG87" s="1235"/>
      <c r="DH87" s="1235"/>
      <c r="DI87" s="1235"/>
      <c r="DJ87" s="1235"/>
      <c r="DK87" s="1235"/>
      <c r="DL87" s="1235"/>
      <c r="DM87" s="1235"/>
      <c r="DN87" s="1235"/>
      <c r="DO87" s="1235"/>
      <c r="DP87" s="1235"/>
      <c r="DQ87" s="1235"/>
      <c r="DR87" s="1235"/>
      <c r="DS87" s="1235"/>
      <c r="DT87" s="1557"/>
      <c r="DU87" s="346"/>
      <c r="DV87" s="1706"/>
      <c r="DW87" s="1709"/>
      <c r="DX87" s="1709"/>
      <c r="DY87" s="1712"/>
    </row>
    <row r="88" spans="2:129" s="263" customFormat="1" ht="48" customHeight="1" x14ac:dyDescent="0.25">
      <c r="B88" s="1232"/>
      <c r="C88" s="1339"/>
      <c r="D88" s="1342"/>
      <c r="E88" s="1345"/>
      <c r="F88" s="1342"/>
      <c r="G88" s="1289"/>
      <c r="H88" s="1292"/>
      <c r="I88" s="440"/>
      <c r="J88" s="434" t="s">
        <v>938</v>
      </c>
      <c r="K88" s="386"/>
      <c r="L88" s="432"/>
      <c r="M88" s="1295"/>
      <c r="N88" s="1307"/>
      <c r="O88" s="1368"/>
      <c r="P88" s="346"/>
      <c r="Q88" s="1362"/>
      <c r="R88" s="1298"/>
      <c r="S88" s="1301"/>
      <c r="T88" s="1304"/>
      <c r="U88" s="1319"/>
      <c r="V88" s="1316"/>
      <c r="W88" s="442"/>
      <c r="X88" s="357"/>
      <c r="Y88" s="240"/>
      <c r="Z88" s="1365"/>
      <c r="AA88" s="1311"/>
      <c r="AB88" s="1312"/>
      <c r="AC88" s="1311"/>
      <c r="AD88" s="1312"/>
      <c r="AE88" s="1311"/>
      <c r="AF88" s="1312"/>
      <c r="AG88" s="1311"/>
      <c r="AH88" s="1312"/>
      <c r="AI88" s="1311"/>
      <c r="AJ88" s="1312"/>
      <c r="AK88" s="360">
        <f>AA88+AC88+AE88+AG88+AI88</f>
        <v>0</v>
      </c>
      <c r="AL88" s="354"/>
      <c r="AM88" s="1336"/>
      <c r="AN88" s="1327"/>
      <c r="AO88" s="1328"/>
      <c r="AP88" s="1313"/>
      <c r="AQ88" s="1314"/>
      <c r="AR88" s="1327"/>
      <c r="AS88" s="1328"/>
      <c r="AT88" s="479"/>
      <c r="AU88" s="459"/>
      <c r="AV88" s="485"/>
      <c r="AW88" s="493"/>
      <c r="AX88" s="494"/>
      <c r="AY88" s="448"/>
      <c r="AZ88" s="1509"/>
      <c r="BA88" s="1322"/>
      <c r="BB88" s="1325"/>
      <c r="BC88" s="1322"/>
      <c r="BD88" s="1512"/>
      <c r="BE88" s="1506"/>
      <c r="BF88" s="345"/>
      <c r="BG88" s="256"/>
      <c r="BH88" s="348">
        <v>0.60000000000000009</v>
      </c>
      <c r="BI88" s="405" t="str">
        <f>IF(ISERROR(IF(V86="R.INHERENTE
3","R. INHERENTE",(IF(BD86="R.RESIDUAL
3","R. RESIDUAL"," ")))),"",(IF(V86="R.INHERENTE
3","R. INHERENTE",(IF(BD86="R.RESIDUAL
3","R. RESIDUAL"," ")))))</f>
        <v xml:space="preserve"> </v>
      </c>
      <c r="BJ88" s="406" t="str">
        <f>IF(ISERROR(IF(V86="R.INHERENTE
8","R. INHERENTE",(IF(BD86="R.RESIDUAL
8","R. RESIDUAL"," ")))),"",(IF(V86="R.INHERENTE
8","R. INHERENTE",(IF(BD86="R.RESIDUAL
8","R. RESIDUAL"," ")))))</f>
        <v xml:space="preserve"> </v>
      </c>
      <c r="BK88" s="258" t="str">
        <f>IF(ISERROR(IF(V86="R.INHERENTE
13","R. INHERENTE",(IF(BD86="R.RESIDUAL
13","R. RESIDUAL"," ")))),"",(IF(V86="R.INHERENTE
13","R. INHERENTE",(IF(BD86="R.RESIDUAL
13","R. RESIDUAL"," ")))))</f>
        <v xml:space="preserve"> </v>
      </c>
      <c r="BL88" s="410" t="str">
        <f>IF(ISERROR(IF(V86="R.INHERENTE
18","R. INHERENTE",(IF(BD86="R.RESIDUAL
18","R. RESIDUAL"," ")))),"",(IF(V86="R.INHERENTE
18","R. INHERENTE",(IF(BD86="R.RESIDUAL
18","R. RESIDUAL"," ")))))</f>
        <v xml:space="preserve"> </v>
      </c>
      <c r="BM88" s="259" t="str">
        <f>IF(ISERROR(IF(V86="R.INHERENTE
23","R. INHERENTE",(IF(BD86="R.RESIDUAL
23","R. RESIDUAL"," ")))),"",(IF(V86="R.INHERENTE
23","R. INHERENTE",(IF(BD86="R.RESIDUAL
23","R. RESIDUAL"," ")))))</f>
        <v xml:space="preserve"> </v>
      </c>
      <c r="BN88" s="346"/>
      <c r="BO88" s="1579"/>
      <c r="BP88" s="1527"/>
      <c r="BQ88" s="1527"/>
      <c r="BR88" s="1527"/>
      <c r="BS88" s="1527"/>
      <c r="BT88" s="1503"/>
      <c r="BU88" s="346"/>
      <c r="BV88" s="1574"/>
      <c r="BW88" s="1648"/>
      <c r="BX88" s="1659"/>
      <c r="BY88" s="346"/>
      <c r="BZ88" s="1280"/>
      <c r="CA88" s="1244"/>
      <c r="CB88" s="1247"/>
      <c r="CC88" s="1255"/>
      <c r="CD88" s="1255"/>
      <c r="CE88" s="1255"/>
      <c r="CF88" s="1255"/>
      <c r="CG88" s="1255"/>
      <c r="CH88" s="1255"/>
      <c r="CI88" s="1255"/>
      <c r="CJ88" s="1255"/>
      <c r="CK88" s="1255"/>
      <c r="CL88" s="1255"/>
      <c r="CM88" s="1255"/>
      <c r="CN88" s="1255"/>
      <c r="CO88" s="1255"/>
      <c r="CP88" s="1255"/>
      <c r="CQ88" s="1255"/>
      <c r="CR88" s="1255"/>
      <c r="CS88" s="1255"/>
      <c r="CT88" s="1557"/>
      <c r="CU88" s="346"/>
      <c r="CV88" s="1280"/>
      <c r="CW88" s="1244"/>
      <c r="CX88" s="1247"/>
      <c r="CY88" s="1235"/>
      <c r="CZ88" s="1239"/>
      <c r="DA88" s="1240"/>
      <c r="DB88" s="1239"/>
      <c r="DC88" s="1240"/>
      <c r="DD88" s="1235"/>
      <c r="DE88" s="1235"/>
      <c r="DF88" s="1235"/>
      <c r="DG88" s="1235"/>
      <c r="DH88" s="1235"/>
      <c r="DI88" s="1235"/>
      <c r="DJ88" s="1235"/>
      <c r="DK88" s="1235"/>
      <c r="DL88" s="1235"/>
      <c r="DM88" s="1235"/>
      <c r="DN88" s="1235"/>
      <c r="DO88" s="1235"/>
      <c r="DP88" s="1235"/>
      <c r="DQ88" s="1235"/>
      <c r="DR88" s="1235"/>
      <c r="DS88" s="1235"/>
      <c r="DT88" s="1557"/>
      <c r="DU88" s="346"/>
      <c r="DV88" s="1706"/>
      <c r="DW88" s="1709"/>
      <c r="DX88" s="1709"/>
      <c r="DY88" s="1712"/>
    </row>
    <row r="89" spans="2:129" s="263" customFormat="1" ht="48" customHeight="1" x14ac:dyDescent="0.25">
      <c r="B89" s="1232"/>
      <c r="C89" s="1339"/>
      <c r="D89" s="1342"/>
      <c r="E89" s="1345"/>
      <c r="F89" s="1342"/>
      <c r="G89" s="1289"/>
      <c r="H89" s="1292"/>
      <c r="I89" s="440"/>
      <c r="J89" s="434" t="s">
        <v>939</v>
      </c>
      <c r="K89" s="386"/>
      <c r="L89" s="432"/>
      <c r="M89" s="1295"/>
      <c r="N89" s="1307"/>
      <c r="O89" s="1368"/>
      <c r="P89" s="346"/>
      <c r="Q89" s="1362"/>
      <c r="R89" s="1298"/>
      <c r="S89" s="1301"/>
      <c r="T89" s="1304"/>
      <c r="U89" s="1319"/>
      <c r="V89" s="1316"/>
      <c r="W89" s="442"/>
      <c r="X89" s="241"/>
      <c r="Y89" s="240"/>
      <c r="Z89" s="1365"/>
      <c r="AA89" s="1311"/>
      <c r="AB89" s="1312"/>
      <c r="AC89" s="1311"/>
      <c r="AD89" s="1312"/>
      <c r="AE89" s="1311"/>
      <c r="AF89" s="1312"/>
      <c r="AG89" s="1311"/>
      <c r="AH89" s="1312"/>
      <c r="AI89" s="1311"/>
      <c r="AJ89" s="1312"/>
      <c r="AK89" s="360">
        <f>AA89+AC89+AE89+AG89+AI89</f>
        <v>0</v>
      </c>
      <c r="AL89" s="354"/>
      <c r="AM89" s="1336"/>
      <c r="AN89" s="1327"/>
      <c r="AO89" s="1328"/>
      <c r="AP89" s="1313"/>
      <c r="AQ89" s="1314"/>
      <c r="AR89" s="1327"/>
      <c r="AS89" s="1328"/>
      <c r="AT89" s="426"/>
      <c r="AU89" s="427"/>
      <c r="AV89" s="248"/>
      <c r="AW89" s="246"/>
      <c r="AX89" s="242"/>
      <c r="AY89" s="448"/>
      <c r="AZ89" s="1509"/>
      <c r="BA89" s="1322"/>
      <c r="BB89" s="1325"/>
      <c r="BC89" s="1322"/>
      <c r="BD89" s="1512"/>
      <c r="BE89" s="1506"/>
      <c r="BF89" s="345"/>
      <c r="BG89" s="256"/>
      <c r="BH89" s="348">
        <v>0.4</v>
      </c>
      <c r="BI89" s="405" t="str">
        <f>IF(ISERROR(IF(V86="R.INHERENTE
2","R. INHERENTE",(IF(BD86="R.RESIDUAL
2","R. RESIDUAL"," ")))),"",(IF(V86="R.INHERENTE
2","R. INHERENTE",(IF(BD86="R.RESIDUAL
2","R. RESIDUAL"," ")))))</f>
        <v xml:space="preserve"> </v>
      </c>
      <c r="BJ89" s="406" t="str">
        <f>IF(ISERROR(IF(V86="R.INHERENTE
7","R. INHERENTE",(IF(BD86="R.RESIDUAL
7","R. RESIDUAL"," ")))),"",(IF(V86="R.INHERENTE
7","R. INHERENTE",(IF(BD86="R.RESIDUAL
7","R. RESIDUAL"," ")))))</f>
        <v xml:space="preserve"> </v>
      </c>
      <c r="BK89" s="257" t="str">
        <f>IF(ISERROR(IF(V86="R.INHERENTE
12","R. INHERENTE",(IF(BD86="R.RESIDUAL
12","R. RESIDUAL"," ")))),"",(IF(V86="R.INHERENTE
12","R. INHERENTE",(IF(BD86="R.RESIDUAL
12","R. RESIDUAL"," ")))))</f>
        <v>R. RESIDUAL</v>
      </c>
      <c r="BL89" s="258" t="str">
        <f>IF(ISERROR(IF(V86="R.INHERENTE
17","R. INHERENTE",(IF(BD86="R.RESIDUAL
17","R. RESIDUAL"," ")))),"",(IF(V86="R.INHERENTE
17","R. INHERENTE",(IF(BD86="R.RESIDUAL
17","R. RESIDUAL"," ")))))</f>
        <v xml:space="preserve"> </v>
      </c>
      <c r="BM89" s="259" t="str">
        <f>IF(ISERROR(IF(V86="R.INHERENTE
22","R. INHERENTE",(IF(BD86="R.RESIDUAL
22","R. RESIDUAL"," ")))),"",(IF(V86="R.INHERENTE
22","R. INHERENTE",(IF(BD86="R.RESIDUAL
22","R. RESIDUAL"," ")))))</f>
        <v xml:space="preserve"> </v>
      </c>
      <c r="BN89" s="346"/>
      <c r="BO89" s="1579"/>
      <c r="BP89" s="1527"/>
      <c r="BQ89" s="1527"/>
      <c r="BR89" s="1527"/>
      <c r="BS89" s="1527"/>
      <c r="BT89" s="1503"/>
      <c r="BU89" s="346"/>
      <c r="BV89" s="1574"/>
      <c r="BW89" s="1648"/>
      <c r="BX89" s="1659"/>
      <c r="BY89" s="346"/>
      <c r="BZ89" s="1280"/>
      <c r="CA89" s="1244"/>
      <c r="CB89" s="1247"/>
      <c r="CC89" s="1255"/>
      <c r="CD89" s="1255"/>
      <c r="CE89" s="1255"/>
      <c r="CF89" s="1255"/>
      <c r="CG89" s="1255"/>
      <c r="CH89" s="1255"/>
      <c r="CI89" s="1255"/>
      <c r="CJ89" s="1255"/>
      <c r="CK89" s="1255"/>
      <c r="CL89" s="1255"/>
      <c r="CM89" s="1255"/>
      <c r="CN89" s="1255"/>
      <c r="CO89" s="1255"/>
      <c r="CP89" s="1255"/>
      <c r="CQ89" s="1255"/>
      <c r="CR89" s="1255"/>
      <c r="CS89" s="1255"/>
      <c r="CT89" s="1557"/>
      <c r="CU89" s="346"/>
      <c r="CV89" s="1280"/>
      <c r="CW89" s="1244"/>
      <c r="CX89" s="1247"/>
      <c r="CY89" s="1235"/>
      <c r="CZ89" s="1239"/>
      <c r="DA89" s="1240"/>
      <c r="DB89" s="1239"/>
      <c r="DC89" s="1240"/>
      <c r="DD89" s="1235"/>
      <c r="DE89" s="1235"/>
      <c r="DF89" s="1235"/>
      <c r="DG89" s="1235"/>
      <c r="DH89" s="1235"/>
      <c r="DI89" s="1235"/>
      <c r="DJ89" s="1235"/>
      <c r="DK89" s="1235"/>
      <c r="DL89" s="1235"/>
      <c r="DM89" s="1235"/>
      <c r="DN89" s="1235"/>
      <c r="DO89" s="1235"/>
      <c r="DP89" s="1235"/>
      <c r="DQ89" s="1235"/>
      <c r="DR89" s="1235"/>
      <c r="DS89" s="1235"/>
      <c r="DT89" s="1557"/>
      <c r="DU89" s="346"/>
      <c r="DV89" s="1706"/>
      <c r="DW89" s="1709"/>
      <c r="DX89" s="1709"/>
      <c r="DY89" s="1712"/>
    </row>
    <row r="90" spans="2:129" s="263" customFormat="1" ht="48" customHeight="1" thickBot="1" x14ac:dyDescent="0.3">
      <c r="B90" s="1233"/>
      <c r="C90" s="1340"/>
      <c r="D90" s="1343"/>
      <c r="E90" s="1346"/>
      <c r="F90" s="1343"/>
      <c r="G90" s="1290"/>
      <c r="H90" s="1293"/>
      <c r="I90" s="441"/>
      <c r="J90" s="435" t="s">
        <v>940</v>
      </c>
      <c r="K90" s="387"/>
      <c r="L90" s="433"/>
      <c r="M90" s="1296"/>
      <c r="N90" s="1308"/>
      <c r="O90" s="1369"/>
      <c r="P90" s="346"/>
      <c r="Q90" s="1363"/>
      <c r="R90" s="1299"/>
      <c r="S90" s="1302"/>
      <c r="T90" s="1305"/>
      <c r="U90" s="1320"/>
      <c r="V90" s="1317"/>
      <c r="W90" s="442"/>
      <c r="X90" s="243"/>
      <c r="Y90" s="244"/>
      <c r="Z90" s="1366"/>
      <c r="AA90" s="1309"/>
      <c r="AB90" s="1310"/>
      <c r="AC90" s="1309"/>
      <c r="AD90" s="1310"/>
      <c r="AE90" s="1309"/>
      <c r="AF90" s="1310"/>
      <c r="AG90" s="1309"/>
      <c r="AH90" s="1310"/>
      <c r="AI90" s="1309"/>
      <c r="AJ90" s="1310"/>
      <c r="AK90" s="361">
        <f>AA90+AC90+AE90+AG90+AI90</f>
        <v>0</v>
      </c>
      <c r="AL90" s="355"/>
      <c r="AM90" s="1337"/>
      <c r="AN90" s="1329"/>
      <c r="AO90" s="1330"/>
      <c r="AP90" s="1547"/>
      <c r="AQ90" s="1548"/>
      <c r="AR90" s="1329"/>
      <c r="AS90" s="1330"/>
      <c r="AT90" s="250"/>
      <c r="AU90" s="456"/>
      <c r="AV90" s="249"/>
      <c r="AW90" s="247"/>
      <c r="AX90" s="245"/>
      <c r="AY90" s="448">
        <f>+(IF(AND($AZ98&gt;0,$AZ98&lt;=0.2),0.2,(IF(AND($AZ98&gt;0.2,$AZ98&lt;=0.4),0.4,(IF(AND($AZ98&gt;0.4,$AZ98&lt;=0.6),0.6,(IF(AND($AZ98&gt;0.6,$AZ98&lt;=0.8),0.8,(IF($AZ98&gt;0.8,1,""))))))))))</f>
        <v>0.4</v>
      </c>
      <c r="AZ90" s="1510"/>
      <c r="BA90" s="1323"/>
      <c r="BB90" s="1326"/>
      <c r="BC90" s="1323"/>
      <c r="BD90" s="1513"/>
      <c r="BE90" s="1507"/>
      <c r="BF90" s="345"/>
      <c r="BG90" s="256"/>
      <c r="BH90" s="349">
        <v>0.2</v>
      </c>
      <c r="BI90" s="407" t="str">
        <f>IF(ISERROR(IF(V86="R.INHERENTE
1","R. INHERENTE",(IF(BD86="R.RESIDUAL
1","R. RESIDUAL"," ")))),"",(IF(V86="R.INHERENTE
1","R. INHERENTE",(IF(BD86="R.RESIDUAL
1","R. RESIDUAL"," ")))))</f>
        <v xml:space="preserve"> </v>
      </c>
      <c r="BJ90" s="408" t="str">
        <f>IF(ISERROR(IF(V86="R.INHERENTE
6","R. INHERENTE",(IF(BD86="R.RESIDUAL
6","R. RESIDUAL"," ")))),"",(IF(V86="R.INHERENTE
6","R. INHERENTE",(IF(BD86="R.RESIDUAL
6","R. RESIDUAL"," ")))))</f>
        <v xml:space="preserve"> </v>
      </c>
      <c r="BK90" s="260" t="str">
        <f>IF(ISERROR(IF(V86="R.INHERENTE
11","R. INHERENTE",(IF(BD86="R.RESIDUAL
11","R. RESIDUAL"," ")))),"",(IF(V86="R.INHERENTE
11","R. INHERENTE",(IF(BD86="R.RESIDUAL
11","R. RESIDUAL"," ")))))</f>
        <v xml:space="preserve"> </v>
      </c>
      <c r="BL90" s="261" t="str">
        <f>IF(ISERROR(IF(V86="R.INHERENTE
16","R. INHERENTE",(IF(BD86="R.RESIDUAL
16","R. RESIDUAL"," ")))),"",(IF(V86="R.INHERENTE
16","R. INHERENTE",(IF(BD86="R.RESIDUAL
16","R. RESIDUAL"," ")))))</f>
        <v xml:space="preserve"> </v>
      </c>
      <c r="BM90" s="262" t="str">
        <f>IF(ISERROR(IF(V86="R.INHERENTE
21","R. INHERENTE",(IF(BD86="R.RESIDUAL
21","R. RESIDUAL"," ")))),"",(IF(V86="R.INHERENTE
21","R. INHERENTE",(IF(BD86="R.RESIDUAL
21","R. RESIDUAL"," ")))))</f>
        <v xml:space="preserve"> </v>
      </c>
      <c r="BN90" s="346"/>
      <c r="BO90" s="1580"/>
      <c r="BP90" s="1528"/>
      <c r="BQ90" s="1528"/>
      <c r="BR90" s="1528"/>
      <c r="BS90" s="1528"/>
      <c r="BT90" s="1504"/>
      <c r="BU90" s="346"/>
      <c r="BV90" s="1575"/>
      <c r="BW90" s="1649"/>
      <c r="BX90" s="1660"/>
      <c r="BY90" s="346"/>
      <c r="BZ90" s="1281"/>
      <c r="CA90" s="1245"/>
      <c r="CB90" s="1248"/>
      <c r="CC90" s="1256"/>
      <c r="CD90" s="1256"/>
      <c r="CE90" s="1256"/>
      <c r="CF90" s="1256"/>
      <c r="CG90" s="1256"/>
      <c r="CH90" s="1256"/>
      <c r="CI90" s="1256"/>
      <c r="CJ90" s="1256"/>
      <c r="CK90" s="1256"/>
      <c r="CL90" s="1256"/>
      <c r="CM90" s="1256"/>
      <c r="CN90" s="1256"/>
      <c r="CO90" s="1256"/>
      <c r="CP90" s="1256"/>
      <c r="CQ90" s="1256"/>
      <c r="CR90" s="1256"/>
      <c r="CS90" s="1256"/>
      <c r="CT90" s="1558"/>
      <c r="CU90" s="346"/>
      <c r="CV90" s="1281"/>
      <c r="CW90" s="1245"/>
      <c r="CX90" s="1248"/>
      <c r="CY90" s="1236"/>
      <c r="CZ90" s="1241"/>
      <c r="DA90" s="1242"/>
      <c r="DB90" s="1241"/>
      <c r="DC90" s="1242"/>
      <c r="DD90" s="1236"/>
      <c r="DE90" s="1236"/>
      <c r="DF90" s="1236"/>
      <c r="DG90" s="1236"/>
      <c r="DH90" s="1236"/>
      <c r="DI90" s="1236"/>
      <c r="DJ90" s="1236"/>
      <c r="DK90" s="1236"/>
      <c r="DL90" s="1236"/>
      <c r="DM90" s="1236"/>
      <c r="DN90" s="1236"/>
      <c r="DO90" s="1236"/>
      <c r="DP90" s="1236"/>
      <c r="DQ90" s="1236"/>
      <c r="DR90" s="1236"/>
      <c r="DS90" s="1236"/>
      <c r="DT90" s="1558"/>
      <c r="DU90" s="346"/>
      <c r="DV90" s="1707"/>
      <c r="DW90" s="1710"/>
      <c r="DX90" s="1710"/>
      <c r="DY90" s="1713"/>
    </row>
    <row r="91" spans="2:129" ht="12.75" customHeight="1" thickBot="1" x14ac:dyDescent="0.3">
      <c r="W91" s="442"/>
      <c r="AY91" s="448"/>
      <c r="AZ91" s="345"/>
      <c r="BA91" s="345"/>
      <c r="BB91" s="345"/>
      <c r="BC91" s="345"/>
      <c r="BD91" s="345"/>
      <c r="BI91" s="358">
        <v>0.2</v>
      </c>
      <c r="BJ91" s="359">
        <v>0.4</v>
      </c>
      <c r="BK91" s="359">
        <v>0.60000000000000009</v>
      </c>
      <c r="BL91" s="359">
        <v>0.8</v>
      </c>
      <c r="BM91" s="359">
        <v>1</v>
      </c>
    </row>
    <row r="92" spans="2:129" s="263" customFormat="1" ht="48" customHeight="1" x14ac:dyDescent="0.25">
      <c r="B92" s="1231" t="s">
        <v>1518</v>
      </c>
      <c r="C92" s="1338">
        <v>13</v>
      </c>
      <c r="D92" s="1341" t="s">
        <v>905</v>
      </c>
      <c r="E92" s="1344" t="s">
        <v>923</v>
      </c>
      <c r="F92" s="1341" t="s">
        <v>934</v>
      </c>
      <c r="G92" s="1288" t="s">
        <v>947</v>
      </c>
      <c r="H92" s="1291" t="s">
        <v>1177</v>
      </c>
      <c r="I92" s="464" t="s">
        <v>1178</v>
      </c>
      <c r="J92" s="436" t="s">
        <v>937</v>
      </c>
      <c r="K92" s="466" t="s">
        <v>1179</v>
      </c>
      <c r="L92" s="437" t="s">
        <v>751</v>
      </c>
      <c r="M92" s="1294" t="str">
        <f>IF(G92="","",(CONCATENATE("Posibilidad de afectación ",G92," ",H92," ",I92," ",I93," ",I94," ",I95," ",I96)))</f>
        <v xml:space="preserve">Posibilidad de afectación económica y reputacional por perdida de medicamentos y dispositivos médicos en las farmacias intrahospitalarias de la entidad e insatisfacción y necesidad del usuario, debido a comportamientos no éticos de los profesionales de la salud.    </v>
      </c>
      <c r="N92" s="1306" t="s">
        <v>745</v>
      </c>
      <c r="O92" s="1367" t="s">
        <v>720</v>
      </c>
      <c r="P92" s="346"/>
      <c r="Q92" s="1361" t="s">
        <v>755</v>
      </c>
      <c r="R92" s="1297">
        <f>IF(ISERROR(VLOOKUP($Q92,Listas!$F$21:$G$25,2,FALSE)),"",(VLOOKUP($Q92,Listas!$F$21:$G$25,2,FALSE)))</f>
        <v>1</v>
      </c>
      <c r="S92" s="1300" t="str">
        <f>IF(ISERROR(VLOOKUP($R92,Listas!$F$4:$G$8,2,FALSE)),"",(VLOOKUP($R92,Listas!$F$4:$G$8,2,FALSE)))</f>
        <v>MUY ALTA 
Se espera que el evento ocurra en la mayoría de las circunstancias.</v>
      </c>
      <c r="T92" s="1303" t="s">
        <v>727</v>
      </c>
      <c r="U92" s="1318">
        <f>IF(ISERROR(VLOOKUP($T92,Listas!$F$30:$G$37,2,FALSE)),"",(VLOOKUP($T92,Listas!$F$30:$G$37,2,FALSE)))</f>
        <v>1</v>
      </c>
      <c r="V92" s="1315" t="str">
        <f>IF(R92="","",(CONCATENATE("R.INHERENTE
",(IF(AND($R92=0.2,$U92=0.2),1,(IF(AND($R92=0.2,$U92=0.4),6,(IF(AND($R92=0.2,$U92=0.6),11,(IF(AND($R92=0.2,$U92=0.8),16,(IF(AND($R92=0.2,$U92=1),21,(IF(AND($R92=0.4,$U92=0.2),2,(IF(AND($R92=0.4,$U92=0.4),7,(IF(AND($R92=0.4,$U92=0.6),12,(IF(AND($R92=0.4,$U92=0.8),17,(IF(AND($R92=0.4,$U92=1),22,(IF(AND($R92=0.6,$U92=0.2),3,(IF(AND($R92=0.6,$U92=0.4),8,(IF(AND($R92=0.6,$U92=0.6),13,(IF(AND($R92=0.6,$U92=0.8),18,(IF(AND($R92=0.6,$U92=1),23,(IF(AND($R92=0.8,$U92=0.2),4,(IF(AND($R92=0.8,$U92=0.4),9,(IF(AND($R92=0.8,$U92=0.6),14,(IF(AND($R92=0.8,$U92=0.8),19,(IF(AND($R92=0.8,$U92=1),24,(IF(AND($R92=1,$U92=0.2),5,(IF(AND($R92=1,$U92=0.4),10,(IF(AND($R92=1,$U92=0.6),15,(IF(AND($R92=1,$U92=0.8),20,(IF(AND($R92=1,$U92=1),25,"")))))))))))))))))))))))))))))))))))))))))))))))))))))</f>
        <v>R.INHERENTE
25</v>
      </c>
      <c r="W92" s="442"/>
      <c r="X92" s="472" t="s">
        <v>1489</v>
      </c>
      <c r="Y92" s="265" t="s">
        <v>650</v>
      </c>
      <c r="Z92" s="1364" t="s">
        <v>43</v>
      </c>
      <c r="AA92" s="1388"/>
      <c r="AB92" s="1389"/>
      <c r="AC92" s="1388">
        <v>15</v>
      </c>
      <c r="AD92" s="1389"/>
      <c r="AE92" s="1388"/>
      <c r="AF92" s="1389"/>
      <c r="AG92" s="1388"/>
      <c r="AH92" s="1389"/>
      <c r="AI92" s="1388">
        <v>15</v>
      </c>
      <c r="AJ92" s="1389"/>
      <c r="AK92" s="366">
        <f>AA92+AC92+AE92+AG92+AI92</f>
        <v>30</v>
      </c>
      <c r="AL92" s="356">
        <v>0.7</v>
      </c>
      <c r="AM92" s="1335">
        <f>U92</f>
        <v>1</v>
      </c>
      <c r="AN92" s="1331" t="s">
        <v>189</v>
      </c>
      <c r="AO92" s="1332"/>
      <c r="AP92" s="1333" t="s">
        <v>538</v>
      </c>
      <c r="AQ92" s="1334"/>
      <c r="AR92" s="1331" t="s">
        <v>189</v>
      </c>
      <c r="AS92" s="1332"/>
      <c r="AT92" s="486" t="s">
        <v>1181</v>
      </c>
      <c r="AU92" s="458" t="s">
        <v>560</v>
      </c>
      <c r="AV92" s="475" t="s">
        <v>1368</v>
      </c>
      <c r="AW92" s="491" t="s">
        <v>1182</v>
      </c>
      <c r="AX92" s="492" t="s">
        <v>1420</v>
      </c>
      <c r="AY92" s="448"/>
      <c r="AZ92" s="1508">
        <f>+MIN(AL92:AL96)</f>
        <v>0.7</v>
      </c>
      <c r="BA92" s="1321" t="str">
        <f>+(IF($AY84=0.2,"MUY BAJA",(IF($AY84=0.4,"BAJA",(IF($AY84=0.6,"MEDIA",(IF($AY84=0.8,"ALTA",(IF($AY84=1,"MUY ALTA",""))))))))))</f>
        <v>ALTA</v>
      </c>
      <c r="BB92" s="1324">
        <f>+MIN(AM92:AM96)</f>
        <v>1</v>
      </c>
      <c r="BC92" s="1321" t="str">
        <f>+(IF($BF92=0.2,"MUY BAJA",(IF($BF92=0.4,"BAJA",(IF($BF92=0.6,"MEDIA",(IF($BF92=0.8,"ALTA",(IF($BF92=1,"MUY ALTA",""))))))))))</f>
        <v>MUY ALTA</v>
      </c>
      <c r="BD92" s="1511" t="str">
        <f>IF($AY84="","",(CONCATENATE("R.RESIDUAL
",(IF(AND($AY84=0.2,$BF92=0.2),1,(IF(AND($AY84=0.2,$BF92=0.4),6,(IF(AND($AY84=0.2,$BF92=0.6),11,(IF(AND($AY84=0.2,$BF92=0.8),16,(IF(AND($AY84=0.2,$BF92=1),21,(IF(AND($AY84=0.4,$BF92=0.2),2,(IF(AND($AY84=0.4,$BF92=0.4),7,(IF(AND($AY84=0.4,$BF92=0.6),12,(IF(AND($AY84=0.4,$BF92=0.8),17,(IF(AND($AY84=0.4,$BF92=1),22,(IF(AND($AY84=0.6,$BF92=0.2),3,(IF(AND($AY84=0.6,$BF92=0.4),8,(IF(AND($AY84=0.6,$BF92=0.6),13,(IF(AND($AY84=0.6,$BF92=0.8),18,(IF(AND($AY84=0.6,$BF92=1),23,(IF(AND($AY84=0.8,$BF92=0.2),4,(IF(AND($AY84=0.8,$BF92=0.4),9,(IF(AND($AY84=0.8,$BF92=0.6),14,(IF(AND($AY84=0.8,$BF92=0.8),19,(IF(AND($AY84=0.8,$BF92=1),24,(IF(AND($AY84=1,$BF92=0.2),5,(IF(AND($AY84=1,$BF92=0.4),10,(IF(AND($AY84=1,$BF92=0.6),15,(IF(AND($AY84=1,$BF92=0.8),20,(IF(AND($AY84=1,$BF92=1),25,"")))))))))))))))))))))))))))))))))))))))))))))))))))))</f>
        <v>R.RESIDUAL
24</v>
      </c>
      <c r="BE92" s="1505" t="s">
        <v>651</v>
      </c>
      <c r="BF92" s="264">
        <f>+(IF(AND($BB92&gt;0,$BB92&lt;=0.2),0.2,(IF(AND($BB92&gt;0.2,$BB92&lt;=0.4),0.4,(IF(AND($BB92&gt;0.4,$BB92&lt;=0.6),0.6,(IF(AND($BB92&gt;0.6,$BB92&lt;=0.8),0.8,(IF($BB92&gt;0.8,1,""))))))))))</f>
        <v>1</v>
      </c>
      <c r="BG92" s="253">
        <f>+VLOOKUP($BD92,Listas!$G$114:$H$138,2,FALSE)</f>
        <v>24</v>
      </c>
      <c r="BH92" s="348">
        <v>1</v>
      </c>
      <c r="BI92" s="403" t="str">
        <f>IF(ISERROR(IF(V92="R.INHERENTE
5","R. INHERENTE",(IF(BD92="R.RESIDUAL
5","R. RESIDUAL"," ")))),"",(IF(V92="R.INHERENTE
5","R. INHERENTE",(IF(BD92="R.RESIDUAL
5","R. RESIDUAL"," ")))))</f>
        <v xml:space="preserve"> </v>
      </c>
      <c r="BJ92" s="404" t="str">
        <f>IF(ISERROR(IF(V92="R.INHERENTE
10","R. INHERENTE",(IF(BD92="R.RESIDUAL
10","R. RESIDUAL"," ")))),"",(IF(V92="R.INHERENTE
10","R. INHERENTE",(IF(BD92="R.RESIDUAL
10","R. RESIDUAL"," ")))))</f>
        <v xml:space="preserve"> </v>
      </c>
      <c r="BK92" s="409" t="str">
        <f>IF(ISERROR(IF(V92="R.INHERENTE
15","R. INHERENTE",(IF(BD92="R.RESIDUAL
15","R. RESIDUAL"," ")))),"",(IF(V92="R.INHERENTE
15","R. INHERENTE",(IF(BD92="R.RESIDUAL
15","R. RESIDUAL"," ")))))</f>
        <v xml:space="preserve"> </v>
      </c>
      <c r="BL92" s="409" t="str">
        <f>IF(ISERROR(IF(V92="R.INHERENTE
20","R. INHERENTE",(IF(BD92="R.RESIDUAL
20","R. RESIDUAL"," ")))),"",(IF(V92="R.INHERENTE
20","R. INHERENTE",(IF(BD92="R.RESIDUAL
20","R. RESIDUAL"," ")))))</f>
        <v xml:space="preserve"> </v>
      </c>
      <c r="BM92" s="254" t="str">
        <f>IF(ISERROR(IF(V92="R.INHERENTE
25","R. INHERENTE",(IF(BD92="R.RESIDUAL
25","R. RESIDUAL"," ")))),"",(IF(V92="R.INHERENTE
25","R. INHERENTE",(IF(BD92="R.RESIDUAL
25","R. RESIDUAL"," ")))))</f>
        <v>R. INHERENTE</v>
      </c>
      <c r="BN92" s="346"/>
      <c r="BO92" s="1565" t="s">
        <v>1442</v>
      </c>
      <c r="BP92" s="1266" t="s">
        <v>1183</v>
      </c>
      <c r="BQ92" s="1526" t="s">
        <v>1184</v>
      </c>
      <c r="BR92" s="1526">
        <v>45078</v>
      </c>
      <c r="BS92" s="1266" t="s">
        <v>1074</v>
      </c>
      <c r="BT92" s="1502" t="s">
        <v>596</v>
      </c>
      <c r="BU92" s="346"/>
      <c r="BV92" s="1573" t="s">
        <v>1458</v>
      </c>
      <c r="BW92" s="1647" t="s">
        <v>1185</v>
      </c>
      <c r="BX92" s="1650" t="s">
        <v>1467</v>
      </c>
      <c r="BY92" s="346"/>
      <c r="BZ92" s="1279" t="s">
        <v>1720</v>
      </c>
      <c r="CA92" s="1243" t="s">
        <v>1721</v>
      </c>
      <c r="CB92" s="1246" t="s">
        <v>1722</v>
      </c>
      <c r="CC92" s="1254"/>
      <c r="CD92" s="1254" t="s">
        <v>189</v>
      </c>
      <c r="CE92" s="1254" t="s">
        <v>189</v>
      </c>
      <c r="CF92" s="1254" t="s">
        <v>189</v>
      </c>
      <c r="CG92" s="1254"/>
      <c r="CH92" s="1254" t="s">
        <v>189</v>
      </c>
      <c r="CI92" s="1254" t="s">
        <v>189</v>
      </c>
      <c r="CJ92" s="1254" t="s">
        <v>189</v>
      </c>
      <c r="CK92" s="1254"/>
      <c r="CL92" s="1254" t="s">
        <v>39</v>
      </c>
      <c r="CM92" s="1254" t="s">
        <v>39</v>
      </c>
      <c r="CN92" s="1254" t="s">
        <v>39</v>
      </c>
      <c r="CO92" s="1254"/>
      <c r="CP92" s="1254" t="s">
        <v>189</v>
      </c>
      <c r="CQ92" s="1254" t="s">
        <v>189</v>
      </c>
      <c r="CR92" s="1254" t="s">
        <v>189</v>
      </c>
      <c r="CS92" s="1254"/>
      <c r="CT92" s="1556" t="s">
        <v>1718</v>
      </c>
      <c r="CU92" s="346"/>
      <c r="CV92" s="1279" t="s">
        <v>1720</v>
      </c>
      <c r="CW92" s="1243" t="s">
        <v>1721</v>
      </c>
      <c r="CX92" s="1246" t="s">
        <v>1722</v>
      </c>
      <c r="CY92" s="1234"/>
      <c r="CZ92" s="1237" t="s">
        <v>39</v>
      </c>
      <c r="DA92" s="1238"/>
      <c r="DB92" s="1237"/>
      <c r="DC92" s="1238"/>
      <c r="DD92" s="1234" t="s">
        <v>189</v>
      </c>
      <c r="DE92" s="1234" t="s">
        <v>189</v>
      </c>
      <c r="DF92" s="1234" t="s">
        <v>189</v>
      </c>
      <c r="DG92" s="1234"/>
      <c r="DH92" s="1234" t="s">
        <v>189</v>
      </c>
      <c r="DI92" s="1234" t="s">
        <v>189</v>
      </c>
      <c r="DJ92" s="1234" t="s">
        <v>189</v>
      </c>
      <c r="DK92" s="1234"/>
      <c r="DL92" s="1234" t="s">
        <v>39</v>
      </c>
      <c r="DM92" s="1234" t="s">
        <v>39</v>
      </c>
      <c r="DN92" s="1234" t="s">
        <v>39</v>
      </c>
      <c r="DO92" s="1234"/>
      <c r="DP92" s="1234" t="s">
        <v>189</v>
      </c>
      <c r="DQ92" s="1234" t="s">
        <v>189</v>
      </c>
      <c r="DR92" s="1234" t="s">
        <v>189</v>
      </c>
      <c r="DS92" s="1234"/>
      <c r="DT92" s="1556" t="s">
        <v>1719</v>
      </c>
      <c r="DU92" s="346"/>
      <c r="DV92" s="1705"/>
      <c r="DW92" s="1708"/>
      <c r="DX92" s="1708"/>
      <c r="DY92" s="1711"/>
    </row>
    <row r="93" spans="2:129" s="263" customFormat="1" ht="48" customHeight="1" x14ac:dyDescent="0.25">
      <c r="B93" s="1232"/>
      <c r="C93" s="1339"/>
      <c r="D93" s="1342"/>
      <c r="E93" s="1345"/>
      <c r="F93" s="1342"/>
      <c r="G93" s="1289"/>
      <c r="H93" s="1292"/>
      <c r="I93" s="431"/>
      <c r="J93" s="434" t="s">
        <v>936</v>
      </c>
      <c r="K93" s="467" t="s">
        <v>1180</v>
      </c>
      <c r="L93" s="432" t="s">
        <v>751</v>
      </c>
      <c r="M93" s="1295"/>
      <c r="N93" s="1307"/>
      <c r="O93" s="1368"/>
      <c r="P93" s="346"/>
      <c r="Q93" s="1362"/>
      <c r="R93" s="1298"/>
      <c r="S93" s="1301"/>
      <c r="T93" s="1304"/>
      <c r="U93" s="1319"/>
      <c r="V93" s="1316"/>
      <c r="W93" s="442"/>
      <c r="X93" s="357"/>
      <c r="Y93" s="240"/>
      <c r="Z93" s="1365"/>
      <c r="AA93" s="1311"/>
      <c r="AB93" s="1312"/>
      <c r="AC93" s="1311"/>
      <c r="AD93" s="1312"/>
      <c r="AE93" s="1311"/>
      <c r="AF93" s="1312"/>
      <c r="AG93" s="1311"/>
      <c r="AH93" s="1312"/>
      <c r="AI93" s="1311"/>
      <c r="AJ93" s="1312"/>
      <c r="AK93" s="360">
        <f>AA93+AC93+AE93+AG93+AI93</f>
        <v>0</v>
      </c>
      <c r="AL93" s="354"/>
      <c r="AM93" s="1336"/>
      <c r="AN93" s="1327"/>
      <c r="AO93" s="1328"/>
      <c r="AP93" s="1313"/>
      <c r="AQ93" s="1314"/>
      <c r="AR93" s="1327"/>
      <c r="AS93" s="1328"/>
      <c r="AT93" s="479"/>
      <c r="AU93" s="459"/>
      <c r="AV93" s="485"/>
      <c r="AW93" s="493"/>
      <c r="AX93" s="494"/>
      <c r="AY93" s="448"/>
      <c r="AZ93" s="1509"/>
      <c r="BA93" s="1322"/>
      <c r="BB93" s="1325"/>
      <c r="BC93" s="1322"/>
      <c r="BD93" s="1512"/>
      <c r="BE93" s="1506"/>
      <c r="BF93" s="345"/>
      <c r="BG93" s="256"/>
      <c r="BH93" s="348">
        <v>0.8</v>
      </c>
      <c r="BI93" s="405" t="str">
        <f>IF(ISERROR(IF(V92="R.INHERENTE
4","R. INHERENTE",(IF(BD92="R.RESIDUAL
4","R. RESIDUAL"," ")))),"",(IF(V92="R.INHERENTE
4","R. INHERENTE",(IF(BD92="R.RESIDUAL
4","R. RESIDUAL"," ")))))</f>
        <v xml:space="preserve"> </v>
      </c>
      <c r="BJ93" s="406" t="str">
        <f>IF(ISERROR(IF(V92="R.INHERENTE
9","R. INHERENTE",(IF(BD92="R.RESIDUAL
9","R. RESIDUAL"," ")))),"",(IF(V92="R.INHERENTE
9","R. INHERENTE",(IF(BD92="R.RESIDUAL
9","R. RESIDUAL"," ")))))</f>
        <v xml:space="preserve"> </v>
      </c>
      <c r="BK93" s="258" t="str">
        <f>IF(ISERROR(IF(V92="R.INHERENTE
14","R. INHERENTE",(IF(BD92="R.RESIDUAL
14","R. RESIDUAL"," ")))),"",(IF(V92="R.INHERENTE
14","R. INHERENTE",(IF(BD92="R.RESIDUAL
14","R. RESIDUAL"," ")))))</f>
        <v xml:space="preserve"> </v>
      </c>
      <c r="BL93" s="410" t="str">
        <f>IF(ISERROR(IF(V92="R.INHERENTE
19","R. INHERENTE",(IF(BD92="R.RESIDUAL
19","R. RESIDUAL"," ")))),"",(IF(V92="R.INHERENTE
19","R. INHERENTE",(IF(BD92="R.RESIDUAL
19","R. RESIDUAL"," ")))))</f>
        <v xml:space="preserve"> </v>
      </c>
      <c r="BM93" s="259" t="str">
        <f>IF(ISERROR(IF(V92="R.INHERENTE
24","R. INHERENTE",(IF(BD92="R.RESIDUAL
24","R. RESIDUAL"," ")))),"",(IF(V92="R.INHERENTE
24","R. INHERENTE",(IF(BD92="R.RESIDUAL
24","R. RESIDUAL"," ")))))</f>
        <v>R. RESIDUAL</v>
      </c>
      <c r="BN93" s="346"/>
      <c r="BO93" s="1579"/>
      <c r="BP93" s="1527"/>
      <c r="BQ93" s="1527"/>
      <c r="BR93" s="1527"/>
      <c r="BS93" s="1527"/>
      <c r="BT93" s="1503"/>
      <c r="BU93" s="346"/>
      <c r="BV93" s="1574"/>
      <c r="BW93" s="1648"/>
      <c r="BX93" s="1659"/>
      <c r="BY93" s="346"/>
      <c r="BZ93" s="1280"/>
      <c r="CA93" s="1244"/>
      <c r="CB93" s="1247"/>
      <c r="CC93" s="1255"/>
      <c r="CD93" s="1255"/>
      <c r="CE93" s="1255"/>
      <c r="CF93" s="1255"/>
      <c r="CG93" s="1255"/>
      <c r="CH93" s="1255"/>
      <c r="CI93" s="1255"/>
      <c r="CJ93" s="1255"/>
      <c r="CK93" s="1255"/>
      <c r="CL93" s="1255"/>
      <c r="CM93" s="1255"/>
      <c r="CN93" s="1255"/>
      <c r="CO93" s="1255"/>
      <c r="CP93" s="1255"/>
      <c r="CQ93" s="1255"/>
      <c r="CR93" s="1255"/>
      <c r="CS93" s="1255"/>
      <c r="CT93" s="1557"/>
      <c r="CU93" s="346"/>
      <c r="CV93" s="1280"/>
      <c r="CW93" s="1244"/>
      <c r="CX93" s="1247"/>
      <c r="CY93" s="1235"/>
      <c r="CZ93" s="1239"/>
      <c r="DA93" s="1240"/>
      <c r="DB93" s="1239"/>
      <c r="DC93" s="1240"/>
      <c r="DD93" s="1235"/>
      <c r="DE93" s="1235"/>
      <c r="DF93" s="1235"/>
      <c r="DG93" s="1235"/>
      <c r="DH93" s="1235"/>
      <c r="DI93" s="1235"/>
      <c r="DJ93" s="1235"/>
      <c r="DK93" s="1235"/>
      <c r="DL93" s="1235"/>
      <c r="DM93" s="1235"/>
      <c r="DN93" s="1235"/>
      <c r="DO93" s="1235"/>
      <c r="DP93" s="1235"/>
      <c r="DQ93" s="1235"/>
      <c r="DR93" s="1235"/>
      <c r="DS93" s="1235"/>
      <c r="DT93" s="1557"/>
      <c r="DU93" s="346"/>
      <c r="DV93" s="1706"/>
      <c r="DW93" s="1709"/>
      <c r="DX93" s="1709"/>
      <c r="DY93" s="1712"/>
    </row>
    <row r="94" spans="2:129" s="263" customFormat="1" ht="48" customHeight="1" x14ac:dyDescent="0.25">
      <c r="B94" s="1232"/>
      <c r="C94" s="1339"/>
      <c r="D94" s="1342"/>
      <c r="E94" s="1345"/>
      <c r="F94" s="1342"/>
      <c r="G94" s="1289"/>
      <c r="H94" s="1292"/>
      <c r="I94" s="440"/>
      <c r="J94" s="434" t="s">
        <v>938</v>
      </c>
      <c r="K94" s="386"/>
      <c r="L94" s="432"/>
      <c r="M94" s="1295"/>
      <c r="N94" s="1307"/>
      <c r="O94" s="1368"/>
      <c r="P94" s="346"/>
      <c r="Q94" s="1362"/>
      <c r="R94" s="1298"/>
      <c r="S94" s="1301"/>
      <c r="T94" s="1304"/>
      <c r="U94" s="1319"/>
      <c r="V94" s="1316"/>
      <c r="W94" s="442"/>
      <c r="X94" s="357"/>
      <c r="Y94" s="240"/>
      <c r="Z94" s="1365"/>
      <c r="AA94" s="1311"/>
      <c r="AB94" s="1312"/>
      <c r="AC94" s="1311"/>
      <c r="AD94" s="1312"/>
      <c r="AE94" s="1311"/>
      <c r="AF94" s="1312"/>
      <c r="AG94" s="1311"/>
      <c r="AH94" s="1312"/>
      <c r="AI94" s="1311"/>
      <c r="AJ94" s="1312"/>
      <c r="AK94" s="360">
        <f>AA94+AC94+AE94+AG94+AI94</f>
        <v>0</v>
      </c>
      <c r="AL94" s="354"/>
      <c r="AM94" s="1336"/>
      <c r="AN94" s="1327"/>
      <c r="AO94" s="1328"/>
      <c r="AP94" s="1313"/>
      <c r="AQ94" s="1314"/>
      <c r="AR94" s="1327"/>
      <c r="AS94" s="1328"/>
      <c r="AT94" s="479"/>
      <c r="AU94" s="459"/>
      <c r="AV94" s="485"/>
      <c r="AW94" s="493"/>
      <c r="AX94" s="494"/>
      <c r="AY94" s="448"/>
      <c r="AZ94" s="1509"/>
      <c r="BA94" s="1322"/>
      <c r="BB94" s="1325"/>
      <c r="BC94" s="1322"/>
      <c r="BD94" s="1512"/>
      <c r="BE94" s="1506"/>
      <c r="BF94" s="345"/>
      <c r="BG94" s="256"/>
      <c r="BH94" s="348">
        <v>0.60000000000000009</v>
      </c>
      <c r="BI94" s="405" t="str">
        <f>IF(ISERROR(IF(V92="R.INHERENTE
3","R. INHERENTE",(IF(BD92="R.RESIDUAL
3","R. RESIDUAL"," ")))),"",(IF(V92="R.INHERENTE
3","R. INHERENTE",(IF(BD92="R.RESIDUAL
3","R. RESIDUAL"," ")))))</f>
        <v xml:space="preserve"> </v>
      </c>
      <c r="BJ94" s="406" t="str">
        <f>IF(ISERROR(IF(V92="R.INHERENTE
8","R. INHERENTE",(IF(BD92="R.RESIDUAL
8","R. RESIDUAL"," ")))),"",(IF(V92="R.INHERENTE
8","R. INHERENTE",(IF(BD92="R.RESIDUAL
8","R. RESIDUAL"," ")))))</f>
        <v xml:space="preserve"> </v>
      </c>
      <c r="BK94" s="258" t="str">
        <f>IF(ISERROR(IF(V92="R.INHERENTE
13","R. INHERENTE",(IF(BD92="R.RESIDUAL
13","R. RESIDUAL"," ")))),"",(IF(V92="R.INHERENTE
13","R. INHERENTE",(IF(BD92="R.RESIDUAL
13","R. RESIDUAL"," ")))))</f>
        <v xml:space="preserve"> </v>
      </c>
      <c r="BL94" s="410" t="str">
        <f>IF(ISERROR(IF(V92="R.INHERENTE
18","R. INHERENTE",(IF(BD92="R.RESIDUAL
18","R. RESIDUAL"," ")))),"",(IF(V92="R.INHERENTE
18","R. INHERENTE",(IF(BD92="R.RESIDUAL
18","R. RESIDUAL"," ")))))</f>
        <v xml:space="preserve"> </v>
      </c>
      <c r="BM94" s="259" t="str">
        <f>IF(ISERROR(IF(V92="R.INHERENTE
23","R. INHERENTE",(IF(BD92="R.RESIDUAL
23","R. RESIDUAL"," ")))),"",(IF(V92="R.INHERENTE
23","R. INHERENTE",(IF(BD92="R.RESIDUAL
23","R. RESIDUAL"," ")))))</f>
        <v xml:space="preserve"> </v>
      </c>
      <c r="BN94" s="346"/>
      <c r="BO94" s="1579"/>
      <c r="BP94" s="1527"/>
      <c r="BQ94" s="1527"/>
      <c r="BR94" s="1527"/>
      <c r="BS94" s="1527"/>
      <c r="BT94" s="1503"/>
      <c r="BU94" s="346"/>
      <c r="BV94" s="1574"/>
      <c r="BW94" s="1648"/>
      <c r="BX94" s="1659"/>
      <c r="BY94" s="346"/>
      <c r="BZ94" s="1280"/>
      <c r="CA94" s="1244"/>
      <c r="CB94" s="1247"/>
      <c r="CC94" s="1255"/>
      <c r="CD94" s="1255"/>
      <c r="CE94" s="1255"/>
      <c r="CF94" s="1255"/>
      <c r="CG94" s="1255"/>
      <c r="CH94" s="1255"/>
      <c r="CI94" s="1255"/>
      <c r="CJ94" s="1255"/>
      <c r="CK94" s="1255"/>
      <c r="CL94" s="1255"/>
      <c r="CM94" s="1255"/>
      <c r="CN94" s="1255"/>
      <c r="CO94" s="1255"/>
      <c r="CP94" s="1255"/>
      <c r="CQ94" s="1255"/>
      <c r="CR94" s="1255"/>
      <c r="CS94" s="1255"/>
      <c r="CT94" s="1557"/>
      <c r="CU94" s="346"/>
      <c r="CV94" s="1280"/>
      <c r="CW94" s="1244"/>
      <c r="CX94" s="1247"/>
      <c r="CY94" s="1235"/>
      <c r="CZ94" s="1239"/>
      <c r="DA94" s="1240"/>
      <c r="DB94" s="1239"/>
      <c r="DC94" s="1240"/>
      <c r="DD94" s="1235"/>
      <c r="DE94" s="1235"/>
      <c r="DF94" s="1235"/>
      <c r="DG94" s="1235"/>
      <c r="DH94" s="1235"/>
      <c r="DI94" s="1235"/>
      <c r="DJ94" s="1235"/>
      <c r="DK94" s="1235"/>
      <c r="DL94" s="1235"/>
      <c r="DM94" s="1235"/>
      <c r="DN94" s="1235"/>
      <c r="DO94" s="1235"/>
      <c r="DP94" s="1235"/>
      <c r="DQ94" s="1235"/>
      <c r="DR94" s="1235"/>
      <c r="DS94" s="1235"/>
      <c r="DT94" s="1557"/>
      <c r="DU94" s="346"/>
      <c r="DV94" s="1706"/>
      <c r="DW94" s="1709"/>
      <c r="DX94" s="1709"/>
      <c r="DY94" s="1712"/>
    </row>
    <row r="95" spans="2:129" s="263" customFormat="1" ht="48" customHeight="1" x14ac:dyDescent="0.25">
      <c r="B95" s="1232"/>
      <c r="C95" s="1339"/>
      <c r="D95" s="1342"/>
      <c r="E95" s="1345"/>
      <c r="F95" s="1342"/>
      <c r="G95" s="1289"/>
      <c r="H95" s="1292"/>
      <c r="I95" s="440"/>
      <c r="J95" s="434" t="s">
        <v>939</v>
      </c>
      <c r="K95" s="386"/>
      <c r="L95" s="432"/>
      <c r="M95" s="1295"/>
      <c r="N95" s="1307"/>
      <c r="O95" s="1368"/>
      <c r="P95" s="346"/>
      <c r="Q95" s="1362"/>
      <c r="R95" s="1298"/>
      <c r="S95" s="1301"/>
      <c r="T95" s="1304"/>
      <c r="U95" s="1319"/>
      <c r="V95" s="1316"/>
      <c r="W95" s="442"/>
      <c r="X95" s="241"/>
      <c r="Y95" s="240"/>
      <c r="Z95" s="1365"/>
      <c r="AA95" s="1311"/>
      <c r="AB95" s="1312"/>
      <c r="AC95" s="1311"/>
      <c r="AD95" s="1312"/>
      <c r="AE95" s="1311"/>
      <c r="AF95" s="1312"/>
      <c r="AG95" s="1311"/>
      <c r="AH95" s="1312"/>
      <c r="AI95" s="1311"/>
      <c r="AJ95" s="1312"/>
      <c r="AK95" s="360">
        <f>AA95+AC95+AE95+AG95+AI95</f>
        <v>0</v>
      </c>
      <c r="AL95" s="354"/>
      <c r="AM95" s="1336"/>
      <c r="AN95" s="1327"/>
      <c r="AO95" s="1328"/>
      <c r="AP95" s="1313"/>
      <c r="AQ95" s="1314"/>
      <c r="AR95" s="1327"/>
      <c r="AS95" s="1328"/>
      <c r="AT95" s="426"/>
      <c r="AU95" s="427"/>
      <c r="AV95" s="248"/>
      <c r="AW95" s="246"/>
      <c r="AX95" s="242"/>
      <c r="AY95" s="448"/>
      <c r="AZ95" s="1509"/>
      <c r="BA95" s="1322"/>
      <c r="BB95" s="1325"/>
      <c r="BC95" s="1322"/>
      <c r="BD95" s="1512"/>
      <c r="BE95" s="1506"/>
      <c r="BF95" s="345"/>
      <c r="BG95" s="256"/>
      <c r="BH95" s="348">
        <v>0.4</v>
      </c>
      <c r="BI95" s="405" t="str">
        <f>IF(ISERROR(IF(V92="R.INHERENTE
2","R. INHERENTE",(IF(BD92="R.RESIDUAL
2","R. RESIDUAL"," ")))),"",(IF(V92="R.INHERENTE
2","R. INHERENTE",(IF(BD92="R.RESIDUAL
2","R. RESIDUAL"," ")))))</f>
        <v xml:space="preserve"> </v>
      </c>
      <c r="BJ95" s="406" t="str">
        <f>IF(ISERROR(IF(V92="R.INHERENTE
7","R. INHERENTE",(IF(BD92="R.RESIDUAL
7","R. RESIDUAL"," ")))),"",(IF(V92="R.INHERENTE
7","R. INHERENTE",(IF(BD92="R.RESIDUAL
7","R. RESIDUAL"," ")))))</f>
        <v xml:space="preserve"> </v>
      </c>
      <c r="BK95" s="257" t="str">
        <f>IF(ISERROR(IF(V92="R.INHERENTE
12","R. INHERENTE",(IF(BD92="R.RESIDUAL
12","R. RESIDUAL"," ")))),"",(IF(V92="R.INHERENTE
12","R. INHERENTE",(IF(BD92="R.RESIDUAL
12","R. RESIDUAL"," ")))))</f>
        <v xml:space="preserve"> </v>
      </c>
      <c r="BL95" s="258" t="str">
        <f>IF(ISERROR(IF(V92="R.INHERENTE
17","R. INHERENTE",(IF(BD92="R.RESIDUAL
17","R. RESIDUAL"," ")))),"",(IF(V92="R.INHERENTE
17","R. INHERENTE",(IF(BD92="R.RESIDUAL
17","R. RESIDUAL"," ")))))</f>
        <v xml:space="preserve"> </v>
      </c>
      <c r="BM95" s="259" t="str">
        <f>IF(ISERROR(IF(V92="R.INHERENTE
22","R. INHERENTE",(IF(BD92="R.RESIDUAL
22","R. RESIDUAL"," ")))),"",(IF(V92="R.INHERENTE
22","R. INHERENTE",(IF(BD92="R.RESIDUAL
22","R. RESIDUAL"," ")))))</f>
        <v xml:space="preserve"> </v>
      </c>
      <c r="BN95" s="346"/>
      <c r="BO95" s="1579"/>
      <c r="BP95" s="1527"/>
      <c r="BQ95" s="1527"/>
      <c r="BR95" s="1527"/>
      <c r="BS95" s="1527"/>
      <c r="BT95" s="1503"/>
      <c r="BU95" s="346"/>
      <c r="BV95" s="1574"/>
      <c r="BW95" s="1648"/>
      <c r="BX95" s="1659"/>
      <c r="BY95" s="346"/>
      <c r="BZ95" s="1280"/>
      <c r="CA95" s="1244"/>
      <c r="CB95" s="1247"/>
      <c r="CC95" s="1255"/>
      <c r="CD95" s="1255"/>
      <c r="CE95" s="1255"/>
      <c r="CF95" s="1255"/>
      <c r="CG95" s="1255"/>
      <c r="CH95" s="1255"/>
      <c r="CI95" s="1255"/>
      <c r="CJ95" s="1255"/>
      <c r="CK95" s="1255"/>
      <c r="CL95" s="1255"/>
      <c r="CM95" s="1255"/>
      <c r="CN95" s="1255"/>
      <c r="CO95" s="1255"/>
      <c r="CP95" s="1255"/>
      <c r="CQ95" s="1255"/>
      <c r="CR95" s="1255"/>
      <c r="CS95" s="1255"/>
      <c r="CT95" s="1557"/>
      <c r="CU95" s="346"/>
      <c r="CV95" s="1280"/>
      <c r="CW95" s="1244"/>
      <c r="CX95" s="1247"/>
      <c r="CY95" s="1235"/>
      <c r="CZ95" s="1239"/>
      <c r="DA95" s="1240"/>
      <c r="DB95" s="1239"/>
      <c r="DC95" s="1240"/>
      <c r="DD95" s="1235"/>
      <c r="DE95" s="1235"/>
      <c r="DF95" s="1235"/>
      <c r="DG95" s="1235"/>
      <c r="DH95" s="1235"/>
      <c r="DI95" s="1235"/>
      <c r="DJ95" s="1235"/>
      <c r="DK95" s="1235"/>
      <c r="DL95" s="1235"/>
      <c r="DM95" s="1235"/>
      <c r="DN95" s="1235"/>
      <c r="DO95" s="1235"/>
      <c r="DP95" s="1235"/>
      <c r="DQ95" s="1235"/>
      <c r="DR95" s="1235"/>
      <c r="DS95" s="1235"/>
      <c r="DT95" s="1557"/>
      <c r="DU95" s="346"/>
      <c r="DV95" s="1706"/>
      <c r="DW95" s="1709"/>
      <c r="DX95" s="1709"/>
      <c r="DY95" s="1712"/>
    </row>
    <row r="96" spans="2:129" s="263" customFormat="1" ht="48" customHeight="1" thickBot="1" x14ac:dyDescent="0.3">
      <c r="B96" s="1233"/>
      <c r="C96" s="1340"/>
      <c r="D96" s="1343"/>
      <c r="E96" s="1346"/>
      <c r="F96" s="1343"/>
      <c r="G96" s="1290"/>
      <c r="H96" s="1293"/>
      <c r="I96" s="441"/>
      <c r="J96" s="435" t="s">
        <v>940</v>
      </c>
      <c r="K96" s="387"/>
      <c r="L96" s="433"/>
      <c r="M96" s="1296"/>
      <c r="N96" s="1308"/>
      <c r="O96" s="1369"/>
      <c r="P96" s="346"/>
      <c r="Q96" s="1363"/>
      <c r="R96" s="1299"/>
      <c r="S96" s="1302"/>
      <c r="T96" s="1305"/>
      <c r="U96" s="1320"/>
      <c r="V96" s="1317"/>
      <c r="W96" s="442"/>
      <c r="X96" s="243"/>
      <c r="Y96" s="244"/>
      <c r="Z96" s="1366"/>
      <c r="AA96" s="1309"/>
      <c r="AB96" s="1310"/>
      <c r="AC96" s="1309"/>
      <c r="AD96" s="1310"/>
      <c r="AE96" s="1309"/>
      <c r="AF96" s="1310"/>
      <c r="AG96" s="1309"/>
      <c r="AH96" s="1310"/>
      <c r="AI96" s="1309"/>
      <c r="AJ96" s="1310"/>
      <c r="AK96" s="361">
        <f>AA96+AC96+AE96+AG96+AI96</f>
        <v>0</v>
      </c>
      <c r="AL96" s="355"/>
      <c r="AM96" s="1337"/>
      <c r="AN96" s="1329"/>
      <c r="AO96" s="1330"/>
      <c r="AP96" s="1547"/>
      <c r="AQ96" s="1548"/>
      <c r="AR96" s="1329"/>
      <c r="AS96" s="1330"/>
      <c r="AT96" s="250"/>
      <c r="AU96" s="456"/>
      <c r="AV96" s="249"/>
      <c r="AW96" s="247"/>
      <c r="AX96" s="245"/>
      <c r="AY96" s="448">
        <f>+(IF(AND($AZ104&gt;0,$AZ104&lt;=0.2),0.2,(IF(AND($AZ104&gt;0.2,$AZ104&lt;=0.4),0.4,(IF(AND($AZ104&gt;0.4,$AZ104&lt;=0.6),0.6,(IF(AND($AZ104&gt;0.6,$AZ104&lt;=0.8),0.8,(IF($AZ104&gt;0.8,1,""))))))))))</f>
        <v>0.4</v>
      </c>
      <c r="AZ96" s="1510"/>
      <c r="BA96" s="1323"/>
      <c r="BB96" s="1326"/>
      <c r="BC96" s="1323"/>
      <c r="BD96" s="1513"/>
      <c r="BE96" s="1507"/>
      <c r="BF96" s="345"/>
      <c r="BG96" s="256"/>
      <c r="BH96" s="349">
        <v>0.2</v>
      </c>
      <c r="BI96" s="407" t="str">
        <f>IF(ISERROR(IF(V92="R.INHERENTE
1","R. INHERENTE",(IF(BD92="R.RESIDUAL
1","R. RESIDUAL"," ")))),"",(IF(V92="R.INHERENTE
1","R. INHERENTE",(IF(BD92="R.RESIDUAL
1","R. RESIDUAL"," ")))))</f>
        <v xml:space="preserve"> </v>
      </c>
      <c r="BJ96" s="408" t="str">
        <f>IF(ISERROR(IF(V92="R.INHERENTE
6","R. INHERENTE",(IF(BD92="R.RESIDUAL
6","R. RESIDUAL"," ")))),"",(IF(V92="R.INHERENTE
6","R. INHERENTE",(IF(BD92="R.RESIDUAL
6","R. RESIDUAL"," ")))))</f>
        <v xml:space="preserve"> </v>
      </c>
      <c r="BK96" s="260" t="str">
        <f>IF(ISERROR(IF(V92="R.INHERENTE
11","R. INHERENTE",(IF(BD92="R.RESIDUAL
11","R. RESIDUAL"," ")))),"",(IF(V92="R.INHERENTE
11","R. INHERENTE",(IF(BD92="R.RESIDUAL
11","R. RESIDUAL"," ")))))</f>
        <v xml:space="preserve"> </v>
      </c>
      <c r="BL96" s="261" t="str">
        <f>IF(ISERROR(IF(V92="R.INHERENTE
16","R. INHERENTE",(IF(BD92="R.RESIDUAL
16","R. RESIDUAL"," ")))),"",(IF(V92="R.INHERENTE
16","R. INHERENTE",(IF(BD92="R.RESIDUAL
16","R. RESIDUAL"," ")))))</f>
        <v xml:space="preserve"> </v>
      </c>
      <c r="BM96" s="262" t="str">
        <f>IF(ISERROR(IF(V92="R.INHERENTE
21","R. INHERENTE",(IF(BD92="R.RESIDUAL
21","R. RESIDUAL"," ")))),"",(IF(V92="R.INHERENTE
21","R. INHERENTE",(IF(BD92="R.RESIDUAL
21","R. RESIDUAL"," ")))))</f>
        <v xml:space="preserve"> </v>
      </c>
      <c r="BN96" s="346"/>
      <c r="BO96" s="1580"/>
      <c r="BP96" s="1528"/>
      <c r="BQ96" s="1528"/>
      <c r="BR96" s="1528"/>
      <c r="BS96" s="1528"/>
      <c r="BT96" s="1504"/>
      <c r="BU96" s="346"/>
      <c r="BV96" s="1575"/>
      <c r="BW96" s="1649"/>
      <c r="BX96" s="1660"/>
      <c r="BY96" s="346"/>
      <c r="BZ96" s="1281"/>
      <c r="CA96" s="1245"/>
      <c r="CB96" s="1248"/>
      <c r="CC96" s="1256"/>
      <c r="CD96" s="1256"/>
      <c r="CE96" s="1256"/>
      <c r="CF96" s="1256"/>
      <c r="CG96" s="1256"/>
      <c r="CH96" s="1256"/>
      <c r="CI96" s="1256"/>
      <c r="CJ96" s="1256"/>
      <c r="CK96" s="1256"/>
      <c r="CL96" s="1256"/>
      <c r="CM96" s="1256"/>
      <c r="CN96" s="1256"/>
      <c r="CO96" s="1256"/>
      <c r="CP96" s="1256"/>
      <c r="CQ96" s="1256"/>
      <c r="CR96" s="1256"/>
      <c r="CS96" s="1256"/>
      <c r="CT96" s="1558"/>
      <c r="CU96" s="346"/>
      <c r="CV96" s="1281"/>
      <c r="CW96" s="1245"/>
      <c r="CX96" s="1248"/>
      <c r="CY96" s="1236"/>
      <c r="CZ96" s="1241"/>
      <c r="DA96" s="1242"/>
      <c r="DB96" s="1241"/>
      <c r="DC96" s="1242"/>
      <c r="DD96" s="1236"/>
      <c r="DE96" s="1236"/>
      <c r="DF96" s="1236"/>
      <c r="DG96" s="1236"/>
      <c r="DH96" s="1236"/>
      <c r="DI96" s="1236"/>
      <c r="DJ96" s="1236"/>
      <c r="DK96" s="1236"/>
      <c r="DL96" s="1236"/>
      <c r="DM96" s="1236"/>
      <c r="DN96" s="1236"/>
      <c r="DO96" s="1236"/>
      <c r="DP96" s="1236"/>
      <c r="DQ96" s="1236"/>
      <c r="DR96" s="1236"/>
      <c r="DS96" s="1236"/>
      <c r="DT96" s="1558"/>
      <c r="DU96" s="346"/>
      <c r="DV96" s="1707"/>
      <c r="DW96" s="1710"/>
      <c r="DX96" s="1710"/>
      <c r="DY96" s="1713"/>
    </row>
    <row r="97" spans="2:129" ht="12.75" customHeight="1" thickBot="1" x14ac:dyDescent="0.3">
      <c r="W97" s="442"/>
      <c r="AY97" s="448"/>
      <c r="AZ97" s="345"/>
      <c r="BA97" s="345"/>
      <c r="BB97" s="345"/>
      <c r="BC97" s="345"/>
      <c r="BD97" s="345"/>
      <c r="BI97" s="358">
        <v>0.2</v>
      </c>
      <c r="BJ97" s="359">
        <v>0.4</v>
      </c>
      <c r="BK97" s="359">
        <v>0.60000000000000009</v>
      </c>
      <c r="BL97" s="359">
        <v>0.8</v>
      </c>
      <c r="BM97" s="359">
        <v>1</v>
      </c>
    </row>
    <row r="98" spans="2:129" s="263" customFormat="1" ht="48" customHeight="1" x14ac:dyDescent="0.25">
      <c r="B98" s="1231" t="s">
        <v>1518</v>
      </c>
      <c r="C98" s="1338">
        <v>14</v>
      </c>
      <c r="D98" s="1341" t="s">
        <v>905</v>
      </c>
      <c r="E98" s="1344" t="s">
        <v>923</v>
      </c>
      <c r="F98" s="1341" t="s">
        <v>933</v>
      </c>
      <c r="G98" s="1288" t="s">
        <v>946</v>
      </c>
      <c r="H98" s="1291" t="s">
        <v>1432</v>
      </c>
      <c r="I98" s="464" t="s">
        <v>1186</v>
      </c>
      <c r="J98" s="436" t="s">
        <v>937</v>
      </c>
      <c r="K98" s="466" t="s">
        <v>1187</v>
      </c>
      <c r="L98" s="437" t="s">
        <v>749</v>
      </c>
      <c r="M98" s="1294" t="str">
        <f>IF(G98="","",(CONCATENATE("Posibilidad de afectación ",G98," ",H98," ",I98," ",I99," ",I100," ",I101," ",I102)))</f>
        <v xml:space="preserve">Posibilidad de afectación reputacional por desviación de recursos y conflicto de interés, debido a la revisión técnica del contrato de arrendamiento de un sistema de información para el servicio de radiología e imágenes diágnosticas     </v>
      </c>
      <c r="N98" s="1306" t="s">
        <v>745</v>
      </c>
      <c r="O98" s="1367" t="s">
        <v>720</v>
      </c>
      <c r="P98" s="346"/>
      <c r="Q98" s="1361" t="s">
        <v>757</v>
      </c>
      <c r="R98" s="1297">
        <f>IF(ISERROR(VLOOKUP($Q98,Listas!$F$21:$G$25,2,FALSE)),"",(VLOOKUP($Q98,Listas!$F$21:$G$25,2,FALSE)))</f>
        <v>0.4</v>
      </c>
      <c r="S98" s="1300" t="str">
        <f>IF(ISERROR(VLOOKUP($R98,Listas!$F$4:$G$8,2,FALSE)),"",(VLOOKUP($R98,Listas!$F$4:$G$8,2,FALSE)))</f>
        <v>BAJA
El evento puede ocurrir en algún momento.</v>
      </c>
      <c r="T98" s="1303" t="s">
        <v>725</v>
      </c>
      <c r="U98" s="1318">
        <f>IF(ISERROR(VLOOKUP($T98,Listas!$F$30:$G$37,2,FALSE)),"",(VLOOKUP($T98,Listas!$F$30:$G$37,2,FALSE)))</f>
        <v>0.6</v>
      </c>
      <c r="V98" s="1315" t="str">
        <f>IF(R98="","",(CONCATENATE("R.INHERENTE
",(IF(AND($R98=0.2,$U98=0.2),1,(IF(AND($R98=0.2,$U98=0.4),6,(IF(AND($R98=0.2,$U98=0.6),11,(IF(AND($R98=0.2,$U98=0.8),16,(IF(AND($R98=0.2,$U98=1),21,(IF(AND($R98=0.4,$U98=0.2),2,(IF(AND($R98=0.4,$U98=0.4),7,(IF(AND($R98=0.4,$U98=0.6),12,(IF(AND($R98=0.4,$U98=0.8),17,(IF(AND($R98=0.4,$U98=1),22,(IF(AND($R98=0.6,$U98=0.2),3,(IF(AND($R98=0.6,$U98=0.4),8,(IF(AND($R98=0.6,$U98=0.6),13,(IF(AND($R98=0.6,$U98=0.8),18,(IF(AND($R98=0.6,$U98=1),23,(IF(AND($R98=0.8,$U98=0.2),4,(IF(AND($R98=0.8,$U98=0.4),9,(IF(AND($R98=0.8,$U98=0.6),14,(IF(AND($R98=0.8,$U98=0.8),19,(IF(AND($R98=0.8,$U98=1),24,(IF(AND($R98=1,$U98=0.2),5,(IF(AND($R98=1,$U98=0.4),10,(IF(AND($R98=1,$U98=0.6),15,(IF(AND($R98=1,$U98=0.8),20,(IF(AND($R98=1,$U98=1),25,"")))))))))))))))))))))))))))))))))))))))))))))))))))))</f>
        <v>R.INHERENTE
12</v>
      </c>
      <c r="W98" s="442"/>
      <c r="X98" s="472" t="s">
        <v>1490</v>
      </c>
      <c r="Y98" s="265" t="s">
        <v>650</v>
      </c>
      <c r="Z98" s="1364" t="s">
        <v>43</v>
      </c>
      <c r="AA98" s="1388"/>
      <c r="AB98" s="1389"/>
      <c r="AC98" s="1388">
        <v>15</v>
      </c>
      <c r="AD98" s="1389"/>
      <c r="AE98" s="1388"/>
      <c r="AF98" s="1389"/>
      <c r="AG98" s="1388"/>
      <c r="AH98" s="1389"/>
      <c r="AI98" s="1388">
        <v>15</v>
      </c>
      <c r="AJ98" s="1389"/>
      <c r="AK98" s="366">
        <f>AA98+AC98+AE98+AG98+AI98</f>
        <v>30</v>
      </c>
      <c r="AL98" s="356">
        <v>0.28000000000000003</v>
      </c>
      <c r="AM98" s="1335">
        <f>U98</f>
        <v>0.6</v>
      </c>
      <c r="AN98" s="1331" t="s">
        <v>189</v>
      </c>
      <c r="AO98" s="1332"/>
      <c r="AP98" s="1333" t="s">
        <v>538</v>
      </c>
      <c r="AQ98" s="1334"/>
      <c r="AR98" s="1331" t="s">
        <v>189</v>
      </c>
      <c r="AS98" s="1332"/>
      <c r="AT98" s="486" t="s">
        <v>1188</v>
      </c>
      <c r="AU98" s="458" t="s">
        <v>560</v>
      </c>
      <c r="AV98" s="475" t="s">
        <v>1717</v>
      </c>
      <c r="AW98" s="491" t="s">
        <v>1189</v>
      </c>
      <c r="AX98" s="492" t="s">
        <v>1421</v>
      </c>
      <c r="AY98" s="448"/>
      <c r="AZ98" s="1508">
        <f>+MIN(AL98:AL102)</f>
        <v>0.28000000000000003</v>
      </c>
      <c r="BA98" s="1321" t="str">
        <f>+(IF($AY90=0.2,"MUY BAJA",(IF($AY90=0.4,"BAJA",(IF($AY90=0.6,"MEDIA",(IF($AY90=0.8,"ALTA",(IF($AY90=1,"MUY ALTA",""))))))))))</f>
        <v>BAJA</v>
      </c>
      <c r="BB98" s="1324">
        <f>+MIN(AM98:AM102)</f>
        <v>0.6</v>
      </c>
      <c r="BC98" s="1321" t="str">
        <f>+(IF($BF98=0.2,"MUY BAJA",(IF($BF98=0.4,"BAJA",(IF($BF98=0.6,"MEDIA",(IF($BF98=0.8,"ALTA",(IF($BF98=1,"MUY ALTA",""))))))))))</f>
        <v>MEDIA</v>
      </c>
      <c r="BD98" s="1511" t="str">
        <f>IF($AY90="","",(CONCATENATE("R.RESIDUAL
",(IF(AND($AY90=0.2,$BF98=0.2),1,(IF(AND($AY90=0.2,$BF98=0.4),6,(IF(AND($AY90=0.2,$BF98=0.6),11,(IF(AND($AY90=0.2,$BF98=0.8),16,(IF(AND($AY90=0.2,$BF98=1),21,(IF(AND($AY90=0.4,$BF98=0.2),2,(IF(AND($AY90=0.4,$BF98=0.4),7,(IF(AND($AY90=0.4,$BF98=0.6),12,(IF(AND($AY90=0.4,$BF98=0.8),17,(IF(AND($AY90=0.4,$BF98=1),22,(IF(AND($AY90=0.6,$BF98=0.2),3,(IF(AND($AY90=0.6,$BF98=0.4),8,(IF(AND($AY90=0.6,$BF98=0.6),13,(IF(AND($AY90=0.6,$BF98=0.8),18,(IF(AND($AY90=0.6,$BF98=1),23,(IF(AND($AY90=0.8,$BF98=0.2),4,(IF(AND($AY90=0.8,$BF98=0.4),9,(IF(AND($AY90=0.8,$BF98=0.6),14,(IF(AND($AY90=0.8,$BF98=0.8),19,(IF(AND($AY90=0.8,$BF98=1),24,(IF(AND($AY90=1,$BF98=0.2),5,(IF(AND($AY90=1,$BF98=0.4),10,(IF(AND($AY90=1,$BF98=0.6),15,(IF(AND($AY90=1,$BF98=0.8),20,(IF(AND($AY90=1,$BF98=1),25,"")))))))))))))))))))))))))))))))))))))))))))))))))))))</f>
        <v>R.RESIDUAL
12</v>
      </c>
      <c r="BE98" s="1505" t="s">
        <v>651</v>
      </c>
      <c r="BF98" s="264">
        <f>+(IF(AND($BB98&gt;0,$BB98&lt;=0.2),0.2,(IF(AND($BB98&gt;0.2,$BB98&lt;=0.4),0.4,(IF(AND($BB98&gt;0.4,$BB98&lt;=0.6),0.6,(IF(AND($BB98&gt;0.6,$BB98&lt;=0.8),0.8,(IF($BB98&gt;0.8,1,""))))))))))</f>
        <v>0.6</v>
      </c>
      <c r="BG98" s="253">
        <f>+VLOOKUP($BD98,Listas!$G$114:$H$138,2,FALSE)</f>
        <v>12</v>
      </c>
      <c r="BH98" s="348">
        <v>1</v>
      </c>
      <c r="BI98" s="403" t="str">
        <f>IF(ISERROR(IF(V98="R.INHERENTE
5","R. INHERENTE",(IF(BD98="R.RESIDUAL
5","R. RESIDUAL"," ")))),"",(IF(V98="R.INHERENTE
5","R. INHERENTE",(IF(BD98="R.RESIDUAL
5","R. RESIDUAL"," ")))))</f>
        <v xml:space="preserve"> </v>
      </c>
      <c r="BJ98" s="404" t="str">
        <f>IF(ISERROR(IF(V98="R.INHERENTE
10","R. INHERENTE",(IF(BD98="R.RESIDUAL
10","R. RESIDUAL"," ")))),"",(IF(V98="R.INHERENTE
10","R. INHERENTE",(IF(BD98="R.RESIDUAL
10","R. RESIDUAL"," ")))))</f>
        <v xml:space="preserve"> </v>
      </c>
      <c r="BK98" s="409" t="str">
        <f>IF(ISERROR(IF(V98="R.INHERENTE
15","R. INHERENTE",(IF(BD98="R.RESIDUAL
15","R. RESIDUAL"," ")))),"",(IF(V98="R.INHERENTE
15","R. INHERENTE",(IF(BD98="R.RESIDUAL
15","R. RESIDUAL"," ")))))</f>
        <v xml:space="preserve"> </v>
      </c>
      <c r="BL98" s="409" t="str">
        <f>IF(ISERROR(IF(V98="R.INHERENTE
20","R. INHERENTE",(IF(BD98="R.RESIDUAL
20","R. RESIDUAL"," ")))),"",(IF(V98="R.INHERENTE
20","R. INHERENTE",(IF(BD98="R.RESIDUAL
20","R. RESIDUAL"," ")))))</f>
        <v xml:space="preserve"> </v>
      </c>
      <c r="BM98" s="254" t="str">
        <f>IF(ISERROR(IF(V98="R.INHERENTE
25","R. INHERENTE",(IF(BD98="R.RESIDUAL
25","R. RESIDUAL"," ")))),"",(IF(V98="R.INHERENTE
25","R. INHERENTE",(IF(BD98="R.RESIDUAL
25","R. RESIDUAL"," ")))))</f>
        <v xml:space="preserve"> </v>
      </c>
      <c r="BN98" s="346"/>
      <c r="BO98" s="1565" t="s">
        <v>1190</v>
      </c>
      <c r="BP98" s="1266" t="s">
        <v>1191</v>
      </c>
      <c r="BQ98" s="1526" t="s">
        <v>1184</v>
      </c>
      <c r="BR98" s="1526">
        <v>45078</v>
      </c>
      <c r="BS98" s="1266" t="s">
        <v>1074</v>
      </c>
      <c r="BT98" s="1502" t="s">
        <v>596</v>
      </c>
      <c r="BU98" s="346"/>
      <c r="BV98" s="1573" t="s">
        <v>1457</v>
      </c>
      <c r="BW98" s="1647" t="s">
        <v>1192</v>
      </c>
      <c r="BX98" s="1650" t="s">
        <v>1468</v>
      </c>
      <c r="BY98" s="346"/>
      <c r="BZ98" s="1279" t="s">
        <v>1720</v>
      </c>
      <c r="CA98" s="1243" t="s">
        <v>1721</v>
      </c>
      <c r="CB98" s="1246" t="s">
        <v>1722</v>
      </c>
      <c r="CC98" s="1254"/>
      <c r="CD98" s="1254" t="s">
        <v>189</v>
      </c>
      <c r="CE98" s="1254" t="s">
        <v>189</v>
      </c>
      <c r="CF98" s="1254" t="s">
        <v>189</v>
      </c>
      <c r="CG98" s="1254"/>
      <c r="CH98" s="1254" t="s">
        <v>189</v>
      </c>
      <c r="CI98" s="1254" t="s">
        <v>189</v>
      </c>
      <c r="CJ98" s="1254" t="s">
        <v>189</v>
      </c>
      <c r="CK98" s="1254"/>
      <c r="CL98" s="1254" t="s">
        <v>39</v>
      </c>
      <c r="CM98" s="1254" t="s">
        <v>39</v>
      </c>
      <c r="CN98" s="1254" t="s">
        <v>39</v>
      </c>
      <c r="CO98" s="1254"/>
      <c r="CP98" s="1254" t="s">
        <v>189</v>
      </c>
      <c r="CQ98" s="1254" t="s">
        <v>189</v>
      </c>
      <c r="CR98" s="1254" t="s">
        <v>189</v>
      </c>
      <c r="CS98" s="1254"/>
      <c r="CT98" s="1556" t="s">
        <v>1718</v>
      </c>
      <c r="CU98" s="346"/>
      <c r="CV98" s="1279" t="s">
        <v>1720</v>
      </c>
      <c r="CW98" s="1243" t="s">
        <v>1721</v>
      </c>
      <c r="CX98" s="1246" t="s">
        <v>1722</v>
      </c>
      <c r="CY98" s="1234"/>
      <c r="CZ98" s="1237" t="s">
        <v>39</v>
      </c>
      <c r="DA98" s="1238"/>
      <c r="DB98" s="1237"/>
      <c r="DC98" s="1238"/>
      <c r="DD98" s="1234" t="s">
        <v>189</v>
      </c>
      <c r="DE98" s="1234" t="s">
        <v>189</v>
      </c>
      <c r="DF98" s="1234" t="s">
        <v>189</v>
      </c>
      <c r="DG98" s="1234"/>
      <c r="DH98" s="1234" t="s">
        <v>189</v>
      </c>
      <c r="DI98" s="1234" t="s">
        <v>189</v>
      </c>
      <c r="DJ98" s="1234" t="s">
        <v>189</v>
      </c>
      <c r="DK98" s="1234"/>
      <c r="DL98" s="1234" t="s">
        <v>39</v>
      </c>
      <c r="DM98" s="1234" t="s">
        <v>39</v>
      </c>
      <c r="DN98" s="1234" t="s">
        <v>39</v>
      </c>
      <c r="DO98" s="1234"/>
      <c r="DP98" s="1234" t="s">
        <v>189</v>
      </c>
      <c r="DQ98" s="1234" t="s">
        <v>189</v>
      </c>
      <c r="DR98" s="1234" t="s">
        <v>189</v>
      </c>
      <c r="DS98" s="1234"/>
      <c r="DT98" s="1556" t="s">
        <v>1719</v>
      </c>
      <c r="DU98" s="346"/>
      <c r="DV98" s="1705"/>
      <c r="DW98" s="1708"/>
      <c r="DX98" s="1708"/>
      <c r="DY98" s="1711"/>
    </row>
    <row r="99" spans="2:129" s="263" customFormat="1" ht="48" customHeight="1" x14ac:dyDescent="0.25">
      <c r="B99" s="1232"/>
      <c r="C99" s="1339"/>
      <c r="D99" s="1342"/>
      <c r="E99" s="1345"/>
      <c r="F99" s="1342"/>
      <c r="G99" s="1289"/>
      <c r="H99" s="1292"/>
      <c r="I99" s="431"/>
      <c r="J99" s="434" t="s">
        <v>936</v>
      </c>
      <c r="K99" s="467" t="s">
        <v>1180</v>
      </c>
      <c r="L99" s="432" t="s">
        <v>751</v>
      </c>
      <c r="M99" s="1295"/>
      <c r="N99" s="1307"/>
      <c r="O99" s="1368"/>
      <c r="P99" s="346"/>
      <c r="Q99" s="1362"/>
      <c r="R99" s="1298"/>
      <c r="S99" s="1301"/>
      <c r="T99" s="1304"/>
      <c r="U99" s="1319"/>
      <c r="V99" s="1316"/>
      <c r="W99" s="442"/>
      <c r="X99" s="357"/>
      <c r="Y99" s="240"/>
      <c r="Z99" s="1365"/>
      <c r="AA99" s="1311"/>
      <c r="AB99" s="1312"/>
      <c r="AC99" s="1311"/>
      <c r="AD99" s="1312"/>
      <c r="AE99" s="1311"/>
      <c r="AF99" s="1312"/>
      <c r="AG99" s="1311"/>
      <c r="AH99" s="1312"/>
      <c r="AI99" s="1311"/>
      <c r="AJ99" s="1312"/>
      <c r="AK99" s="360">
        <f>AA99+AC99+AE99+AG99+AI99</f>
        <v>0</v>
      </c>
      <c r="AL99" s="354"/>
      <c r="AM99" s="1336"/>
      <c r="AN99" s="1327"/>
      <c r="AO99" s="1328"/>
      <c r="AP99" s="1313"/>
      <c r="AQ99" s="1314"/>
      <c r="AR99" s="1327"/>
      <c r="AS99" s="1328"/>
      <c r="AT99" s="479"/>
      <c r="AU99" s="459"/>
      <c r="AV99" s="485"/>
      <c r="AW99" s="493"/>
      <c r="AX99" s="494"/>
      <c r="AY99" s="448"/>
      <c r="AZ99" s="1509"/>
      <c r="BA99" s="1322"/>
      <c r="BB99" s="1325"/>
      <c r="BC99" s="1322"/>
      <c r="BD99" s="1512"/>
      <c r="BE99" s="1506"/>
      <c r="BF99" s="345"/>
      <c r="BG99" s="256"/>
      <c r="BH99" s="348">
        <v>0.8</v>
      </c>
      <c r="BI99" s="405" t="str">
        <f>IF(ISERROR(IF(V98="R.INHERENTE
4","R. INHERENTE",(IF(BD98="R.RESIDUAL
4","R. RESIDUAL"," ")))),"",(IF(V98="R.INHERENTE
4","R. INHERENTE",(IF(BD98="R.RESIDUAL
4","R. RESIDUAL"," ")))))</f>
        <v xml:space="preserve"> </v>
      </c>
      <c r="BJ99" s="406" t="str">
        <f>IF(ISERROR(IF(V98="R.INHERENTE
9","R. INHERENTE",(IF(BD98="R.RESIDUAL
9","R. RESIDUAL"," ")))),"",(IF(V98="R.INHERENTE
9","R. INHERENTE",(IF(BD98="R.RESIDUAL
9","R. RESIDUAL"," ")))))</f>
        <v xml:space="preserve"> </v>
      </c>
      <c r="BK99" s="258" t="str">
        <f>IF(ISERROR(IF(V98="R.INHERENTE
14","R. INHERENTE",(IF(BD98="R.RESIDUAL
14","R. RESIDUAL"," ")))),"",(IF(V98="R.INHERENTE
14","R. INHERENTE",(IF(BD98="R.RESIDUAL
14","R. RESIDUAL"," ")))))</f>
        <v xml:space="preserve"> </v>
      </c>
      <c r="BL99" s="410" t="str">
        <f>IF(ISERROR(IF(V98="R.INHERENTE
19","R. INHERENTE",(IF(BD98="R.RESIDUAL
19","R. RESIDUAL"," ")))),"",(IF(V98="R.INHERENTE
19","R. INHERENTE",(IF(BD98="R.RESIDUAL
19","R. RESIDUAL"," ")))))</f>
        <v xml:space="preserve"> </v>
      </c>
      <c r="BM99" s="259" t="str">
        <f>IF(ISERROR(IF(V98="R.INHERENTE
24","R. INHERENTE",(IF(BD98="R.RESIDUAL
24","R. RESIDUAL"," ")))),"",(IF(V98="R.INHERENTE
24","R. INHERENTE",(IF(BD98="R.RESIDUAL
24","R. RESIDUAL"," ")))))</f>
        <v xml:space="preserve"> </v>
      </c>
      <c r="BN99" s="346"/>
      <c r="BO99" s="1579"/>
      <c r="BP99" s="1527"/>
      <c r="BQ99" s="1527"/>
      <c r="BR99" s="1527"/>
      <c r="BS99" s="1527"/>
      <c r="BT99" s="1503"/>
      <c r="BU99" s="346"/>
      <c r="BV99" s="1574"/>
      <c r="BW99" s="1648"/>
      <c r="BX99" s="1659"/>
      <c r="BY99" s="346"/>
      <c r="BZ99" s="1280"/>
      <c r="CA99" s="1244"/>
      <c r="CB99" s="1247"/>
      <c r="CC99" s="1255"/>
      <c r="CD99" s="1255"/>
      <c r="CE99" s="1255"/>
      <c r="CF99" s="1255"/>
      <c r="CG99" s="1255"/>
      <c r="CH99" s="1255"/>
      <c r="CI99" s="1255"/>
      <c r="CJ99" s="1255"/>
      <c r="CK99" s="1255"/>
      <c r="CL99" s="1255"/>
      <c r="CM99" s="1255"/>
      <c r="CN99" s="1255"/>
      <c r="CO99" s="1255"/>
      <c r="CP99" s="1255"/>
      <c r="CQ99" s="1255"/>
      <c r="CR99" s="1255"/>
      <c r="CS99" s="1255"/>
      <c r="CT99" s="1557"/>
      <c r="CU99" s="346"/>
      <c r="CV99" s="1280"/>
      <c r="CW99" s="1244"/>
      <c r="CX99" s="1247"/>
      <c r="CY99" s="1235"/>
      <c r="CZ99" s="1239"/>
      <c r="DA99" s="1240"/>
      <c r="DB99" s="1239"/>
      <c r="DC99" s="1240"/>
      <c r="DD99" s="1235"/>
      <c r="DE99" s="1235"/>
      <c r="DF99" s="1235"/>
      <c r="DG99" s="1235"/>
      <c r="DH99" s="1235"/>
      <c r="DI99" s="1235"/>
      <c r="DJ99" s="1235"/>
      <c r="DK99" s="1235"/>
      <c r="DL99" s="1235"/>
      <c r="DM99" s="1235"/>
      <c r="DN99" s="1235"/>
      <c r="DO99" s="1235"/>
      <c r="DP99" s="1235"/>
      <c r="DQ99" s="1235"/>
      <c r="DR99" s="1235"/>
      <c r="DS99" s="1235"/>
      <c r="DT99" s="1557"/>
      <c r="DU99" s="346"/>
      <c r="DV99" s="1706"/>
      <c r="DW99" s="1709"/>
      <c r="DX99" s="1709"/>
      <c r="DY99" s="1712"/>
    </row>
    <row r="100" spans="2:129" s="263" customFormat="1" ht="48" customHeight="1" x14ac:dyDescent="0.25">
      <c r="B100" s="1232"/>
      <c r="C100" s="1339"/>
      <c r="D100" s="1342"/>
      <c r="E100" s="1345"/>
      <c r="F100" s="1342"/>
      <c r="G100" s="1289"/>
      <c r="H100" s="1292"/>
      <c r="I100" s="440"/>
      <c r="J100" s="434" t="s">
        <v>938</v>
      </c>
      <c r="K100" s="386"/>
      <c r="L100" s="432"/>
      <c r="M100" s="1295"/>
      <c r="N100" s="1307"/>
      <c r="O100" s="1368"/>
      <c r="P100" s="346"/>
      <c r="Q100" s="1362"/>
      <c r="R100" s="1298"/>
      <c r="S100" s="1301"/>
      <c r="T100" s="1304"/>
      <c r="U100" s="1319"/>
      <c r="V100" s="1316"/>
      <c r="W100" s="442"/>
      <c r="X100" s="357"/>
      <c r="Y100" s="240"/>
      <c r="Z100" s="1365"/>
      <c r="AA100" s="1311"/>
      <c r="AB100" s="1312"/>
      <c r="AC100" s="1311"/>
      <c r="AD100" s="1312"/>
      <c r="AE100" s="1311"/>
      <c r="AF100" s="1312"/>
      <c r="AG100" s="1311"/>
      <c r="AH100" s="1312"/>
      <c r="AI100" s="1311"/>
      <c r="AJ100" s="1312"/>
      <c r="AK100" s="360">
        <f>AA100+AC100+AE100+AG100+AI100</f>
        <v>0</v>
      </c>
      <c r="AL100" s="354"/>
      <c r="AM100" s="1336"/>
      <c r="AN100" s="1327"/>
      <c r="AO100" s="1328"/>
      <c r="AP100" s="1313"/>
      <c r="AQ100" s="1314"/>
      <c r="AR100" s="1327"/>
      <c r="AS100" s="1328"/>
      <c r="AT100" s="479"/>
      <c r="AU100" s="459"/>
      <c r="AV100" s="485"/>
      <c r="AW100" s="493"/>
      <c r="AX100" s="494"/>
      <c r="AY100" s="448"/>
      <c r="AZ100" s="1509"/>
      <c r="BA100" s="1322"/>
      <c r="BB100" s="1325"/>
      <c r="BC100" s="1322"/>
      <c r="BD100" s="1512"/>
      <c r="BE100" s="1506"/>
      <c r="BF100" s="345"/>
      <c r="BG100" s="256"/>
      <c r="BH100" s="348">
        <v>0.60000000000000009</v>
      </c>
      <c r="BI100" s="405" t="str">
        <f>IF(ISERROR(IF(V98="R.INHERENTE
3","R. INHERENTE",(IF(BD98="R.RESIDUAL
3","R. RESIDUAL"," ")))),"",(IF(V98="R.INHERENTE
3","R. INHERENTE",(IF(BD98="R.RESIDUAL
3","R. RESIDUAL"," ")))))</f>
        <v xml:space="preserve"> </v>
      </c>
      <c r="BJ100" s="406" t="str">
        <f>IF(ISERROR(IF(V98="R.INHERENTE
8","R. INHERENTE",(IF(BD98="R.RESIDUAL
8","R. RESIDUAL"," ")))),"",(IF(V98="R.INHERENTE
8","R. INHERENTE",(IF(BD98="R.RESIDUAL
8","R. RESIDUAL"," ")))))</f>
        <v xml:space="preserve"> </v>
      </c>
      <c r="BK100" s="258" t="str">
        <f>IF(ISERROR(IF(V98="R.INHERENTE
13","R. INHERENTE",(IF(BD98="R.RESIDUAL
13","R. RESIDUAL"," ")))),"",(IF(V98="R.INHERENTE
13","R. INHERENTE",(IF(BD98="R.RESIDUAL
13","R. RESIDUAL"," ")))))</f>
        <v xml:space="preserve"> </v>
      </c>
      <c r="BL100" s="410" t="str">
        <f>IF(ISERROR(IF(V98="R.INHERENTE
18","R. INHERENTE",(IF(BD98="R.RESIDUAL
18","R. RESIDUAL"," ")))),"",(IF(V98="R.INHERENTE
18","R. INHERENTE",(IF(BD98="R.RESIDUAL
18","R. RESIDUAL"," ")))))</f>
        <v xml:space="preserve"> </v>
      </c>
      <c r="BM100" s="259" t="str">
        <f>IF(ISERROR(IF(V98="R.INHERENTE
23","R. INHERENTE",(IF(BD98="R.RESIDUAL
23","R. RESIDUAL"," ")))),"",(IF(V98="R.INHERENTE
23","R. INHERENTE",(IF(BD98="R.RESIDUAL
23","R. RESIDUAL"," ")))))</f>
        <v xml:space="preserve"> </v>
      </c>
      <c r="BN100" s="346"/>
      <c r="BO100" s="1579"/>
      <c r="BP100" s="1527"/>
      <c r="BQ100" s="1527"/>
      <c r="BR100" s="1527"/>
      <c r="BS100" s="1527"/>
      <c r="BT100" s="1503"/>
      <c r="BU100" s="346"/>
      <c r="BV100" s="1574"/>
      <c r="BW100" s="1648"/>
      <c r="BX100" s="1659"/>
      <c r="BY100" s="346"/>
      <c r="BZ100" s="1280"/>
      <c r="CA100" s="1244"/>
      <c r="CB100" s="1247"/>
      <c r="CC100" s="1255"/>
      <c r="CD100" s="1255"/>
      <c r="CE100" s="1255"/>
      <c r="CF100" s="1255"/>
      <c r="CG100" s="1255"/>
      <c r="CH100" s="1255"/>
      <c r="CI100" s="1255"/>
      <c r="CJ100" s="1255"/>
      <c r="CK100" s="1255"/>
      <c r="CL100" s="1255"/>
      <c r="CM100" s="1255"/>
      <c r="CN100" s="1255"/>
      <c r="CO100" s="1255"/>
      <c r="CP100" s="1255"/>
      <c r="CQ100" s="1255"/>
      <c r="CR100" s="1255"/>
      <c r="CS100" s="1255"/>
      <c r="CT100" s="1557"/>
      <c r="CU100" s="346"/>
      <c r="CV100" s="1280"/>
      <c r="CW100" s="1244"/>
      <c r="CX100" s="1247"/>
      <c r="CY100" s="1235"/>
      <c r="CZ100" s="1239"/>
      <c r="DA100" s="1240"/>
      <c r="DB100" s="1239"/>
      <c r="DC100" s="1240"/>
      <c r="DD100" s="1235"/>
      <c r="DE100" s="1235"/>
      <c r="DF100" s="1235"/>
      <c r="DG100" s="1235"/>
      <c r="DH100" s="1235"/>
      <c r="DI100" s="1235"/>
      <c r="DJ100" s="1235"/>
      <c r="DK100" s="1235"/>
      <c r="DL100" s="1235"/>
      <c r="DM100" s="1235"/>
      <c r="DN100" s="1235"/>
      <c r="DO100" s="1235"/>
      <c r="DP100" s="1235"/>
      <c r="DQ100" s="1235"/>
      <c r="DR100" s="1235"/>
      <c r="DS100" s="1235"/>
      <c r="DT100" s="1557"/>
      <c r="DU100" s="346"/>
      <c r="DV100" s="1706"/>
      <c r="DW100" s="1709"/>
      <c r="DX100" s="1709"/>
      <c r="DY100" s="1712"/>
    </row>
    <row r="101" spans="2:129" s="263" customFormat="1" ht="48" customHeight="1" x14ac:dyDescent="0.25">
      <c r="B101" s="1232"/>
      <c r="C101" s="1339"/>
      <c r="D101" s="1342"/>
      <c r="E101" s="1345"/>
      <c r="F101" s="1342"/>
      <c r="G101" s="1289"/>
      <c r="H101" s="1292"/>
      <c r="I101" s="440"/>
      <c r="J101" s="434" t="s">
        <v>939</v>
      </c>
      <c r="K101" s="386"/>
      <c r="L101" s="432"/>
      <c r="M101" s="1295"/>
      <c r="N101" s="1307"/>
      <c r="O101" s="1368"/>
      <c r="P101" s="346"/>
      <c r="Q101" s="1362"/>
      <c r="R101" s="1298"/>
      <c r="S101" s="1301"/>
      <c r="T101" s="1304"/>
      <c r="U101" s="1319"/>
      <c r="V101" s="1316"/>
      <c r="W101" s="442"/>
      <c r="X101" s="241"/>
      <c r="Y101" s="240"/>
      <c r="Z101" s="1365"/>
      <c r="AA101" s="1311"/>
      <c r="AB101" s="1312"/>
      <c r="AC101" s="1311"/>
      <c r="AD101" s="1312"/>
      <c r="AE101" s="1311"/>
      <c r="AF101" s="1312"/>
      <c r="AG101" s="1311"/>
      <c r="AH101" s="1312"/>
      <c r="AI101" s="1311"/>
      <c r="AJ101" s="1312"/>
      <c r="AK101" s="360">
        <f>AA101+AC101+AE101+AG101+AI101</f>
        <v>0</v>
      </c>
      <c r="AL101" s="354"/>
      <c r="AM101" s="1336"/>
      <c r="AN101" s="1327"/>
      <c r="AO101" s="1328"/>
      <c r="AP101" s="1313"/>
      <c r="AQ101" s="1314"/>
      <c r="AR101" s="1327"/>
      <c r="AS101" s="1328"/>
      <c r="AT101" s="426"/>
      <c r="AU101" s="427"/>
      <c r="AV101" s="248"/>
      <c r="AW101" s="246"/>
      <c r="AX101" s="242"/>
      <c r="AY101" s="448"/>
      <c r="AZ101" s="1509"/>
      <c r="BA101" s="1322"/>
      <c r="BB101" s="1325"/>
      <c r="BC101" s="1322"/>
      <c r="BD101" s="1512"/>
      <c r="BE101" s="1506"/>
      <c r="BF101" s="345"/>
      <c r="BG101" s="256"/>
      <c r="BH101" s="348">
        <v>0.4</v>
      </c>
      <c r="BI101" s="405" t="str">
        <f>IF(ISERROR(IF(V98="R.INHERENTE
2","R. INHERENTE",(IF(BD98="R.RESIDUAL
2","R. RESIDUAL"," ")))),"",(IF(V98="R.INHERENTE
2","R. INHERENTE",(IF(BD98="R.RESIDUAL
2","R. RESIDUAL"," ")))))</f>
        <v xml:space="preserve"> </v>
      </c>
      <c r="BJ101" s="406" t="str">
        <f>IF(ISERROR(IF(V98="R.INHERENTE
7","R. INHERENTE",(IF(BD98="R.RESIDUAL
7","R. RESIDUAL"," ")))),"",(IF(V98="R.INHERENTE
7","R. INHERENTE",(IF(BD98="R.RESIDUAL
7","R. RESIDUAL"," ")))))</f>
        <v xml:space="preserve"> </v>
      </c>
      <c r="BK101" s="257" t="str">
        <f>IF(ISERROR(IF(V98="R.INHERENTE
12","R. INHERENTE",(IF(BD98="R.RESIDUAL
12","R. RESIDUAL"," ")))),"",(IF(V98="R.INHERENTE
12","R. INHERENTE",(IF(BD98="R.RESIDUAL
12","R. RESIDUAL"," ")))))</f>
        <v>R. INHERENTE</v>
      </c>
      <c r="BL101" s="258" t="str">
        <f>IF(ISERROR(IF(V98="R.INHERENTE
17","R. INHERENTE",(IF(BD98="R.RESIDUAL
17","R. RESIDUAL"," ")))),"",(IF(V98="R.INHERENTE
17","R. INHERENTE",(IF(BD98="R.RESIDUAL
17","R. RESIDUAL"," ")))))</f>
        <v xml:space="preserve"> </v>
      </c>
      <c r="BM101" s="259" t="str">
        <f>IF(ISERROR(IF(V98="R.INHERENTE
22","R. INHERENTE",(IF(BD98="R.RESIDUAL
22","R. RESIDUAL"," ")))),"",(IF(V98="R.INHERENTE
22","R. INHERENTE",(IF(BD98="R.RESIDUAL
22","R. RESIDUAL"," ")))))</f>
        <v xml:space="preserve"> </v>
      </c>
      <c r="BN101" s="346"/>
      <c r="BO101" s="1579"/>
      <c r="BP101" s="1527"/>
      <c r="BQ101" s="1527"/>
      <c r="BR101" s="1527"/>
      <c r="BS101" s="1527"/>
      <c r="BT101" s="1503"/>
      <c r="BU101" s="346"/>
      <c r="BV101" s="1574"/>
      <c r="BW101" s="1648"/>
      <c r="BX101" s="1659"/>
      <c r="BY101" s="346"/>
      <c r="BZ101" s="1280"/>
      <c r="CA101" s="1244"/>
      <c r="CB101" s="1247"/>
      <c r="CC101" s="1255"/>
      <c r="CD101" s="1255"/>
      <c r="CE101" s="1255"/>
      <c r="CF101" s="1255"/>
      <c r="CG101" s="1255"/>
      <c r="CH101" s="1255"/>
      <c r="CI101" s="1255"/>
      <c r="CJ101" s="1255"/>
      <c r="CK101" s="1255"/>
      <c r="CL101" s="1255"/>
      <c r="CM101" s="1255"/>
      <c r="CN101" s="1255"/>
      <c r="CO101" s="1255"/>
      <c r="CP101" s="1255"/>
      <c r="CQ101" s="1255"/>
      <c r="CR101" s="1255"/>
      <c r="CS101" s="1255"/>
      <c r="CT101" s="1557"/>
      <c r="CU101" s="346"/>
      <c r="CV101" s="1280"/>
      <c r="CW101" s="1244"/>
      <c r="CX101" s="1247"/>
      <c r="CY101" s="1235"/>
      <c r="CZ101" s="1239"/>
      <c r="DA101" s="1240"/>
      <c r="DB101" s="1239"/>
      <c r="DC101" s="1240"/>
      <c r="DD101" s="1235"/>
      <c r="DE101" s="1235"/>
      <c r="DF101" s="1235"/>
      <c r="DG101" s="1235"/>
      <c r="DH101" s="1235"/>
      <c r="DI101" s="1235"/>
      <c r="DJ101" s="1235"/>
      <c r="DK101" s="1235"/>
      <c r="DL101" s="1235"/>
      <c r="DM101" s="1235"/>
      <c r="DN101" s="1235"/>
      <c r="DO101" s="1235"/>
      <c r="DP101" s="1235"/>
      <c r="DQ101" s="1235"/>
      <c r="DR101" s="1235"/>
      <c r="DS101" s="1235"/>
      <c r="DT101" s="1557"/>
      <c r="DU101" s="346"/>
      <c r="DV101" s="1706"/>
      <c r="DW101" s="1709"/>
      <c r="DX101" s="1709"/>
      <c r="DY101" s="1712"/>
    </row>
    <row r="102" spans="2:129" s="263" customFormat="1" ht="48" customHeight="1" thickBot="1" x14ac:dyDescent="0.3">
      <c r="B102" s="1233"/>
      <c r="C102" s="1340"/>
      <c r="D102" s="1343"/>
      <c r="E102" s="1346"/>
      <c r="F102" s="1343"/>
      <c r="G102" s="1290"/>
      <c r="H102" s="1293"/>
      <c r="I102" s="441"/>
      <c r="J102" s="435" t="s">
        <v>940</v>
      </c>
      <c r="K102" s="387"/>
      <c r="L102" s="433"/>
      <c r="M102" s="1296"/>
      <c r="N102" s="1308"/>
      <c r="O102" s="1369"/>
      <c r="P102" s="346"/>
      <c r="Q102" s="1363"/>
      <c r="R102" s="1299"/>
      <c r="S102" s="1302"/>
      <c r="T102" s="1305"/>
      <c r="U102" s="1320"/>
      <c r="V102" s="1317"/>
      <c r="W102" s="442"/>
      <c r="X102" s="243"/>
      <c r="Y102" s="244"/>
      <c r="Z102" s="1366"/>
      <c r="AA102" s="1309"/>
      <c r="AB102" s="1310"/>
      <c r="AC102" s="1309"/>
      <c r="AD102" s="1310"/>
      <c r="AE102" s="1309"/>
      <c r="AF102" s="1310"/>
      <c r="AG102" s="1309"/>
      <c r="AH102" s="1310"/>
      <c r="AI102" s="1309"/>
      <c r="AJ102" s="1310"/>
      <c r="AK102" s="361">
        <f>AA102+AC102+AE102+AG102+AI102</f>
        <v>0</v>
      </c>
      <c r="AL102" s="355"/>
      <c r="AM102" s="1337"/>
      <c r="AN102" s="1329"/>
      <c r="AO102" s="1330"/>
      <c r="AP102" s="1547"/>
      <c r="AQ102" s="1548"/>
      <c r="AR102" s="1329"/>
      <c r="AS102" s="1330"/>
      <c r="AT102" s="250"/>
      <c r="AU102" s="456"/>
      <c r="AV102" s="249"/>
      <c r="AW102" s="247"/>
      <c r="AX102" s="245"/>
      <c r="AY102" s="448">
        <f>+(IF(AND($AZ110&gt;0,$AZ110&lt;=0.2),0.2,(IF(AND($AZ110&gt;0.2,$AZ110&lt;=0.4),0.4,(IF(AND($AZ110&gt;0.4,$AZ110&lt;=0.6),0.6,(IF(AND($AZ110&gt;0.6,$AZ110&lt;=0.8),0.8,(IF($AZ110&gt;0.8,1,""))))))))))</f>
        <v>0.2</v>
      </c>
      <c r="AZ102" s="1510"/>
      <c r="BA102" s="1323"/>
      <c r="BB102" s="1326"/>
      <c r="BC102" s="1323"/>
      <c r="BD102" s="1513"/>
      <c r="BE102" s="1507"/>
      <c r="BF102" s="345"/>
      <c r="BG102" s="256"/>
      <c r="BH102" s="349">
        <v>0.2</v>
      </c>
      <c r="BI102" s="407" t="str">
        <f>IF(ISERROR(IF(V98="R.INHERENTE
1","R. INHERENTE",(IF(BD98="R.RESIDUAL
1","R. RESIDUAL"," ")))),"",(IF(V98="R.INHERENTE
1","R. INHERENTE",(IF(BD98="R.RESIDUAL
1","R. RESIDUAL"," ")))))</f>
        <v xml:space="preserve"> </v>
      </c>
      <c r="BJ102" s="408" t="str">
        <f>IF(ISERROR(IF(V98="R.INHERENTE
6","R. INHERENTE",(IF(BD98="R.RESIDUAL
6","R. RESIDUAL"," ")))),"",(IF(V98="R.INHERENTE
6","R. INHERENTE",(IF(BD98="R.RESIDUAL
6","R. RESIDUAL"," ")))))</f>
        <v xml:space="preserve"> </v>
      </c>
      <c r="BK102" s="260" t="str">
        <f>IF(ISERROR(IF(V98="R.INHERENTE
11","R. INHERENTE",(IF(BD98="R.RESIDUAL
11","R. RESIDUAL"," ")))),"",(IF(V98="R.INHERENTE
11","R. INHERENTE",(IF(BD98="R.RESIDUAL
11","R. RESIDUAL"," ")))))</f>
        <v xml:space="preserve"> </v>
      </c>
      <c r="BL102" s="261" t="str">
        <f>IF(ISERROR(IF(V98="R.INHERENTE
16","R. INHERENTE",(IF(BD98="R.RESIDUAL
16","R. RESIDUAL"," ")))),"",(IF(V98="R.INHERENTE
16","R. INHERENTE",(IF(BD98="R.RESIDUAL
16","R. RESIDUAL"," ")))))</f>
        <v xml:space="preserve"> </v>
      </c>
      <c r="BM102" s="262" t="str">
        <f>IF(ISERROR(IF(V98="R.INHERENTE
21","R. INHERENTE",(IF(BD98="R.RESIDUAL
21","R. RESIDUAL"," ")))),"",(IF(V98="R.INHERENTE
21","R. INHERENTE",(IF(BD98="R.RESIDUAL
21","R. RESIDUAL"," ")))))</f>
        <v xml:space="preserve"> </v>
      </c>
      <c r="BN102" s="346"/>
      <c r="BO102" s="1580"/>
      <c r="BP102" s="1528"/>
      <c r="BQ102" s="1528"/>
      <c r="BR102" s="1528"/>
      <c r="BS102" s="1528"/>
      <c r="BT102" s="1504"/>
      <c r="BU102" s="346"/>
      <c r="BV102" s="1575"/>
      <c r="BW102" s="1649"/>
      <c r="BX102" s="1660"/>
      <c r="BY102" s="346"/>
      <c r="BZ102" s="1281"/>
      <c r="CA102" s="1245"/>
      <c r="CB102" s="1248"/>
      <c r="CC102" s="1256"/>
      <c r="CD102" s="1256"/>
      <c r="CE102" s="1256"/>
      <c r="CF102" s="1256"/>
      <c r="CG102" s="1256"/>
      <c r="CH102" s="1256"/>
      <c r="CI102" s="1256"/>
      <c r="CJ102" s="1256"/>
      <c r="CK102" s="1256"/>
      <c r="CL102" s="1256"/>
      <c r="CM102" s="1256"/>
      <c r="CN102" s="1256"/>
      <c r="CO102" s="1256"/>
      <c r="CP102" s="1256"/>
      <c r="CQ102" s="1256"/>
      <c r="CR102" s="1256"/>
      <c r="CS102" s="1256"/>
      <c r="CT102" s="1558"/>
      <c r="CU102" s="346"/>
      <c r="CV102" s="1281"/>
      <c r="CW102" s="1245"/>
      <c r="CX102" s="1248"/>
      <c r="CY102" s="1236"/>
      <c r="CZ102" s="1241"/>
      <c r="DA102" s="1242"/>
      <c r="DB102" s="1241"/>
      <c r="DC102" s="1242"/>
      <c r="DD102" s="1236"/>
      <c r="DE102" s="1236"/>
      <c r="DF102" s="1236"/>
      <c r="DG102" s="1236"/>
      <c r="DH102" s="1236"/>
      <c r="DI102" s="1236"/>
      <c r="DJ102" s="1236"/>
      <c r="DK102" s="1236"/>
      <c r="DL102" s="1236"/>
      <c r="DM102" s="1236"/>
      <c r="DN102" s="1236"/>
      <c r="DO102" s="1236"/>
      <c r="DP102" s="1236"/>
      <c r="DQ102" s="1236"/>
      <c r="DR102" s="1236"/>
      <c r="DS102" s="1236"/>
      <c r="DT102" s="1558"/>
      <c r="DU102" s="346"/>
      <c r="DV102" s="1707"/>
      <c r="DW102" s="1710"/>
      <c r="DX102" s="1710"/>
      <c r="DY102" s="1713"/>
    </row>
    <row r="103" spans="2:129" ht="12.75" customHeight="1" thickBot="1" x14ac:dyDescent="0.3">
      <c r="W103" s="442"/>
      <c r="AY103" s="448"/>
      <c r="AZ103" s="345"/>
      <c r="BA103" s="345"/>
      <c r="BB103" s="345"/>
      <c r="BC103" s="345"/>
      <c r="BD103" s="345"/>
      <c r="BI103" s="358">
        <v>0.2</v>
      </c>
      <c r="BJ103" s="359">
        <v>0.4</v>
      </c>
      <c r="BK103" s="359">
        <v>0.60000000000000009</v>
      </c>
      <c r="BL103" s="359">
        <v>0.8</v>
      </c>
      <c r="BM103" s="359">
        <v>1</v>
      </c>
    </row>
    <row r="104" spans="2:129" s="263" customFormat="1" ht="48" customHeight="1" thickBot="1" x14ac:dyDescent="0.3">
      <c r="B104" s="1231" t="s">
        <v>1518</v>
      </c>
      <c r="C104" s="1338">
        <v>15</v>
      </c>
      <c r="D104" s="1341" t="s">
        <v>906</v>
      </c>
      <c r="E104" s="1344" t="s">
        <v>924</v>
      </c>
      <c r="F104" s="1341" t="s">
        <v>548</v>
      </c>
      <c r="G104" s="1288" t="s">
        <v>944</v>
      </c>
      <c r="H104" s="1291" t="s">
        <v>1433</v>
      </c>
      <c r="I104" s="464" t="s">
        <v>1194</v>
      </c>
      <c r="J104" s="436" t="s">
        <v>937</v>
      </c>
      <c r="K104" s="466" t="s">
        <v>1195</v>
      </c>
      <c r="L104" s="437" t="s">
        <v>751</v>
      </c>
      <c r="M104" s="1294" t="str">
        <f>IF(G104="","",(CONCATENATE("Posibilidad de afectación ",G104," ",H104," ",I104," ",I105," ",I106," ",I107," ",I108)))</f>
        <v xml:space="preserve">Posibilidad de afectación reputacional y económica por sanciones e investigaciones al recibir dadivas o beneficiar a un tercero que acredita el incumplimiento de las normas sanitarias y condiciones de salubridad en el marco del trámite de concepto sanitario, debido a comportamientos no éticos de los profesionales durante la visitas de IVC realizadas por la entidad.     </v>
      </c>
      <c r="N104" s="1306" t="s">
        <v>745</v>
      </c>
      <c r="O104" s="1367" t="s">
        <v>719</v>
      </c>
      <c r="P104" s="346"/>
      <c r="Q104" s="1361" t="s">
        <v>755</v>
      </c>
      <c r="R104" s="1297">
        <f>IF(ISERROR(VLOOKUP($Q104,Listas!$F$21:$G$25,2,FALSE)),"",(VLOOKUP($Q104,Listas!$F$21:$G$25,2,FALSE)))</f>
        <v>1</v>
      </c>
      <c r="S104" s="1300" t="str">
        <f>IF(ISERROR(VLOOKUP($R104,Listas!$F$4:$G$8,2,FALSE)),"",(VLOOKUP($R104,Listas!$F$4:$G$8,2,FALSE)))</f>
        <v>MUY ALTA 
Se espera que el evento ocurra en la mayoría de las circunstancias.</v>
      </c>
      <c r="T104" s="1303" t="s">
        <v>727</v>
      </c>
      <c r="U104" s="1318">
        <f>IF(ISERROR(VLOOKUP($T104,Listas!$F$30:$G$37,2,FALSE)),"",(VLOOKUP($T104,Listas!$F$30:$G$37,2,FALSE)))</f>
        <v>1</v>
      </c>
      <c r="V104" s="1315" t="str">
        <f>IF(R104="","",(CONCATENATE("R.INHERENTE
",(IF(AND($R104=0.2,$U104=0.2),1,(IF(AND($R104=0.2,$U104=0.4),6,(IF(AND($R104=0.2,$U104=0.6),11,(IF(AND($R104=0.2,$U104=0.8),16,(IF(AND($R104=0.2,$U104=1),21,(IF(AND($R104=0.4,$U104=0.2),2,(IF(AND($R104=0.4,$U104=0.4),7,(IF(AND($R104=0.4,$U104=0.6),12,(IF(AND($R104=0.4,$U104=0.8),17,(IF(AND($R104=0.4,$U104=1),22,(IF(AND($R104=0.6,$U104=0.2),3,(IF(AND($R104=0.6,$U104=0.4),8,(IF(AND($R104=0.6,$U104=0.6),13,(IF(AND($R104=0.6,$U104=0.8),18,(IF(AND($R104=0.6,$U104=1),23,(IF(AND($R104=0.8,$U104=0.2),4,(IF(AND($R104=0.8,$U104=0.4),9,(IF(AND($R104=0.8,$U104=0.6),14,(IF(AND($R104=0.8,$U104=0.8),19,(IF(AND($R104=0.8,$U104=1),24,(IF(AND($R104=1,$U104=0.2),5,(IF(AND($R104=1,$U104=0.4),10,(IF(AND($R104=1,$U104=0.6),15,(IF(AND($R104=1,$U104=0.8),20,(IF(AND($R104=1,$U104=1),25,"")))))))))))))))))))))))))))))))))))))))))))))))))))))</f>
        <v>R.INHERENTE
25</v>
      </c>
      <c r="W104" s="442"/>
      <c r="X104" s="472" t="s">
        <v>1491</v>
      </c>
      <c r="Y104" s="265" t="s">
        <v>650</v>
      </c>
      <c r="Z104" s="1364" t="s">
        <v>43</v>
      </c>
      <c r="AA104" s="1388">
        <v>25</v>
      </c>
      <c r="AB104" s="1389"/>
      <c r="AC104" s="1388"/>
      <c r="AD104" s="1389"/>
      <c r="AE104" s="1388"/>
      <c r="AF104" s="1389"/>
      <c r="AG104" s="1388"/>
      <c r="AH104" s="1389"/>
      <c r="AI104" s="1388">
        <v>15</v>
      </c>
      <c r="AJ104" s="1389"/>
      <c r="AK104" s="366">
        <f>AA104+AC104+AE104+AG104+AI104</f>
        <v>40</v>
      </c>
      <c r="AL104" s="356">
        <v>0.6</v>
      </c>
      <c r="AM104" s="1335">
        <f>U104</f>
        <v>1</v>
      </c>
      <c r="AN104" s="1331" t="s">
        <v>189</v>
      </c>
      <c r="AO104" s="1332"/>
      <c r="AP104" s="1333" t="s">
        <v>538</v>
      </c>
      <c r="AQ104" s="1334"/>
      <c r="AR104" s="1331" t="s">
        <v>189</v>
      </c>
      <c r="AS104" s="1332"/>
      <c r="AT104" s="486" t="s">
        <v>1198</v>
      </c>
      <c r="AU104" s="458" t="s">
        <v>562</v>
      </c>
      <c r="AV104" s="475" t="s">
        <v>1369</v>
      </c>
      <c r="AW104" s="491" t="s">
        <v>1201</v>
      </c>
      <c r="AX104" s="492" t="s">
        <v>1202</v>
      </c>
      <c r="AY104" s="448"/>
      <c r="AZ104" s="1508">
        <f>+MIN(AL104:AL108)</f>
        <v>0.33600000000000002</v>
      </c>
      <c r="BA104" s="1321" t="str">
        <f>+(IF($AY96=0.2,"MUY BAJA",(IF($AY96=0.4,"BAJA",(IF($AY96=0.6,"MEDIA",(IF($AY96=0.8,"ALTA",(IF($AY96=1,"MUY ALTA",""))))))))))</f>
        <v>BAJA</v>
      </c>
      <c r="BB104" s="1324">
        <f>+MIN(AM104:AM108)</f>
        <v>1</v>
      </c>
      <c r="BC104" s="1321" t="str">
        <f>+(IF($BF104=0.2,"MUY BAJA",(IF($BF104=0.4,"BAJA",(IF($BF104=0.6,"MEDIA",(IF($BF104=0.8,"ALTA",(IF($BF104=1,"MUY ALTA",""))))))))))</f>
        <v>MUY ALTA</v>
      </c>
      <c r="BD104" s="1511" t="str">
        <f>IF($AY96="","",(CONCATENATE("R.RESIDUAL
",(IF(AND($AY96=0.2,$BF104=0.2),1,(IF(AND($AY96=0.2,$BF104=0.4),6,(IF(AND($AY96=0.2,$BF104=0.6),11,(IF(AND($AY96=0.2,$BF104=0.8),16,(IF(AND($AY96=0.2,$BF104=1),21,(IF(AND($AY96=0.4,$BF104=0.2),2,(IF(AND($AY96=0.4,$BF104=0.4),7,(IF(AND($AY96=0.4,$BF104=0.6),12,(IF(AND($AY96=0.4,$BF104=0.8),17,(IF(AND($AY96=0.4,$BF104=1),22,(IF(AND($AY96=0.6,$BF104=0.2),3,(IF(AND($AY96=0.6,$BF104=0.4),8,(IF(AND($AY96=0.6,$BF104=0.6),13,(IF(AND($AY96=0.6,$BF104=0.8),18,(IF(AND($AY96=0.6,$BF104=1),23,(IF(AND($AY96=0.8,$BF104=0.2),4,(IF(AND($AY96=0.8,$BF104=0.4),9,(IF(AND($AY96=0.8,$BF104=0.6),14,(IF(AND($AY96=0.8,$BF104=0.8),19,(IF(AND($AY96=0.8,$BF104=1),24,(IF(AND($AY96=1,$BF104=0.2),5,(IF(AND($AY96=1,$BF104=0.4),10,(IF(AND($AY96=1,$BF104=0.6),15,(IF(AND($AY96=1,$BF104=0.8),20,(IF(AND($AY96=1,$BF104=1),25,"")))))))))))))))))))))))))))))))))))))))))))))))))))))</f>
        <v>R.RESIDUAL
22</v>
      </c>
      <c r="BE104" s="1505" t="s">
        <v>651</v>
      </c>
      <c r="BF104" s="264">
        <f>+(IF(AND($BB104&gt;0,$BB104&lt;=0.2),0.2,(IF(AND($BB104&gt;0.2,$BB104&lt;=0.4),0.4,(IF(AND($BB104&gt;0.4,$BB104&lt;=0.6),0.6,(IF(AND($BB104&gt;0.6,$BB104&lt;=0.8),0.8,(IF($BB104&gt;0.8,1,""))))))))))</f>
        <v>1</v>
      </c>
      <c r="BG104" s="253">
        <f>+VLOOKUP($BD104,Listas!$G$114:$H$138,2,FALSE)</f>
        <v>22</v>
      </c>
      <c r="BH104" s="348">
        <v>1</v>
      </c>
      <c r="BI104" s="403" t="str">
        <f>IF(ISERROR(IF(V104="R.INHERENTE
5","R. INHERENTE",(IF(BD104="R.RESIDUAL
5","R. RESIDUAL"," ")))),"",(IF(V104="R.INHERENTE
5","R. INHERENTE",(IF(BD104="R.RESIDUAL
5","R. RESIDUAL"," ")))))</f>
        <v xml:space="preserve"> </v>
      </c>
      <c r="BJ104" s="404" t="str">
        <f>IF(ISERROR(IF(V104="R.INHERENTE
10","R. INHERENTE",(IF(BD104="R.RESIDUAL
10","R. RESIDUAL"," ")))),"",(IF(V104="R.INHERENTE
10","R. INHERENTE",(IF(BD104="R.RESIDUAL
10","R. RESIDUAL"," ")))))</f>
        <v xml:space="preserve"> </v>
      </c>
      <c r="BK104" s="409" t="str">
        <f>IF(ISERROR(IF(V104="R.INHERENTE
15","R. INHERENTE",(IF(BD104="R.RESIDUAL
15","R. RESIDUAL"," ")))),"",(IF(V104="R.INHERENTE
15","R. INHERENTE",(IF(BD104="R.RESIDUAL
15","R. RESIDUAL"," ")))))</f>
        <v xml:space="preserve"> </v>
      </c>
      <c r="BL104" s="409" t="str">
        <f>IF(ISERROR(IF(V104="R.INHERENTE
20","R. INHERENTE",(IF(BD104="R.RESIDUAL
20","R. RESIDUAL"," ")))),"",(IF(V104="R.INHERENTE
20","R. INHERENTE",(IF(BD104="R.RESIDUAL
20","R. RESIDUAL"," ")))))</f>
        <v xml:space="preserve"> </v>
      </c>
      <c r="BM104" s="254" t="str">
        <f>IF(ISERROR(IF(V104="R.INHERENTE
25","R. INHERENTE",(IF(BD104="R.RESIDUAL
25","R. RESIDUAL"," ")))),"",(IF(V104="R.INHERENTE
25","R. INHERENTE",(IF(BD104="R.RESIDUAL
25","R. RESIDUAL"," ")))))</f>
        <v>R. INHERENTE</v>
      </c>
      <c r="BN104" s="346"/>
      <c r="BO104" s="1565" t="s">
        <v>1443</v>
      </c>
      <c r="BP104" s="1266" t="s">
        <v>1206</v>
      </c>
      <c r="BQ104" s="1526" t="s">
        <v>1207</v>
      </c>
      <c r="BR104" s="1526">
        <v>45078</v>
      </c>
      <c r="BS104" s="1266" t="s">
        <v>1074</v>
      </c>
      <c r="BT104" s="1502" t="s">
        <v>597</v>
      </c>
      <c r="BU104" s="346"/>
      <c r="BV104" s="1573" t="s">
        <v>1456</v>
      </c>
      <c r="BW104" s="1570" t="s">
        <v>1476</v>
      </c>
      <c r="BX104" s="1576" t="s">
        <v>1208</v>
      </c>
      <c r="BY104" s="346"/>
      <c r="BZ104" s="1279" t="s">
        <v>1720</v>
      </c>
      <c r="CA104" s="1243" t="s">
        <v>1721</v>
      </c>
      <c r="CB104" s="1246" t="s">
        <v>1722</v>
      </c>
      <c r="CC104" s="1254"/>
      <c r="CD104" s="1254" t="s">
        <v>189</v>
      </c>
      <c r="CE104" s="1254" t="s">
        <v>189</v>
      </c>
      <c r="CF104" s="1254" t="s">
        <v>189</v>
      </c>
      <c r="CG104" s="1254"/>
      <c r="CH104" s="1254" t="s">
        <v>189</v>
      </c>
      <c r="CI104" s="1254" t="s">
        <v>189</v>
      </c>
      <c r="CJ104" s="1254" t="s">
        <v>189</v>
      </c>
      <c r="CK104" s="1254"/>
      <c r="CL104" s="1254" t="s">
        <v>39</v>
      </c>
      <c r="CM104" s="1254" t="s">
        <v>39</v>
      </c>
      <c r="CN104" s="1254" t="s">
        <v>39</v>
      </c>
      <c r="CO104" s="1254"/>
      <c r="CP104" s="1254" t="s">
        <v>189</v>
      </c>
      <c r="CQ104" s="1254" t="s">
        <v>189</v>
      </c>
      <c r="CR104" s="1254" t="s">
        <v>189</v>
      </c>
      <c r="CS104" s="1254"/>
      <c r="CT104" s="1556" t="s">
        <v>1718</v>
      </c>
      <c r="CU104" s="346"/>
      <c r="CV104" s="1279" t="s">
        <v>1720</v>
      </c>
      <c r="CW104" s="1243" t="s">
        <v>1721</v>
      </c>
      <c r="CX104" s="1246" t="s">
        <v>1722</v>
      </c>
      <c r="CY104" s="1234"/>
      <c r="CZ104" s="1237" t="s">
        <v>39</v>
      </c>
      <c r="DA104" s="1238"/>
      <c r="DB104" s="1237"/>
      <c r="DC104" s="1238"/>
      <c r="DD104" s="1234" t="s">
        <v>189</v>
      </c>
      <c r="DE104" s="1234" t="s">
        <v>189</v>
      </c>
      <c r="DF104" s="1234" t="s">
        <v>189</v>
      </c>
      <c r="DG104" s="1234"/>
      <c r="DH104" s="1234" t="s">
        <v>189</v>
      </c>
      <c r="DI104" s="1234" t="s">
        <v>189</v>
      </c>
      <c r="DJ104" s="1234" t="s">
        <v>189</v>
      </c>
      <c r="DK104" s="1234"/>
      <c r="DL104" s="1234" t="s">
        <v>39</v>
      </c>
      <c r="DM104" s="1234" t="s">
        <v>39</v>
      </c>
      <c r="DN104" s="1234" t="s">
        <v>39</v>
      </c>
      <c r="DO104" s="1234"/>
      <c r="DP104" s="1234" t="s">
        <v>189</v>
      </c>
      <c r="DQ104" s="1234" t="s">
        <v>189</v>
      </c>
      <c r="DR104" s="1234" t="s">
        <v>189</v>
      </c>
      <c r="DS104" s="1234"/>
      <c r="DT104" s="1556" t="s">
        <v>1719</v>
      </c>
      <c r="DU104" s="346"/>
      <c r="DV104" s="1705"/>
      <c r="DW104" s="1708"/>
      <c r="DX104" s="1708"/>
      <c r="DY104" s="1711"/>
    </row>
    <row r="105" spans="2:129" s="263" customFormat="1" ht="48" customHeight="1" thickBot="1" x14ac:dyDescent="0.3">
      <c r="B105" s="1232"/>
      <c r="C105" s="1339"/>
      <c r="D105" s="1342"/>
      <c r="E105" s="1345"/>
      <c r="F105" s="1342"/>
      <c r="G105" s="1289"/>
      <c r="H105" s="1292"/>
      <c r="I105" s="431"/>
      <c r="J105" s="434" t="s">
        <v>936</v>
      </c>
      <c r="K105" s="467" t="s">
        <v>1196</v>
      </c>
      <c r="L105" s="432" t="s">
        <v>752</v>
      </c>
      <c r="M105" s="1295"/>
      <c r="N105" s="1307"/>
      <c r="O105" s="1368"/>
      <c r="P105" s="346"/>
      <c r="Q105" s="1362"/>
      <c r="R105" s="1298"/>
      <c r="S105" s="1301"/>
      <c r="T105" s="1304"/>
      <c r="U105" s="1319"/>
      <c r="V105" s="1316"/>
      <c r="W105" s="442"/>
      <c r="X105" s="472" t="s">
        <v>1492</v>
      </c>
      <c r="Y105" s="240" t="s">
        <v>650</v>
      </c>
      <c r="Z105" s="1365"/>
      <c r="AA105" s="1311"/>
      <c r="AB105" s="1312"/>
      <c r="AC105" s="1311">
        <v>15</v>
      </c>
      <c r="AD105" s="1312"/>
      <c r="AE105" s="1311"/>
      <c r="AF105" s="1312"/>
      <c r="AG105" s="1311"/>
      <c r="AH105" s="1312"/>
      <c r="AI105" s="1311">
        <v>15</v>
      </c>
      <c r="AJ105" s="1312"/>
      <c r="AK105" s="360">
        <f>AA105+AC105+AE105+AG105+AI105</f>
        <v>30</v>
      </c>
      <c r="AL105" s="354">
        <v>0.48</v>
      </c>
      <c r="AM105" s="1336"/>
      <c r="AN105" s="1327" t="s">
        <v>189</v>
      </c>
      <c r="AO105" s="1328"/>
      <c r="AP105" s="1313" t="s">
        <v>538</v>
      </c>
      <c r="AQ105" s="1314"/>
      <c r="AR105" s="1327" t="s">
        <v>189</v>
      </c>
      <c r="AS105" s="1328"/>
      <c r="AT105" s="479" t="s">
        <v>1199</v>
      </c>
      <c r="AU105" s="459" t="s">
        <v>561</v>
      </c>
      <c r="AV105" s="485" t="s">
        <v>1370</v>
      </c>
      <c r="AW105" s="493" t="s">
        <v>1203</v>
      </c>
      <c r="AX105" s="494" t="s">
        <v>1202</v>
      </c>
      <c r="AY105" s="448"/>
      <c r="AZ105" s="1509"/>
      <c r="BA105" s="1322"/>
      <c r="BB105" s="1325"/>
      <c r="BC105" s="1322"/>
      <c r="BD105" s="1512"/>
      <c r="BE105" s="1506"/>
      <c r="BF105" s="345"/>
      <c r="BG105" s="256"/>
      <c r="BH105" s="348">
        <v>0.8</v>
      </c>
      <c r="BI105" s="405" t="str">
        <f>IF(ISERROR(IF(V104="R.INHERENTE
4","R. INHERENTE",(IF(BD104="R.RESIDUAL
4","R. RESIDUAL"," ")))),"",(IF(V104="R.INHERENTE
4","R. INHERENTE",(IF(BD104="R.RESIDUAL
4","R. RESIDUAL"," ")))))</f>
        <v xml:space="preserve"> </v>
      </c>
      <c r="BJ105" s="406" t="str">
        <f>IF(ISERROR(IF(V104="R.INHERENTE
9","R. INHERENTE",(IF(BD104="R.RESIDUAL
9","R. RESIDUAL"," ")))),"",(IF(V104="R.INHERENTE
9","R. INHERENTE",(IF(BD104="R.RESIDUAL
9","R. RESIDUAL"," ")))))</f>
        <v xml:space="preserve"> </v>
      </c>
      <c r="BK105" s="258" t="str">
        <f>IF(ISERROR(IF(V104="R.INHERENTE
14","R. INHERENTE",(IF(BD104="R.RESIDUAL
14","R. RESIDUAL"," ")))),"",(IF(V104="R.INHERENTE
14","R. INHERENTE",(IF(BD104="R.RESIDUAL
14","R. RESIDUAL"," ")))))</f>
        <v xml:space="preserve"> </v>
      </c>
      <c r="BL105" s="410" t="str">
        <f>IF(ISERROR(IF(V104="R.INHERENTE
19","R. INHERENTE",(IF(BD104="R.RESIDUAL
19","R. RESIDUAL"," ")))),"",(IF(V104="R.INHERENTE
19","R. INHERENTE",(IF(BD104="R.RESIDUAL
19","R. RESIDUAL"," ")))))</f>
        <v xml:space="preserve"> </v>
      </c>
      <c r="BM105" s="259" t="str">
        <f>IF(ISERROR(IF(V104="R.INHERENTE
24","R. INHERENTE",(IF(BD104="R.RESIDUAL
24","R. RESIDUAL"," ")))),"",(IF(V104="R.INHERENTE
24","R. INHERENTE",(IF(BD104="R.RESIDUAL
24","R. RESIDUAL"," ")))))</f>
        <v xml:space="preserve"> </v>
      </c>
      <c r="BN105" s="346"/>
      <c r="BO105" s="1579"/>
      <c r="BP105" s="1527"/>
      <c r="BQ105" s="1527"/>
      <c r="BR105" s="1527"/>
      <c r="BS105" s="1527"/>
      <c r="BT105" s="1503"/>
      <c r="BU105" s="346"/>
      <c r="BV105" s="1574"/>
      <c r="BW105" s="1571"/>
      <c r="BX105" s="1577"/>
      <c r="BY105" s="346"/>
      <c r="BZ105" s="1280"/>
      <c r="CA105" s="1244"/>
      <c r="CB105" s="1247"/>
      <c r="CC105" s="1255"/>
      <c r="CD105" s="1255"/>
      <c r="CE105" s="1255"/>
      <c r="CF105" s="1255"/>
      <c r="CG105" s="1255"/>
      <c r="CH105" s="1255"/>
      <c r="CI105" s="1255"/>
      <c r="CJ105" s="1255"/>
      <c r="CK105" s="1255"/>
      <c r="CL105" s="1255"/>
      <c r="CM105" s="1255"/>
      <c r="CN105" s="1255"/>
      <c r="CO105" s="1255"/>
      <c r="CP105" s="1255"/>
      <c r="CQ105" s="1255"/>
      <c r="CR105" s="1255"/>
      <c r="CS105" s="1255"/>
      <c r="CT105" s="1557"/>
      <c r="CU105" s="346"/>
      <c r="CV105" s="1280"/>
      <c r="CW105" s="1244"/>
      <c r="CX105" s="1247"/>
      <c r="CY105" s="1235"/>
      <c r="CZ105" s="1239"/>
      <c r="DA105" s="1240"/>
      <c r="DB105" s="1239"/>
      <c r="DC105" s="1240"/>
      <c r="DD105" s="1235"/>
      <c r="DE105" s="1235"/>
      <c r="DF105" s="1235"/>
      <c r="DG105" s="1235"/>
      <c r="DH105" s="1235"/>
      <c r="DI105" s="1235"/>
      <c r="DJ105" s="1235"/>
      <c r="DK105" s="1235"/>
      <c r="DL105" s="1235"/>
      <c r="DM105" s="1235"/>
      <c r="DN105" s="1235"/>
      <c r="DO105" s="1235"/>
      <c r="DP105" s="1235"/>
      <c r="DQ105" s="1235"/>
      <c r="DR105" s="1235"/>
      <c r="DS105" s="1235"/>
      <c r="DT105" s="1557"/>
      <c r="DU105" s="346"/>
      <c r="DV105" s="1706"/>
      <c r="DW105" s="1709"/>
      <c r="DX105" s="1709"/>
      <c r="DY105" s="1712"/>
    </row>
    <row r="106" spans="2:129" s="263" customFormat="1" ht="48" customHeight="1" x14ac:dyDescent="0.25">
      <c r="B106" s="1232"/>
      <c r="C106" s="1339"/>
      <c r="D106" s="1342"/>
      <c r="E106" s="1345"/>
      <c r="F106" s="1342"/>
      <c r="G106" s="1289"/>
      <c r="H106" s="1292"/>
      <c r="I106" s="440"/>
      <c r="J106" s="434" t="s">
        <v>938</v>
      </c>
      <c r="K106" s="467" t="s">
        <v>1197</v>
      </c>
      <c r="L106" s="432" t="s">
        <v>752</v>
      </c>
      <c r="M106" s="1295"/>
      <c r="N106" s="1307"/>
      <c r="O106" s="1368"/>
      <c r="P106" s="346"/>
      <c r="Q106" s="1362"/>
      <c r="R106" s="1298"/>
      <c r="S106" s="1301"/>
      <c r="T106" s="1304"/>
      <c r="U106" s="1319"/>
      <c r="V106" s="1316"/>
      <c r="W106" s="442"/>
      <c r="X106" s="472" t="s">
        <v>1493</v>
      </c>
      <c r="Y106" s="240" t="s">
        <v>650</v>
      </c>
      <c r="Z106" s="1365"/>
      <c r="AA106" s="1311"/>
      <c r="AB106" s="1312"/>
      <c r="AC106" s="1311">
        <v>15</v>
      </c>
      <c r="AD106" s="1312"/>
      <c r="AE106" s="1311"/>
      <c r="AF106" s="1312"/>
      <c r="AG106" s="1311"/>
      <c r="AH106" s="1312"/>
      <c r="AI106" s="1311">
        <v>15</v>
      </c>
      <c r="AJ106" s="1312"/>
      <c r="AK106" s="360">
        <f>AA106+AC106+AE106+AG106+AI106</f>
        <v>30</v>
      </c>
      <c r="AL106" s="354">
        <v>0.33600000000000002</v>
      </c>
      <c r="AM106" s="1336"/>
      <c r="AN106" s="1327" t="s">
        <v>189</v>
      </c>
      <c r="AO106" s="1328"/>
      <c r="AP106" s="1313" t="s">
        <v>538</v>
      </c>
      <c r="AQ106" s="1314"/>
      <c r="AR106" s="1327" t="s">
        <v>189</v>
      </c>
      <c r="AS106" s="1328"/>
      <c r="AT106" s="479" t="s">
        <v>1200</v>
      </c>
      <c r="AU106" s="459" t="s">
        <v>561</v>
      </c>
      <c r="AV106" s="485" t="s">
        <v>1371</v>
      </c>
      <c r="AW106" s="493" t="s">
        <v>1204</v>
      </c>
      <c r="AX106" s="494" t="s">
        <v>1205</v>
      </c>
      <c r="AY106" s="448"/>
      <c r="AZ106" s="1509"/>
      <c r="BA106" s="1322"/>
      <c r="BB106" s="1325"/>
      <c r="BC106" s="1322"/>
      <c r="BD106" s="1512"/>
      <c r="BE106" s="1506"/>
      <c r="BF106" s="345"/>
      <c r="BG106" s="256"/>
      <c r="BH106" s="348">
        <v>0.60000000000000009</v>
      </c>
      <c r="BI106" s="405" t="str">
        <f>IF(ISERROR(IF(V104="R.INHERENTE
3","R. INHERENTE",(IF(BD104="R.RESIDUAL
3","R. RESIDUAL"," ")))),"",(IF(V104="R.INHERENTE
3","R. INHERENTE",(IF(BD104="R.RESIDUAL
3","R. RESIDUAL"," ")))))</f>
        <v xml:space="preserve"> </v>
      </c>
      <c r="BJ106" s="406" t="str">
        <f>IF(ISERROR(IF(V104="R.INHERENTE
8","R. INHERENTE",(IF(BD104="R.RESIDUAL
8","R. RESIDUAL"," ")))),"",(IF(V104="R.INHERENTE
8","R. INHERENTE",(IF(BD104="R.RESIDUAL
8","R. RESIDUAL"," ")))))</f>
        <v xml:space="preserve"> </v>
      </c>
      <c r="BK106" s="258" t="str">
        <f>IF(ISERROR(IF(V104="R.INHERENTE
13","R. INHERENTE",(IF(BD104="R.RESIDUAL
13","R. RESIDUAL"," ")))),"",(IF(V104="R.INHERENTE
13","R. INHERENTE",(IF(BD104="R.RESIDUAL
13","R. RESIDUAL"," ")))))</f>
        <v xml:space="preserve"> </v>
      </c>
      <c r="BL106" s="410" t="str">
        <f>IF(ISERROR(IF(V104="R.INHERENTE
18","R. INHERENTE",(IF(BD104="R.RESIDUAL
18","R. RESIDUAL"," ")))),"",(IF(V104="R.INHERENTE
18","R. INHERENTE",(IF(BD104="R.RESIDUAL
18","R. RESIDUAL"," ")))))</f>
        <v xml:space="preserve"> </v>
      </c>
      <c r="BM106" s="259" t="str">
        <f>IF(ISERROR(IF(V104="R.INHERENTE
23","R. INHERENTE",(IF(BD104="R.RESIDUAL
23","R. RESIDUAL"," ")))),"",(IF(V104="R.INHERENTE
23","R. INHERENTE",(IF(BD104="R.RESIDUAL
23","R. RESIDUAL"," ")))))</f>
        <v xml:space="preserve"> </v>
      </c>
      <c r="BN106" s="346"/>
      <c r="BO106" s="1579"/>
      <c r="BP106" s="1527"/>
      <c r="BQ106" s="1527"/>
      <c r="BR106" s="1527"/>
      <c r="BS106" s="1527"/>
      <c r="BT106" s="1503"/>
      <c r="BU106" s="346"/>
      <c r="BV106" s="1574"/>
      <c r="BW106" s="1571"/>
      <c r="BX106" s="1577"/>
      <c r="BY106" s="346"/>
      <c r="BZ106" s="1280"/>
      <c r="CA106" s="1244"/>
      <c r="CB106" s="1247"/>
      <c r="CC106" s="1255"/>
      <c r="CD106" s="1255"/>
      <c r="CE106" s="1255"/>
      <c r="CF106" s="1255"/>
      <c r="CG106" s="1255"/>
      <c r="CH106" s="1255"/>
      <c r="CI106" s="1255"/>
      <c r="CJ106" s="1255"/>
      <c r="CK106" s="1255"/>
      <c r="CL106" s="1255"/>
      <c r="CM106" s="1255"/>
      <c r="CN106" s="1255"/>
      <c r="CO106" s="1255"/>
      <c r="CP106" s="1255"/>
      <c r="CQ106" s="1255"/>
      <c r="CR106" s="1255"/>
      <c r="CS106" s="1255"/>
      <c r="CT106" s="1557"/>
      <c r="CU106" s="346"/>
      <c r="CV106" s="1280"/>
      <c r="CW106" s="1244"/>
      <c r="CX106" s="1247"/>
      <c r="CY106" s="1235"/>
      <c r="CZ106" s="1239"/>
      <c r="DA106" s="1240"/>
      <c r="DB106" s="1239"/>
      <c r="DC106" s="1240"/>
      <c r="DD106" s="1235"/>
      <c r="DE106" s="1235"/>
      <c r="DF106" s="1235"/>
      <c r="DG106" s="1235"/>
      <c r="DH106" s="1235"/>
      <c r="DI106" s="1235"/>
      <c r="DJ106" s="1235"/>
      <c r="DK106" s="1235"/>
      <c r="DL106" s="1235"/>
      <c r="DM106" s="1235"/>
      <c r="DN106" s="1235"/>
      <c r="DO106" s="1235"/>
      <c r="DP106" s="1235"/>
      <c r="DQ106" s="1235"/>
      <c r="DR106" s="1235"/>
      <c r="DS106" s="1235"/>
      <c r="DT106" s="1557"/>
      <c r="DU106" s="346"/>
      <c r="DV106" s="1706"/>
      <c r="DW106" s="1709"/>
      <c r="DX106" s="1709"/>
      <c r="DY106" s="1712"/>
    </row>
    <row r="107" spans="2:129" s="263" customFormat="1" ht="48" customHeight="1" x14ac:dyDescent="0.25">
      <c r="B107" s="1232"/>
      <c r="C107" s="1339"/>
      <c r="D107" s="1342"/>
      <c r="E107" s="1345"/>
      <c r="F107" s="1342"/>
      <c r="G107" s="1289"/>
      <c r="H107" s="1292"/>
      <c r="I107" s="440"/>
      <c r="J107" s="434" t="s">
        <v>939</v>
      </c>
      <c r="K107" s="386"/>
      <c r="L107" s="432"/>
      <c r="M107" s="1295"/>
      <c r="N107" s="1307"/>
      <c r="O107" s="1368"/>
      <c r="P107" s="346"/>
      <c r="Q107" s="1362"/>
      <c r="R107" s="1298"/>
      <c r="S107" s="1301"/>
      <c r="T107" s="1304"/>
      <c r="U107" s="1319"/>
      <c r="V107" s="1316"/>
      <c r="W107" s="442"/>
      <c r="X107" s="241"/>
      <c r="Y107" s="240"/>
      <c r="Z107" s="1365"/>
      <c r="AA107" s="1311"/>
      <c r="AB107" s="1312"/>
      <c r="AC107" s="1311"/>
      <c r="AD107" s="1312"/>
      <c r="AE107" s="1311"/>
      <c r="AF107" s="1312"/>
      <c r="AG107" s="1311"/>
      <c r="AH107" s="1312"/>
      <c r="AI107" s="1311"/>
      <c r="AJ107" s="1312"/>
      <c r="AK107" s="360">
        <f>AA107+AC107+AE107+AG107+AI107</f>
        <v>0</v>
      </c>
      <c r="AL107" s="354"/>
      <c r="AM107" s="1336"/>
      <c r="AN107" s="1327"/>
      <c r="AO107" s="1328"/>
      <c r="AP107" s="1313"/>
      <c r="AQ107" s="1314"/>
      <c r="AR107" s="1327"/>
      <c r="AS107" s="1328"/>
      <c r="AT107" s="426"/>
      <c r="AU107" s="427"/>
      <c r="AV107" s="248"/>
      <c r="AW107" s="246"/>
      <c r="AX107" s="242"/>
      <c r="AY107" s="448"/>
      <c r="AZ107" s="1509"/>
      <c r="BA107" s="1322"/>
      <c r="BB107" s="1325"/>
      <c r="BC107" s="1322"/>
      <c r="BD107" s="1512"/>
      <c r="BE107" s="1506"/>
      <c r="BF107" s="345"/>
      <c r="BG107" s="256"/>
      <c r="BH107" s="348">
        <v>0.4</v>
      </c>
      <c r="BI107" s="405" t="str">
        <f>IF(ISERROR(IF(V104="R.INHERENTE
2","R. INHERENTE",(IF(BD104="R.RESIDUAL
2","R. RESIDUAL"," ")))),"",(IF(V104="R.INHERENTE
2","R. INHERENTE",(IF(BD104="R.RESIDUAL
2","R. RESIDUAL"," ")))))</f>
        <v xml:space="preserve"> </v>
      </c>
      <c r="BJ107" s="406" t="str">
        <f>IF(ISERROR(IF(V104="R.INHERENTE
7","R. INHERENTE",(IF(BD104="R.RESIDUAL
7","R. RESIDUAL"," ")))),"",(IF(V104="R.INHERENTE
7","R. INHERENTE",(IF(BD104="R.RESIDUAL
7","R. RESIDUAL"," ")))))</f>
        <v xml:space="preserve"> </v>
      </c>
      <c r="BK107" s="257" t="str">
        <f>IF(ISERROR(IF(V104="R.INHERENTE
12","R. INHERENTE",(IF(BD104="R.RESIDUAL
12","R. RESIDUAL"," ")))),"",(IF(V104="R.INHERENTE
12","R. INHERENTE",(IF(BD104="R.RESIDUAL
12","R. RESIDUAL"," ")))))</f>
        <v xml:space="preserve"> </v>
      </c>
      <c r="BL107" s="258" t="str">
        <f>IF(ISERROR(IF(V104="R.INHERENTE
17","R. INHERENTE",(IF(BD104="R.RESIDUAL
17","R. RESIDUAL"," ")))),"",(IF(V104="R.INHERENTE
17","R. INHERENTE",(IF(BD104="R.RESIDUAL
17","R. RESIDUAL"," ")))))</f>
        <v xml:space="preserve"> </v>
      </c>
      <c r="BM107" s="259" t="str">
        <f>IF(ISERROR(IF(V104="R.INHERENTE
22","R. INHERENTE",(IF(BD104="R.RESIDUAL
22","R. RESIDUAL"," ")))),"",(IF(V104="R.INHERENTE
22","R. INHERENTE",(IF(BD104="R.RESIDUAL
22","R. RESIDUAL"," ")))))</f>
        <v>R. RESIDUAL</v>
      </c>
      <c r="BN107" s="346"/>
      <c r="BO107" s="1579"/>
      <c r="BP107" s="1527"/>
      <c r="BQ107" s="1527"/>
      <c r="BR107" s="1527"/>
      <c r="BS107" s="1527"/>
      <c r="BT107" s="1503"/>
      <c r="BU107" s="346"/>
      <c r="BV107" s="1574"/>
      <c r="BW107" s="1571"/>
      <c r="BX107" s="1577"/>
      <c r="BY107" s="346"/>
      <c r="BZ107" s="1280"/>
      <c r="CA107" s="1244"/>
      <c r="CB107" s="1247"/>
      <c r="CC107" s="1255"/>
      <c r="CD107" s="1255"/>
      <c r="CE107" s="1255"/>
      <c r="CF107" s="1255"/>
      <c r="CG107" s="1255"/>
      <c r="CH107" s="1255"/>
      <c r="CI107" s="1255"/>
      <c r="CJ107" s="1255"/>
      <c r="CK107" s="1255"/>
      <c r="CL107" s="1255"/>
      <c r="CM107" s="1255"/>
      <c r="CN107" s="1255"/>
      <c r="CO107" s="1255"/>
      <c r="CP107" s="1255"/>
      <c r="CQ107" s="1255"/>
      <c r="CR107" s="1255"/>
      <c r="CS107" s="1255"/>
      <c r="CT107" s="1557"/>
      <c r="CU107" s="346"/>
      <c r="CV107" s="1280"/>
      <c r="CW107" s="1244"/>
      <c r="CX107" s="1247"/>
      <c r="CY107" s="1235"/>
      <c r="CZ107" s="1239"/>
      <c r="DA107" s="1240"/>
      <c r="DB107" s="1239"/>
      <c r="DC107" s="1240"/>
      <c r="DD107" s="1235"/>
      <c r="DE107" s="1235"/>
      <c r="DF107" s="1235"/>
      <c r="DG107" s="1235"/>
      <c r="DH107" s="1235"/>
      <c r="DI107" s="1235"/>
      <c r="DJ107" s="1235"/>
      <c r="DK107" s="1235"/>
      <c r="DL107" s="1235"/>
      <c r="DM107" s="1235"/>
      <c r="DN107" s="1235"/>
      <c r="DO107" s="1235"/>
      <c r="DP107" s="1235"/>
      <c r="DQ107" s="1235"/>
      <c r="DR107" s="1235"/>
      <c r="DS107" s="1235"/>
      <c r="DT107" s="1557"/>
      <c r="DU107" s="346"/>
      <c r="DV107" s="1706"/>
      <c r="DW107" s="1709"/>
      <c r="DX107" s="1709"/>
      <c r="DY107" s="1712"/>
    </row>
    <row r="108" spans="2:129" s="263" customFormat="1" ht="48" customHeight="1" thickBot="1" x14ac:dyDescent="0.3">
      <c r="B108" s="1233"/>
      <c r="C108" s="1340"/>
      <c r="D108" s="1343"/>
      <c r="E108" s="1346"/>
      <c r="F108" s="1343"/>
      <c r="G108" s="1290"/>
      <c r="H108" s="1293"/>
      <c r="I108" s="441"/>
      <c r="J108" s="435" t="s">
        <v>940</v>
      </c>
      <c r="K108" s="387"/>
      <c r="L108" s="433"/>
      <c r="M108" s="1296"/>
      <c r="N108" s="1308"/>
      <c r="O108" s="1369"/>
      <c r="P108" s="346"/>
      <c r="Q108" s="1363"/>
      <c r="R108" s="1299"/>
      <c r="S108" s="1302"/>
      <c r="T108" s="1305"/>
      <c r="U108" s="1320"/>
      <c r="V108" s="1317"/>
      <c r="W108" s="442"/>
      <c r="X108" s="243"/>
      <c r="Y108" s="244"/>
      <c r="Z108" s="1366"/>
      <c r="AA108" s="1309"/>
      <c r="AB108" s="1310"/>
      <c r="AC108" s="1309"/>
      <c r="AD108" s="1310"/>
      <c r="AE108" s="1309"/>
      <c r="AF108" s="1310"/>
      <c r="AG108" s="1309"/>
      <c r="AH108" s="1310"/>
      <c r="AI108" s="1309"/>
      <c r="AJ108" s="1310"/>
      <c r="AK108" s="361">
        <f>AA108+AC108+AE108+AG108+AI108</f>
        <v>0</v>
      </c>
      <c r="AL108" s="355"/>
      <c r="AM108" s="1337"/>
      <c r="AN108" s="1329"/>
      <c r="AO108" s="1330"/>
      <c r="AP108" s="1547"/>
      <c r="AQ108" s="1548"/>
      <c r="AR108" s="1329"/>
      <c r="AS108" s="1330"/>
      <c r="AT108" s="250"/>
      <c r="AU108" s="456"/>
      <c r="AV108" s="249"/>
      <c r="AW108" s="247"/>
      <c r="AX108" s="245"/>
      <c r="AY108" s="448">
        <f>+(IF(AND($AZ122&gt;0,$AZ122&lt;=0.2),0.2,(IF(AND($AZ122&gt;0.2,$AZ122&lt;=0.4),0.4,(IF(AND($AZ122&gt;0.4,$AZ122&lt;=0.6),0.6,(IF(AND($AZ122&gt;0.6,$AZ122&lt;=0.8),0.8,(IF($AZ122&gt;0.8,1,""))))))))))</f>
        <v>0.4</v>
      </c>
      <c r="AZ108" s="1510"/>
      <c r="BA108" s="1323"/>
      <c r="BB108" s="1326"/>
      <c r="BC108" s="1323"/>
      <c r="BD108" s="1513"/>
      <c r="BE108" s="1507"/>
      <c r="BF108" s="345"/>
      <c r="BG108" s="256"/>
      <c r="BH108" s="349">
        <v>0.2</v>
      </c>
      <c r="BI108" s="407" t="str">
        <f>IF(ISERROR(IF(V104="R.INHERENTE
1","R. INHERENTE",(IF(BD104="R.RESIDUAL
1","R. RESIDUAL"," ")))),"",(IF(V104="R.INHERENTE
1","R. INHERENTE",(IF(BD104="R.RESIDUAL
1","R. RESIDUAL"," ")))))</f>
        <v xml:space="preserve"> </v>
      </c>
      <c r="BJ108" s="408" t="str">
        <f>IF(ISERROR(IF(V104="R.INHERENTE
6","R. INHERENTE",(IF(BD104="R.RESIDUAL
6","R. RESIDUAL"," ")))),"",(IF(V104="R.INHERENTE
6","R. INHERENTE",(IF(BD104="R.RESIDUAL
6","R. RESIDUAL"," ")))))</f>
        <v xml:space="preserve"> </v>
      </c>
      <c r="BK108" s="260" t="str">
        <f>IF(ISERROR(IF(V104="R.INHERENTE
11","R. INHERENTE",(IF(BD104="R.RESIDUAL
11","R. RESIDUAL"," ")))),"",(IF(V104="R.INHERENTE
11","R. INHERENTE",(IF(BD104="R.RESIDUAL
11","R. RESIDUAL"," ")))))</f>
        <v xml:space="preserve"> </v>
      </c>
      <c r="BL108" s="261" t="str">
        <f>IF(ISERROR(IF(V104="R.INHERENTE
16","R. INHERENTE",(IF(BD104="R.RESIDUAL
16","R. RESIDUAL"," ")))),"",(IF(V104="R.INHERENTE
16","R. INHERENTE",(IF(BD104="R.RESIDUAL
16","R. RESIDUAL"," ")))))</f>
        <v xml:space="preserve"> </v>
      </c>
      <c r="BM108" s="262" t="str">
        <f>IF(ISERROR(IF(V104="R.INHERENTE
21","R. INHERENTE",(IF(BD104="R.RESIDUAL
21","R. RESIDUAL"," ")))),"",(IF(V104="R.INHERENTE
21","R. INHERENTE",(IF(BD104="R.RESIDUAL
21","R. RESIDUAL"," ")))))</f>
        <v xml:space="preserve"> </v>
      </c>
      <c r="BN108" s="346"/>
      <c r="BO108" s="1580"/>
      <c r="BP108" s="1528"/>
      <c r="BQ108" s="1528"/>
      <c r="BR108" s="1528"/>
      <c r="BS108" s="1528"/>
      <c r="BT108" s="1504"/>
      <c r="BU108" s="346"/>
      <c r="BV108" s="1575"/>
      <c r="BW108" s="1572"/>
      <c r="BX108" s="1578"/>
      <c r="BY108" s="346"/>
      <c r="BZ108" s="1281"/>
      <c r="CA108" s="1245"/>
      <c r="CB108" s="1248"/>
      <c r="CC108" s="1256"/>
      <c r="CD108" s="1256"/>
      <c r="CE108" s="1256"/>
      <c r="CF108" s="1256"/>
      <c r="CG108" s="1256"/>
      <c r="CH108" s="1256"/>
      <c r="CI108" s="1256"/>
      <c r="CJ108" s="1256"/>
      <c r="CK108" s="1256"/>
      <c r="CL108" s="1256"/>
      <c r="CM108" s="1256"/>
      <c r="CN108" s="1256"/>
      <c r="CO108" s="1256"/>
      <c r="CP108" s="1256"/>
      <c r="CQ108" s="1256"/>
      <c r="CR108" s="1256"/>
      <c r="CS108" s="1256"/>
      <c r="CT108" s="1558"/>
      <c r="CU108" s="346"/>
      <c r="CV108" s="1281"/>
      <c r="CW108" s="1245"/>
      <c r="CX108" s="1248"/>
      <c r="CY108" s="1236"/>
      <c r="CZ108" s="1241"/>
      <c r="DA108" s="1242"/>
      <c r="DB108" s="1241"/>
      <c r="DC108" s="1242"/>
      <c r="DD108" s="1236"/>
      <c r="DE108" s="1236"/>
      <c r="DF108" s="1236"/>
      <c r="DG108" s="1236"/>
      <c r="DH108" s="1236"/>
      <c r="DI108" s="1236"/>
      <c r="DJ108" s="1236"/>
      <c r="DK108" s="1236"/>
      <c r="DL108" s="1236"/>
      <c r="DM108" s="1236"/>
      <c r="DN108" s="1236"/>
      <c r="DO108" s="1236"/>
      <c r="DP108" s="1236"/>
      <c r="DQ108" s="1236"/>
      <c r="DR108" s="1236"/>
      <c r="DS108" s="1236"/>
      <c r="DT108" s="1558"/>
      <c r="DU108" s="346"/>
      <c r="DV108" s="1707"/>
      <c r="DW108" s="1710"/>
      <c r="DX108" s="1710"/>
      <c r="DY108" s="1713"/>
    </row>
    <row r="109" spans="2:129" ht="12.75" customHeight="1" thickBot="1" x14ac:dyDescent="0.3">
      <c r="W109" s="442"/>
      <c r="AY109" s="448"/>
      <c r="AZ109" s="345"/>
      <c r="BA109" s="345"/>
      <c r="BB109" s="345"/>
      <c r="BC109" s="345"/>
      <c r="BD109" s="345"/>
      <c r="BI109" s="358">
        <v>0.2</v>
      </c>
      <c r="BJ109" s="359">
        <v>0.4</v>
      </c>
      <c r="BK109" s="359">
        <v>0.60000000000000009</v>
      </c>
      <c r="BL109" s="359">
        <v>0.8</v>
      </c>
      <c r="BM109" s="359">
        <v>1</v>
      </c>
    </row>
    <row r="110" spans="2:129" s="263" customFormat="1" ht="48" customHeight="1" thickBot="1" x14ac:dyDescent="0.3">
      <c r="B110" s="1193" t="s">
        <v>1519</v>
      </c>
      <c r="C110" s="1338">
        <v>16</v>
      </c>
      <c r="D110" s="1341" t="s">
        <v>907</v>
      </c>
      <c r="E110" s="1344" t="s">
        <v>925</v>
      </c>
      <c r="F110" s="1341" t="s">
        <v>548</v>
      </c>
      <c r="G110" s="1288" t="s">
        <v>947</v>
      </c>
      <c r="H110" s="1291" t="s">
        <v>1223</v>
      </c>
      <c r="I110" s="464" t="s">
        <v>1209</v>
      </c>
      <c r="J110" s="436" t="s">
        <v>937</v>
      </c>
      <c r="K110" s="466" t="s">
        <v>1211</v>
      </c>
      <c r="L110" s="437" t="s">
        <v>751</v>
      </c>
      <c r="M110" s="1294" t="str">
        <f>IF(G110="","",(CONCATENATE("Posibilidad de afectación ",G110," ",H110," ",I110," ",I111," ",I112," ",I113," ",I114)))</f>
        <v xml:space="preserve">Posibilidad de afectación económica y reputacional por pagos de nómina no justificados para favorecer intereses propios o de terceros, debido a inexactitudes voluntarias en el registro y/o liquidación de novedades y falta de controles en la liquidación de nómina   </v>
      </c>
      <c r="N110" s="1306" t="s">
        <v>745</v>
      </c>
      <c r="O110" s="1367" t="s">
        <v>720</v>
      </c>
      <c r="P110" s="346"/>
      <c r="Q110" s="1361" t="s">
        <v>753</v>
      </c>
      <c r="R110" s="1297">
        <f>IF(ISERROR(VLOOKUP($Q110,Listas!$F$21:$G$25,2,FALSE)),"",(VLOOKUP($Q110,Listas!$F$21:$G$25,2,FALSE)))</f>
        <v>0.2</v>
      </c>
      <c r="S110" s="1300" t="str">
        <f>IF(ISERROR(VLOOKUP($R110,Listas!$F$4:$G$8,2,FALSE)),"",(VLOOKUP($R110,Listas!$F$4:$G$8,2,FALSE)))</f>
        <v>MUY BAJA
El evento puede ocurrir solo en circuntancias excepcionales (poco comunes o anormales).</v>
      </c>
      <c r="T110" s="1303" t="s">
        <v>726</v>
      </c>
      <c r="U110" s="1318">
        <f>IF(ISERROR(VLOOKUP($T110,Listas!$F$30:$G$37,2,FALSE)),"",(VLOOKUP($T110,Listas!$F$30:$G$37,2,FALSE)))</f>
        <v>0.8</v>
      </c>
      <c r="V110" s="1315" t="str">
        <f>IF(R110="","",(CONCATENATE("R.INHERENTE
",(IF(AND($R110=0.2,$U110=0.2),1,(IF(AND($R110=0.2,$U110=0.4),6,(IF(AND($R110=0.2,$U110=0.6),11,(IF(AND($R110=0.2,$U110=0.8),16,(IF(AND($R110=0.2,$U110=1),21,(IF(AND($R110=0.4,$U110=0.2),2,(IF(AND($R110=0.4,$U110=0.4),7,(IF(AND($R110=0.4,$U110=0.6),12,(IF(AND($R110=0.4,$U110=0.8),17,(IF(AND($R110=0.4,$U110=1),22,(IF(AND($R110=0.6,$U110=0.2),3,(IF(AND($R110=0.6,$U110=0.4),8,(IF(AND($R110=0.6,$U110=0.6),13,(IF(AND($R110=0.6,$U110=0.8),18,(IF(AND($R110=0.6,$U110=1),23,(IF(AND($R110=0.8,$U110=0.2),4,(IF(AND($R110=0.8,$U110=0.4),9,(IF(AND($R110=0.8,$U110=0.6),14,(IF(AND($R110=0.8,$U110=0.8),19,(IF(AND($R110=0.8,$U110=1),24,(IF(AND($R110=1,$U110=0.2),5,(IF(AND($R110=1,$U110=0.4),10,(IF(AND($R110=1,$U110=0.6),15,(IF(AND($R110=1,$U110=0.8),20,(IF(AND($R110=1,$U110=1),25,"")))))))))))))))))))))))))))))))))))))))))))))))))))))</f>
        <v>R.INHERENTE
16</v>
      </c>
      <c r="W110" s="442"/>
      <c r="X110" s="472" t="s">
        <v>1494</v>
      </c>
      <c r="Y110" s="265" t="s">
        <v>650</v>
      </c>
      <c r="Z110" s="1364" t="s">
        <v>43</v>
      </c>
      <c r="AA110" s="1388">
        <v>25</v>
      </c>
      <c r="AB110" s="1389"/>
      <c r="AC110" s="1388"/>
      <c r="AD110" s="1389"/>
      <c r="AE110" s="1388"/>
      <c r="AF110" s="1389"/>
      <c r="AG110" s="1388"/>
      <c r="AH110" s="1389"/>
      <c r="AI110" s="1388">
        <v>15</v>
      </c>
      <c r="AJ110" s="1389"/>
      <c r="AK110" s="366">
        <f>AA110+AC110+AE110+AG110+AI110</f>
        <v>40</v>
      </c>
      <c r="AL110" s="356">
        <v>0.12</v>
      </c>
      <c r="AM110" s="1335">
        <f>U110</f>
        <v>0.8</v>
      </c>
      <c r="AN110" s="1331" t="s">
        <v>189</v>
      </c>
      <c r="AO110" s="1332"/>
      <c r="AP110" s="1333" t="s">
        <v>538</v>
      </c>
      <c r="AQ110" s="1334"/>
      <c r="AR110" s="1331" t="s">
        <v>189</v>
      </c>
      <c r="AS110" s="1332"/>
      <c r="AT110" s="486" t="s">
        <v>1213</v>
      </c>
      <c r="AU110" s="458" t="s">
        <v>771</v>
      </c>
      <c r="AV110" s="475" t="s">
        <v>1372</v>
      </c>
      <c r="AW110" s="491" t="s">
        <v>1216</v>
      </c>
      <c r="AX110" s="492" t="s">
        <v>1217</v>
      </c>
      <c r="AY110" s="448"/>
      <c r="AZ110" s="1508">
        <f>+MIN(AL110:AL114)</f>
        <v>5.8999999999999997E-2</v>
      </c>
      <c r="BA110" s="1321" t="str">
        <f>+(IF($AY102=0.2,"MUY BAJA",(IF($AY102=0.4,"BAJA",(IF($AY102=0.6,"MEDIA",(IF($AY102=0.8,"ALTA",(IF($AY102=1,"MUY ALTA",""))))))))))</f>
        <v>MUY BAJA</v>
      </c>
      <c r="BB110" s="1324">
        <f>+MIN(AM110:AM114)</f>
        <v>0.8</v>
      </c>
      <c r="BC110" s="1321" t="str">
        <f>+(IF($BF110=0.2,"MUY BAJA",(IF($BF110=0.4,"BAJA",(IF($BF110=0.6,"MEDIA",(IF($BF110=0.8,"ALTA",(IF($BF110=1,"MUY ALTA",""))))))))))</f>
        <v>ALTA</v>
      </c>
      <c r="BD110" s="1511" t="str">
        <f>IF($AY102="","",(CONCATENATE("R.RESIDUAL
",(IF(AND($AY102=0.2,$BF110=0.2),1,(IF(AND($AY102=0.2,$BF110=0.4),6,(IF(AND($AY102=0.2,$BF110=0.6),11,(IF(AND($AY102=0.2,$BF110=0.8),16,(IF(AND($AY102=0.2,$BF110=1),21,(IF(AND($AY102=0.4,$BF110=0.2),2,(IF(AND($AY102=0.4,$BF110=0.4),7,(IF(AND($AY102=0.4,$BF110=0.6),12,(IF(AND($AY102=0.4,$BF110=0.8),17,(IF(AND($AY102=0.4,$BF110=1),22,(IF(AND($AY102=0.6,$BF110=0.2),3,(IF(AND($AY102=0.6,$BF110=0.4),8,(IF(AND($AY102=0.6,$BF110=0.6),13,(IF(AND($AY102=0.6,$BF110=0.8),18,(IF(AND($AY102=0.6,$BF110=1),23,(IF(AND($AY102=0.8,$BF110=0.2),4,(IF(AND($AY102=0.8,$BF110=0.4),9,(IF(AND($AY102=0.8,$BF110=0.6),14,(IF(AND($AY102=0.8,$BF110=0.8),19,(IF(AND($AY102=0.8,$BF110=1),24,(IF(AND($AY102=1,$BF110=0.2),5,(IF(AND($AY102=1,$BF110=0.4),10,(IF(AND($AY102=1,$BF110=0.6),15,(IF(AND($AY102=1,$BF110=0.8),20,(IF(AND($AY102=1,$BF110=1),25,"")))))))))))))))))))))))))))))))))))))))))))))))))))))</f>
        <v>R.RESIDUAL
16</v>
      </c>
      <c r="BE110" s="1505" t="s">
        <v>651</v>
      </c>
      <c r="BF110" s="264">
        <f>+(IF(AND($BB110&gt;0,$BB110&lt;=0.2),0.2,(IF(AND($BB110&gt;0.2,$BB110&lt;=0.4),0.4,(IF(AND($BB110&gt;0.4,$BB110&lt;=0.6),0.6,(IF(AND($BB110&gt;0.6,$BB110&lt;=0.8),0.8,(IF($BB110&gt;0.8,1,""))))))))))</f>
        <v>0.8</v>
      </c>
      <c r="BG110" s="253">
        <f>+VLOOKUP($BD110,Listas!$G$114:$H$138,2,FALSE)</f>
        <v>16</v>
      </c>
      <c r="BH110" s="348">
        <v>1</v>
      </c>
      <c r="BI110" s="403" t="str">
        <f>IF(ISERROR(IF(V110="R.INHERENTE
5","R. INHERENTE",(IF(BD110="R.RESIDUAL
5","R. RESIDUAL"," ")))),"",(IF(V110="R.INHERENTE
5","R. INHERENTE",(IF(BD110="R.RESIDUAL
5","R. RESIDUAL"," ")))))</f>
        <v xml:space="preserve"> </v>
      </c>
      <c r="BJ110" s="404" t="str">
        <f>IF(ISERROR(IF(V110="R.INHERENTE
10","R. INHERENTE",(IF(BD110="R.RESIDUAL
10","R. RESIDUAL"," ")))),"",(IF(V110="R.INHERENTE
10","R. INHERENTE",(IF(BD110="R.RESIDUAL
10","R. RESIDUAL"," ")))))</f>
        <v xml:space="preserve"> </v>
      </c>
      <c r="BK110" s="409" t="str">
        <f>IF(ISERROR(IF(V110="R.INHERENTE
15","R. INHERENTE",(IF(BD110="R.RESIDUAL
15","R. RESIDUAL"," ")))),"",(IF(V110="R.INHERENTE
15","R. INHERENTE",(IF(BD110="R.RESIDUAL
15","R. RESIDUAL"," ")))))</f>
        <v xml:space="preserve"> </v>
      </c>
      <c r="BL110" s="409" t="str">
        <f>IF(ISERROR(IF(V110="R.INHERENTE
20","R. INHERENTE",(IF(BD110="R.RESIDUAL
20","R. RESIDUAL"," ")))),"",(IF(V110="R.INHERENTE
20","R. INHERENTE",(IF(BD110="R.RESIDUAL
20","R. RESIDUAL"," ")))))</f>
        <v xml:space="preserve"> </v>
      </c>
      <c r="BM110" s="254" t="str">
        <f>IF(ISERROR(IF(V110="R.INHERENTE
25","R. INHERENTE",(IF(BD110="R.RESIDUAL
25","R. RESIDUAL"," ")))),"",(IF(V110="R.INHERENTE
25","R. INHERENTE",(IF(BD110="R.RESIDUAL
25","R. RESIDUAL"," ")))))</f>
        <v xml:space="preserve"> </v>
      </c>
      <c r="BN110" s="346"/>
      <c r="BO110" s="1565" t="s">
        <v>1444</v>
      </c>
      <c r="BP110" s="1266" t="s">
        <v>1218</v>
      </c>
      <c r="BQ110" s="1526" t="s">
        <v>1219</v>
      </c>
      <c r="BR110" s="1526">
        <v>45291</v>
      </c>
      <c r="BS110" s="1266" t="s">
        <v>1220</v>
      </c>
      <c r="BT110" s="1502" t="s">
        <v>597</v>
      </c>
      <c r="BU110" s="346"/>
      <c r="BV110" s="1573" t="s">
        <v>1455</v>
      </c>
      <c r="BW110" s="1570" t="s">
        <v>1221</v>
      </c>
      <c r="BX110" s="1576" t="s">
        <v>1222</v>
      </c>
      <c r="BY110" s="346"/>
      <c r="BZ110" s="1279" t="s">
        <v>1720</v>
      </c>
      <c r="CA110" s="1243" t="s">
        <v>1721</v>
      </c>
      <c r="CB110" s="1246" t="s">
        <v>1722</v>
      </c>
      <c r="CC110" s="1254"/>
      <c r="CD110" s="1254" t="s">
        <v>189</v>
      </c>
      <c r="CE110" s="1254" t="s">
        <v>189</v>
      </c>
      <c r="CF110" s="1254" t="s">
        <v>189</v>
      </c>
      <c r="CG110" s="1254"/>
      <c r="CH110" s="1254" t="s">
        <v>189</v>
      </c>
      <c r="CI110" s="1254" t="s">
        <v>189</v>
      </c>
      <c r="CJ110" s="1254" t="s">
        <v>189</v>
      </c>
      <c r="CK110" s="1254"/>
      <c r="CL110" s="1254" t="s">
        <v>39</v>
      </c>
      <c r="CM110" s="1254" t="s">
        <v>39</v>
      </c>
      <c r="CN110" s="1254" t="s">
        <v>39</v>
      </c>
      <c r="CO110" s="1254"/>
      <c r="CP110" s="1254" t="s">
        <v>189</v>
      </c>
      <c r="CQ110" s="1254" t="s">
        <v>189</v>
      </c>
      <c r="CR110" s="1254" t="s">
        <v>189</v>
      </c>
      <c r="CS110" s="1254"/>
      <c r="CT110" s="1556" t="s">
        <v>1718</v>
      </c>
      <c r="CU110" s="346"/>
      <c r="CV110" s="1279" t="s">
        <v>1720</v>
      </c>
      <c r="CW110" s="1243" t="s">
        <v>1721</v>
      </c>
      <c r="CX110" s="1246" t="s">
        <v>1722</v>
      </c>
      <c r="CY110" s="1234"/>
      <c r="CZ110" s="1237" t="s">
        <v>39</v>
      </c>
      <c r="DA110" s="1238"/>
      <c r="DB110" s="1237"/>
      <c r="DC110" s="1238"/>
      <c r="DD110" s="1234" t="s">
        <v>189</v>
      </c>
      <c r="DE110" s="1234" t="s">
        <v>189</v>
      </c>
      <c r="DF110" s="1234" t="s">
        <v>189</v>
      </c>
      <c r="DG110" s="1234"/>
      <c r="DH110" s="1234" t="s">
        <v>189</v>
      </c>
      <c r="DI110" s="1234" t="s">
        <v>189</v>
      </c>
      <c r="DJ110" s="1234" t="s">
        <v>189</v>
      </c>
      <c r="DK110" s="1234"/>
      <c r="DL110" s="1234" t="s">
        <v>39</v>
      </c>
      <c r="DM110" s="1234" t="s">
        <v>39</v>
      </c>
      <c r="DN110" s="1234" t="s">
        <v>39</v>
      </c>
      <c r="DO110" s="1234"/>
      <c r="DP110" s="1234" t="s">
        <v>189</v>
      </c>
      <c r="DQ110" s="1234" t="s">
        <v>189</v>
      </c>
      <c r="DR110" s="1234" t="s">
        <v>189</v>
      </c>
      <c r="DS110" s="1234"/>
      <c r="DT110" s="1556" t="s">
        <v>1719</v>
      </c>
      <c r="DU110" s="346"/>
      <c r="DV110" s="1705"/>
      <c r="DW110" s="1708"/>
      <c r="DX110" s="1708"/>
      <c r="DY110" s="1711"/>
    </row>
    <row r="111" spans="2:129" s="263" customFormat="1" ht="48" customHeight="1" thickBot="1" x14ac:dyDescent="0.3">
      <c r="B111" s="1194"/>
      <c r="C111" s="1339"/>
      <c r="D111" s="1342"/>
      <c r="E111" s="1345"/>
      <c r="F111" s="1342"/>
      <c r="G111" s="1289"/>
      <c r="H111" s="1292"/>
      <c r="I111" s="465" t="s">
        <v>1210</v>
      </c>
      <c r="J111" s="434" t="s">
        <v>936</v>
      </c>
      <c r="K111" s="467" t="s">
        <v>1212</v>
      </c>
      <c r="L111" s="432" t="s">
        <v>749</v>
      </c>
      <c r="M111" s="1295"/>
      <c r="N111" s="1307"/>
      <c r="O111" s="1368"/>
      <c r="P111" s="346"/>
      <c r="Q111" s="1362"/>
      <c r="R111" s="1298"/>
      <c r="S111" s="1301"/>
      <c r="T111" s="1304"/>
      <c r="U111" s="1319"/>
      <c r="V111" s="1316"/>
      <c r="W111" s="442"/>
      <c r="X111" s="472" t="s">
        <v>1495</v>
      </c>
      <c r="Y111" s="240" t="s">
        <v>650</v>
      </c>
      <c r="Z111" s="1365"/>
      <c r="AA111" s="1311"/>
      <c r="AB111" s="1312"/>
      <c r="AC111" s="1311">
        <v>15</v>
      </c>
      <c r="AD111" s="1312"/>
      <c r="AE111" s="1311"/>
      <c r="AF111" s="1312"/>
      <c r="AG111" s="1311"/>
      <c r="AH111" s="1312"/>
      <c r="AI111" s="1311">
        <v>15</v>
      </c>
      <c r="AJ111" s="1312"/>
      <c r="AK111" s="360">
        <f>AA111+AC111+AE111+AG111+AI111</f>
        <v>30</v>
      </c>
      <c r="AL111" s="354">
        <v>8.4000000000000005E-2</v>
      </c>
      <c r="AM111" s="1336"/>
      <c r="AN111" s="1327" t="s">
        <v>39</v>
      </c>
      <c r="AO111" s="1328"/>
      <c r="AP111" s="1313" t="s">
        <v>539</v>
      </c>
      <c r="AQ111" s="1314"/>
      <c r="AR111" s="1327" t="s">
        <v>189</v>
      </c>
      <c r="AS111" s="1328"/>
      <c r="AT111" s="479" t="s">
        <v>1214</v>
      </c>
      <c r="AU111" s="459" t="s">
        <v>771</v>
      </c>
      <c r="AV111" s="485" t="s">
        <v>1373</v>
      </c>
      <c r="AW111" s="493" t="s">
        <v>1216</v>
      </c>
      <c r="AX111" s="494" t="s">
        <v>1217</v>
      </c>
      <c r="AY111" s="448"/>
      <c r="AZ111" s="1509"/>
      <c r="BA111" s="1322"/>
      <c r="BB111" s="1325"/>
      <c r="BC111" s="1322"/>
      <c r="BD111" s="1512"/>
      <c r="BE111" s="1506"/>
      <c r="BF111" s="345"/>
      <c r="BG111" s="256"/>
      <c r="BH111" s="348">
        <v>0.8</v>
      </c>
      <c r="BI111" s="405" t="str">
        <f>IF(ISERROR(IF(V110="R.INHERENTE
4","R. INHERENTE",(IF(BD110="R.RESIDUAL
4","R. RESIDUAL"," ")))),"",(IF(V110="R.INHERENTE
4","R. INHERENTE",(IF(BD110="R.RESIDUAL
4","R. RESIDUAL"," ")))))</f>
        <v xml:space="preserve"> </v>
      </c>
      <c r="BJ111" s="406" t="str">
        <f>IF(ISERROR(IF(V110="R.INHERENTE
9","R. INHERENTE",(IF(BD110="R.RESIDUAL
9","R. RESIDUAL"," ")))),"",(IF(V110="R.INHERENTE
9","R. INHERENTE",(IF(BD110="R.RESIDUAL
9","R. RESIDUAL"," ")))))</f>
        <v xml:space="preserve"> </v>
      </c>
      <c r="BK111" s="258" t="str">
        <f>IF(ISERROR(IF(V110="R.INHERENTE
14","R. INHERENTE",(IF(BD110="R.RESIDUAL
14","R. RESIDUAL"," ")))),"",(IF(V110="R.INHERENTE
14","R. INHERENTE",(IF(BD110="R.RESIDUAL
14","R. RESIDUAL"," ")))))</f>
        <v xml:space="preserve"> </v>
      </c>
      <c r="BL111" s="410" t="str">
        <f>IF(ISERROR(IF(V110="R.INHERENTE
19","R. INHERENTE",(IF(BD110="R.RESIDUAL
19","R. RESIDUAL"," ")))),"",(IF(V110="R.INHERENTE
19","R. INHERENTE",(IF(BD110="R.RESIDUAL
19","R. RESIDUAL"," ")))))</f>
        <v xml:space="preserve"> </v>
      </c>
      <c r="BM111" s="259" t="str">
        <f>IF(ISERROR(IF(V110="R.INHERENTE
24","R. INHERENTE",(IF(BD110="R.RESIDUAL
24","R. RESIDUAL"," ")))),"",(IF(V110="R.INHERENTE
24","R. INHERENTE",(IF(BD110="R.RESIDUAL
24","R. RESIDUAL"," ")))))</f>
        <v xml:space="preserve"> </v>
      </c>
      <c r="BN111" s="346"/>
      <c r="BO111" s="1579"/>
      <c r="BP111" s="1527"/>
      <c r="BQ111" s="1527"/>
      <c r="BR111" s="1527"/>
      <c r="BS111" s="1527"/>
      <c r="BT111" s="1503"/>
      <c r="BU111" s="346"/>
      <c r="BV111" s="1574"/>
      <c r="BW111" s="1571"/>
      <c r="BX111" s="1577"/>
      <c r="BY111" s="346"/>
      <c r="BZ111" s="1280"/>
      <c r="CA111" s="1244"/>
      <c r="CB111" s="1247"/>
      <c r="CC111" s="1255"/>
      <c r="CD111" s="1255"/>
      <c r="CE111" s="1255"/>
      <c r="CF111" s="1255"/>
      <c r="CG111" s="1255"/>
      <c r="CH111" s="1255"/>
      <c r="CI111" s="1255"/>
      <c r="CJ111" s="1255"/>
      <c r="CK111" s="1255"/>
      <c r="CL111" s="1255"/>
      <c r="CM111" s="1255"/>
      <c r="CN111" s="1255"/>
      <c r="CO111" s="1255"/>
      <c r="CP111" s="1255"/>
      <c r="CQ111" s="1255"/>
      <c r="CR111" s="1255"/>
      <c r="CS111" s="1255"/>
      <c r="CT111" s="1557"/>
      <c r="CU111" s="346"/>
      <c r="CV111" s="1280"/>
      <c r="CW111" s="1244"/>
      <c r="CX111" s="1247"/>
      <c r="CY111" s="1235"/>
      <c r="CZ111" s="1239"/>
      <c r="DA111" s="1240"/>
      <c r="DB111" s="1239"/>
      <c r="DC111" s="1240"/>
      <c r="DD111" s="1235"/>
      <c r="DE111" s="1235"/>
      <c r="DF111" s="1235"/>
      <c r="DG111" s="1235"/>
      <c r="DH111" s="1235"/>
      <c r="DI111" s="1235"/>
      <c r="DJ111" s="1235"/>
      <c r="DK111" s="1235"/>
      <c r="DL111" s="1235"/>
      <c r="DM111" s="1235"/>
      <c r="DN111" s="1235"/>
      <c r="DO111" s="1235"/>
      <c r="DP111" s="1235"/>
      <c r="DQ111" s="1235"/>
      <c r="DR111" s="1235"/>
      <c r="DS111" s="1235"/>
      <c r="DT111" s="1557"/>
      <c r="DU111" s="346"/>
      <c r="DV111" s="1706"/>
      <c r="DW111" s="1709"/>
      <c r="DX111" s="1709"/>
      <c r="DY111" s="1712"/>
    </row>
    <row r="112" spans="2:129" s="263" customFormat="1" ht="48" customHeight="1" x14ac:dyDescent="0.25">
      <c r="B112" s="1194"/>
      <c r="C112" s="1339"/>
      <c r="D112" s="1342"/>
      <c r="E112" s="1345"/>
      <c r="F112" s="1342"/>
      <c r="G112" s="1289"/>
      <c r="H112" s="1292"/>
      <c r="I112" s="431"/>
      <c r="J112" s="434" t="s">
        <v>938</v>
      </c>
      <c r="K112" s="386"/>
      <c r="L112" s="432"/>
      <c r="M112" s="1295"/>
      <c r="N112" s="1307"/>
      <c r="O112" s="1368"/>
      <c r="P112" s="346"/>
      <c r="Q112" s="1362"/>
      <c r="R112" s="1298"/>
      <c r="S112" s="1301"/>
      <c r="T112" s="1304"/>
      <c r="U112" s="1319"/>
      <c r="V112" s="1316"/>
      <c r="W112" s="442"/>
      <c r="X112" s="472" t="s">
        <v>1496</v>
      </c>
      <c r="Y112" s="240" t="s">
        <v>650</v>
      </c>
      <c r="Z112" s="1365"/>
      <c r="AA112" s="1311"/>
      <c r="AB112" s="1312"/>
      <c r="AC112" s="1311">
        <v>15</v>
      </c>
      <c r="AD112" s="1312"/>
      <c r="AE112" s="1311"/>
      <c r="AF112" s="1312"/>
      <c r="AG112" s="1311"/>
      <c r="AH112" s="1312"/>
      <c r="AI112" s="1311">
        <v>15</v>
      </c>
      <c r="AJ112" s="1312"/>
      <c r="AK112" s="360">
        <f>AA112+AC112+AE112+AG112+AI112</f>
        <v>30</v>
      </c>
      <c r="AL112" s="354">
        <v>5.8999999999999997E-2</v>
      </c>
      <c r="AM112" s="1336"/>
      <c r="AN112" s="1327" t="s">
        <v>39</v>
      </c>
      <c r="AO112" s="1328"/>
      <c r="AP112" s="1313" t="s">
        <v>539</v>
      </c>
      <c r="AQ112" s="1314"/>
      <c r="AR112" s="1327" t="s">
        <v>189</v>
      </c>
      <c r="AS112" s="1328"/>
      <c r="AT112" s="479" t="s">
        <v>1215</v>
      </c>
      <c r="AU112" s="459" t="s">
        <v>771</v>
      </c>
      <c r="AV112" s="485" t="s">
        <v>1374</v>
      </c>
      <c r="AW112" s="493" t="s">
        <v>1216</v>
      </c>
      <c r="AX112" s="494" t="s">
        <v>1217</v>
      </c>
      <c r="AY112" s="448"/>
      <c r="AZ112" s="1509"/>
      <c r="BA112" s="1322"/>
      <c r="BB112" s="1325"/>
      <c r="BC112" s="1322"/>
      <c r="BD112" s="1512"/>
      <c r="BE112" s="1506"/>
      <c r="BF112" s="345"/>
      <c r="BG112" s="256"/>
      <c r="BH112" s="348">
        <v>0.60000000000000009</v>
      </c>
      <c r="BI112" s="405" t="str">
        <f>IF(ISERROR(IF(V110="R.INHERENTE
3","R. INHERENTE",(IF(BD110="R.RESIDUAL
3","R. RESIDUAL"," ")))),"",(IF(V110="R.INHERENTE
3","R. INHERENTE",(IF(BD110="R.RESIDUAL
3","R. RESIDUAL"," ")))))</f>
        <v xml:space="preserve"> </v>
      </c>
      <c r="BJ112" s="406" t="str">
        <f>IF(ISERROR(IF(V110="R.INHERENTE
8","R. INHERENTE",(IF(BD110="R.RESIDUAL
8","R. RESIDUAL"," ")))),"",(IF(V110="R.INHERENTE
8","R. INHERENTE",(IF(BD110="R.RESIDUAL
8","R. RESIDUAL"," ")))))</f>
        <v xml:space="preserve"> </v>
      </c>
      <c r="BK112" s="258" t="str">
        <f>IF(ISERROR(IF(V110="R.INHERENTE
13","R. INHERENTE",(IF(BD110="R.RESIDUAL
13","R. RESIDUAL"," ")))),"",(IF(V110="R.INHERENTE
13","R. INHERENTE",(IF(BD110="R.RESIDUAL
13","R. RESIDUAL"," ")))))</f>
        <v xml:space="preserve"> </v>
      </c>
      <c r="BL112" s="410" t="str">
        <f>IF(ISERROR(IF(V110="R.INHERENTE
18","R. INHERENTE",(IF(BD110="R.RESIDUAL
18","R. RESIDUAL"," ")))),"",(IF(V110="R.INHERENTE
18","R. INHERENTE",(IF(BD110="R.RESIDUAL
18","R. RESIDUAL"," ")))))</f>
        <v xml:space="preserve"> </v>
      </c>
      <c r="BM112" s="259" t="str">
        <f>IF(ISERROR(IF(V110="R.INHERENTE
23","R. INHERENTE",(IF(BD110="R.RESIDUAL
23","R. RESIDUAL"," ")))),"",(IF(V110="R.INHERENTE
23","R. INHERENTE",(IF(BD110="R.RESIDUAL
23","R. RESIDUAL"," ")))))</f>
        <v xml:space="preserve"> </v>
      </c>
      <c r="BN112" s="346"/>
      <c r="BO112" s="1579"/>
      <c r="BP112" s="1527"/>
      <c r="BQ112" s="1527"/>
      <c r="BR112" s="1527"/>
      <c r="BS112" s="1527"/>
      <c r="BT112" s="1503"/>
      <c r="BU112" s="346"/>
      <c r="BV112" s="1574"/>
      <c r="BW112" s="1571"/>
      <c r="BX112" s="1577"/>
      <c r="BY112" s="346"/>
      <c r="BZ112" s="1280"/>
      <c r="CA112" s="1244"/>
      <c r="CB112" s="1247"/>
      <c r="CC112" s="1255"/>
      <c r="CD112" s="1255"/>
      <c r="CE112" s="1255"/>
      <c r="CF112" s="1255"/>
      <c r="CG112" s="1255"/>
      <c r="CH112" s="1255"/>
      <c r="CI112" s="1255"/>
      <c r="CJ112" s="1255"/>
      <c r="CK112" s="1255"/>
      <c r="CL112" s="1255"/>
      <c r="CM112" s="1255"/>
      <c r="CN112" s="1255"/>
      <c r="CO112" s="1255"/>
      <c r="CP112" s="1255"/>
      <c r="CQ112" s="1255"/>
      <c r="CR112" s="1255"/>
      <c r="CS112" s="1255"/>
      <c r="CT112" s="1557"/>
      <c r="CU112" s="346"/>
      <c r="CV112" s="1280"/>
      <c r="CW112" s="1244"/>
      <c r="CX112" s="1247"/>
      <c r="CY112" s="1235"/>
      <c r="CZ112" s="1239"/>
      <c r="DA112" s="1240"/>
      <c r="DB112" s="1239"/>
      <c r="DC112" s="1240"/>
      <c r="DD112" s="1235"/>
      <c r="DE112" s="1235"/>
      <c r="DF112" s="1235"/>
      <c r="DG112" s="1235"/>
      <c r="DH112" s="1235"/>
      <c r="DI112" s="1235"/>
      <c r="DJ112" s="1235"/>
      <c r="DK112" s="1235"/>
      <c r="DL112" s="1235"/>
      <c r="DM112" s="1235"/>
      <c r="DN112" s="1235"/>
      <c r="DO112" s="1235"/>
      <c r="DP112" s="1235"/>
      <c r="DQ112" s="1235"/>
      <c r="DR112" s="1235"/>
      <c r="DS112" s="1235"/>
      <c r="DT112" s="1557"/>
      <c r="DU112" s="346"/>
      <c r="DV112" s="1706"/>
      <c r="DW112" s="1709"/>
      <c r="DX112" s="1709"/>
      <c r="DY112" s="1712"/>
    </row>
    <row r="113" spans="2:129" s="263" customFormat="1" ht="48" customHeight="1" x14ac:dyDescent="0.25">
      <c r="B113" s="1194"/>
      <c r="C113" s="1339"/>
      <c r="D113" s="1342"/>
      <c r="E113" s="1345"/>
      <c r="F113" s="1342"/>
      <c r="G113" s="1289"/>
      <c r="H113" s="1292"/>
      <c r="I113" s="431"/>
      <c r="J113" s="434" t="s">
        <v>939</v>
      </c>
      <c r="K113" s="386"/>
      <c r="L113" s="432"/>
      <c r="M113" s="1295"/>
      <c r="N113" s="1307"/>
      <c r="O113" s="1368"/>
      <c r="P113" s="346"/>
      <c r="Q113" s="1362"/>
      <c r="R113" s="1298"/>
      <c r="S113" s="1301"/>
      <c r="T113" s="1304"/>
      <c r="U113" s="1319"/>
      <c r="V113" s="1316"/>
      <c r="W113" s="442"/>
      <c r="X113" s="241"/>
      <c r="Y113" s="240"/>
      <c r="Z113" s="1365"/>
      <c r="AA113" s="1311"/>
      <c r="AB113" s="1312"/>
      <c r="AC113" s="1311"/>
      <c r="AD113" s="1312"/>
      <c r="AE113" s="1311"/>
      <c r="AF113" s="1312"/>
      <c r="AG113" s="1311"/>
      <c r="AH113" s="1312"/>
      <c r="AI113" s="1311"/>
      <c r="AJ113" s="1312"/>
      <c r="AK113" s="360">
        <f>AA113+AC113+AE113+AG113+AI113</f>
        <v>0</v>
      </c>
      <c r="AL113" s="354"/>
      <c r="AM113" s="1336"/>
      <c r="AN113" s="1327"/>
      <c r="AO113" s="1328"/>
      <c r="AP113" s="1313"/>
      <c r="AQ113" s="1314"/>
      <c r="AR113" s="1327"/>
      <c r="AS113" s="1328"/>
      <c r="AT113" s="426"/>
      <c r="AU113" s="427"/>
      <c r="AV113" s="248"/>
      <c r="AW113" s="246"/>
      <c r="AX113" s="242"/>
      <c r="AY113" s="448"/>
      <c r="AZ113" s="1509"/>
      <c r="BA113" s="1322"/>
      <c r="BB113" s="1325"/>
      <c r="BC113" s="1322"/>
      <c r="BD113" s="1512"/>
      <c r="BE113" s="1506"/>
      <c r="BF113" s="345"/>
      <c r="BG113" s="256"/>
      <c r="BH113" s="348">
        <v>0.4</v>
      </c>
      <c r="BI113" s="405" t="str">
        <f>IF(ISERROR(IF(V110="R.INHERENTE
2","R. INHERENTE",(IF(BD110="R.RESIDUAL
2","R. RESIDUAL"," ")))),"",(IF(V110="R.INHERENTE
2","R. INHERENTE",(IF(BD110="R.RESIDUAL
2","R. RESIDUAL"," ")))))</f>
        <v xml:space="preserve"> </v>
      </c>
      <c r="BJ113" s="406" t="str">
        <f>IF(ISERROR(IF(V110="R.INHERENTE
7","R. INHERENTE",(IF(BD110="R.RESIDUAL
7","R. RESIDUAL"," ")))),"",(IF(V110="R.INHERENTE
7","R. INHERENTE",(IF(BD110="R.RESIDUAL
7","R. RESIDUAL"," ")))))</f>
        <v xml:space="preserve"> </v>
      </c>
      <c r="BK113" s="257" t="str">
        <f>IF(ISERROR(IF(V110="R.INHERENTE
12","R. INHERENTE",(IF(BD110="R.RESIDUAL
12","R. RESIDUAL"," ")))),"",(IF(V110="R.INHERENTE
12","R. INHERENTE",(IF(BD110="R.RESIDUAL
12","R. RESIDUAL"," ")))))</f>
        <v xml:space="preserve"> </v>
      </c>
      <c r="BL113" s="258" t="str">
        <f>IF(ISERROR(IF(V110="R.INHERENTE
17","R. INHERENTE",(IF(BD110="R.RESIDUAL
17","R. RESIDUAL"," ")))),"",(IF(V110="R.INHERENTE
17","R. INHERENTE",(IF(BD110="R.RESIDUAL
17","R. RESIDUAL"," ")))))</f>
        <v xml:space="preserve"> </v>
      </c>
      <c r="BM113" s="259" t="str">
        <f>IF(ISERROR(IF(V110="R.INHERENTE
22","R. INHERENTE",(IF(BD110="R.RESIDUAL
22","R. RESIDUAL"," ")))),"",(IF(V110="R.INHERENTE
22","R. INHERENTE",(IF(BD110="R.RESIDUAL
22","R. RESIDUAL"," ")))))</f>
        <v xml:space="preserve"> </v>
      </c>
      <c r="BN113" s="346"/>
      <c r="BO113" s="1579"/>
      <c r="BP113" s="1527"/>
      <c r="BQ113" s="1527"/>
      <c r="BR113" s="1527"/>
      <c r="BS113" s="1527"/>
      <c r="BT113" s="1503"/>
      <c r="BU113" s="346"/>
      <c r="BV113" s="1574"/>
      <c r="BW113" s="1571"/>
      <c r="BX113" s="1577"/>
      <c r="BY113" s="346"/>
      <c r="BZ113" s="1280"/>
      <c r="CA113" s="1244"/>
      <c r="CB113" s="1247"/>
      <c r="CC113" s="1255"/>
      <c r="CD113" s="1255"/>
      <c r="CE113" s="1255"/>
      <c r="CF113" s="1255"/>
      <c r="CG113" s="1255"/>
      <c r="CH113" s="1255"/>
      <c r="CI113" s="1255"/>
      <c r="CJ113" s="1255"/>
      <c r="CK113" s="1255"/>
      <c r="CL113" s="1255"/>
      <c r="CM113" s="1255"/>
      <c r="CN113" s="1255"/>
      <c r="CO113" s="1255"/>
      <c r="CP113" s="1255"/>
      <c r="CQ113" s="1255"/>
      <c r="CR113" s="1255"/>
      <c r="CS113" s="1255"/>
      <c r="CT113" s="1557"/>
      <c r="CU113" s="346"/>
      <c r="CV113" s="1280"/>
      <c r="CW113" s="1244"/>
      <c r="CX113" s="1247"/>
      <c r="CY113" s="1235"/>
      <c r="CZ113" s="1239"/>
      <c r="DA113" s="1240"/>
      <c r="DB113" s="1239"/>
      <c r="DC113" s="1240"/>
      <c r="DD113" s="1235"/>
      <c r="DE113" s="1235"/>
      <c r="DF113" s="1235"/>
      <c r="DG113" s="1235"/>
      <c r="DH113" s="1235"/>
      <c r="DI113" s="1235"/>
      <c r="DJ113" s="1235"/>
      <c r="DK113" s="1235"/>
      <c r="DL113" s="1235"/>
      <c r="DM113" s="1235"/>
      <c r="DN113" s="1235"/>
      <c r="DO113" s="1235"/>
      <c r="DP113" s="1235"/>
      <c r="DQ113" s="1235"/>
      <c r="DR113" s="1235"/>
      <c r="DS113" s="1235"/>
      <c r="DT113" s="1557"/>
      <c r="DU113" s="346"/>
      <c r="DV113" s="1706"/>
      <c r="DW113" s="1709"/>
      <c r="DX113" s="1709"/>
      <c r="DY113" s="1712"/>
    </row>
    <row r="114" spans="2:129" s="263" customFormat="1" ht="48" customHeight="1" thickBot="1" x14ac:dyDescent="0.3">
      <c r="B114" s="1195"/>
      <c r="C114" s="1340"/>
      <c r="D114" s="1343"/>
      <c r="E114" s="1346"/>
      <c r="F114" s="1343"/>
      <c r="G114" s="1290"/>
      <c r="H114" s="1293"/>
      <c r="I114" s="431"/>
      <c r="J114" s="435" t="s">
        <v>940</v>
      </c>
      <c r="K114" s="387"/>
      <c r="L114" s="433"/>
      <c r="M114" s="1296"/>
      <c r="N114" s="1308"/>
      <c r="O114" s="1369"/>
      <c r="P114" s="346"/>
      <c r="Q114" s="1363"/>
      <c r="R114" s="1299"/>
      <c r="S114" s="1302"/>
      <c r="T114" s="1305"/>
      <c r="U114" s="1320"/>
      <c r="V114" s="1317"/>
      <c r="W114" s="442"/>
      <c r="X114" s="243"/>
      <c r="Y114" s="244"/>
      <c r="Z114" s="1366"/>
      <c r="AA114" s="1309"/>
      <c r="AB114" s="1310"/>
      <c r="AC114" s="1309"/>
      <c r="AD114" s="1310"/>
      <c r="AE114" s="1309"/>
      <c r="AF114" s="1310"/>
      <c r="AG114" s="1309"/>
      <c r="AH114" s="1310"/>
      <c r="AI114" s="1309"/>
      <c r="AJ114" s="1310"/>
      <c r="AK114" s="361">
        <f>AA114+AC114+AE114+AG114+AI114</f>
        <v>0</v>
      </c>
      <c r="AL114" s="355"/>
      <c r="AM114" s="1337"/>
      <c r="AN114" s="1329"/>
      <c r="AO114" s="1330"/>
      <c r="AP114" s="1547"/>
      <c r="AQ114" s="1548"/>
      <c r="AR114" s="1329"/>
      <c r="AS114" s="1330"/>
      <c r="AT114" s="250"/>
      <c r="AU114" s="456"/>
      <c r="AV114" s="249"/>
      <c r="AW114" s="247"/>
      <c r="AX114" s="245"/>
      <c r="AY114" s="448">
        <f>+(IF(AND($AZ128&gt;0,$AZ128&lt;=0.2),0.2,(IF(AND($AZ128&gt;0.2,$AZ128&lt;=0.4),0.4,(IF(AND($AZ128&gt;0.4,$AZ128&lt;=0.6),0.6,(IF(AND($AZ128&gt;0.6,$AZ128&lt;=0.8),0.8,(IF($AZ128&gt;0.8,1,""))))))))))</f>
        <v>0.4</v>
      </c>
      <c r="AZ114" s="1510"/>
      <c r="BA114" s="1323"/>
      <c r="BB114" s="1326"/>
      <c r="BC114" s="1323"/>
      <c r="BD114" s="1513"/>
      <c r="BE114" s="1507"/>
      <c r="BF114" s="345"/>
      <c r="BG114" s="256"/>
      <c r="BH114" s="349">
        <v>0.2</v>
      </c>
      <c r="BI114" s="407" t="str">
        <f>IF(ISERROR(IF(V110="R.INHERENTE
1","R. INHERENTE",(IF(BD110="R.RESIDUAL
1","R. RESIDUAL"," ")))),"",(IF(V110="R.INHERENTE
1","R. INHERENTE",(IF(BD110="R.RESIDUAL
1","R. RESIDUAL"," ")))))</f>
        <v xml:space="preserve"> </v>
      </c>
      <c r="BJ114" s="408" t="str">
        <f>IF(ISERROR(IF(V110="R.INHERENTE
6","R. INHERENTE",(IF(BD110="R.RESIDUAL
6","R. RESIDUAL"," ")))),"",(IF(V110="R.INHERENTE
6","R. INHERENTE",(IF(BD110="R.RESIDUAL
6","R. RESIDUAL"," ")))))</f>
        <v xml:space="preserve"> </v>
      </c>
      <c r="BK114" s="260" t="str">
        <f>IF(ISERROR(IF(V110="R.INHERENTE
11","R. INHERENTE",(IF(BD110="R.RESIDUAL
11","R. RESIDUAL"," ")))),"",(IF(V110="R.INHERENTE
11","R. INHERENTE",(IF(BD110="R.RESIDUAL
11","R. RESIDUAL"," ")))))</f>
        <v xml:space="preserve"> </v>
      </c>
      <c r="BL114" s="261" t="str">
        <f>IF(ISERROR(IF(V110="R.INHERENTE
16","R. INHERENTE",(IF(BD110="R.RESIDUAL
16","R. RESIDUAL"," ")))),"",(IF(V110="R.INHERENTE
16","R. INHERENTE",(IF(BD110="R.RESIDUAL
16","R. RESIDUAL"," ")))))</f>
        <v>R. INHERENTE</v>
      </c>
      <c r="BM114" s="262" t="str">
        <f>IF(ISERROR(IF(V110="R.INHERENTE
21","R. INHERENTE",(IF(BD110="R.RESIDUAL
21","R. RESIDUAL"," ")))),"",(IF(V110="R.INHERENTE
21","R. INHERENTE",(IF(BD110="R.RESIDUAL
21","R. RESIDUAL"," ")))))</f>
        <v xml:space="preserve"> </v>
      </c>
      <c r="BN114" s="346"/>
      <c r="BO114" s="1580"/>
      <c r="BP114" s="1528"/>
      <c r="BQ114" s="1528"/>
      <c r="BR114" s="1528"/>
      <c r="BS114" s="1528"/>
      <c r="BT114" s="1504"/>
      <c r="BU114" s="346"/>
      <c r="BV114" s="1575"/>
      <c r="BW114" s="1572"/>
      <c r="BX114" s="1578"/>
      <c r="BY114" s="346"/>
      <c r="BZ114" s="1281"/>
      <c r="CA114" s="1245"/>
      <c r="CB114" s="1248"/>
      <c r="CC114" s="1256"/>
      <c r="CD114" s="1256"/>
      <c r="CE114" s="1256"/>
      <c r="CF114" s="1256"/>
      <c r="CG114" s="1256"/>
      <c r="CH114" s="1256"/>
      <c r="CI114" s="1256"/>
      <c r="CJ114" s="1256"/>
      <c r="CK114" s="1256"/>
      <c r="CL114" s="1256"/>
      <c r="CM114" s="1256"/>
      <c r="CN114" s="1256"/>
      <c r="CO114" s="1256"/>
      <c r="CP114" s="1256"/>
      <c r="CQ114" s="1256"/>
      <c r="CR114" s="1256"/>
      <c r="CS114" s="1256"/>
      <c r="CT114" s="1558"/>
      <c r="CU114" s="346"/>
      <c r="CV114" s="1281"/>
      <c r="CW114" s="1245"/>
      <c r="CX114" s="1248"/>
      <c r="CY114" s="1236"/>
      <c r="CZ114" s="1241"/>
      <c r="DA114" s="1242"/>
      <c r="DB114" s="1241"/>
      <c r="DC114" s="1242"/>
      <c r="DD114" s="1236"/>
      <c r="DE114" s="1236"/>
      <c r="DF114" s="1236"/>
      <c r="DG114" s="1236"/>
      <c r="DH114" s="1236"/>
      <c r="DI114" s="1236"/>
      <c r="DJ114" s="1236"/>
      <c r="DK114" s="1236"/>
      <c r="DL114" s="1236"/>
      <c r="DM114" s="1236"/>
      <c r="DN114" s="1236"/>
      <c r="DO114" s="1236"/>
      <c r="DP114" s="1236"/>
      <c r="DQ114" s="1236"/>
      <c r="DR114" s="1236"/>
      <c r="DS114" s="1236"/>
      <c r="DT114" s="1558"/>
      <c r="DU114" s="346"/>
      <c r="DV114" s="1707"/>
      <c r="DW114" s="1710"/>
      <c r="DX114" s="1710"/>
      <c r="DY114" s="1713"/>
    </row>
    <row r="115" spans="2:129" ht="12.75" customHeight="1" thickBot="1" x14ac:dyDescent="0.3">
      <c r="W115" s="442"/>
      <c r="AY115" s="448"/>
      <c r="AZ115" s="345"/>
      <c r="BA115" s="345"/>
      <c r="BB115" s="345"/>
      <c r="BC115" s="345"/>
      <c r="BD115" s="345"/>
      <c r="BI115" s="358">
        <v>0.2</v>
      </c>
      <c r="BJ115" s="359">
        <v>0.4</v>
      </c>
      <c r="BK115" s="359">
        <v>0.60000000000000009</v>
      </c>
      <c r="BL115" s="359">
        <v>0.8</v>
      </c>
      <c r="BM115" s="359">
        <v>1</v>
      </c>
    </row>
    <row r="116" spans="2:129" s="263" customFormat="1" ht="48" customHeight="1" thickBot="1" x14ac:dyDescent="0.3">
      <c r="B116" s="1193" t="s">
        <v>1519</v>
      </c>
      <c r="C116" s="1338">
        <v>17</v>
      </c>
      <c r="D116" s="1341" t="s">
        <v>908</v>
      </c>
      <c r="E116" s="1344" t="s">
        <v>926</v>
      </c>
      <c r="F116" s="1341" t="s">
        <v>548</v>
      </c>
      <c r="G116" s="1288" t="s">
        <v>944</v>
      </c>
      <c r="H116" s="1291" t="s">
        <v>1265</v>
      </c>
      <c r="I116" s="464" t="s">
        <v>1266</v>
      </c>
      <c r="J116" s="436" t="s">
        <v>937</v>
      </c>
      <c r="K116" s="466" t="s">
        <v>1268</v>
      </c>
      <c r="L116" s="437" t="s">
        <v>752</v>
      </c>
      <c r="M116" s="1294" t="str">
        <f>IF(G116="","",(CONCATENATE("Posibilidad de afectación ",G116," ",H116," ",I116," ",I117," ",I118," ",I119," ",I120)))</f>
        <v xml:space="preserve">Posibilidad de afectación reputacional y económica por investigaciones y/o sanciones en la contratación de un bien o servicio a beneficio propio o de terceros, debido a la omisión o aplicación inadecuada de las normas, procesos y procedimientos de la ejecución de contratos y el desconocimiento en la supervisión de los mismos.   </v>
      </c>
      <c r="N116" s="1306" t="s">
        <v>745</v>
      </c>
      <c r="O116" s="1367" t="s">
        <v>720</v>
      </c>
      <c r="P116" s="346"/>
      <c r="Q116" s="1361" t="s">
        <v>758</v>
      </c>
      <c r="R116" s="1297">
        <f>IF(ISERROR(VLOOKUP($Q116,Listas!$F$21:$G$25,2,FALSE)),"",(VLOOKUP($Q116,Listas!$F$21:$G$25,2,FALSE)))</f>
        <v>0.6</v>
      </c>
      <c r="S116" s="1300" t="str">
        <f>IF(ISERROR(VLOOKUP($R116,Listas!$F$4:$G$8,2,FALSE)),"",(VLOOKUP($R116,Listas!$F$4:$G$8,2,FALSE)))</f>
        <v>MEDIA
El evento podrá ocurrir en algún momento.</v>
      </c>
      <c r="T116" s="1303" t="s">
        <v>726</v>
      </c>
      <c r="U116" s="1318">
        <f>IF(ISERROR(VLOOKUP($T116,Listas!$F$30:$G$37,2,FALSE)),"",(VLOOKUP($T116,Listas!$F$30:$G$37,2,FALSE)))</f>
        <v>0.8</v>
      </c>
      <c r="V116" s="1315" t="str">
        <f>IF(R116="","",(CONCATENATE("R.INHERENTE
",(IF(AND($R116=0.2,$U116=0.2),1,(IF(AND($R116=0.2,$U116=0.4),6,(IF(AND($R116=0.2,$U116=0.6),11,(IF(AND($R116=0.2,$U116=0.8),16,(IF(AND($R116=0.2,$U116=1),21,(IF(AND($R116=0.4,$U116=0.2),2,(IF(AND($R116=0.4,$U116=0.4),7,(IF(AND($R116=0.4,$U116=0.6),12,(IF(AND($R116=0.4,$U116=0.8),17,(IF(AND($R116=0.4,$U116=1),22,(IF(AND($R116=0.6,$U116=0.2),3,(IF(AND($R116=0.6,$U116=0.4),8,(IF(AND($R116=0.6,$U116=0.6),13,(IF(AND($R116=0.6,$U116=0.8),18,(IF(AND($R116=0.6,$U116=1),23,(IF(AND($R116=0.8,$U116=0.2),4,(IF(AND($R116=0.8,$U116=0.4),9,(IF(AND($R116=0.8,$U116=0.6),14,(IF(AND($R116=0.8,$U116=0.8),19,(IF(AND($R116=0.8,$U116=1),24,(IF(AND($R116=1,$U116=0.2),5,(IF(AND($R116=1,$U116=0.4),10,(IF(AND($R116=1,$U116=0.6),15,(IF(AND($R116=1,$U116=0.8),20,(IF(AND($R116=1,$U116=1),25,"")))))))))))))))))))))))))))))))))))))))))))))))))))))</f>
        <v>R.INHERENTE
18</v>
      </c>
      <c r="W116" s="442"/>
      <c r="X116" s="472" t="s">
        <v>1497</v>
      </c>
      <c r="Y116" s="265" t="s">
        <v>650</v>
      </c>
      <c r="Z116" s="1364" t="s">
        <v>43</v>
      </c>
      <c r="AA116" s="1388">
        <v>25</v>
      </c>
      <c r="AB116" s="1389"/>
      <c r="AC116" s="1388"/>
      <c r="AD116" s="1389"/>
      <c r="AE116" s="1388"/>
      <c r="AF116" s="1389"/>
      <c r="AG116" s="1388"/>
      <c r="AH116" s="1389"/>
      <c r="AI116" s="1388">
        <v>15</v>
      </c>
      <c r="AJ116" s="1389"/>
      <c r="AK116" s="366">
        <f>AA116+AC116+AE116+AG116+AI116</f>
        <v>40</v>
      </c>
      <c r="AL116" s="356">
        <v>0.36</v>
      </c>
      <c r="AM116" s="1335">
        <f>U116</f>
        <v>0.8</v>
      </c>
      <c r="AN116" s="1331" t="s">
        <v>189</v>
      </c>
      <c r="AO116" s="1332"/>
      <c r="AP116" s="1333" t="s">
        <v>538</v>
      </c>
      <c r="AQ116" s="1334"/>
      <c r="AR116" s="1331" t="s">
        <v>189</v>
      </c>
      <c r="AS116" s="1332"/>
      <c r="AT116" s="486" t="s">
        <v>1273</v>
      </c>
      <c r="AU116" s="458" t="s">
        <v>561</v>
      </c>
      <c r="AV116" s="475" t="s">
        <v>1275</v>
      </c>
      <c r="AW116" s="491" t="s">
        <v>1276</v>
      </c>
      <c r="AX116" s="492" t="s">
        <v>1277</v>
      </c>
      <c r="AY116" s="448" t="str">
        <f>+(IF(AND($AZ124&gt;0,$AZ124&lt;=0.2),0.2,(IF(AND($AZ124&gt;0.2,$AZ124&lt;=0.4),0.4,(IF(AND($AZ124&gt;0.4,$AZ124&lt;=0.6),0.6,(IF(AND($AZ124&gt;0.6,$AZ124&lt;=0.8),0.8,(IF($AZ124&gt;0.8,1,""))))))))))</f>
        <v/>
      </c>
      <c r="AZ116" s="1508">
        <f>+MIN(AL116:AL120)</f>
        <v>0.216</v>
      </c>
      <c r="BA116" s="1321" t="str">
        <f>+(IF($AY108=0.2,"MUY BAJA",(IF($AY108=0.4,"BAJA",(IF($AY108=0.6,"MEDIA",(IF($AY108=0.8,"ALTA",(IF($AY108=1,"MUY ALTA",""))))))))))</f>
        <v>BAJA</v>
      </c>
      <c r="BB116" s="1324">
        <f>+MIN(AM116:AM120)</f>
        <v>0.8</v>
      </c>
      <c r="BC116" s="1321" t="str">
        <f>+(IF($BF116=0.2,"MUY BAJA",(IF($BF116=0.4,"BAJA",(IF($BF116=0.6,"MEDIA",(IF($BF116=0.8,"ALTA",(IF($BF116=1,"MUY ALTA",""))))))))))</f>
        <v>ALTA</v>
      </c>
      <c r="BD116" s="1511" t="str">
        <f>IF($AY108="","",(CONCATENATE("R.RESIDUAL
",(IF(AND($AY108=0.2,$BF116=0.2),1,(IF(AND($AY108=0.2,$BF116=0.4),6,(IF(AND($AY108=0.2,$BF116=0.6),11,(IF(AND($AY108=0.2,$BF116=0.8),16,(IF(AND($AY108=0.2,$BF116=1),21,(IF(AND($AY108=0.4,$BF116=0.2),2,(IF(AND($AY108=0.4,$BF116=0.4),7,(IF(AND($AY108=0.4,$BF116=0.6),12,(IF(AND($AY108=0.4,$BF116=0.8),17,(IF(AND($AY108=0.4,$BF116=1),22,(IF(AND($AY108=0.6,$BF116=0.2),3,(IF(AND($AY108=0.6,$BF116=0.4),8,(IF(AND($AY108=0.6,$BF116=0.6),13,(IF(AND($AY108=0.6,$BF116=0.8),18,(IF(AND($AY108=0.6,$BF116=1),23,(IF(AND($AY108=0.8,$BF116=0.2),4,(IF(AND($AY108=0.8,$BF116=0.4),9,(IF(AND($AY108=0.8,$BF116=0.6),14,(IF(AND($AY108=0.8,$BF116=0.8),19,(IF(AND($AY108=0.8,$BF116=1),24,(IF(AND($AY108=1,$BF116=0.2),5,(IF(AND($AY108=1,$BF116=0.4),10,(IF(AND($AY108=1,$BF116=0.6),15,(IF(AND($AY108=1,$BF116=0.8),20,(IF(AND($AY108=1,$BF116=1),25,"")))))))))))))))))))))))))))))))))))))))))))))))))))))</f>
        <v>R.RESIDUAL
17</v>
      </c>
      <c r="BE116" s="1505" t="s">
        <v>651</v>
      </c>
      <c r="BF116" s="264">
        <f>+(IF(AND($BB116&gt;0,$BB116&lt;=0.2),0.2,(IF(AND($BB116&gt;0.2,$BB116&lt;=0.4),0.4,(IF(AND($BB116&gt;0.4,$BB116&lt;=0.6),0.6,(IF(AND($BB116&gt;0.6,$BB116&lt;=0.8),0.8,(IF($BB116&gt;0.8,1,""))))))))))</f>
        <v>0.8</v>
      </c>
      <c r="BG116" s="253">
        <f>+VLOOKUP($BD116,Listas!$G$114:$H$138,2,FALSE)</f>
        <v>17</v>
      </c>
      <c r="BH116" s="348">
        <v>1</v>
      </c>
      <c r="BI116" s="403" t="str">
        <f>IF(ISERROR(IF(V116="R.INHERENTE
5","R. INHERENTE",(IF(BD116="R.RESIDUAL
5","R. RESIDUAL"," ")))),"",(IF(V116="R.INHERENTE
5","R. INHERENTE",(IF(BD116="R.RESIDUAL
5","R. RESIDUAL"," ")))))</f>
        <v xml:space="preserve"> </v>
      </c>
      <c r="BJ116" s="404" t="str">
        <f>IF(ISERROR(IF(V116="R.INHERENTE
10","R. INHERENTE",(IF(BD116="R.RESIDUAL
10","R. RESIDUAL"," ")))),"",(IF(V116="R.INHERENTE
10","R. INHERENTE",(IF(BD116="R.RESIDUAL
10","R. RESIDUAL"," ")))))</f>
        <v xml:space="preserve"> </v>
      </c>
      <c r="BK116" s="409" t="str">
        <f>IF(ISERROR(IF(V116="R.INHERENTE
15","R. INHERENTE",(IF(BD116="R.RESIDUAL
15","R. RESIDUAL"," ")))),"",(IF(V116="R.INHERENTE
15","R. INHERENTE",(IF(BD116="R.RESIDUAL
15","R. RESIDUAL"," ")))))</f>
        <v xml:space="preserve"> </v>
      </c>
      <c r="BL116" s="409" t="str">
        <f>IF(ISERROR(IF(V116="R.INHERENTE
20","R. INHERENTE",(IF(BD116="R.RESIDUAL
20","R. RESIDUAL"," ")))),"",(IF(V116="R.INHERENTE
20","R. INHERENTE",(IF(BD116="R.RESIDUAL
20","R. RESIDUAL"," ")))))</f>
        <v xml:space="preserve"> </v>
      </c>
      <c r="BM116" s="254" t="str">
        <f>IF(ISERROR(IF(V116="R.INHERENTE
25","R. INHERENTE",(IF(BD116="R.RESIDUAL
25","R. RESIDUAL"," ")))),"",(IF(V116="R.INHERENTE
25","R. INHERENTE",(IF(BD116="R.RESIDUAL
25","R. RESIDUAL"," ")))))</f>
        <v xml:space="preserve"> </v>
      </c>
      <c r="BN116" s="346"/>
      <c r="BO116" s="1565" t="s">
        <v>1445</v>
      </c>
      <c r="BP116" s="1266" t="s">
        <v>1278</v>
      </c>
      <c r="BQ116" s="1526">
        <v>44927</v>
      </c>
      <c r="BR116" s="1526">
        <v>45078</v>
      </c>
      <c r="BS116" s="1543" t="s">
        <v>1087</v>
      </c>
      <c r="BT116" s="1502" t="s">
        <v>596</v>
      </c>
      <c r="BU116" s="346"/>
      <c r="BV116" s="1573" t="s">
        <v>1454</v>
      </c>
      <c r="BW116" s="1570" t="s">
        <v>1276</v>
      </c>
      <c r="BX116" s="1576" t="s">
        <v>1279</v>
      </c>
      <c r="BY116" s="346"/>
      <c r="BZ116" s="1279" t="s">
        <v>1720</v>
      </c>
      <c r="CA116" s="1243" t="s">
        <v>1721</v>
      </c>
      <c r="CB116" s="1246" t="s">
        <v>1722</v>
      </c>
      <c r="CC116" s="1254"/>
      <c r="CD116" s="1254" t="s">
        <v>189</v>
      </c>
      <c r="CE116" s="1254" t="s">
        <v>189</v>
      </c>
      <c r="CF116" s="1254" t="s">
        <v>189</v>
      </c>
      <c r="CG116" s="1254"/>
      <c r="CH116" s="1254" t="s">
        <v>189</v>
      </c>
      <c r="CI116" s="1254" t="s">
        <v>189</v>
      </c>
      <c r="CJ116" s="1254" t="s">
        <v>189</v>
      </c>
      <c r="CK116" s="1254"/>
      <c r="CL116" s="1254" t="s">
        <v>39</v>
      </c>
      <c r="CM116" s="1254" t="s">
        <v>39</v>
      </c>
      <c r="CN116" s="1254" t="s">
        <v>39</v>
      </c>
      <c r="CO116" s="1254"/>
      <c r="CP116" s="1254" t="s">
        <v>189</v>
      </c>
      <c r="CQ116" s="1254" t="s">
        <v>189</v>
      </c>
      <c r="CR116" s="1254" t="s">
        <v>189</v>
      </c>
      <c r="CS116" s="1254"/>
      <c r="CT116" s="1556" t="s">
        <v>1718</v>
      </c>
      <c r="CU116" s="346"/>
      <c r="CV116" s="1279" t="s">
        <v>1720</v>
      </c>
      <c r="CW116" s="1243" t="s">
        <v>1721</v>
      </c>
      <c r="CX116" s="1246" t="s">
        <v>1722</v>
      </c>
      <c r="CY116" s="1234"/>
      <c r="CZ116" s="1237" t="s">
        <v>39</v>
      </c>
      <c r="DA116" s="1238"/>
      <c r="DB116" s="1237"/>
      <c r="DC116" s="1238"/>
      <c r="DD116" s="1234" t="s">
        <v>189</v>
      </c>
      <c r="DE116" s="1234" t="s">
        <v>189</v>
      </c>
      <c r="DF116" s="1234" t="s">
        <v>189</v>
      </c>
      <c r="DG116" s="1234"/>
      <c r="DH116" s="1234" t="s">
        <v>189</v>
      </c>
      <c r="DI116" s="1234" t="s">
        <v>189</v>
      </c>
      <c r="DJ116" s="1234" t="s">
        <v>189</v>
      </c>
      <c r="DK116" s="1234"/>
      <c r="DL116" s="1234" t="s">
        <v>39</v>
      </c>
      <c r="DM116" s="1234" t="s">
        <v>39</v>
      </c>
      <c r="DN116" s="1234" t="s">
        <v>39</v>
      </c>
      <c r="DO116" s="1234"/>
      <c r="DP116" s="1234" t="s">
        <v>189</v>
      </c>
      <c r="DQ116" s="1234" t="s">
        <v>189</v>
      </c>
      <c r="DR116" s="1234" t="s">
        <v>189</v>
      </c>
      <c r="DS116" s="1234"/>
      <c r="DT116" s="1556" t="s">
        <v>1719</v>
      </c>
      <c r="DU116" s="346"/>
      <c r="DV116" s="1705"/>
      <c r="DW116" s="1708"/>
      <c r="DX116" s="1708"/>
      <c r="DY116" s="1711"/>
    </row>
    <row r="117" spans="2:129" s="263" customFormat="1" ht="48" customHeight="1" x14ac:dyDescent="0.25">
      <c r="B117" s="1194"/>
      <c r="C117" s="1339"/>
      <c r="D117" s="1342"/>
      <c r="E117" s="1345"/>
      <c r="F117" s="1342"/>
      <c r="G117" s="1289"/>
      <c r="H117" s="1292"/>
      <c r="I117" s="465" t="s">
        <v>1267</v>
      </c>
      <c r="J117" s="434" t="s">
        <v>936</v>
      </c>
      <c r="K117" s="467" t="s">
        <v>1269</v>
      </c>
      <c r="L117" s="432" t="s">
        <v>752</v>
      </c>
      <c r="M117" s="1295"/>
      <c r="N117" s="1307"/>
      <c r="O117" s="1368"/>
      <c r="P117" s="346"/>
      <c r="Q117" s="1362"/>
      <c r="R117" s="1298"/>
      <c r="S117" s="1301"/>
      <c r="T117" s="1304"/>
      <c r="U117" s="1319"/>
      <c r="V117" s="1316"/>
      <c r="W117" s="442"/>
      <c r="X117" s="472" t="s">
        <v>1498</v>
      </c>
      <c r="Y117" s="240" t="s">
        <v>650</v>
      </c>
      <c r="Z117" s="1365"/>
      <c r="AA117" s="1311">
        <v>25</v>
      </c>
      <c r="AB117" s="1312"/>
      <c r="AC117" s="1311"/>
      <c r="AD117" s="1312"/>
      <c r="AE117" s="1311"/>
      <c r="AF117" s="1312"/>
      <c r="AG117" s="1311"/>
      <c r="AH117" s="1312"/>
      <c r="AI117" s="1311">
        <v>15</v>
      </c>
      <c r="AJ117" s="1312"/>
      <c r="AK117" s="360">
        <f>AA117+AC117+AE117+AG117+AI117</f>
        <v>40</v>
      </c>
      <c r="AL117" s="354">
        <v>0.216</v>
      </c>
      <c r="AM117" s="1336"/>
      <c r="AN117" s="1327" t="s">
        <v>189</v>
      </c>
      <c r="AO117" s="1328"/>
      <c r="AP117" s="1313" t="s">
        <v>538</v>
      </c>
      <c r="AQ117" s="1314"/>
      <c r="AR117" s="1327" t="s">
        <v>189</v>
      </c>
      <c r="AS117" s="1328"/>
      <c r="AT117" s="479" t="s">
        <v>1274</v>
      </c>
      <c r="AU117" s="459" t="s">
        <v>561</v>
      </c>
      <c r="AV117" s="485" t="s">
        <v>1275</v>
      </c>
      <c r="AW117" s="493" t="s">
        <v>1276</v>
      </c>
      <c r="AX117" s="494" t="s">
        <v>1277</v>
      </c>
      <c r="AY117" s="448"/>
      <c r="AZ117" s="1509"/>
      <c r="BA117" s="1322"/>
      <c r="BB117" s="1325"/>
      <c r="BC117" s="1322"/>
      <c r="BD117" s="1512"/>
      <c r="BE117" s="1506"/>
      <c r="BF117" s="345"/>
      <c r="BG117" s="256"/>
      <c r="BH117" s="348">
        <v>0.8</v>
      </c>
      <c r="BI117" s="405" t="str">
        <f>IF(ISERROR(IF(V116="R.INHERENTE
4","R. INHERENTE",(IF(BD116="R.RESIDUAL
4","R. RESIDUAL"," ")))),"",(IF(V116="R.INHERENTE
4","R. INHERENTE",(IF(BD116="R.RESIDUAL
4","R. RESIDUAL"," ")))))</f>
        <v xml:space="preserve"> </v>
      </c>
      <c r="BJ117" s="406" t="str">
        <f>IF(ISERROR(IF(V116="R.INHERENTE
9","R. INHERENTE",(IF(BD116="R.RESIDUAL
9","R. RESIDUAL"," ")))),"",(IF(V116="R.INHERENTE
9","R. INHERENTE",(IF(BD116="R.RESIDUAL
9","R. RESIDUAL"," ")))))</f>
        <v xml:space="preserve"> </v>
      </c>
      <c r="BK117" s="258" t="str">
        <f>IF(ISERROR(IF(V116="R.INHERENTE
14","R. INHERENTE",(IF(BD116="R.RESIDUAL
14","R. RESIDUAL"," ")))),"",(IF(V116="R.INHERENTE
14","R. INHERENTE",(IF(BD116="R.RESIDUAL
14","R. RESIDUAL"," ")))))</f>
        <v xml:space="preserve"> </v>
      </c>
      <c r="BL117" s="410" t="str">
        <f>IF(ISERROR(IF(V116="R.INHERENTE
19","R. INHERENTE",(IF(BD116="R.RESIDUAL
19","R. RESIDUAL"," ")))),"",(IF(V116="R.INHERENTE
19","R. INHERENTE",(IF(BD116="R.RESIDUAL
19","R. RESIDUAL"," ")))))</f>
        <v xml:space="preserve"> </v>
      </c>
      <c r="BM117" s="259" t="str">
        <f>IF(ISERROR(IF(V116="R.INHERENTE
24","R. INHERENTE",(IF(BD116="R.RESIDUAL
24","R. RESIDUAL"," ")))),"",(IF(V116="R.INHERENTE
24","R. INHERENTE",(IF(BD116="R.RESIDUAL
24","R. RESIDUAL"," ")))))</f>
        <v xml:space="preserve"> </v>
      </c>
      <c r="BN117" s="346"/>
      <c r="BO117" s="1579"/>
      <c r="BP117" s="1527"/>
      <c r="BQ117" s="1527"/>
      <c r="BR117" s="1527"/>
      <c r="BS117" s="1267"/>
      <c r="BT117" s="1503"/>
      <c r="BU117" s="346"/>
      <c r="BV117" s="1574"/>
      <c r="BW117" s="1571"/>
      <c r="BX117" s="1577"/>
      <c r="BY117" s="346"/>
      <c r="BZ117" s="1280"/>
      <c r="CA117" s="1244"/>
      <c r="CB117" s="1247"/>
      <c r="CC117" s="1255"/>
      <c r="CD117" s="1255"/>
      <c r="CE117" s="1255"/>
      <c r="CF117" s="1255"/>
      <c r="CG117" s="1255"/>
      <c r="CH117" s="1255"/>
      <c r="CI117" s="1255"/>
      <c r="CJ117" s="1255"/>
      <c r="CK117" s="1255"/>
      <c r="CL117" s="1255"/>
      <c r="CM117" s="1255"/>
      <c r="CN117" s="1255"/>
      <c r="CO117" s="1255"/>
      <c r="CP117" s="1255"/>
      <c r="CQ117" s="1255"/>
      <c r="CR117" s="1255"/>
      <c r="CS117" s="1255"/>
      <c r="CT117" s="1557"/>
      <c r="CU117" s="346"/>
      <c r="CV117" s="1280"/>
      <c r="CW117" s="1244"/>
      <c r="CX117" s="1247"/>
      <c r="CY117" s="1235"/>
      <c r="CZ117" s="1239"/>
      <c r="DA117" s="1240"/>
      <c r="DB117" s="1239"/>
      <c r="DC117" s="1240"/>
      <c r="DD117" s="1235"/>
      <c r="DE117" s="1235"/>
      <c r="DF117" s="1235"/>
      <c r="DG117" s="1235"/>
      <c r="DH117" s="1235"/>
      <c r="DI117" s="1235"/>
      <c r="DJ117" s="1235"/>
      <c r="DK117" s="1235"/>
      <c r="DL117" s="1235"/>
      <c r="DM117" s="1235"/>
      <c r="DN117" s="1235"/>
      <c r="DO117" s="1235"/>
      <c r="DP117" s="1235"/>
      <c r="DQ117" s="1235"/>
      <c r="DR117" s="1235"/>
      <c r="DS117" s="1235"/>
      <c r="DT117" s="1557"/>
      <c r="DU117" s="346"/>
      <c r="DV117" s="1706"/>
      <c r="DW117" s="1709"/>
      <c r="DX117" s="1709"/>
      <c r="DY117" s="1712"/>
    </row>
    <row r="118" spans="2:129" s="263" customFormat="1" ht="48" customHeight="1" x14ac:dyDescent="0.25">
      <c r="B118" s="1194"/>
      <c r="C118" s="1339"/>
      <c r="D118" s="1342"/>
      <c r="E118" s="1345"/>
      <c r="F118" s="1342"/>
      <c r="G118" s="1289"/>
      <c r="H118" s="1292"/>
      <c r="I118" s="440"/>
      <c r="J118" s="434" t="s">
        <v>938</v>
      </c>
      <c r="K118" s="467" t="s">
        <v>1270</v>
      </c>
      <c r="L118" s="432" t="s">
        <v>751</v>
      </c>
      <c r="M118" s="1295"/>
      <c r="N118" s="1307"/>
      <c r="O118" s="1368"/>
      <c r="P118" s="346"/>
      <c r="Q118" s="1362"/>
      <c r="R118" s="1298"/>
      <c r="S118" s="1301"/>
      <c r="T118" s="1304"/>
      <c r="U118" s="1319"/>
      <c r="V118" s="1316"/>
      <c r="W118" s="442"/>
      <c r="X118" s="357"/>
      <c r="Y118" s="240"/>
      <c r="Z118" s="1365"/>
      <c r="AA118" s="1311"/>
      <c r="AB118" s="1312"/>
      <c r="AC118" s="1311"/>
      <c r="AD118" s="1312"/>
      <c r="AE118" s="1311"/>
      <c r="AF118" s="1312"/>
      <c r="AG118" s="1311"/>
      <c r="AH118" s="1312"/>
      <c r="AI118" s="1311"/>
      <c r="AJ118" s="1312"/>
      <c r="AK118" s="360">
        <f>AA118+AC118+AE118+AG118+AI118</f>
        <v>0</v>
      </c>
      <c r="AL118" s="354"/>
      <c r="AM118" s="1336"/>
      <c r="AN118" s="1327"/>
      <c r="AO118" s="1328"/>
      <c r="AP118" s="1313"/>
      <c r="AQ118" s="1314"/>
      <c r="AR118" s="1327"/>
      <c r="AS118" s="1328"/>
      <c r="AT118" s="479"/>
      <c r="AU118" s="459"/>
      <c r="AV118" s="485"/>
      <c r="AW118" s="493"/>
      <c r="AX118" s="494"/>
      <c r="AY118" s="448"/>
      <c r="AZ118" s="1509"/>
      <c r="BA118" s="1322"/>
      <c r="BB118" s="1325"/>
      <c r="BC118" s="1322"/>
      <c r="BD118" s="1512"/>
      <c r="BE118" s="1506"/>
      <c r="BF118" s="345"/>
      <c r="BG118" s="256"/>
      <c r="BH118" s="348">
        <v>0.60000000000000009</v>
      </c>
      <c r="BI118" s="405" t="str">
        <f>IF(ISERROR(IF(V116="R.INHERENTE
3","R. INHERENTE",(IF(BD116="R.RESIDUAL
3","R. RESIDUAL"," ")))),"",(IF(V116="R.INHERENTE
3","R. INHERENTE",(IF(BD116="R.RESIDUAL
3","R. RESIDUAL"," ")))))</f>
        <v xml:space="preserve"> </v>
      </c>
      <c r="BJ118" s="406" t="str">
        <f>IF(ISERROR(IF(V116="R.INHERENTE
8","R. INHERENTE",(IF(BD116="R.RESIDUAL
8","R. RESIDUAL"," ")))),"",(IF(V116="R.INHERENTE
8","R. INHERENTE",(IF(BD116="R.RESIDUAL
8","R. RESIDUAL"," ")))))</f>
        <v xml:space="preserve"> </v>
      </c>
      <c r="BK118" s="258" t="str">
        <f>IF(ISERROR(IF(V116="R.INHERENTE
13","R. INHERENTE",(IF(BD116="R.RESIDUAL
13","R. RESIDUAL"," ")))),"",(IF(V116="R.INHERENTE
13","R. INHERENTE",(IF(BD116="R.RESIDUAL
13","R. RESIDUAL"," ")))))</f>
        <v xml:space="preserve"> </v>
      </c>
      <c r="BL118" s="410" t="str">
        <f>IF(ISERROR(IF(V116="R.INHERENTE
18","R. INHERENTE",(IF(BD116="R.RESIDUAL
18","R. RESIDUAL"," ")))),"",(IF(V116="R.INHERENTE
18","R. INHERENTE",(IF(BD116="R.RESIDUAL
18","R. RESIDUAL"," ")))))</f>
        <v>R. INHERENTE</v>
      </c>
      <c r="BM118" s="259" t="str">
        <f>IF(ISERROR(IF(V116="R.INHERENTE
23","R. INHERENTE",(IF(BD116="R.RESIDUAL
23","R. RESIDUAL"," ")))),"",(IF(V116="R.INHERENTE
23","R. INHERENTE",(IF(BD116="R.RESIDUAL
23","R. RESIDUAL"," ")))))</f>
        <v xml:space="preserve"> </v>
      </c>
      <c r="BN118" s="346"/>
      <c r="BO118" s="1579"/>
      <c r="BP118" s="1527"/>
      <c r="BQ118" s="1527"/>
      <c r="BR118" s="1527"/>
      <c r="BS118" s="1267"/>
      <c r="BT118" s="1503"/>
      <c r="BU118" s="346"/>
      <c r="BV118" s="1574"/>
      <c r="BW118" s="1571"/>
      <c r="BX118" s="1577"/>
      <c r="BY118" s="346"/>
      <c r="BZ118" s="1280"/>
      <c r="CA118" s="1244"/>
      <c r="CB118" s="1247"/>
      <c r="CC118" s="1255"/>
      <c r="CD118" s="1255"/>
      <c r="CE118" s="1255"/>
      <c r="CF118" s="1255"/>
      <c r="CG118" s="1255"/>
      <c r="CH118" s="1255"/>
      <c r="CI118" s="1255"/>
      <c r="CJ118" s="1255"/>
      <c r="CK118" s="1255"/>
      <c r="CL118" s="1255"/>
      <c r="CM118" s="1255"/>
      <c r="CN118" s="1255"/>
      <c r="CO118" s="1255"/>
      <c r="CP118" s="1255"/>
      <c r="CQ118" s="1255"/>
      <c r="CR118" s="1255"/>
      <c r="CS118" s="1255"/>
      <c r="CT118" s="1557"/>
      <c r="CU118" s="346"/>
      <c r="CV118" s="1280"/>
      <c r="CW118" s="1244"/>
      <c r="CX118" s="1247"/>
      <c r="CY118" s="1235"/>
      <c r="CZ118" s="1239"/>
      <c r="DA118" s="1240"/>
      <c r="DB118" s="1239"/>
      <c r="DC118" s="1240"/>
      <c r="DD118" s="1235"/>
      <c r="DE118" s="1235"/>
      <c r="DF118" s="1235"/>
      <c r="DG118" s="1235"/>
      <c r="DH118" s="1235"/>
      <c r="DI118" s="1235"/>
      <c r="DJ118" s="1235"/>
      <c r="DK118" s="1235"/>
      <c r="DL118" s="1235"/>
      <c r="DM118" s="1235"/>
      <c r="DN118" s="1235"/>
      <c r="DO118" s="1235"/>
      <c r="DP118" s="1235"/>
      <c r="DQ118" s="1235"/>
      <c r="DR118" s="1235"/>
      <c r="DS118" s="1235"/>
      <c r="DT118" s="1557"/>
      <c r="DU118" s="346"/>
      <c r="DV118" s="1706"/>
      <c r="DW118" s="1709"/>
      <c r="DX118" s="1709"/>
      <c r="DY118" s="1712"/>
    </row>
    <row r="119" spans="2:129" s="263" customFormat="1" ht="48" customHeight="1" x14ac:dyDescent="0.25">
      <c r="B119" s="1194"/>
      <c r="C119" s="1339"/>
      <c r="D119" s="1342"/>
      <c r="E119" s="1345"/>
      <c r="F119" s="1342"/>
      <c r="G119" s="1289"/>
      <c r="H119" s="1292"/>
      <c r="I119" s="440"/>
      <c r="J119" s="434" t="s">
        <v>939</v>
      </c>
      <c r="K119" s="467" t="s">
        <v>1271</v>
      </c>
      <c r="L119" s="432" t="s">
        <v>752</v>
      </c>
      <c r="M119" s="1295"/>
      <c r="N119" s="1307"/>
      <c r="O119" s="1368"/>
      <c r="P119" s="346"/>
      <c r="Q119" s="1362"/>
      <c r="R119" s="1298"/>
      <c r="S119" s="1301"/>
      <c r="T119" s="1304"/>
      <c r="U119" s="1319"/>
      <c r="V119" s="1316"/>
      <c r="W119" s="442"/>
      <c r="X119" s="241"/>
      <c r="Y119" s="240"/>
      <c r="Z119" s="1365"/>
      <c r="AA119" s="1311"/>
      <c r="AB119" s="1312"/>
      <c r="AC119" s="1311"/>
      <c r="AD119" s="1312"/>
      <c r="AE119" s="1311"/>
      <c r="AF119" s="1312"/>
      <c r="AG119" s="1311"/>
      <c r="AH119" s="1312"/>
      <c r="AI119" s="1311"/>
      <c r="AJ119" s="1312"/>
      <c r="AK119" s="360">
        <f>AA119+AC119+AE119+AG119+AI119</f>
        <v>0</v>
      </c>
      <c r="AL119" s="354"/>
      <c r="AM119" s="1336"/>
      <c r="AN119" s="1327"/>
      <c r="AO119" s="1328"/>
      <c r="AP119" s="1313"/>
      <c r="AQ119" s="1314"/>
      <c r="AR119" s="1327"/>
      <c r="AS119" s="1328"/>
      <c r="AT119" s="426"/>
      <c r="AU119" s="427"/>
      <c r="AV119" s="248"/>
      <c r="AW119" s="246"/>
      <c r="AX119" s="242"/>
      <c r="AY119" s="448"/>
      <c r="AZ119" s="1509"/>
      <c r="BA119" s="1322"/>
      <c r="BB119" s="1325"/>
      <c r="BC119" s="1322"/>
      <c r="BD119" s="1512"/>
      <c r="BE119" s="1506"/>
      <c r="BF119" s="345"/>
      <c r="BG119" s="256"/>
      <c r="BH119" s="348">
        <v>0.4</v>
      </c>
      <c r="BI119" s="405" t="str">
        <f>IF(ISERROR(IF(V116="R.INHERENTE
2","R. INHERENTE",(IF(BD116="R.RESIDUAL
2","R. RESIDUAL"," ")))),"",(IF(V116="R.INHERENTE
2","R. INHERENTE",(IF(BD116="R.RESIDUAL
2","R. RESIDUAL"," ")))))</f>
        <v xml:space="preserve"> </v>
      </c>
      <c r="BJ119" s="406" t="str">
        <f>IF(ISERROR(IF(V116="R.INHERENTE
7","R. INHERENTE",(IF(BD116="R.RESIDUAL
7","R. RESIDUAL"," ")))),"",(IF(V116="R.INHERENTE
7","R. INHERENTE",(IF(BD116="R.RESIDUAL
7","R. RESIDUAL"," ")))))</f>
        <v xml:space="preserve"> </v>
      </c>
      <c r="BK119" s="257" t="str">
        <f>IF(ISERROR(IF(V116="R.INHERENTE
12","R. INHERENTE",(IF(BD116="R.RESIDUAL
12","R. RESIDUAL"," ")))),"",(IF(V116="R.INHERENTE
12","R. INHERENTE",(IF(BD116="R.RESIDUAL
12","R. RESIDUAL"," ")))))</f>
        <v xml:space="preserve"> </v>
      </c>
      <c r="BL119" s="258" t="str">
        <f>IF(ISERROR(IF(V116="R.INHERENTE
17","R. INHERENTE",(IF(BD116="R.RESIDUAL
17","R. RESIDUAL"," ")))),"",(IF(V116="R.INHERENTE
17","R. INHERENTE",(IF(BD116="R.RESIDUAL
17","R. RESIDUAL"," ")))))</f>
        <v>R. RESIDUAL</v>
      </c>
      <c r="BM119" s="259" t="str">
        <f>IF(ISERROR(IF(V116="R.INHERENTE
22","R. INHERENTE",(IF(BD116="R.RESIDUAL
22","R. RESIDUAL"," ")))),"",(IF(V116="R.INHERENTE
22","R. INHERENTE",(IF(BD116="R.RESIDUAL
22","R. RESIDUAL"," ")))))</f>
        <v xml:space="preserve"> </v>
      </c>
      <c r="BN119" s="346"/>
      <c r="BO119" s="1579"/>
      <c r="BP119" s="1527"/>
      <c r="BQ119" s="1527"/>
      <c r="BR119" s="1527"/>
      <c r="BS119" s="1267"/>
      <c r="BT119" s="1503"/>
      <c r="BU119" s="346"/>
      <c r="BV119" s="1574"/>
      <c r="BW119" s="1571"/>
      <c r="BX119" s="1577"/>
      <c r="BY119" s="346"/>
      <c r="BZ119" s="1280"/>
      <c r="CA119" s="1244"/>
      <c r="CB119" s="1247"/>
      <c r="CC119" s="1255"/>
      <c r="CD119" s="1255"/>
      <c r="CE119" s="1255"/>
      <c r="CF119" s="1255"/>
      <c r="CG119" s="1255"/>
      <c r="CH119" s="1255"/>
      <c r="CI119" s="1255"/>
      <c r="CJ119" s="1255"/>
      <c r="CK119" s="1255"/>
      <c r="CL119" s="1255"/>
      <c r="CM119" s="1255"/>
      <c r="CN119" s="1255"/>
      <c r="CO119" s="1255"/>
      <c r="CP119" s="1255"/>
      <c r="CQ119" s="1255"/>
      <c r="CR119" s="1255"/>
      <c r="CS119" s="1255"/>
      <c r="CT119" s="1557"/>
      <c r="CU119" s="346"/>
      <c r="CV119" s="1280"/>
      <c r="CW119" s="1244"/>
      <c r="CX119" s="1247"/>
      <c r="CY119" s="1235"/>
      <c r="CZ119" s="1239"/>
      <c r="DA119" s="1240"/>
      <c r="DB119" s="1239"/>
      <c r="DC119" s="1240"/>
      <c r="DD119" s="1235"/>
      <c r="DE119" s="1235"/>
      <c r="DF119" s="1235"/>
      <c r="DG119" s="1235"/>
      <c r="DH119" s="1235"/>
      <c r="DI119" s="1235"/>
      <c r="DJ119" s="1235"/>
      <c r="DK119" s="1235"/>
      <c r="DL119" s="1235"/>
      <c r="DM119" s="1235"/>
      <c r="DN119" s="1235"/>
      <c r="DO119" s="1235"/>
      <c r="DP119" s="1235"/>
      <c r="DQ119" s="1235"/>
      <c r="DR119" s="1235"/>
      <c r="DS119" s="1235"/>
      <c r="DT119" s="1557"/>
      <c r="DU119" s="346"/>
      <c r="DV119" s="1706"/>
      <c r="DW119" s="1709"/>
      <c r="DX119" s="1709"/>
      <c r="DY119" s="1712"/>
    </row>
    <row r="120" spans="2:129" s="263" customFormat="1" ht="48" customHeight="1" thickBot="1" x14ac:dyDescent="0.3">
      <c r="B120" s="1195"/>
      <c r="C120" s="1340"/>
      <c r="D120" s="1343"/>
      <c r="E120" s="1346"/>
      <c r="F120" s="1343"/>
      <c r="G120" s="1290"/>
      <c r="H120" s="1293"/>
      <c r="I120" s="441"/>
      <c r="J120" s="435" t="s">
        <v>940</v>
      </c>
      <c r="K120" s="471" t="s">
        <v>1272</v>
      </c>
      <c r="L120" s="433" t="s">
        <v>749</v>
      </c>
      <c r="M120" s="1296"/>
      <c r="N120" s="1308"/>
      <c r="O120" s="1369"/>
      <c r="P120" s="346"/>
      <c r="Q120" s="1363"/>
      <c r="R120" s="1299"/>
      <c r="S120" s="1302"/>
      <c r="T120" s="1305"/>
      <c r="U120" s="1320"/>
      <c r="V120" s="1317"/>
      <c r="W120" s="442"/>
      <c r="X120" s="243"/>
      <c r="Y120" s="244"/>
      <c r="Z120" s="1366"/>
      <c r="AA120" s="1309"/>
      <c r="AB120" s="1310"/>
      <c r="AC120" s="1309"/>
      <c r="AD120" s="1310"/>
      <c r="AE120" s="1309"/>
      <c r="AF120" s="1310"/>
      <c r="AG120" s="1309"/>
      <c r="AH120" s="1310"/>
      <c r="AI120" s="1309"/>
      <c r="AJ120" s="1310"/>
      <c r="AK120" s="361">
        <f>AA120+AC120+AE120+AG120+AI120</f>
        <v>0</v>
      </c>
      <c r="AL120" s="355"/>
      <c r="AM120" s="1337"/>
      <c r="AN120" s="1329"/>
      <c r="AO120" s="1330"/>
      <c r="AP120" s="1547"/>
      <c r="AQ120" s="1548"/>
      <c r="AR120" s="1329"/>
      <c r="AS120" s="1330"/>
      <c r="AT120" s="250"/>
      <c r="AU120" s="456"/>
      <c r="AV120" s="249"/>
      <c r="AW120" s="247"/>
      <c r="AX120" s="245"/>
      <c r="AY120" s="448">
        <f>+(IF(AND($AZ128&gt;0,$AZ128&lt;=0.2),0.2,(IF(AND($AZ128&gt;0.2,$AZ128&lt;=0.4),0.4,(IF(AND($AZ128&gt;0.4,$AZ128&lt;=0.6),0.6,(IF(AND($AZ128&gt;0.6,$AZ128&lt;=0.8),0.8,(IF($AZ128&gt;0.8,1,""))))))))))</f>
        <v>0.4</v>
      </c>
      <c r="AZ120" s="1510"/>
      <c r="BA120" s="1323"/>
      <c r="BB120" s="1326"/>
      <c r="BC120" s="1323"/>
      <c r="BD120" s="1513"/>
      <c r="BE120" s="1507"/>
      <c r="BF120" s="345"/>
      <c r="BG120" s="256"/>
      <c r="BH120" s="349">
        <v>0.2</v>
      </c>
      <c r="BI120" s="407" t="str">
        <f>IF(ISERROR(IF(V116="R.INHERENTE
1","R. INHERENTE",(IF(BD116="R.RESIDUAL
1","R. RESIDUAL"," ")))),"",(IF(V116="R.INHERENTE
1","R. INHERENTE",(IF(BD116="R.RESIDUAL
1","R. RESIDUAL"," ")))))</f>
        <v xml:space="preserve"> </v>
      </c>
      <c r="BJ120" s="408" t="str">
        <f>IF(ISERROR(IF(V116="R.INHERENTE
6","R. INHERENTE",(IF(BD116="R.RESIDUAL
6","R. RESIDUAL"," ")))),"",(IF(V116="R.INHERENTE
6","R. INHERENTE",(IF(BD116="R.RESIDUAL
6","R. RESIDUAL"," ")))))</f>
        <v xml:space="preserve"> </v>
      </c>
      <c r="BK120" s="260" t="str">
        <f>IF(ISERROR(IF(V116="R.INHERENTE
11","R. INHERENTE",(IF(BD116="R.RESIDUAL
11","R. RESIDUAL"," ")))),"",(IF(V116="R.INHERENTE
11","R. INHERENTE",(IF(BD116="R.RESIDUAL
11","R. RESIDUAL"," ")))))</f>
        <v xml:space="preserve"> </v>
      </c>
      <c r="BL120" s="261" t="str">
        <f>IF(ISERROR(IF(V116="R.INHERENTE
16","R. INHERENTE",(IF(BD116="R.RESIDUAL
16","R. RESIDUAL"," ")))),"",(IF(V116="R.INHERENTE
16","R. INHERENTE",(IF(BD116="R.RESIDUAL
16","R. RESIDUAL"," ")))))</f>
        <v xml:space="preserve"> </v>
      </c>
      <c r="BM120" s="262" t="str">
        <f>IF(ISERROR(IF(V116="R.INHERENTE
21","R. INHERENTE",(IF(BD116="R.RESIDUAL
21","R. RESIDUAL"," ")))),"",(IF(V116="R.INHERENTE
21","R. INHERENTE",(IF(BD116="R.RESIDUAL
21","R. RESIDUAL"," ")))))</f>
        <v xml:space="preserve"> </v>
      </c>
      <c r="BN120" s="346"/>
      <c r="BO120" s="1580"/>
      <c r="BP120" s="1528"/>
      <c r="BQ120" s="1528"/>
      <c r="BR120" s="1528"/>
      <c r="BS120" s="1268"/>
      <c r="BT120" s="1504"/>
      <c r="BU120" s="346"/>
      <c r="BV120" s="1575"/>
      <c r="BW120" s="1572"/>
      <c r="BX120" s="1578"/>
      <c r="BY120" s="346"/>
      <c r="BZ120" s="1281"/>
      <c r="CA120" s="1245"/>
      <c r="CB120" s="1248"/>
      <c r="CC120" s="1256"/>
      <c r="CD120" s="1256"/>
      <c r="CE120" s="1256"/>
      <c r="CF120" s="1256"/>
      <c r="CG120" s="1256"/>
      <c r="CH120" s="1256"/>
      <c r="CI120" s="1256"/>
      <c r="CJ120" s="1256"/>
      <c r="CK120" s="1256"/>
      <c r="CL120" s="1256"/>
      <c r="CM120" s="1256"/>
      <c r="CN120" s="1256"/>
      <c r="CO120" s="1256"/>
      <c r="CP120" s="1256"/>
      <c r="CQ120" s="1256"/>
      <c r="CR120" s="1256"/>
      <c r="CS120" s="1256"/>
      <c r="CT120" s="1558"/>
      <c r="CU120" s="346"/>
      <c r="CV120" s="1281"/>
      <c r="CW120" s="1245"/>
      <c r="CX120" s="1248"/>
      <c r="CY120" s="1236"/>
      <c r="CZ120" s="1241"/>
      <c r="DA120" s="1242"/>
      <c r="DB120" s="1241"/>
      <c r="DC120" s="1242"/>
      <c r="DD120" s="1236"/>
      <c r="DE120" s="1236"/>
      <c r="DF120" s="1236"/>
      <c r="DG120" s="1236"/>
      <c r="DH120" s="1236"/>
      <c r="DI120" s="1236"/>
      <c r="DJ120" s="1236"/>
      <c r="DK120" s="1236"/>
      <c r="DL120" s="1236"/>
      <c r="DM120" s="1236"/>
      <c r="DN120" s="1236"/>
      <c r="DO120" s="1236"/>
      <c r="DP120" s="1236"/>
      <c r="DQ120" s="1236"/>
      <c r="DR120" s="1236"/>
      <c r="DS120" s="1236"/>
      <c r="DT120" s="1558"/>
      <c r="DU120" s="346"/>
      <c r="DV120" s="1707"/>
      <c r="DW120" s="1710"/>
      <c r="DX120" s="1710"/>
      <c r="DY120" s="1713"/>
    </row>
    <row r="121" spans="2:129" ht="12.75" customHeight="1" thickBot="1" x14ac:dyDescent="0.3">
      <c r="W121" s="442"/>
      <c r="AY121" s="448"/>
      <c r="AZ121" s="345"/>
      <c r="BA121" s="345"/>
      <c r="BB121" s="345"/>
      <c r="BC121" s="345"/>
      <c r="BD121" s="345"/>
      <c r="BI121" s="358">
        <v>0.2</v>
      </c>
      <c r="BJ121" s="359">
        <v>0.4</v>
      </c>
      <c r="BK121" s="359">
        <v>0.60000000000000009</v>
      </c>
      <c r="BL121" s="359">
        <v>0.8</v>
      </c>
      <c r="BM121" s="359">
        <v>1</v>
      </c>
    </row>
    <row r="122" spans="2:129" s="263" customFormat="1" ht="48" customHeight="1" thickBot="1" x14ac:dyDescent="0.3">
      <c r="B122" s="1193" t="s">
        <v>1519</v>
      </c>
      <c r="C122" s="1338">
        <v>18</v>
      </c>
      <c r="D122" s="1341" t="s">
        <v>909</v>
      </c>
      <c r="E122" s="1344" t="s">
        <v>927</v>
      </c>
      <c r="F122" s="1341" t="s">
        <v>548</v>
      </c>
      <c r="G122" s="1288" t="s">
        <v>947</v>
      </c>
      <c r="H122" s="1291" t="s">
        <v>1434</v>
      </c>
      <c r="I122" s="464" t="s">
        <v>1243</v>
      </c>
      <c r="J122" s="436" t="s">
        <v>937</v>
      </c>
      <c r="K122" s="466" t="s">
        <v>1240</v>
      </c>
      <c r="L122" s="437" t="s">
        <v>751</v>
      </c>
      <c r="M122" s="1294" t="str">
        <f>IF(G122="","",(CONCATENATE("Posibilidad de afectación ",G122," ",H122," ",I122," ",I123," ",I124," ",I125," ",I126)))</f>
        <v xml:space="preserve">Posibilidad de afectación económica y reputacional por desvió del valor de los giros de tesorería al destinatario registrado y aprobado para beneficio propio o de terceros, debido a la manipulación en el contenido de los archivos planos de los proveedores y la falta de verificación en el portal bancario.   </v>
      </c>
      <c r="N122" s="1306" t="s">
        <v>745</v>
      </c>
      <c r="O122" s="1367" t="s">
        <v>720</v>
      </c>
      <c r="P122" s="346"/>
      <c r="Q122" s="1361" t="s">
        <v>754</v>
      </c>
      <c r="R122" s="1297">
        <f>IF(ISERROR(VLOOKUP($Q122,Listas!$F$21:$G$25,2,FALSE)),"",(VLOOKUP($Q122,Listas!$F$21:$G$25,2,FALSE)))</f>
        <v>0.8</v>
      </c>
      <c r="S122" s="1300" t="str">
        <f>IF(ISERROR(VLOOKUP($R122,Listas!$F$4:$G$8,2,FALSE)),"",(VLOOKUP($R122,Listas!$F$4:$G$8,2,FALSE)))</f>
        <v>ALTA
Es viable que el evento ocurra en la mayoria de las circunstancias.</v>
      </c>
      <c r="T122" s="1303" t="s">
        <v>727</v>
      </c>
      <c r="U122" s="1318">
        <f>IF(ISERROR(VLOOKUP($T122,Listas!$F$30:$G$37,2,FALSE)),"",(VLOOKUP($T122,Listas!$F$30:$G$37,2,FALSE)))</f>
        <v>1</v>
      </c>
      <c r="V122" s="1315" t="str">
        <f>IF(R122="","",(CONCATENATE("R.INHERENTE
",(IF(AND($R122=0.2,$U122=0.2),1,(IF(AND($R122=0.2,$U122=0.4),6,(IF(AND($R122=0.2,$U122=0.6),11,(IF(AND($R122=0.2,$U122=0.8),16,(IF(AND($R122=0.2,$U122=1),21,(IF(AND($R122=0.4,$U122=0.2),2,(IF(AND($R122=0.4,$U122=0.4),7,(IF(AND($R122=0.4,$U122=0.6),12,(IF(AND($R122=0.4,$U122=0.8),17,(IF(AND($R122=0.4,$U122=1),22,(IF(AND($R122=0.6,$U122=0.2),3,(IF(AND($R122=0.6,$U122=0.4),8,(IF(AND($R122=0.6,$U122=0.6),13,(IF(AND($R122=0.6,$U122=0.8),18,(IF(AND($R122=0.6,$U122=1),23,(IF(AND($R122=0.8,$U122=0.2),4,(IF(AND($R122=0.8,$U122=0.4),9,(IF(AND($R122=0.8,$U122=0.6),14,(IF(AND($R122=0.8,$U122=0.8),19,(IF(AND($R122=0.8,$U122=1),24,(IF(AND($R122=1,$U122=0.2),5,(IF(AND($R122=1,$U122=0.4),10,(IF(AND($R122=1,$U122=0.6),15,(IF(AND($R122=1,$U122=0.8),20,(IF(AND($R122=1,$U122=1),25,"")))))))))))))))))))))))))))))))))))))))))))))))))))))</f>
        <v>R.INHERENTE
24</v>
      </c>
      <c r="W122" s="442"/>
      <c r="X122" s="480" t="s">
        <v>1499</v>
      </c>
      <c r="Y122" s="265" t="s">
        <v>650</v>
      </c>
      <c r="Z122" s="1364" t="s">
        <v>43</v>
      </c>
      <c r="AA122" s="1388">
        <v>25</v>
      </c>
      <c r="AB122" s="1389"/>
      <c r="AC122" s="1388"/>
      <c r="AD122" s="1389"/>
      <c r="AE122" s="1388"/>
      <c r="AF122" s="1389"/>
      <c r="AG122" s="1388"/>
      <c r="AH122" s="1389"/>
      <c r="AI122" s="1388">
        <v>15</v>
      </c>
      <c r="AJ122" s="1389"/>
      <c r="AK122" s="366">
        <f>AA122+AC122+AE122+AG122+AI122</f>
        <v>40</v>
      </c>
      <c r="AL122" s="356">
        <v>0.48</v>
      </c>
      <c r="AM122" s="1335">
        <f>U122</f>
        <v>1</v>
      </c>
      <c r="AN122" s="1331" t="s">
        <v>189</v>
      </c>
      <c r="AO122" s="1332"/>
      <c r="AP122" s="1333" t="s">
        <v>538</v>
      </c>
      <c r="AQ122" s="1334"/>
      <c r="AR122" s="1331" t="s">
        <v>189</v>
      </c>
      <c r="AS122" s="1332"/>
      <c r="AT122" s="486" t="s">
        <v>1245</v>
      </c>
      <c r="AU122" s="458" t="s">
        <v>770</v>
      </c>
      <c r="AV122" s="475" t="s">
        <v>1247</v>
      </c>
      <c r="AW122" s="491" t="s">
        <v>1248</v>
      </c>
      <c r="AX122" s="492" t="s">
        <v>1236</v>
      </c>
      <c r="AY122" s="448"/>
      <c r="AZ122" s="1508">
        <f>+MIN(AL122:AL126)</f>
        <v>0.33600000000000002</v>
      </c>
      <c r="BA122" s="1321" t="str">
        <f>+(IF($AY108=0.2,"MUY BAJA",(IF($AY108=0.4,"BAJA",(IF($AY108=0.6,"MEDIA",(IF($AY108=0.8,"ALTA",(IF($AY108=1,"MUY ALTA",""))))))))))</f>
        <v>BAJA</v>
      </c>
      <c r="BB122" s="1324">
        <f>+MIN(AM122:AM126)</f>
        <v>1</v>
      </c>
      <c r="BC122" s="1321" t="str">
        <f>+(IF($BF122=0.2,"MUY BAJA",(IF($BF122=0.4,"BAJA",(IF($BF122=0.6,"MEDIA",(IF($BF122=0.8,"ALTA",(IF($BF122=1,"MUY ALTA",""))))))))))</f>
        <v>MUY ALTA</v>
      </c>
      <c r="BD122" s="1511" t="str">
        <f>IF($AY108="","",(CONCATENATE("R.RESIDUAL
",(IF(AND($AY108=0.2,$BF122=0.2),1,(IF(AND($AY108=0.2,$BF122=0.4),6,(IF(AND($AY108=0.2,$BF122=0.6),11,(IF(AND($AY108=0.2,$BF122=0.8),16,(IF(AND($AY108=0.2,$BF122=1),21,(IF(AND($AY108=0.4,$BF122=0.2),2,(IF(AND($AY108=0.4,$BF122=0.4),7,(IF(AND($AY108=0.4,$BF122=0.6),12,(IF(AND($AY108=0.4,$BF122=0.8),17,(IF(AND($AY108=0.4,$BF122=1),22,(IF(AND($AY108=0.6,$BF122=0.2),3,(IF(AND($AY108=0.6,$BF122=0.4),8,(IF(AND($AY108=0.6,$BF122=0.6),13,(IF(AND($AY108=0.6,$BF122=0.8),18,(IF(AND($AY108=0.6,$BF122=1),23,(IF(AND($AY108=0.8,$BF122=0.2),4,(IF(AND($AY108=0.8,$BF122=0.4),9,(IF(AND($AY108=0.8,$BF122=0.6),14,(IF(AND($AY108=0.8,$BF122=0.8),19,(IF(AND($AY108=0.8,$BF122=1),24,(IF(AND($AY108=1,$BF122=0.2),5,(IF(AND($AY108=1,$BF122=0.4),10,(IF(AND($AY108=1,$BF122=0.6),15,(IF(AND($AY108=1,$BF122=0.8),20,(IF(AND($AY108=1,$BF122=1),25,"")))))))))))))))))))))))))))))))))))))))))))))))))))))</f>
        <v>R.RESIDUAL
22</v>
      </c>
      <c r="BE122" s="1505" t="s">
        <v>651</v>
      </c>
      <c r="BF122" s="264">
        <f>+(IF(AND($BB122&gt;0,$BB122&lt;=0.2),0.2,(IF(AND($BB122&gt;0.2,$BB122&lt;=0.4),0.4,(IF(AND($BB122&gt;0.4,$BB122&lt;=0.6),0.6,(IF(AND($BB122&gt;0.6,$BB122&lt;=0.8),0.8,(IF($BB122&gt;0.8,1,""))))))))))</f>
        <v>1</v>
      </c>
      <c r="BG122" s="253">
        <f>+VLOOKUP($BD122,Listas!$G$114:$H$138,2,FALSE)</f>
        <v>22</v>
      </c>
      <c r="BH122" s="348">
        <v>1</v>
      </c>
      <c r="BI122" s="403" t="str">
        <f>IF(ISERROR(IF(V122="R.INHERENTE
5","R. INHERENTE",(IF(BD122="R.RESIDUAL
5","R. RESIDUAL"," ")))),"",(IF(V122="R.INHERENTE
5","R. INHERENTE",(IF(BD122="R.RESIDUAL
5","R. RESIDUAL"," ")))))</f>
        <v xml:space="preserve"> </v>
      </c>
      <c r="BJ122" s="404" t="str">
        <f>IF(ISERROR(IF(V122="R.INHERENTE
10","R. INHERENTE",(IF(BD122="R.RESIDUAL
10","R. RESIDUAL"," ")))),"",(IF(V122="R.INHERENTE
10","R. INHERENTE",(IF(BD122="R.RESIDUAL
10","R. RESIDUAL"," ")))))</f>
        <v xml:space="preserve"> </v>
      </c>
      <c r="BK122" s="409" t="str">
        <f>IF(ISERROR(IF(V122="R.INHERENTE
15","R. INHERENTE",(IF(BD122="R.RESIDUAL
15","R. RESIDUAL"," ")))),"",(IF(V122="R.INHERENTE
15","R. INHERENTE",(IF(BD122="R.RESIDUAL
15","R. RESIDUAL"," ")))))</f>
        <v xml:space="preserve"> </v>
      </c>
      <c r="BL122" s="409" t="str">
        <f>IF(ISERROR(IF(V122="R.INHERENTE
20","R. INHERENTE",(IF(BD122="R.RESIDUAL
20","R. RESIDUAL"," ")))),"",(IF(V122="R.INHERENTE
20","R. INHERENTE",(IF(BD122="R.RESIDUAL
20","R. RESIDUAL"," ")))))</f>
        <v xml:space="preserve"> </v>
      </c>
      <c r="BM122" s="254" t="str">
        <f>IF(ISERROR(IF(V122="R.INHERENTE
25","R. INHERENTE",(IF(BD122="R.RESIDUAL
25","R. RESIDUAL"," ")))),"",(IF(V122="R.INHERENTE
25","R. INHERENTE",(IF(BD122="R.RESIDUAL
25","R. RESIDUAL"," ")))))</f>
        <v xml:space="preserve"> </v>
      </c>
      <c r="BN122" s="346"/>
      <c r="BO122" s="1565" t="s">
        <v>1446</v>
      </c>
      <c r="BP122" s="1266" t="s">
        <v>1249</v>
      </c>
      <c r="BQ122" s="1526">
        <v>44927</v>
      </c>
      <c r="BR122" s="1526">
        <v>45078</v>
      </c>
      <c r="BS122" s="1543" t="s">
        <v>1054</v>
      </c>
      <c r="BT122" s="1502" t="s">
        <v>597</v>
      </c>
      <c r="BU122" s="346"/>
      <c r="BV122" s="1573" t="s">
        <v>1453</v>
      </c>
      <c r="BW122" s="1266" t="s">
        <v>1250</v>
      </c>
      <c r="BX122" s="1650" t="s">
        <v>1235</v>
      </c>
      <c r="BY122" s="346"/>
      <c r="BZ122" s="1279" t="s">
        <v>1720</v>
      </c>
      <c r="CA122" s="1243" t="s">
        <v>1721</v>
      </c>
      <c r="CB122" s="1246" t="s">
        <v>1722</v>
      </c>
      <c r="CC122" s="1254"/>
      <c r="CD122" s="1254" t="s">
        <v>189</v>
      </c>
      <c r="CE122" s="1254" t="s">
        <v>189</v>
      </c>
      <c r="CF122" s="1254" t="s">
        <v>189</v>
      </c>
      <c r="CG122" s="1254"/>
      <c r="CH122" s="1254" t="s">
        <v>189</v>
      </c>
      <c r="CI122" s="1254" t="s">
        <v>189</v>
      </c>
      <c r="CJ122" s="1254" t="s">
        <v>189</v>
      </c>
      <c r="CK122" s="1254"/>
      <c r="CL122" s="1254" t="s">
        <v>39</v>
      </c>
      <c r="CM122" s="1254" t="s">
        <v>39</v>
      </c>
      <c r="CN122" s="1254" t="s">
        <v>39</v>
      </c>
      <c r="CO122" s="1254"/>
      <c r="CP122" s="1254" t="s">
        <v>189</v>
      </c>
      <c r="CQ122" s="1254" t="s">
        <v>189</v>
      </c>
      <c r="CR122" s="1254" t="s">
        <v>189</v>
      </c>
      <c r="CS122" s="1254"/>
      <c r="CT122" s="1556" t="s">
        <v>1718</v>
      </c>
      <c r="CU122" s="346"/>
      <c r="CV122" s="1279" t="s">
        <v>1720</v>
      </c>
      <c r="CW122" s="1243" t="s">
        <v>1721</v>
      </c>
      <c r="CX122" s="1246" t="s">
        <v>1722</v>
      </c>
      <c r="CY122" s="1234"/>
      <c r="CZ122" s="1237" t="s">
        <v>39</v>
      </c>
      <c r="DA122" s="1238"/>
      <c r="DB122" s="1237"/>
      <c r="DC122" s="1238"/>
      <c r="DD122" s="1234" t="s">
        <v>189</v>
      </c>
      <c r="DE122" s="1234" t="s">
        <v>189</v>
      </c>
      <c r="DF122" s="1234" t="s">
        <v>189</v>
      </c>
      <c r="DG122" s="1234"/>
      <c r="DH122" s="1234" t="s">
        <v>189</v>
      </c>
      <c r="DI122" s="1234" t="s">
        <v>189</v>
      </c>
      <c r="DJ122" s="1234" t="s">
        <v>189</v>
      </c>
      <c r="DK122" s="1234"/>
      <c r="DL122" s="1234" t="s">
        <v>39</v>
      </c>
      <c r="DM122" s="1234" t="s">
        <v>39</v>
      </c>
      <c r="DN122" s="1234" t="s">
        <v>39</v>
      </c>
      <c r="DO122" s="1234"/>
      <c r="DP122" s="1234" t="s">
        <v>189</v>
      </c>
      <c r="DQ122" s="1234" t="s">
        <v>189</v>
      </c>
      <c r="DR122" s="1234" t="s">
        <v>189</v>
      </c>
      <c r="DS122" s="1234"/>
      <c r="DT122" s="1556" t="s">
        <v>1719</v>
      </c>
      <c r="DU122" s="346"/>
      <c r="DV122" s="1705"/>
      <c r="DW122" s="1708"/>
      <c r="DX122" s="1708"/>
      <c r="DY122" s="1711"/>
    </row>
    <row r="123" spans="2:129" s="263" customFormat="1" ht="48" customHeight="1" thickBot="1" x14ac:dyDescent="0.3">
      <c r="B123" s="1194"/>
      <c r="C123" s="1339"/>
      <c r="D123" s="1342"/>
      <c r="E123" s="1345"/>
      <c r="F123" s="1342"/>
      <c r="G123" s="1289"/>
      <c r="H123" s="1292"/>
      <c r="I123" s="465" t="s">
        <v>1244</v>
      </c>
      <c r="J123" s="434" t="s">
        <v>936</v>
      </c>
      <c r="K123" s="467" t="s">
        <v>1241</v>
      </c>
      <c r="L123" s="432" t="s">
        <v>751</v>
      </c>
      <c r="M123" s="1295"/>
      <c r="N123" s="1307"/>
      <c r="O123" s="1368"/>
      <c r="P123" s="346"/>
      <c r="Q123" s="1362"/>
      <c r="R123" s="1298"/>
      <c r="S123" s="1301"/>
      <c r="T123" s="1304"/>
      <c r="U123" s="1319"/>
      <c r="V123" s="1316"/>
      <c r="W123" s="442"/>
      <c r="X123" s="480" t="s">
        <v>1500</v>
      </c>
      <c r="Y123" s="240" t="s">
        <v>650</v>
      </c>
      <c r="Z123" s="1365"/>
      <c r="AA123" s="1311">
        <v>25</v>
      </c>
      <c r="AB123" s="1312"/>
      <c r="AC123" s="1311"/>
      <c r="AD123" s="1312"/>
      <c r="AE123" s="1311"/>
      <c r="AF123" s="1312"/>
      <c r="AG123" s="1311"/>
      <c r="AH123" s="1312"/>
      <c r="AI123" s="1311">
        <v>15</v>
      </c>
      <c r="AJ123" s="1312"/>
      <c r="AK123" s="360">
        <f>AA123+AC123+AE123+AG123+AI123</f>
        <v>40</v>
      </c>
      <c r="AL123" s="354">
        <v>0.33600000000000002</v>
      </c>
      <c r="AM123" s="1336"/>
      <c r="AN123" s="1327" t="s">
        <v>189</v>
      </c>
      <c r="AO123" s="1328"/>
      <c r="AP123" s="1313" t="s">
        <v>538</v>
      </c>
      <c r="AQ123" s="1314"/>
      <c r="AR123" s="1327" t="s">
        <v>189</v>
      </c>
      <c r="AS123" s="1328"/>
      <c r="AT123" s="479" t="s">
        <v>1246</v>
      </c>
      <c r="AU123" s="459" t="s">
        <v>770</v>
      </c>
      <c r="AV123" s="485" t="s">
        <v>1247</v>
      </c>
      <c r="AW123" s="493" t="s">
        <v>1234</v>
      </c>
      <c r="AX123" s="494" t="s">
        <v>1236</v>
      </c>
      <c r="AY123" s="448"/>
      <c r="AZ123" s="1509"/>
      <c r="BA123" s="1322"/>
      <c r="BB123" s="1325"/>
      <c r="BC123" s="1322"/>
      <c r="BD123" s="1512"/>
      <c r="BE123" s="1506"/>
      <c r="BF123" s="345"/>
      <c r="BG123" s="256"/>
      <c r="BH123" s="348">
        <v>0.8</v>
      </c>
      <c r="BI123" s="405" t="str">
        <f>IF(ISERROR(IF(V122="R.INHERENTE
4","R. INHERENTE",(IF(BD122="R.RESIDUAL
4","R. RESIDUAL"," ")))),"",(IF(V122="R.INHERENTE
4","R. INHERENTE",(IF(BD122="R.RESIDUAL
4","R. RESIDUAL"," ")))))</f>
        <v xml:space="preserve"> </v>
      </c>
      <c r="BJ123" s="406" t="str">
        <f>IF(ISERROR(IF(V122="R.INHERENTE
9","R. INHERENTE",(IF(BD122="R.RESIDUAL
9","R. RESIDUAL"," ")))),"",(IF(V122="R.INHERENTE
9","R. INHERENTE",(IF(BD122="R.RESIDUAL
9","R. RESIDUAL"," ")))))</f>
        <v xml:space="preserve"> </v>
      </c>
      <c r="BK123" s="258" t="str">
        <f>IF(ISERROR(IF(V122="R.INHERENTE
14","R. INHERENTE",(IF(BD122="R.RESIDUAL
14","R. RESIDUAL"," ")))),"",(IF(V122="R.INHERENTE
14","R. INHERENTE",(IF(BD122="R.RESIDUAL
14","R. RESIDUAL"," ")))))</f>
        <v xml:space="preserve"> </v>
      </c>
      <c r="BL123" s="410" t="str">
        <f>IF(ISERROR(IF(V122="R.INHERENTE
19","R. INHERENTE",(IF(BD122="R.RESIDUAL
19","R. RESIDUAL"," ")))),"",(IF(V122="R.INHERENTE
19","R. INHERENTE",(IF(BD122="R.RESIDUAL
19","R. RESIDUAL"," ")))))</f>
        <v xml:space="preserve"> </v>
      </c>
      <c r="BM123" s="259" t="str">
        <f>IF(ISERROR(IF(V122="R.INHERENTE
24","R. INHERENTE",(IF(BD122="R.RESIDUAL
24","R. RESIDUAL"," ")))),"",(IF(V122="R.INHERENTE
24","R. INHERENTE",(IF(BD122="R.RESIDUAL
24","R. RESIDUAL"," ")))))</f>
        <v>R. INHERENTE</v>
      </c>
      <c r="BN123" s="346"/>
      <c r="BO123" s="1579"/>
      <c r="BP123" s="1527"/>
      <c r="BQ123" s="1527"/>
      <c r="BR123" s="1527"/>
      <c r="BS123" s="1267"/>
      <c r="BT123" s="1503"/>
      <c r="BU123" s="346"/>
      <c r="BV123" s="1574"/>
      <c r="BW123" s="1527"/>
      <c r="BX123" s="1651"/>
      <c r="BY123" s="346"/>
      <c r="BZ123" s="1280"/>
      <c r="CA123" s="1244"/>
      <c r="CB123" s="1247"/>
      <c r="CC123" s="1255"/>
      <c r="CD123" s="1255"/>
      <c r="CE123" s="1255"/>
      <c r="CF123" s="1255"/>
      <c r="CG123" s="1255"/>
      <c r="CH123" s="1255"/>
      <c r="CI123" s="1255"/>
      <c r="CJ123" s="1255"/>
      <c r="CK123" s="1255"/>
      <c r="CL123" s="1255"/>
      <c r="CM123" s="1255"/>
      <c r="CN123" s="1255"/>
      <c r="CO123" s="1255"/>
      <c r="CP123" s="1255"/>
      <c r="CQ123" s="1255"/>
      <c r="CR123" s="1255"/>
      <c r="CS123" s="1255"/>
      <c r="CT123" s="1557"/>
      <c r="CU123" s="346"/>
      <c r="CV123" s="1280"/>
      <c r="CW123" s="1244"/>
      <c r="CX123" s="1247"/>
      <c r="CY123" s="1235"/>
      <c r="CZ123" s="1239"/>
      <c r="DA123" s="1240"/>
      <c r="DB123" s="1239"/>
      <c r="DC123" s="1240"/>
      <c r="DD123" s="1235"/>
      <c r="DE123" s="1235"/>
      <c r="DF123" s="1235"/>
      <c r="DG123" s="1235"/>
      <c r="DH123" s="1235"/>
      <c r="DI123" s="1235"/>
      <c r="DJ123" s="1235"/>
      <c r="DK123" s="1235"/>
      <c r="DL123" s="1235"/>
      <c r="DM123" s="1235"/>
      <c r="DN123" s="1235"/>
      <c r="DO123" s="1235"/>
      <c r="DP123" s="1235"/>
      <c r="DQ123" s="1235"/>
      <c r="DR123" s="1235"/>
      <c r="DS123" s="1235"/>
      <c r="DT123" s="1557"/>
      <c r="DU123" s="346"/>
      <c r="DV123" s="1706"/>
      <c r="DW123" s="1709"/>
      <c r="DX123" s="1709"/>
      <c r="DY123" s="1712"/>
    </row>
    <row r="124" spans="2:129" s="263" customFormat="1" ht="48" customHeight="1" x14ac:dyDescent="0.25">
      <c r="B124" s="1194"/>
      <c r="C124" s="1339"/>
      <c r="D124" s="1342"/>
      <c r="E124" s="1345"/>
      <c r="F124" s="1342"/>
      <c r="G124" s="1289"/>
      <c r="H124" s="1292"/>
      <c r="I124" s="431"/>
      <c r="J124" s="434" t="s">
        <v>938</v>
      </c>
      <c r="K124" s="467" t="s">
        <v>1242</v>
      </c>
      <c r="L124" s="432" t="s">
        <v>751</v>
      </c>
      <c r="M124" s="1295"/>
      <c r="N124" s="1307"/>
      <c r="O124" s="1368"/>
      <c r="P124" s="346"/>
      <c r="Q124" s="1362"/>
      <c r="R124" s="1298"/>
      <c r="S124" s="1301"/>
      <c r="T124" s="1304"/>
      <c r="U124" s="1319"/>
      <c r="V124" s="1316"/>
      <c r="W124" s="442"/>
      <c r="X124" s="472"/>
      <c r="Y124" s="240"/>
      <c r="Z124" s="1365"/>
      <c r="AA124" s="1311"/>
      <c r="AB124" s="1312"/>
      <c r="AC124" s="1311"/>
      <c r="AD124" s="1312"/>
      <c r="AE124" s="1311"/>
      <c r="AF124" s="1312"/>
      <c r="AG124" s="1311"/>
      <c r="AH124" s="1312"/>
      <c r="AI124" s="1311"/>
      <c r="AJ124" s="1312"/>
      <c r="AK124" s="360">
        <f>AA124+AC124+AE124+AG124+AI124</f>
        <v>0</v>
      </c>
      <c r="AL124" s="354"/>
      <c r="AM124" s="1336"/>
      <c r="AN124" s="1327"/>
      <c r="AO124" s="1328"/>
      <c r="AP124" s="1313"/>
      <c r="AQ124" s="1314"/>
      <c r="AR124" s="1327"/>
      <c r="AS124" s="1328"/>
      <c r="AT124" s="479"/>
      <c r="AU124" s="459"/>
      <c r="AV124" s="485"/>
      <c r="AW124" s="493"/>
      <c r="AX124" s="494"/>
      <c r="AY124" s="448"/>
      <c r="AZ124" s="1509"/>
      <c r="BA124" s="1322"/>
      <c r="BB124" s="1325"/>
      <c r="BC124" s="1322"/>
      <c r="BD124" s="1512"/>
      <c r="BE124" s="1506"/>
      <c r="BF124" s="345"/>
      <c r="BG124" s="256"/>
      <c r="BH124" s="348">
        <v>0.60000000000000009</v>
      </c>
      <c r="BI124" s="405" t="str">
        <f>IF(ISERROR(IF(V122="R.INHERENTE
3","R. INHERENTE",(IF(BD122="R.RESIDUAL
3","R. RESIDUAL"," ")))),"",(IF(V122="R.INHERENTE
3","R. INHERENTE",(IF(BD122="R.RESIDUAL
3","R. RESIDUAL"," ")))))</f>
        <v xml:space="preserve"> </v>
      </c>
      <c r="BJ124" s="406" t="str">
        <f>IF(ISERROR(IF(V122="R.INHERENTE
8","R. INHERENTE",(IF(BD122="R.RESIDUAL
8","R. RESIDUAL"," ")))),"",(IF(V122="R.INHERENTE
8","R. INHERENTE",(IF(BD122="R.RESIDUAL
8","R. RESIDUAL"," ")))))</f>
        <v xml:space="preserve"> </v>
      </c>
      <c r="BK124" s="258" t="str">
        <f>IF(ISERROR(IF(V122="R.INHERENTE
13","R. INHERENTE",(IF(BD122="R.RESIDUAL
13","R. RESIDUAL"," ")))),"",(IF(V122="R.INHERENTE
13","R. INHERENTE",(IF(BD122="R.RESIDUAL
13","R. RESIDUAL"," ")))))</f>
        <v xml:space="preserve"> </v>
      </c>
      <c r="BL124" s="410" t="str">
        <f>IF(ISERROR(IF(V122="R.INHERENTE
18","R. INHERENTE",(IF(BD122="R.RESIDUAL
18","R. RESIDUAL"," ")))),"",(IF(V122="R.INHERENTE
18","R. INHERENTE",(IF(BD122="R.RESIDUAL
18","R. RESIDUAL"," ")))))</f>
        <v xml:space="preserve"> </v>
      </c>
      <c r="BM124" s="259" t="str">
        <f>IF(ISERROR(IF(V122="R.INHERENTE
23","R. INHERENTE",(IF(BD122="R.RESIDUAL
23","R. RESIDUAL"," ")))),"",(IF(V122="R.INHERENTE
23","R. INHERENTE",(IF(BD122="R.RESIDUAL
23","R. RESIDUAL"," ")))))</f>
        <v xml:space="preserve"> </v>
      </c>
      <c r="BN124" s="346"/>
      <c r="BO124" s="1579"/>
      <c r="BP124" s="1527"/>
      <c r="BQ124" s="1527"/>
      <c r="BR124" s="1527"/>
      <c r="BS124" s="1267"/>
      <c r="BT124" s="1503"/>
      <c r="BU124" s="346"/>
      <c r="BV124" s="1574"/>
      <c r="BW124" s="1527"/>
      <c r="BX124" s="1651"/>
      <c r="BY124" s="346"/>
      <c r="BZ124" s="1280"/>
      <c r="CA124" s="1244"/>
      <c r="CB124" s="1247"/>
      <c r="CC124" s="1255"/>
      <c r="CD124" s="1255"/>
      <c r="CE124" s="1255"/>
      <c r="CF124" s="1255"/>
      <c r="CG124" s="1255"/>
      <c r="CH124" s="1255"/>
      <c r="CI124" s="1255"/>
      <c r="CJ124" s="1255"/>
      <c r="CK124" s="1255"/>
      <c r="CL124" s="1255"/>
      <c r="CM124" s="1255"/>
      <c r="CN124" s="1255"/>
      <c r="CO124" s="1255"/>
      <c r="CP124" s="1255"/>
      <c r="CQ124" s="1255"/>
      <c r="CR124" s="1255"/>
      <c r="CS124" s="1255"/>
      <c r="CT124" s="1557"/>
      <c r="CU124" s="346"/>
      <c r="CV124" s="1280"/>
      <c r="CW124" s="1244"/>
      <c r="CX124" s="1247"/>
      <c r="CY124" s="1235"/>
      <c r="CZ124" s="1239"/>
      <c r="DA124" s="1240"/>
      <c r="DB124" s="1239"/>
      <c r="DC124" s="1240"/>
      <c r="DD124" s="1235"/>
      <c r="DE124" s="1235"/>
      <c r="DF124" s="1235"/>
      <c r="DG124" s="1235"/>
      <c r="DH124" s="1235"/>
      <c r="DI124" s="1235"/>
      <c r="DJ124" s="1235"/>
      <c r="DK124" s="1235"/>
      <c r="DL124" s="1235"/>
      <c r="DM124" s="1235"/>
      <c r="DN124" s="1235"/>
      <c r="DO124" s="1235"/>
      <c r="DP124" s="1235"/>
      <c r="DQ124" s="1235"/>
      <c r="DR124" s="1235"/>
      <c r="DS124" s="1235"/>
      <c r="DT124" s="1557"/>
      <c r="DU124" s="346"/>
      <c r="DV124" s="1706"/>
      <c r="DW124" s="1709"/>
      <c r="DX124" s="1709"/>
      <c r="DY124" s="1712"/>
    </row>
    <row r="125" spans="2:129" s="263" customFormat="1" ht="48" customHeight="1" x14ac:dyDescent="0.25">
      <c r="B125" s="1194"/>
      <c r="C125" s="1339"/>
      <c r="D125" s="1342"/>
      <c r="E125" s="1345"/>
      <c r="F125" s="1342"/>
      <c r="G125" s="1289"/>
      <c r="H125" s="1292"/>
      <c r="I125" s="431"/>
      <c r="J125" s="434" t="s">
        <v>939</v>
      </c>
      <c r="K125" s="386"/>
      <c r="L125" s="432"/>
      <c r="M125" s="1295"/>
      <c r="N125" s="1307"/>
      <c r="O125" s="1368"/>
      <c r="P125" s="346"/>
      <c r="Q125" s="1362"/>
      <c r="R125" s="1298"/>
      <c r="S125" s="1301"/>
      <c r="T125" s="1304"/>
      <c r="U125" s="1319"/>
      <c r="V125" s="1316"/>
      <c r="W125" s="442"/>
      <c r="X125" s="241"/>
      <c r="Y125" s="240"/>
      <c r="Z125" s="1365"/>
      <c r="AA125" s="1311"/>
      <c r="AB125" s="1312"/>
      <c r="AC125" s="1311"/>
      <c r="AD125" s="1312"/>
      <c r="AE125" s="1311"/>
      <c r="AF125" s="1312"/>
      <c r="AG125" s="1311"/>
      <c r="AH125" s="1312"/>
      <c r="AI125" s="1311"/>
      <c r="AJ125" s="1312"/>
      <c r="AK125" s="360">
        <f>AA125+AC125+AE125+AG125+AI125</f>
        <v>0</v>
      </c>
      <c r="AL125" s="354"/>
      <c r="AM125" s="1336"/>
      <c r="AN125" s="1327"/>
      <c r="AO125" s="1328"/>
      <c r="AP125" s="1313"/>
      <c r="AQ125" s="1314"/>
      <c r="AR125" s="1327"/>
      <c r="AS125" s="1328"/>
      <c r="AT125" s="426"/>
      <c r="AU125" s="427"/>
      <c r="AV125" s="248"/>
      <c r="AW125" s="246"/>
      <c r="AX125" s="242"/>
      <c r="AY125" s="448"/>
      <c r="AZ125" s="1509"/>
      <c r="BA125" s="1322"/>
      <c r="BB125" s="1325"/>
      <c r="BC125" s="1322"/>
      <c r="BD125" s="1512"/>
      <c r="BE125" s="1506"/>
      <c r="BF125" s="345"/>
      <c r="BG125" s="256"/>
      <c r="BH125" s="348">
        <v>0.4</v>
      </c>
      <c r="BI125" s="405" t="str">
        <f>IF(ISERROR(IF(V122="R.INHERENTE
2","R. INHERENTE",(IF(BD122="R.RESIDUAL
2","R. RESIDUAL"," ")))),"",(IF(V122="R.INHERENTE
2","R. INHERENTE",(IF(BD122="R.RESIDUAL
2","R. RESIDUAL"," ")))))</f>
        <v xml:space="preserve"> </v>
      </c>
      <c r="BJ125" s="406" t="str">
        <f>IF(ISERROR(IF(V122="R.INHERENTE
7","R. INHERENTE",(IF(BD122="R.RESIDUAL
7","R. RESIDUAL"," ")))),"",(IF(V122="R.INHERENTE
7","R. INHERENTE",(IF(BD122="R.RESIDUAL
7","R. RESIDUAL"," ")))))</f>
        <v xml:space="preserve"> </v>
      </c>
      <c r="BK125" s="257" t="str">
        <f>IF(ISERROR(IF(V122="R.INHERENTE
12","R. INHERENTE",(IF(BD122="R.RESIDUAL
12","R. RESIDUAL"," ")))),"",(IF(V122="R.INHERENTE
12","R. INHERENTE",(IF(BD122="R.RESIDUAL
12","R. RESIDUAL"," ")))))</f>
        <v xml:space="preserve"> </v>
      </c>
      <c r="BL125" s="258" t="str">
        <f>IF(ISERROR(IF(V122="R.INHERENTE
17","R. INHERENTE",(IF(BD122="R.RESIDUAL
17","R. RESIDUAL"," ")))),"",(IF(V122="R.INHERENTE
17","R. INHERENTE",(IF(BD122="R.RESIDUAL
17","R. RESIDUAL"," ")))))</f>
        <v xml:space="preserve"> </v>
      </c>
      <c r="BM125" s="259" t="str">
        <f>IF(ISERROR(IF(V122="R.INHERENTE
22","R. INHERENTE",(IF(BD122="R.RESIDUAL
22","R. RESIDUAL"," ")))),"",(IF(V122="R.INHERENTE
22","R. INHERENTE",(IF(BD122="R.RESIDUAL
22","R. RESIDUAL"," ")))))</f>
        <v>R. RESIDUAL</v>
      </c>
      <c r="BN125" s="346"/>
      <c r="BO125" s="1579"/>
      <c r="BP125" s="1527"/>
      <c r="BQ125" s="1527"/>
      <c r="BR125" s="1527"/>
      <c r="BS125" s="1267"/>
      <c r="BT125" s="1503"/>
      <c r="BU125" s="346"/>
      <c r="BV125" s="1574"/>
      <c r="BW125" s="1527"/>
      <c r="BX125" s="1651"/>
      <c r="BY125" s="346"/>
      <c r="BZ125" s="1280"/>
      <c r="CA125" s="1244"/>
      <c r="CB125" s="1247"/>
      <c r="CC125" s="1255"/>
      <c r="CD125" s="1255"/>
      <c r="CE125" s="1255"/>
      <c r="CF125" s="1255"/>
      <c r="CG125" s="1255"/>
      <c r="CH125" s="1255"/>
      <c r="CI125" s="1255"/>
      <c r="CJ125" s="1255"/>
      <c r="CK125" s="1255"/>
      <c r="CL125" s="1255"/>
      <c r="CM125" s="1255"/>
      <c r="CN125" s="1255"/>
      <c r="CO125" s="1255"/>
      <c r="CP125" s="1255"/>
      <c r="CQ125" s="1255"/>
      <c r="CR125" s="1255"/>
      <c r="CS125" s="1255"/>
      <c r="CT125" s="1557"/>
      <c r="CU125" s="346"/>
      <c r="CV125" s="1280"/>
      <c r="CW125" s="1244"/>
      <c r="CX125" s="1247"/>
      <c r="CY125" s="1235"/>
      <c r="CZ125" s="1239"/>
      <c r="DA125" s="1240"/>
      <c r="DB125" s="1239"/>
      <c r="DC125" s="1240"/>
      <c r="DD125" s="1235"/>
      <c r="DE125" s="1235"/>
      <c r="DF125" s="1235"/>
      <c r="DG125" s="1235"/>
      <c r="DH125" s="1235"/>
      <c r="DI125" s="1235"/>
      <c r="DJ125" s="1235"/>
      <c r="DK125" s="1235"/>
      <c r="DL125" s="1235"/>
      <c r="DM125" s="1235"/>
      <c r="DN125" s="1235"/>
      <c r="DO125" s="1235"/>
      <c r="DP125" s="1235"/>
      <c r="DQ125" s="1235"/>
      <c r="DR125" s="1235"/>
      <c r="DS125" s="1235"/>
      <c r="DT125" s="1557"/>
      <c r="DU125" s="346"/>
      <c r="DV125" s="1706"/>
      <c r="DW125" s="1709"/>
      <c r="DX125" s="1709"/>
      <c r="DY125" s="1712"/>
    </row>
    <row r="126" spans="2:129" s="263" customFormat="1" ht="48" customHeight="1" thickBot="1" x14ac:dyDescent="0.3">
      <c r="B126" s="1195"/>
      <c r="C126" s="1340"/>
      <c r="D126" s="1343"/>
      <c r="E126" s="1346"/>
      <c r="F126" s="1343"/>
      <c r="G126" s="1290"/>
      <c r="H126" s="1293"/>
      <c r="I126" s="487"/>
      <c r="J126" s="435" t="s">
        <v>940</v>
      </c>
      <c r="K126" s="387"/>
      <c r="L126" s="433"/>
      <c r="M126" s="1296"/>
      <c r="N126" s="1308"/>
      <c r="O126" s="1369"/>
      <c r="P126" s="346"/>
      <c r="Q126" s="1363"/>
      <c r="R126" s="1299"/>
      <c r="S126" s="1302"/>
      <c r="T126" s="1305"/>
      <c r="U126" s="1320"/>
      <c r="V126" s="1317"/>
      <c r="W126" s="442"/>
      <c r="X126" s="243"/>
      <c r="Y126" s="244"/>
      <c r="Z126" s="1366"/>
      <c r="AA126" s="1309"/>
      <c r="AB126" s="1310"/>
      <c r="AC126" s="1309"/>
      <c r="AD126" s="1310"/>
      <c r="AE126" s="1309"/>
      <c r="AF126" s="1310"/>
      <c r="AG126" s="1309"/>
      <c r="AH126" s="1310"/>
      <c r="AI126" s="1309"/>
      <c r="AJ126" s="1310"/>
      <c r="AK126" s="361">
        <f>AA126+AC126+AE126+AG126+AI126</f>
        <v>0</v>
      </c>
      <c r="AL126" s="355"/>
      <c r="AM126" s="1337"/>
      <c r="AN126" s="1329"/>
      <c r="AO126" s="1330"/>
      <c r="AP126" s="1547"/>
      <c r="AQ126" s="1548"/>
      <c r="AR126" s="1329"/>
      <c r="AS126" s="1330"/>
      <c r="AT126" s="250"/>
      <c r="AU126" s="456"/>
      <c r="AV126" s="249"/>
      <c r="AW126" s="247"/>
      <c r="AX126" s="245"/>
      <c r="AY126" s="448">
        <f>+(IF(AND($AZ134&gt;0,$AZ134&lt;=0.2),0.2,(IF(AND($AZ134&gt;0.2,$AZ134&lt;=0.4),0.4,(IF(AND($AZ134&gt;0.4,$AZ134&lt;=0.6),0.6,(IF(AND($AZ134&gt;0.6,$AZ134&lt;=0.8),0.8,(IF($AZ134&gt;0.8,1,""))))))))))</f>
        <v>0.2</v>
      </c>
      <c r="AZ126" s="1510"/>
      <c r="BA126" s="1323"/>
      <c r="BB126" s="1326"/>
      <c r="BC126" s="1323"/>
      <c r="BD126" s="1513"/>
      <c r="BE126" s="1507"/>
      <c r="BF126" s="345"/>
      <c r="BG126" s="256"/>
      <c r="BH126" s="349">
        <v>0.2</v>
      </c>
      <c r="BI126" s="407" t="str">
        <f>IF(ISERROR(IF(V122="R.INHERENTE
1","R. INHERENTE",(IF(BD122="R.RESIDUAL
1","R. RESIDUAL"," ")))),"",(IF(V122="R.INHERENTE
1","R. INHERENTE",(IF(BD122="R.RESIDUAL
1","R. RESIDUAL"," ")))))</f>
        <v xml:space="preserve"> </v>
      </c>
      <c r="BJ126" s="408" t="str">
        <f>IF(ISERROR(IF(V122="R.INHERENTE
6","R. INHERENTE",(IF(BD122="R.RESIDUAL
6","R. RESIDUAL"," ")))),"",(IF(V122="R.INHERENTE
6","R. INHERENTE",(IF(BD122="R.RESIDUAL
6","R. RESIDUAL"," ")))))</f>
        <v xml:space="preserve"> </v>
      </c>
      <c r="BK126" s="260" t="str">
        <f>IF(ISERROR(IF(V122="R.INHERENTE
11","R. INHERENTE",(IF(BD122="R.RESIDUAL
11","R. RESIDUAL"," ")))),"",(IF(V122="R.INHERENTE
11","R. INHERENTE",(IF(BD122="R.RESIDUAL
11","R. RESIDUAL"," ")))))</f>
        <v xml:space="preserve"> </v>
      </c>
      <c r="BL126" s="261" t="str">
        <f>IF(ISERROR(IF(V122="R.INHERENTE
16","R. INHERENTE",(IF(BD122="R.RESIDUAL
16","R. RESIDUAL"," ")))),"",(IF(V122="R.INHERENTE
16","R. INHERENTE",(IF(BD122="R.RESIDUAL
16","R. RESIDUAL"," ")))))</f>
        <v xml:space="preserve"> </v>
      </c>
      <c r="BM126" s="262" t="str">
        <f>IF(ISERROR(IF(V122="R.INHERENTE
21","R. INHERENTE",(IF(BD122="R.RESIDUAL
21","R. RESIDUAL"," ")))),"",(IF(V122="R.INHERENTE
21","R. INHERENTE",(IF(BD122="R.RESIDUAL
21","R. RESIDUAL"," ")))))</f>
        <v xml:space="preserve"> </v>
      </c>
      <c r="BN126" s="346"/>
      <c r="BO126" s="1580"/>
      <c r="BP126" s="1528"/>
      <c r="BQ126" s="1528"/>
      <c r="BR126" s="1528"/>
      <c r="BS126" s="1268"/>
      <c r="BT126" s="1504"/>
      <c r="BU126" s="346"/>
      <c r="BV126" s="1575"/>
      <c r="BW126" s="1528"/>
      <c r="BX126" s="1652"/>
      <c r="BY126" s="346"/>
      <c r="BZ126" s="1281"/>
      <c r="CA126" s="1245"/>
      <c r="CB126" s="1248"/>
      <c r="CC126" s="1256"/>
      <c r="CD126" s="1256"/>
      <c r="CE126" s="1256"/>
      <c r="CF126" s="1256"/>
      <c r="CG126" s="1256"/>
      <c r="CH126" s="1256"/>
      <c r="CI126" s="1256"/>
      <c r="CJ126" s="1256"/>
      <c r="CK126" s="1256"/>
      <c r="CL126" s="1256"/>
      <c r="CM126" s="1256"/>
      <c r="CN126" s="1256"/>
      <c r="CO126" s="1256"/>
      <c r="CP126" s="1256"/>
      <c r="CQ126" s="1256"/>
      <c r="CR126" s="1256"/>
      <c r="CS126" s="1256"/>
      <c r="CT126" s="1558"/>
      <c r="CU126" s="346"/>
      <c r="CV126" s="1281"/>
      <c r="CW126" s="1245"/>
      <c r="CX126" s="1248"/>
      <c r="CY126" s="1236"/>
      <c r="CZ126" s="1241"/>
      <c r="DA126" s="1242"/>
      <c r="DB126" s="1241"/>
      <c r="DC126" s="1242"/>
      <c r="DD126" s="1236"/>
      <c r="DE126" s="1236"/>
      <c r="DF126" s="1236"/>
      <c r="DG126" s="1236"/>
      <c r="DH126" s="1236"/>
      <c r="DI126" s="1236"/>
      <c r="DJ126" s="1236"/>
      <c r="DK126" s="1236"/>
      <c r="DL126" s="1236"/>
      <c r="DM126" s="1236"/>
      <c r="DN126" s="1236"/>
      <c r="DO126" s="1236"/>
      <c r="DP126" s="1236"/>
      <c r="DQ126" s="1236"/>
      <c r="DR126" s="1236"/>
      <c r="DS126" s="1236"/>
      <c r="DT126" s="1558"/>
      <c r="DU126" s="346"/>
      <c r="DV126" s="1707"/>
      <c r="DW126" s="1710"/>
      <c r="DX126" s="1710"/>
      <c r="DY126" s="1713"/>
    </row>
    <row r="127" spans="2:129" ht="12.75" customHeight="1" thickBot="1" x14ac:dyDescent="0.3">
      <c r="W127" s="442"/>
      <c r="AY127" s="448"/>
      <c r="AZ127" s="345"/>
      <c r="BA127" s="345"/>
      <c r="BB127" s="345"/>
      <c r="BC127" s="345"/>
      <c r="BD127" s="345"/>
      <c r="BI127" s="358">
        <v>0.2</v>
      </c>
      <c r="BJ127" s="359">
        <v>0.4</v>
      </c>
      <c r="BK127" s="359">
        <v>0.60000000000000009</v>
      </c>
      <c r="BL127" s="359">
        <v>0.8</v>
      </c>
      <c r="BM127" s="359">
        <v>1</v>
      </c>
    </row>
    <row r="128" spans="2:129" s="263" customFormat="1" ht="48" customHeight="1" thickBot="1" x14ac:dyDescent="0.3">
      <c r="B128" s="1193" t="s">
        <v>1519</v>
      </c>
      <c r="C128" s="1338">
        <v>19</v>
      </c>
      <c r="D128" s="1341" t="s">
        <v>909</v>
      </c>
      <c r="E128" s="1344" t="s">
        <v>927</v>
      </c>
      <c r="F128" s="1341" t="s">
        <v>934</v>
      </c>
      <c r="G128" s="1288" t="s">
        <v>947</v>
      </c>
      <c r="H128" s="1291" t="s">
        <v>1224</v>
      </c>
      <c r="I128" s="464" t="s">
        <v>1225</v>
      </c>
      <c r="J128" s="436" t="s">
        <v>937</v>
      </c>
      <c r="K128" s="466" t="s">
        <v>1240</v>
      </c>
      <c r="L128" s="437" t="s">
        <v>751</v>
      </c>
      <c r="M128" s="1294" t="str">
        <f>IF(G128="","",(CONCATENATE("Posibilidad de afectación ",G128," ",H128," ",I128," ",I129," ",I130," ",I131," ",I132)))</f>
        <v xml:space="preserve">Posibilidad de afectación económica y reputacional por apropiación del dinero recaudado en las cajas de la institución para beneficio propio o de terceros, debido a la no adherencia al procedimiento, manipulación de información del registro  y comportamientos no eticos.   </v>
      </c>
      <c r="N128" s="1306" t="s">
        <v>745</v>
      </c>
      <c r="O128" s="1367" t="s">
        <v>720</v>
      </c>
      <c r="P128" s="346"/>
      <c r="Q128" s="1361" t="s">
        <v>754</v>
      </c>
      <c r="R128" s="1297">
        <f>IF(ISERROR(VLOOKUP($Q128,Listas!$F$21:$G$25,2,FALSE)),"",(VLOOKUP($Q128,Listas!$F$21:$G$25,2,FALSE)))</f>
        <v>0.8</v>
      </c>
      <c r="S128" s="1300" t="str">
        <f>IF(ISERROR(VLOOKUP($R128,Listas!$F$4:$G$8,2,FALSE)),"",(VLOOKUP($R128,Listas!$F$4:$G$8,2,FALSE)))</f>
        <v>ALTA
Es viable que el evento ocurra en la mayoria de las circunstancias.</v>
      </c>
      <c r="T128" s="1303" t="s">
        <v>727</v>
      </c>
      <c r="U128" s="1318">
        <f>IF(ISERROR(VLOOKUP($T128,Listas!$F$30:$G$37,2,FALSE)),"",(VLOOKUP($T128,Listas!$F$30:$G$37,2,FALSE)))</f>
        <v>1</v>
      </c>
      <c r="V128" s="1315" t="str">
        <f>IF(R128="","",(CONCATENATE("R.INHERENTE
",(IF(AND($R128=0.2,$U128=0.2),1,(IF(AND($R128=0.2,$U128=0.4),6,(IF(AND($R128=0.2,$U128=0.6),11,(IF(AND($R128=0.2,$U128=0.8),16,(IF(AND($R128=0.2,$U128=1),21,(IF(AND($R128=0.4,$U128=0.2),2,(IF(AND($R128=0.4,$U128=0.4),7,(IF(AND($R128=0.4,$U128=0.6),12,(IF(AND($R128=0.4,$U128=0.8),17,(IF(AND($R128=0.4,$U128=1),22,(IF(AND($R128=0.6,$U128=0.2),3,(IF(AND($R128=0.6,$U128=0.4),8,(IF(AND($R128=0.6,$U128=0.6),13,(IF(AND($R128=0.6,$U128=0.8),18,(IF(AND($R128=0.6,$U128=1),23,(IF(AND($R128=0.8,$U128=0.2),4,(IF(AND($R128=0.8,$U128=0.4),9,(IF(AND($R128=0.8,$U128=0.6),14,(IF(AND($R128=0.8,$U128=0.8),19,(IF(AND($R128=0.8,$U128=1),24,(IF(AND($R128=1,$U128=0.2),5,(IF(AND($R128=1,$U128=0.4),10,(IF(AND($R128=1,$U128=0.6),15,(IF(AND($R128=1,$U128=0.8),20,(IF(AND($R128=1,$U128=1),25,"")))))))))))))))))))))))))))))))))))))))))))))))))))))</f>
        <v>R.INHERENTE
24</v>
      </c>
      <c r="W128" s="442"/>
      <c r="X128" s="472" t="s">
        <v>1501</v>
      </c>
      <c r="Y128" s="265" t="s">
        <v>650</v>
      </c>
      <c r="Z128" s="1364" t="s">
        <v>43</v>
      </c>
      <c r="AA128" s="1388">
        <v>25</v>
      </c>
      <c r="AB128" s="1389"/>
      <c r="AC128" s="1388"/>
      <c r="AD128" s="1389"/>
      <c r="AE128" s="1388"/>
      <c r="AF128" s="1389"/>
      <c r="AG128" s="1388"/>
      <c r="AH128" s="1389"/>
      <c r="AI128" s="1388">
        <v>15</v>
      </c>
      <c r="AJ128" s="1389"/>
      <c r="AK128" s="366">
        <f>AA128+AC128+AE128+AG128+AI128</f>
        <v>40</v>
      </c>
      <c r="AL128" s="356">
        <v>0.48</v>
      </c>
      <c r="AM128" s="1335">
        <f>U128</f>
        <v>1</v>
      </c>
      <c r="AN128" s="1331" t="s">
        <v>39</v>
      </c>
      <c r="AO128" s="1332"/>
      <c r="AP128" s="1333" t="s">
        <v>539</v>
      </c>
      <c r="AQ128" s="1334"/>
      <c r="AR128" s="1331" t="s">
        <v>39</v>
      </c>
      <c r="AS128" s="1332"/>
      <c r="AT128" s="486" t="s">
        <v>1228</v>
      </c>
      <c r="AU128" s="458" t="s">
        <v>561</v>
      </c>
      <c r="AV128" s="475" t="s">
        <v>1231</v>
      </c>
      <c r="AW128" s="491" t="s">
        <v>1234</v>
      </c>
      <c r="AX128" s="492" t="s">
        <v>1236</v>
      </c>
      <c r="AY128" s="448"/>
      <c r="AZ128" s="1508">
        <f>+MIN(AL128:AL132)</f>
        <v>0.20200000000000001</v>
      </c>
      <c r="BA128" s="1321" t="str">
        <f>+(IF($AY114=0.2,"MUY BAJA",(IF($AY114=0.4,"BAJA",(IF($AY114=0.6,"MEDIA",(IF($AY114=0.8,"ALTA",(IF($AY114=1,"MUY ALTA",""))))))))))</f>
        <v>BAJA</v>
      </c>
      <c r="BB128" s="1324">
        <f>+MIN(AM128:AM132)</f>
        <v>1</v>
      </c>
      <c r="BC128" s="1321" t="str">
        <f>+(IF($BF128=0.2,"MUY BAJA",(IF($BF128=0.4,"BAJA",(IF($BF128=0.6,"MEDIA",(IF($BF128=0.8,"ALTA",(IF($BF128=1,"MUY ALTA",""))))))))))</f>
        <v>MUY ALTA</v>
      </c>
      <c r="BD128" s="1511" t="str">
        <f>IF($AY114="","",(CONCATENATE("R.RESIDUAL
",(IF(AND($AY114=0.2,$BF128=0.2),1,(IF(AND($AY114=0.2,$BF128=0.4),6,(IF(AND($AY114=0.2,$BF128=0.6),11,(IF(AND($AY114=0.2,$BF128=0.8),16,(IF(AND($AY114=0.2,$BF128=1),21,(IF(AND($AY114=0.4,$BF128=0.2),2,(IF(AND($AY114=0.4,$BF128=0.4),7,(IF(AND($AY114=0.4,$BF128=0.6),12,(IF(AND($AY114=0.4,$BF128=0.8),17,(IF(AND($AY114=0.4,$BF128=1),22,(IF(AND($AY114=0.6,$BF128=0.2),3,(IF(AND($AY114=0.6,$BF128=0.4),8,(IF(AND($AY114=0.6,$BF128=0.6),13,(IF(AND($AY114=0.6,$BF128=0.8),18,(IF(AND($AY114=0.6,$BF128=1),23,(IF(AND($AY114=0.8,$BF128=0.2),4,(IF(AND($AY114=0.8,$BF128=0.4),9,(IF(AND($AY114=0.8,$BF128=0.6),14,(IF(AND($AY114=0.8,$BF128=0.8),19,(IF(AND($AY114=0.8,$BF128=1),24,(IF(AND($AY114=1,$BF128=0.2),5,(IF(AND($AY114=1,$BF128=0.4),10,(IF(AND($AY114=1,$BF128=0.6),15,(IF(AND($AY114=1,$BF128=0.8),20,(IF(AND($AY114=1,$BF128=1),25,"")))))))))))))))))))))))))))))))))))))))))))))))))))))</f>
        <v>R.RESIDUAL
22</v>
      </c>
      <c r="BE128" s="1505" t="s">
        <v>651</v>
      </c>
      <c r="BF128" s="264">
        <f>+(IF(AND($BB128&gt;0,$BB128&lt;=0.2),0.2,(IF(AND($BB128&gt;0.2,$BB128&lt;=0.4),0.4,(IF(AND($BB128&gt;0.4,$BB128&lt;=0.6),0.6,(IF(AND($BB128&gt;0.6,$BB128&lt;=0.8),0.8,(IF($BB128&gt;0.8,1,""))))))))))</f>
        <v>1</v>
      </c>
      <c r="BG128" s="253">
        <f>+VLOOKUP($BD128,Listas!$G$114:$H$138,2,FALSE)</f>
        <v>22</v>
      </c>
      <c r="BH128" s="348">
        <v>1</v>
      </c>
      <c r="BI128" s="403" t="str">
        <f>IF(ISERROR(IF(V128="R.INHERENTE
5","R. INHERENTE",(IF(BD128="R.RESIDUAL
5","R. RESIDUAL"," ")))),"",(IF(V128="R.INHERENTE
5","R. INHERENTE",(IF(BD128="R.RESIDUAL
5","R. RESIDUAL"," ")))))</f>
        <v xml:space="preserve"> </v>
      </c>
      <c r="BJ128" s="404" t="str">
        <f>IF(ISERROR(IF(V128="R.INHERENTE
10","R. INHERENTE",(IF(BD128="R.RESIDUAL
10","R. RESIDUAL"," ")))),"",(IF(V128="R.INHERENTE
10","R. INHERENTE",(IF(BD128="R.RESIDUAL
10","R. RESIDUAL"," ")))))</f>
        <v xml:space="preserve"> </v>
      </c>
      <c r="BK128" s="409" t="str">
        <f>IF(ISERROR(IF(V128="R.INHERENTE
15","R. INHERENTE",(IF(BD128="R.RESIDUAL
15","R. RESIDUAL"," ")))),"",(IF(V128="R.INHERENTE
15","R. INHERENTE",(IF(BD128="R.RESIDUAL
15","R. RESIDUAL"," ")))))</f>
        <v xml:space="preserve"> </v>
      </c>
      <c r="BL128" s="409" t="str">
        <f>IF(ISERROR(IF(V128="R.INHERENTE
20","R. INHERENTE",(IF(BD128="R.RESIDUAL
20","R. RESIDUAL"," ")))),"",(IF(V128="R.INHERENTE
20","R. INHERENTE",(IF(BD128="R.RESIDUAL
20","R. RESIDUAL"," ")))))</f>
        <v xml:space="preserve"> </v>
      </c>
      <c r="BM128" s="254" t="str">
        <f>IF(ISERROR(IF(V128="R.INHERENTE
25","R. INHERENTE",(IF(BD128="R.RESIDUAL
25","R. RESIDUAL"," ")))),"",(IF(V128="R.INHERENTE
25","R. INHERENTE",(IF(BD128="R.RESIDUAL
25","R. RESIDUAL"," ")))))</f>
        <v xml:space="preserve"> </v>
      </c>
      <c r="BN128" s="346"/>
      <c r="BO128" s="1565" t="s">
        <v>1447</v>
      </c>
      <c r="BP128" s="1266" t="s">
        <v>1237</v>
      </c>
      <c r="BQ128" s="1526">
        <v>45017</v>
      </c>
      <c r="BR128" s="1526">
        <v>45170</v>
      </c>
      <c r="BS128" s="1266" t="s">
        <v>1054</v>
      </c>
      <c r="BT128" s="1502" t="s">
        <v>596</v>
      </c>
      <c r="BU128" s="346"/>
      <c r="BV128" s="1573" t="s">
        <v>1238</v>
      </c>
      <c r="BW128" s="1266" t="s">
        <v>1250</v>
      </c>
      <c r="BX128" s="1576" t="s">
        <v>1239</v>
      </c>
      <c r="BY128" s="346"/>
      <c r="BZ128" s="1279" t="s">
        <v>1720</v>
      </c>
      <c r="CA128" s="1243" t="s">
        <v>1721</v>
      </c>
      <c r="CB128" s="1246" t="s">
        <v>1722</v>
      </c>
      <c r="CC128" s="1254"/>
      <c r="CD128" s="1254" t="s">
        <v>189</v>
      </c>
      <c r="CE128" s="1254" t="s">
        <v>189</v>
      </c>
      <c r="CF128" s="1254" t="s">
        <v>189</v>
      </c>
      <c r="CG128" s="1254"/>
      <c r="CH128" s="1254" t="s">
        <v>189</v>
      </c>
      <c r="CI128" s="1254" t="s">
        <v>189</v>
      </c>
      <c r="CJ128" s="1254" t="s">
        <v>189</v>
      </c>
      <c r="CK128" s="1254"/>
      <c r="CL128" s="1254" t="s">
        <v>39</v>
      </c>
      <c r="CM128" s="1254" t="s">
        <v>39</v>
      </c>
      <c r="CN128" s="1254" t="s">
        <v>39</v>
      </c>
      <c r="CO128" s="1254"/>
      <c r="CP128" s="1254" t="s">
        <v>189</v>
      </c>
      <c r="CQ128" s="1254" t="s">
        <v>189</v>
      </c>
      <c r="CR128" s="1254" t="s">
        <v>189</v>
      </c>
      <c r="CS128" s="1254"/>
      <c r="CT128" s="1556" t="s">
        <v>1718</v>
      </c>
      <c r="CU128" s="346"/>
      <c r="CV128" s="1279" t="s">
        <v>1720</v>
      </c>
      <c r="CW128" s="1243" t="s">
        <v>1721</v>
      </c>
      <c r="CX128" s="1246" t="s">
        <v>1722</v>
      </c>
      <c r="CY128" s="1234"/>
      <c r="CZ128" s="1237" t="s">
        <v>39</v>
      </c>
      <c r="DA128" s="1238"/>
      <c r="DB128" s="1237"/>
      <c r="DC128" s="1238"/>
      <c r="DD128" s="1234" t="s">
        <v>189</v>
      </c>
      <c r="DE128" s="1234" t="s">
        <v>189</v>
      </c>
      <c r="DF128" s="1234" t="s">
        <v>189</v>
      </c>
      <c r="DG128" s="1234"/>
      <c r="DH128" s="1234" t="s">
        <v>189</v>
      </c>
      <c r="DI128" s="1234" t="s">
        <v>189</v>
      </c>
      <c r="DJ128" s="1234" t="s">
        <v>189</v>
      </c>
      <c r="DK128" s="1234"/>
      <c r="DL128" s="1234" t="s">
        <v>39</v>
      </c>
      <c r="DM128" s="1234" t="s">
        <v>39</v>
      </c>
      <c r="DN128" s="1234" t="s">
        <v>39</v>
      </c>
      <c r="DO128" s="1234"/>
      <c r="DP128" s="1234" t="s">
        <v>189</v>
      </c>
      <c r="DQ128" s="1234" t="s">
        <v>189</v>
      </c>
      <c r="DR128" s="1234" t="s">
        <v>189</v>
      </c>
      <c r="DS128" s="1234"/>
      <c r="DT128" s="1556" t="s">
        <v>1719</v>
      </c>
      <c r="DU128" s="346"/>
      <c r="DV128" s="1705"/>
      <c r="DW128" s="1708"/>
      <c r="DX128" s="1708"/>
      <c r="DY128" s="1711"/>
    </row>
    <row r="129" spans="2:129" s="263" customFormat="1" ht="48" customHeight="1" thickBot="1" x14ac:dyDescent="0.3">
      <c r="B129" s="1194"/>
      <c r="C129" s="1339"/>
      <c r="D129" s="1342"/>
      <c r="E129" s="1345"/>
      <c r="F129" s="1342"/>
      <c r="G129" s="1289"/>
      <c r="H129" s="1292"/>
      <c r="I129" s="465" t="s">
        <v>1226</v>
      </c>
      <c r="J129" s="434" t="s">
        <v>936</v>
      </c>
      <c r="K129" s="467" t="s">
        <v>1241</v>
      </c>
      <c r="L129" s="432" t="s">
        <v>751</v>
      </c>
      <c r="M129" s="1295"/>
      <c r="N129" s="1307"/>
      <c r="O129" s="1368"/>
      <c r="P129" s="346"/>
      <c r="Q129" s="1362"/>
      <c r="R129" s="1298"/>
      <c r="S129" s="1301"/>
      <c r="T129" s="1304"/>
      <c r="U129" s="1319"/>
      <c r="V129" s="1316"/>
      <c r="W129" s="442"/>
      <c r="X129" s="472" t="s">
        <v>1502</v>
      </c>
      <c r="Y129" s="240" t="s">
        <v>650</v>
      </c>
      <c r="Z129" s="1365"/>
      <c r="AA129" s="1311"/>
      <c r="AB129" s="1312"/>
      <c r="AC129" s="1311">
        <v>15</v>
      </c>
      <c r="AD129" s="1312"/>
      <c r="AE129" s="1311"/>
      <c r="AF129" s="1312"/>
      <c r="AG129" s="1311"/>
      <c r="AH129" s="1312"/>
      <c r="AI129" s="1311">
        <v>15</v>
      </c>
      <c r="AJ129" s="1312"/>
      <c r="AK129" s="360">
        <f>AA129+AC129+AE129+AG129+AI129</f>
        <v>30</v>
      </c>
      <c r="AL129" s="354">
        <v>0.33600000000000002</v>
      </c>
      <c r="AM129" s="1336"/>
      <c r="AN129" s="1327" t="s">
        <v>189</v>
      </c>
      <c r="AO129" s="1328"/>
      <c r="AP129" s="1313" t="s">
        <v>538</v>
      </c>
      <c r="AQ129" s="1314"/>
      <c r="AR129" s="1327" t="s">
        <v>189</v>
      </c>
      <c r="AS129" s="1328"/>
      <c r="AT129" s="479" t="s">
        <v>1229</v>
      </c>
      <c r="AU129" s="459" t="s">
        <v>560</v>
      </c>
      <c r="AV129" s="485" t="s">
        <v>1232</v>
      </c>
      <c r="AW129" s="493" t="s">
        <v>1234</v>
      </c>
      <c r="AX129" s="494" t="s">
        <v>1236</v>
      </c>
      <c r="AY129" s="448"/>
      <c r="AZ129" s="1509"/>
      <c r="BA129" s="1322"/>
      <c r="BB129" s="1325"/>
      <c r="BC129" s="1322"/>
      <c r="BD129" s="1512"/>
      <c r="BE129" s="1506"/>
      <c r="BF129" s="345"/>
      <c r="BG129" s="256"/>
      <c r="BH129" s="348">
        <v>0.8</v>
      </c>
      <c r="BI129" s="405" t="str">
        <f>IF(ISERROR(IF(V128="R.INHERENTE
4","R. INHERENTE",(IF(BD128="R.RESIDUAL
4","R. RESIDUAL"," ")))),"",(IF(V128="R.INHERENTE
4","R. INHERENTE",(IF(BD128="R.RESIDUAL
4","R. RESIDUAL"," ")))))</f>
        <v xml:space="preserve"> </v>
      </c>
      <c r="BJ129" s="406" t="str">
        <f>IF(ISERROR(IF(V128="R.INHERENTE
9","R. INHERENTE",(IF(BD128="R.RESIDUAL
9","R. RESIDUAL"," ")))),"",(IF(V128="R.INHERENTE
9","R. INHERENTE",(IF(BD128="R.RESIDUAL
9","R. RESIDUAL"," ")))))</f>
        <v xml:space="preserve"> </v>
      </c>
      <c r="BK129" s="258" t="str">
        <f>IF(ISERROR(IF(V128="R.INHERENTE
14","R. INHERENTE",(IF(BD128="R.RESIDUAL
14","R. RESIDUAL"," ")))),"",(IF(V128="R.INHERENTE
14","R. INHERENTE",(IF(BD128="R.RESIDUAL
14","R. RESIDUAL"," ")))))</f>
        <v xml:space="preserve"> </v>
      </c>
      <c r="BL129" s="410" t="str">
        <f>IF(ISERROR(IF(V128="R.INHERENTE
19","R. INHERENTE",(IF(BD128="R.RESIDUAL
19","R. RESIDUAL"," ")))),"",(IF(V128="R.INHERENTE
19","R. INHERENTE",(IF(BD128="R.RESIDUAL
19","R. RESIDUAL"," ")))))</f>
        <v xml:space="preserve"> </v>
      </c>
      <c r="BM129" s="259" t="str">
        <f>IF(ISERROR(IF(V128="R.INHERENTE
24","R. INHERENTE",(IF(BD128="R.RESIDUAL
24","R. RESIDUAL"," ")))),"",(IF(V128="R.INHERENTE
24","R. INHERENTE",(IF(BD128="R.RESIDUAL
24","R. RESIDUAL"," ")))))</f>
        <v>R. INHERENTE</v>
      </c>
      <c r="BN129" s="346"/>
      <c r="BO129" s="1579"/>
      <c r="BP129" s="1527"/>
      <c r="BQ129" s="1527"/>
      <c r="BR129" s="1527"/>
      <c r="BS129" s="1527"/>
      <c r="BT129" s="1503"/>
      <c r="BU129" s="346"/>
      <c r="BV129" s="1574"/>
      <c r="BW129" s="1527"/>
      <c r="BX129" s="1577"/>
      <c r="BY129" s="346"/>
      <c r="BZ129" s="1280"/>
      <c r="CA129" s="1244"/>
      <c r="CB129" s="1247"/>
      <c r="CC129" s="1255"/>
      <c r="CD129" s="1255"/>
      <c r="CE129" s="1255"/>
      <c r="CF129" s="1255"/>
      <c r="CG129" s="1255"/>
      <c r="CH129" s="1255"/>
      <c r="CI129" s="1255"/>
      <c r="CJ129" s="1255"/>
      <c r="CK129" s="1255"/>
      <c r="CL129" s="1255"/>
      <c r="CM129" s="1255"/>
      <c r="CN129" s="1255"/>
      <c r="CO129" s="1255"/>
      <c r="CP129" s="1255"/>
      <c r="CQ129" s="1255"/>
      <c r="CR129" s="1255"/>
      <c r="CS129" s="1255"/>
      <c r="CT129" s="1557"/>
      <c r="CU129" s="346"/>
      <c r="CV129" s="1280"/>
      <c r="CW129" s="1244"/>
      <c r="CX129" s="1247"/>
      <c r="CY129" s="1235"/>
      <c r="CZ129" s="1239"/>
      <c r="DA129" s="1240"/>
      <c r="DB129" s="1239"/>
      <c r="DC129" s="1240"/>
      <c r="DD129" s="1235"/>
      <c r="DE129" s="1235"/>
      <c r="DF129" s="1235"/>
      <c r="DG129" s="1235"/>
      <c r="DH129" s="1235"/>
      <c r="DI129" s="1235"/>
      <c r="DJ129" s="1235"/>
      <c r="DK129" s="1235"/>
      <c r="DL129" s="1235"/>
      <c r="DM129" s="1235"/>
      <c r="DN129" s="1235"/>
      <c r="DO129" s="1235"/>
      <c r="DP129" s="1235"/>
      <c r="DQ129" s="1235"/>
      <c r="DR129" s="1235"/>
      <c r="DS129" s="1235"/>
      <c r="DT129" s="1557"/>
      <c r="DU129" s="346"/>
      <c r="DV129" s="1706"/>
      <c r="DW129" s="1709"/>
      <c r="DX129" s="1709"/>
      <c r="DY129" s="1712"/>
    </row>
    <row r="130" spans="2:129" s="263" customFormat="1" ht="48" customHeight="1" x14ac:dyDescent="0.25">
      <c r="B130" s="1194"/>
      <c r="C130" s="1339"/>
      <c r="D130" s="1342"/>
      <c r="E130" s="1345"/>
      <c r="F130" s="1342"/>
      <c r="G130" s="1289"/>
      <c r="H130" s="1292"/>
      <c r="I130" s="465" t="s">
        <v>1227</v>
      </c>
      <c r="J130" s="434" t="s">
        <v>938</v>
      </c>
      <c r="K130" s="467" t="s">
        <v>1242</v>
      </c>
      <c r="L130" s="432" t="s">
        <v>751</v>
      </c>
      <c r="M130" s="1295"/>
      <c r="N130" s="1307"/>
      <c r="O130" s="1368"/>
      <c r="P130" s="346"/>
      <c r="Q130" s="1362"/>
      <c r="R130" s="1298"/>
      <c r="S130" s="1301"/>
      <c r="T130" s="1304"/>
      <c r="U130" s="1319"/>
      <c r="V130" s="1316"/>
      <c r="W130" s="442"/>
      <c r="X130" s="472" t="s">
        <v>1503</v>
      </c>
      <c r="Y130" s="240" t="s">
        <v>650</v>
      </c>
      <c r="Z130" s="1365"/>
      <c r="AA130" s="1311">
        <v>25</v>
      </c>
      <c r="AB130" s="1312"/>
      <c r="AC130" s="1311"/>
      <c r="AD130" s="1312"/>
      <c r="AE130" s="1311"/>
      <c r="AF130" s="1312"/>
      <c r="AG130" s="1311"/>
      <c r="AH130" s="1312"/>
      <c r="AI130" s="1311">
        <v>15</v>
      </c>
      <c r="AJ130" s="1312"/>
      <c r="AK130" s="360">
        <f>AA130+AC130+AE130+AG130+AI130</f>
        <v>40</v>
      </c>
      <c r="AL130" s="354">
        <v>0.20200000000000001</v>
      </c>
      <c r="AM130" s="1336"/>
      <c r="AN130" s="1327" t="s">
        <v>189</v>
      </c>
      <c r="AO130" s="1328"/>
      <c r="AP130" s="1313" t="s">
        <v>538</v>
      </c>
      <c r="AQ130" s="1314"/>
      <c r="AR130" s="1327" t="s">
        <v>189</v>
      </c>
      <c r="AS130" s="1328"/>
      <c r="AT130" s="479" t="s">
        <v>1230</v>
      </c>
      <c r="AU130" s="459" t="s">
        <v>562</v>
      </c>
      <c r="AV130" s="485" t="s">
        <v>1233</v>
      </c>
      <c r="AW130" s="493" t="s">
        <v>745</v>
      </c>
      <c r="AX130" s="494" t="s">
        <v>1236</v>
      </c>
      <c r="AY130" s="448"/>
      <c r="AZ130" s="1509"/>
      <c r="BA130" s="1322"/>
      <c r="BB130" s="1325"/>
      <c r="BC130" s="1322"/>
      <c r="BD130" s="1512"/>
      <c r="BE130" s="1506"/>
      <c r="BF130" s="345"/>
      <c r="BG130" s="256"/>
      <c r="BH130" s="348">
        <v>0.60000000000000009</v>
      </c>
      <c r="BI130" s="405" t="str">
        <f>IF(ISERROR(IF(V128="R.INHERENTE
3","R. INHERENTE",(IF(BD128="R.RESIDUAL
3","R. RESIDUAL"," ")))),"",(IF(V128="R.INHERENTE
3","R. INHERENTE",(IF(BD128="R.RESIDUAL
3","R. RESIDUAL"," ")))))</f>
        <v xml:space="preserve"> </v>
      </c>
      <c r="BJ130" s="406" t="str">
        <f>IF(ISERROR(IF(V128="R.INHERENTE
8","R. INHERENTE",(IF(BD128="R.RESIDUAL
8","R. RESIDUAL"," ")))),"",(IF(V128="R.INHERENTE
8","R. INHERENTE",(IF(BD128="R.RESIDUAL
8","R. RESIDUAL"," ")))))</f>
        <v xml:space="preserve"> </v>
      </c>
      <c r="BK130" s="258" t="str">
        <f>IF(ISERROR(IF(V128="R.INHERENTE
13","R. INHERENTE",(IF(BD128="R.RESIDUAL
13","R. RESIDUAL"," ")))),"",(IF(V128="R.INHERENTE
13","R. INHERENTE",(IF(BD128="R.RESIDUAL
13","R. RESIDUAL"," ")))))</f>
        <v xml:space="preserve"> </v>
      </c>
      <c r="BL130" s="410" t="str">
        <f>IF(ISERROR(IF(V128="R.INHERENTE
18","R. INHERENTE",(IF(BD128="R.RESIDUAL
18","R. RESIDUAL"," ")))),"",(IF(V128="R.INHERENTE
18","R. INHERENTE",(IF(BD128="R.RESIDUAL
18","R. RESIDUAL"," ")))))</f>
        <v xml:space="preserve"> </v>
      </c>
      <c r="BM130" s="259" t="str">
        <f>IF(ISERROR(IF(V128="R.INHERENTE
23","R. INHERENTE",(IF(BD128="R.RESIDUAL
23","R. RESIDUAL"," ")))),"",(IF(V128="R.INHERENTE
23","R. INHERENTE",(IF(BD128="R.RESIDUAL
23","R. RESIDUAL"," ")))))</f>
        <v xml:space="preserve"> </v>
      </c>
      <c r="BN130" s="346"/>
      <c r="BO130" s="1579"/>
      <c r="BP130" s="1527"/>
      <c r="BQ130" s="1527"/>
      <c r="BR130" s="1527"/>
      <c r="BS130" s="1527"/>
      <c r="BT130" s="1503"/>
      <c r="BU130" s="346"/>
      <c r="BV130" s="1574"/>
      <c r="BW130" s="1527"/>
      <c r="BX130" s="1577"/>
      <c r="BY130" s="346"/>
      <c r="BZ130" s="1280"/>
      <c r="CA130" s="1244"/>
      <c r="CB130" s="1247"/>
      <c r="CC130" s="1255"/>
      <c r="CD130" s="1255"/>
      <c r="CE130" s="1255"/>
      <c r="CF130" s="1255"/>
      <c r="CG130" s="1255"/>
      <c r="CH130" s="1255"/>
      <c r="CI130" s="1255"/>
      <c r="CJ130" s="1255"/>
      <c r="CK130" s="1255"/>
      <c r="CL130" s="1255"/>
      <c r="CM130" s="1255"/>
      <c r="CN130" s="1255"/>
      <c r="CO130" s="1255"/>
      <c r="CP130" s="1255"/>
      <c r="CQ130" s="1255"/>
      <c r="CR130" s="1255"/>
      <c r="CS130" s="1255"/>
      <c r="CT130" s="1557"/>
      <c r="CU130" s="346"/>
      <c r="CV130" s="1280"/>
      <c r="CW130" s="1244"/>
      <c r="CX130" s="1247"/>
      <c r="CY130" s="1235"/>
      <c r="CZ130" s="1239"/>
      <c r="DA130" s="1240"/>
      <c r="DB130" s="1239"/>
      <c r="DC130" s="1240"/>
      <c r="DD130" s="1235"/>
      <c r="DE130" s="1235"/>
      <c r="DF130" s="1235"/>
      <c r="DG130" s="1235"/>
      <c r="DH130" s="1235"/>
      <c r="DI130" s="1235"/>
      <c r="DJ130" s="1235"/>
      <c r="DK130" s="1235"/>
      <c r="DL130" s="1235"/>
      <c r="DM130" s="1235"/>
      <c r="DN130" s="1235"/>
      <c r="DO130" s="1235"/>
      <c r="DP130" s="1235"/>
      <c r="DQ130" s="1235"/>
      <c r="DR130" s="1235"/>
      <c r="DS130" s="1235"/>
      <c r="DT130" s="1557"/>
      <c r="DU130" s="346"/>
      <c r="DV130" s="1706"/>
      <c r="DW130" s="1709"/>
      <c r="DX130" s="1709"/>
      <c r="DY130" s="1712"/>
    </row>
    <row r="131" spans="2:129" s="263" customFormat="1" ht="48" customHeight="1" x14ac:dyDescent="0.25">
      <c r="B131" s="1194"/>
      <c r="C131" s="1339"/>
      <c r="D131" s="1342"/>
      <c r="E131" s="1345"/>
      <c r="F131" s="1342"/>
      <c r="G131" s="1289"/>
      <c r="H131" s="1292"/>
      <c r="I131" s="431"/>
      <c r="J131" s="434" t="s">
        <v>939</v>
      </c>
      <c r="K131" s="386"/>
      <c r="L131" s="432"/>
      <c r="M131" s="1295"/>
      <c r="N131" s="1307"/>
      <c r="O131" s="1368"/>
      <c r="P131" s="346"/>
      <c r="Q131" s="1362"/>
      <c r="R131" s="1298"/>
      <c r="S131" s="1301"/>
      <c r="T131" s="1304"/>
      <c r="U131" s="1319"/>
      <c r="V131" s="1316"/>
      <c r="W131" s="442"/>
      <c r="X131" s="241"/>
      <c r="Y131" s="240"/>
      <c r="Z131" s="1365"/>
      <c r="AA131" s="1311"/>
      <c r="AB131" s="1312"/>
      <c r="AC131" s="1311"/>
      <c r="AD131" s="1312"/>
      <c r="AE131" s="1311"/>
      <c r="AF131" s="1312"/>
      <c r="AG131" s="1311"/>
      <c r="AH131" s="1312"/>
      <c r="AI131" s="1311"/>
      <c r="AJ131" s="1312"/>
      <c r="AK131" s="360">
        <f>AA131+AC131+AE131+AG131+AI131</f>
        <v>0</v>
      </c>
      <c r="AL131" s="354"/>
      <c r="AM131" s="1336"/>
      <c r="AN131" s="1327"/>
      <c r="AO131" s="1328"/>
      <c r="AP131" s="1313"/>
      <c r="AQ131" s="1314"/>
      <c r="AR131" s="1327"/>
      <c r="AS131" s="1328"/>
      <c r="AT131" s="426"/>
      <c r="AU131" s="427"/>
      <c r="AV131" s="248"/>
      <c r="AW131" s="246"/>
      <c r="AX131" s="242"/>
      <c r="AY131" s="448"/>
      <c r="AZ131" s="1509"/>
      <c r="BA131" s="1322"/>
      <c r="BB131" s="1325"/>
      <c r="BC131" s="1322"/>
      <c r="BD131" s="1512"/>
      <c r="BE131" s="1506"/>
      <c r="BF131" s="345"/>
      <c r="BG131" s="256"/>
      <c r="BH131" s="348">
        <v>0.4</v>
      </c>
      <c r="BI131" s="405" t="str">
        <f>IF(ISERROR(IF(V128="R.INHERENTE
2","R. INHERENTE",(IF(BD128="R.RESIDUAL
2","R. RESIDUAL"," ")))),"",(IF(V128="R.INHERENTE
2","R. INHERENTE",(IF(BD128="R.RESIDUAL
2","R. RESIDUAL"," ")))))</f>
        <v xml:space="preserve"> </v>
      </c>
      <c r="BJ131" s="406" t="str">
        <f>IF(ISERROR(IF(V128="R.INHERENTE
7","R. INHERENTE",(IF(BD128="R.RESIDUAL
7","R. RESIDUAL"," ")))),"",(IF(V128="R.INHERENTE
7","R. INHERENTE",(IF(BD128="R.RESIDUAL
7","R. RESIDUAL"," ")))))</f>
        <v xml:space="preserve"> </v>
      </c>
      <c r="BK131" s="257" t="str">
        <f>IF(ISERROR(IF(V128="R.INHERENTE
12","R. INHERENTE",(IF(BD128="R.RESIDUAL
12","R. RESIDUAL"," ")))),"",(IF(V128="R.INHERENTE
12","R. INHERENTE",(IF(BD128="R.RESIDUAL
12","R. RESIDUAL"," ")))))</f>
        <v xml:space="preserve"> </v>
      </c>
      <c r="BL131" s="258" t="str">
        <f>IF(ISERROR(IF(V128="R.INHERENTE
17","R. INHERENTE",(IF(BD128="R.RESIDUAL
17","R. RESIDUAL"," ")))),"",(IF(V128="R.INHERENTE
17","R. INHERENTE",(IF(BD128="R.RESIDUAL
17","R. RESIDUAL"," ")))))</f>
        <v xml:space="preserve"> </v>
      </c>
      <c r="BM131" s="259" t="str">
        <f>IF(ISERROR(IF(V128="R.INHERENTE
22","R. INHERENTE",(IF(BD128="R.RESIDUAL
22","R. RESIDUAL"," ")))),"",(IF(V128="R.INHERENTE
22","R. INHERENTE",(IF(BD128="R.RESIDUAL
22","R. RESIDUAL"," ")))))</f>
        <v>R. RESIDUAL</v>
      </c>
      <c r="BN131" s="346"/>
      <c r="BO131" s="1579"/>
      <c r="BP131" s="1527"/>
      <c r="BQ131" s="1527"/>
      <c r="BR131" s="1527"/>
      <c r="BS131" s="1527"/>
      <c r="BT131" s="1503"/>
      <c r="BU131" s="346"/>
      <c r="BV131" s="1574"/>
      <c r="BW131" s="1527"/>
      <c r="BX131" s="1577"/>
      <c r="BY131" s="346"/>
      <c r="BZ131" s="1280"/>
      <c r="CA131" s="1244"/>
      <c r="CB131" s="1247"/>
      <c r="CC131" s="1255"/>
      <c r="CD131" s="1255"/>
      <c r="CE131" s="1255"/>
      <c r="CF131" s="1255"/>
      <c r="CG131" s="1255"/>
      <c r="CH131" s="1255"/>
      <c r="CI131" s="1255"/>
      <c r="CJ131" s="1255"/>
      <c r="CK131" s="1255"/>
      <c r="CL131" s="1255"/>
      <c r="CM131" s="1255"/>
      <c r="CN131" s="1255"/>
      <c r="CO131" s="1255"/>
      <c r="CP131" s="1255"/>
      <c r="CQ131" s="1255"/>
      <c r="CR131" s="1255"/>
      <c r="CS131" s="1255"/>
      <c r="CT131" s="1557"/>
      <c r="CU131" s="346"/>
      <c r="CV131" s="1280"/>
      <c r="CW131" s="1244"/>
      <c r="CX131" s="1247"/>
      <c r="CY131" s="1235"/>
      <c r="CZ131" s="1239"/>
      <c r="DA131" s="1240"/>
      <c r="DB131" s="1239"/>
      <c r="DC131" s="1240"/>
      <c r="DD131" s="1235"/>
      <c r="DE131" s="1235"/>
      <c r="DF131" s="1235"/>
      <c r="DG131" s="1235"/>
      <c r="DH131" s="1235"/>
      <c r="DI131" s="1235"/>
      <c r="DJ131" s="1235"/>
      <c r="DK131" s="1235"/>
      <c r="DL131" s="1235"/>
      <c r="DM131" s="1235"/>
      <c r="DN131" s="1235"/>
      <c r="DO131" s="1235"/>
      <c r="DP131" s="1235"/>
      <c r="DQ131" s="1235"/>
      <c r="DR131" s="1235"/>
      <c r="DS131" s="1235"/>
      <c r="DT131" s="1557"/>
      <c r="DU131" s="346"/>
      <c r="DV131" s="1706"/>
      <c r="DW131" s="1709"/>
      <c r="DX131" s="1709"/>
      <c r="DY131" s="1712"/>
    </row>
    <row r="132" spans="2:129" s="263" customFormat="1" ht="48" customHeight="1" thickBot="1" x14ac:dyDescent="0.3">
      <c r="B132" s="1195"/>
      <c r="C132" s="1340"/>
      <c r="D132" s="1343"/>
      <c r="E132" s="1346"/>
      <c r="F132" s="1343"/>
      <c r="G132" s="1290"/>
      <c r="H132" s="1293"/>
      <c r="I132" s="487"/>
      <c r="J132" s="435" t="s">
        <v>940</v>
      </c>
      <c r="K132" s="387"/>
      <c r="L132" s="433"/>
      <c r="M132" s="1296"/>
      <c r="N132" s="1308"/>
      <c r="O132" s="1369"/>
      <c r="P132" s="346"/>
      <c r="Q132" s="1363"/>
      <c r="R132" s="1299"/>
      <c r="S132" s="1302"/>
      <c r="T132" s="1305"/>
      <c r="U132" s="1320"/>
      <c r="V132" s="1317"/>
      <c r="W132" s="442"/>
      <c r="X132" s="243"/>
      <c r="Y132" s="244"/>
      <c r="Z132" s="1366"/>
      <c r="AA132" s="1309"/>
      <c r="AB132" s="1310"/>
      <c r="AC132" s="1309"/>
      <c r="AD132" s="1310"/>
      <c r="AE132" s="1309"/>
      <c r="AF132" s="1310"/>
      <c r="AG132" s="1309"/>
      <c r="AH132" s="1310"/>
      <c r="AI132" s="1309"/>
      <c r="AJ132" s="1310"/>
      <c r="AK132" s="361">
        <f>AA132+AC132+AE132+AG132+AI132</f>
        <v>0</v>
      </c>
      <c r="AL132" s="355"/>
      <c r="AM132" s="1337"/>
      <c r="AN132" s="1329"/>
      <c r="AO132" s="1330"/>
      <c r="AP132" s="1547"/>
      <c r="AQ132" s="1548"/>
      <c r="AR132" s="1329"/>
      <c r="AS132" s="1330"/>
      <c r="AT132" s="250"/>
      <c r="AU132" s="456"/>
      <c r="AV132" s="249"/>
      <c r="AW132" s="247"/>
      <c r="AX132" s="245"/>
      <c r="AY132" s="448">
        <f>+(IF(AND($AZ140&gt;0,$AZ140&lt;=0.2),0.2,(IF(AND($AZ140&gt;0.2,$AZ140&lt;=0.4),0.4,(IF(AND($AZ140&gt;0.4,$AZ140&lt;=0.6),0.6,(IF(AND($AZ140&gt;0.6,$AZ140&lt;=0.8),0.8,(IF($AZ140&gt;0.8,1,""))))))))))</f>
        <v>0.4</v>
      </c>
      <c r="AZ132" s="1510"/>
      <c r="BA132" s="1323"/>
      <c r="BB132" s="1326"/>
      <c r="BC132" s="1323"/>
      <c r="BD132" s="1513"/>
      <c r="BE132" s="1507"/>
      <c r="BF132" s="345"/>
      <c r="BG132" s="256"/>
      <c r="BH132" s="349">
        <v>0.2</v>
      </c>
      <c r="BI132" s="407" t="str">
        <f>IF(ISERROR(IF(V128="R.INHERENTE
1","R. INHERENTE",(IF(BD128="R.RESIDUAL
1","R. RESIDUAL"," ")))),"",(IF(V128="R.INHERENTE
1","R. INHERENTE",(IF(BD128="R.RESIDUAL
1","R. RESIDUAL"," ")))))</f>
        <v xml:space="preserve"> </v>
      </c>
      <c r="BJ132" s="408" t="str">
        <f>IF(ISERROR(IF(V128="R.INHERENTE
6","R. INHERENTE",(IF(BD128="R.RESIDUAL
6","R. RESIDUAL"," ")))),"",(IF(V128="R.INHERENTE
6","R. INHERENTE",(IF(BD128="R.RESIDUAL
6","R. RESIDUAL"," ")))))</f>
        <v xml:space="preserve"> </v>
      </c>
      <c r="BK132" s="260" t="str">
        <f>IF(ISERROR(IF(V128="R.INHERENTE
11","R. INHERENTE",(IF(BD128="R.RESIDUAL
11","R. RESIDUAL"," ")))),"",(IF(V128="R.INHERENTE
11","R. INHERENTE",(IF(BD128="R.RESIDUAL
11","R. RESIDUAL"," ")))))</f>
        <v xml:space="preserve"> </v>
      </c>
      <c r="BL132" s="261" t="str">
        <f>IF(ISERROR(IF(V128="R.INHERENTE
16","R. INHERENTE",(IF(BD128="R.RESIDUAL
16","R. RESIDUAL"," ")))),"",(IF(V128="R.INHERENTE
16","R. INHERENTE",(IF(BD128="R.RESIDUAL
16","R. RESIDUAL"," ")))))</f>
        <v xml:space="preserve"> </v>
      </c>
      <c r="BM132" s="262" t="str">
        <f>IF(ISERROR(IF(V128="R.INHERENTE
21","R. INHERENTE",(IF(BD128="R.RESIDUAL
21","R. RESIDUAL"," ")))),"",(IF(V128="R.INHERENTE
21","R. INHERENTE",(IF(BD128="R.RESIDUAL
21","R. RESIDUAL"," ")))))</f>
        <v xml:space="preserve"> </v>
      </c>
      <c r="BN132" s="346"/>
      <c r="BO132" s="1580"/>
      <c r="BP132" s="1528"/>
      <c r="BQ132" s="1528"/>
      <c r="BR132" s="1528"/>
      <c r="BS132" s="1528"/>
      <c r="BT132" s="1504"/>
      <c r="BU132" s="346"/>
      <c r="BV132" s="1575"/>
      <c r="BW132" s="1528"/>
      <c r="BX132" s="1578"/>
      <c r="BY132" s="346"/>
      <c r="BZ132" s="1281"/>
      <c r="CA132" s="1245"/>
      <c r="CB132" s="1248"/>
      <c r="CC132" s="1256"/>
      <c r="CD132" s="1256"/>
      <c r="CE132" s="1256"/>
      <c r="CF132" s="1256"/>
      <c r="CG132" s="1256"/>
      <c r="CH132" s="1256"/>
      <c r="CI132" s="1256"/>
      <c r="CJ132" s="1256"/>
      <c r="CK132" s="1256"/>
      <c r="CL132" s="1256"/>
      <c r="CM132" s="1256"/>
      <c r="CN132" s="1256"/>
      <c r="CO132" s="1256"/>
      <c r="CP132" s="1256"/>
      <c r="CQ132" s="1256"/>
      <c r="CR132" s="1256"/>
      <c r="CS132" s="1256"/>
      <c r="CT132" s="1558"/>
      <c r="CU132" s="346"/>
      <c r="CV132" s="1281"/>
      <c r="CW132" s="1245"/>
      <c r="CX132" s="1248"/>
      <c r="CY132" s="1236"/>
      <c r="CZ132" s="1241"/>
      <c r="DA132" s="1242"/>
      <c r="DB132" s="1241"/>
      <c r="DC132" s="1242"/>
      <c r="DD132" s="1236"/>
      <c r="DE132" s="1236"/>
      <c r="DF132" s="1236"/>
      <c r="DG132" s="1236"/>
      <c r="DH132" s="1236"/>
      <c r="DI132" s="1236"/>
      <c r="DJ132" s="1236"/>
      <c r="DK132" s="1236"/>
      <c r="DL132" s="1236"/>
      <c r="DM132" s="1236"/>
      <c r="DN132" s="1236"/>
      <c r="DO132" s="1236"/>
      <c r="DP132" s="1236"/>
      <c r="DQ132" s="1236"/>
      <c r="DR132" s="1236"/>
      <c r="DS132" s="1236"/>
      <c r="DT132" s="1558"/>
      <c r="DU132" s="346"/>
      <c r="DV132" s="1707"/>
      <c r="DW132" s="1710"/>
      <c r="DX132" s="1710"/>
      <c r="DY132" s="1713"/>
    </row>
    <row r="133" spans="2:129" ht="12.75" customHeight="1" thickBot="1" x14ac:dyDescent="0.3">
      <c r="W133" s="442"/>
      <c r="AY133" s="448"/>
      <c r="AZ133" s="345"/>
      <c r="BA133" s="345"/>
      <c r="BB133" s="345"/>
      <c r="BC133" s="345"/>
      <c r="BD133" s="345"/>
      <c r="BI133" s="358">
        <v>0.2</v>
      </c>
      <c r="BJ133" s="359">
        <v>0.4</v>
      </c>
      <c r="BK133" s="359">
        <v>0.60000000000000009</v>
      </c>
      <c r="BL133" s="359">
        <v>0.8</v>
      </c>
      <c r="BM133" s="359">
        <v>1</v>
      </c>
    </row>
    <row r="134" spans="2:129" s="263" customFormat="1" ht="48" customHeight="1" thickBot="1" x14ac:dyDescent="0.3">
      <c r="B134" s="1193" t="s">
        <v>1519</v>
      </c>
      <c r="C134" s="1338">
        <v>20</v>
      </c>
      <c r="D134" s="1341" t="s">
        <v>910</v>
      </c>
      <c r="E134" s="1344" t="s">
        <v>928</v>
      </c>
      <c r="F134" s="1341" t="s">
        <v>548</v>
      </c>
      <c r="G134" s="1288" t="s">
        <v>944</v>
      </c>
      <c r="H134" s="1291" t="s">
        <v>1265</v>
      </c>
      <c r="I134" s="464" t="s">
        <v>1251</v>
      </c>
      <c r="J134" s="436" t="s">
        <v>937</v>
      </c>
      <c r="K134" s="466" t="s">
        <v>1252</v>
      </c>
      <c r="L134" s="437" t="s">
        <v>749</v>
      </c>
      <c r="M134" s="1294" t="str">
        <f>IF(G134="","",(CONCATENATE("Posibilidad de afectación ",G134," ",H134," ",I134," ",I135," ",I136," ",I137," ",I138)))</f>
        <v xml:space="preserve">Posibilidad de afectación reputacional y económica por investigaciones y/o sanciones en la contratación de un bien o servicio a beneficio propio o de terceros, debido a modificaciones intencionales en las condiciones generales desde la etapa precontractual.    </v>
      </c>
      <c r="N134" s="1306" t="s">
        <v>745</v>
      </c>
      <c r="O134" s="1367" t="s">
        <v>720</v>
      </c>
      <c r="P134" s="346"/>
      <c r="Q134" s="1361" t="s">
        <v>758</v>
      </c>
      <c r="R134" s="1297">
        <f>IF(ISERROR(VLOOKUP($Q134,Listas!$F$21:$G$25,2,FALSE)),"",(VLOOKUP($Q134,Listas!$F$21:$G$25,2,FALSE)))</f>
        <v>0.6</v>
      </c>
      <c r="S134" s="1300" t="str">
        <f>IF(ISERROR(VLOOKUP($R134,Listas!$F$4:$G$8,2,FALSE)),"",(VLOOKUP($R134,Listas!$F$4:$G$8,2,FALSE)))</f>
        <v>MEDIA
El evento podrá ocurrir en algún momento.</v>
      </c>
      <c r="T134" s="1303" t="s">
        <v>726</v>
      </c>
      <c r="U134" s="1318">
        <f>IF(ISERROR(VLOOKUP($T134,Listas!$F$30:$G$37,2,FALSE)),"",(VLOOKUP($T134,Listas!$F$30:$G$37,2,FALSE)))</f>
        <v>0.8</v>
      </c>
      <c r="V134" s="1315" t="str">
        <f>IF(R134="","",(CONCATENATE("R.INHERENTE
",(IF(AND($R134=0.2,$U134=0.2),1,(IF(AND($R134=0.2,$U134=0.4),6,(IF(AND($R134=0.2,$U134=0.6),11,(IF(AND($R134=0.2,$U134=0.8),16,(IF(AND($R134=0.2,$U134=1),21,(IF(AND($R134=0.4,$U134=0.2),2,(IF(AND($R134=0.4,$U134=0.4),7,(IF(AND($R134=0.4,$U134=0.6),12,(IF(AND($R134=0.4,$U134=0.8),17,(IF(AND($R134=0.4,$U134=1),22,(IF(AND($R134=0.6,$U134=0.2),3,(IF(AND($R134=0.6,$U134=0.4),8,(IF(AND($R134=0.6,$U134=0.6),13,(IF(AND($R134=0.6,$U134=0.8),18,(IF(AND($R134=0.6,$U134=1),23,(IF(AND($R134=0.8,$U134=0.2),4,(IF(AND($R134=0.8,$U134=0.4),9,(IF(AND($R134=0.8,$U134=0.6),14,(IF(AND($R134=0.8,$U134=0.8),19,(IF(AND($R134=0.8,$U134=1),24,(IF(AND($R134=1,$U134=0.2),5,(IF(AND($R134=1,$U134=0.4),10,(IF(AND($R134=1,$U134=0.6),15,(IF(AND($R134=1,$U134=0.8),20,(IF(AND($R134=1,$U134=1),25,"")))))))))))))))))))))))))))))))))))))))))))))))))))))</f>
        <v>R.INHERENTE
18</v>
      </c>
      <c r="W134" s="442"/>
      <c r="X134" s="472" t="s">
        <v>1504</v>
      </c>
      <c r="Y134" s="265" t="s">
        <v>650</v>
      </c>
      <c r="Z134" s="1364" t="s">
        <v>43</v>
      </c>
      <c r="AA134" s="1388"/>
      <c r="AB134" s="1389"/>
      <c r="AC134" s="1388">
        <v>15</v>
      </c>
      <c r="AD134" s="1389"/>
      <c r="AE134" s="1388"/>
      <c r="AF134" s="1389"/>
      <c r="AG134" s="1388"/>
      <c r="AH134" s="1389"/>
      <c r="AI134" s="1388">
        <v>15</v>
      </c>
      <c r="AJ134" s="1389"/>
      <c r="AK134" s="366">
        <f>AA134+AC134+AE134+AG134+AI134</f>
        <v>30</v>
      </c>
      <c r="AL134" s="356">
        <v>0.42</v>
      </c>
      <c r="AM134" s="1335">
        <f>U134</f>
        <v>0.8</v>
      </c>
      <c r="AN134" s="1331" t="s">
        <v>189</v>
      </c>
      <c r="AO134" s="1332"/>
      <c r="AP134" s="1333" t="s">
        <v>538</v>
      </c>
      <c r="AQ134" s="1334"/>
      <c r="AR134" s="1331" t="s">
        <v>189</v>
      </c>
      <c r="AS134" s="1332"/>
      <c r="AT134" s="486" t="s">
        <v>1253</v>
      </c>
      <c r="AU134" s="458" t="s">
        <v>771</v>
      </c>
      <c r="AV134" s="475" t="s">
        <v>1260</v>
      </c>
      <c r="AW134" s="491" t="s">
        <v>1257</v>
      </c>
      <c r="AX134" s="492" t="s">
        <v>1258</v>
      </c>
      <c r="AY134" s="448"/>
      <c r="AZ134" s="1508">
        <f>+MIN(AL134:AL138)</f>
        <v>0.14399999999999999</v>
      </c>
      <c r="BA134" s="1321" t="str">
        <f>+(IF($AY126=0.2,"MUY BAJA",(IF($AY126=0.4,"BAJA",(IF($AY126=0.6,"MEDIA",(IF($AY126=0.8,"ALTA",(IF($AY126=1,"MUY ALTA",""))))))))))</f>
        <v>MUY BAJA</v>
      </c>
      <c r="BB134" s="1324">
        <f>+MIN(AM134:AM138)</f>
        <v>0.8</v>
      </c>
      <c r="BC134" s="1321" t="str">
        <f>+(IF($BF134=0.2,"MUY BAJA",(IF($BF134=0.4,"BAJA",(IF($BF134=0.6,"MEDIA",(IF($BF134=0.8,"ALTA",(IF($BF134=1,"MUY ALTA",""))))))))))</f>
        <v>ALTA</v>
      </c>
      <c r="BD134" s="1511" t="str">
        <f>IF($AY126="","",(CONCATENATE("R.RESIDUAL
",(IF(AND($AY126=0.2,$BF134=0.2),1,(IF(AND($AY126=0.2,$BF134=0.4),6,(IF(AND($AY126=0.2,$BF134=0.6),11,(IF(AND($AY126=0.2,$BF134=0.8),16,(IF(AND($AY126=0.2,$BF134=1),21,(IF(AND($AY126=0.4,$BF134=0.2),2,(IF(AND($AY126=0.4,$BF134=0.4),7,(IF(AND($AY126=0.4,$BF134=0.6),12,(IF(AND($AY126=0.4,$BF134=0.8),17,(IF(AND($AY126=0.4,$BF134=1),22,(IF(AND($AY126=0.6,$BF134=0.2),3,(IF(AND($AY126=0.6,$BF134=0.4),8,(IF(AND($AY126=0.6,$BF134=0.6),13,(IF(AND($AY126=0.6,$BF134=0.8),18,(IF(AND($AY126=0.6,$BF134=1),23,(IF(AND($AY126=0.8,$BF134=0.2),4,(IF(AND($AY126=0.8,$BF134=0.4),9,(IF(AND($AY126=0.8,$BF134=0.6),14,(IF(AND($AY126=0.8,$BF134=0.8),19,(IF(AND($AY126=0.8,$BF134=1),24,(IF(AND($AY126=1,$BF134=0.2),5,(IF(AND($AY126=1,$BF134=0.4),10,(IF(AND($AY126=1,$BF134=0.6),15,(IF(AND($AY126=1,$BF134=0.8),20,(IF(AND($AY126=1,$BF134=1),25,"")))))))))))))))))))))))))))))))))))))))))))))))))))))</f>
        <v>R.RESIDUAL
16</v>
      </c>
      <c r="BE134" s="1505" t="s">
        <v>651</v>
      </c>
      <c r="BF134" s="264">
        <f>+(IF(AND($BB134&gt;0,$BB134&lt;=0.2),0.2,(IF(AND($BB134&gt;0.2,$BB134&lt;=0.4),0.4,(IF(AND($BB134&gt;0.4,$BB134&lt;=0.6),0.6,(IF(AND($BB134&gt;0.6,$BB134&lt;=0.8),0.8,(IF($BB134&gt;0.8,1,""))))))))))</f>
        <v>0.8</v>
      </c>
      <c r="BG134" s="253">
        <f>+VLOOKUP($BD134,Listas!$G$114:$H$138,2,FALSE)</f>
        <v>16</v>
      </c>
      <c r="BH134" s="348">
        <v>1</v>
      </c>
      <c r="BI134" s="403" t="str">
        <f>IF(ISERROR(IF(V134="R.INHERENTE
5","R. INHERENTE",(IF(BD134="R.RESIDUAL
5","R. RESIDUAL"," ")))),"",(IF(V134="R.INHERENTE
5","R. INHERENTE",(IF(BD134="R.RESIDUAL
5","R. RESIDUAL"," ")))))</f>
        <v xml:space="preserve"> </v>
      </c>
      <c r="BJ134" s="404" t="str">
        <f>IF(ISERROR(IF(V134="R.INHERENTE
10","R. INHERENTE",(IF(BD134="R.RESIDUAL
10","R. RESIDUAL"," ")))),"",(IF(V134="R.INHERENTE
10","R. INHERENTE",(IF(BD134="R.RESIDUAL
10","R. RESIDUAL"," ")))))</f>
        <v xml:space="preserve"> </v>
      </c>
      <c r="BK134" s="409" t="str">
        <f>IF(ISERROR(IF(V134="R.INHERENTE
15","R. INHERENTE",(IF(BD134="R.RESIDUAL
15","R. RESIDUAL"," ")))),"",(IF(V134="R.INHERENTE
15","R. INHERENTE",(IF(BD134="R.RESIDUAL
15","R. RESIDUAL"," ")))))</f>
        <v xml:space="preserve"> </v>
      </c>
      <c r="BL134" s="409" t="str">
        <f>IF(ISERROR(IF(V134="R.INHERENTE
20","R. INHERENTE",(IF(BD134="R.RESIDUAL
20","R. RESIDUAL"," ")))),"",(IF(V134="R.INHERENTE
20","R. INHERENTE",(IF(BD134="R.RESIDUAL
20","R. RESIDUAL"," ")))))</f>
        <v xml:space="preserve"> </v>
      </c>
      <c r="BM134" s="254" t="str">
        <f>IF(ISERROR(IF(V134="R.INHERENTE
25","R. INHERENTE",(IF(BD134="R.RESIDUAL
25","R. RESIDUAL"," ")))),"",(IF(V134="R.INHERENTE
25","R. INHERENTE",(IF(BD134="R.RESIDUAL
25","R. RESIDUAL"," ")))))</f>
        <v xml:space="preserve"> </v>
      </c>
      <c r="BN134" s="346"/>
      <c r="BO134" s="1565" t="s">
        <v>1448</v>
      </c>
      <c r="BP134" s="1266" t="s">
        <v>1264</v>
      </c>
      <c r="BQ134" s="1526">
        <v>45017</v>
      </c>
      <c r="BR134" s="1526">
        <v>45170</v>
      </c>
      <c r="BS134" s="1266" t="s">
        <v>1054</v>
      </c>
      <c r="BT134" s="1502" t="s">
        <v>596</v>
      </c>
      <c r="BU134" s="346"/>
      <c r="BV134" s="1573" t="s">
        <v>1452</v>
      </c>
      <c r="BW134" s="1266" t="s">
        <v>1475</v>
      </c>
      <c r="BX134" s="1576" t="s">
        <v>1469</v>
      </c>
      <c r="BY134" s="346"/>
      <c r="BZ134" s="1279" t="s">
        <v>1720</v>
      </c>
      <c r="CA134" s="1243" t="s">
        <v>1721</v>
      </c>
      <c r="CB134" s="1246" t="s">
        <v>1722</v>
      </c>
      <c r="CC134" s="1254"/>
      <c r="CD134" s="1254" t="s">
        <v>189</v>
      </c>
      <c r="CE134" s="1254" t="s">
        <v>189</v>
      </c>
      <c r="CF134" s="1254" t="s">
        <v>189</v>
      </c>
      <c r="CG134" s="1254"/>
      <c r="CH134" s="1254" t="s">
        <v>189</v>
      </c>
      <c r="CI134" s="1254" t="s">
        <v>189</v>
      </c>
      <c r="CJ134" s="1254" t="s">
        <v>189</v>
      </c>
      <c r="CK134" s="1254"/>
      <c r="CL134" s="1254" t="s">
        <v>39</v>
      </c>
      <c r="CM134" s="1254" t="s">
        <v>39</v>
      </c>
      <c r="CN134" s="1254" t="s">
        <v>39</v>
      </c>
      <c r="CO134" s="1254"/>
      <c r="CP134" s="1254" t="s">
        <v>189</v>
      </c>
      <c r="CQ134" s="1254" t="s">
        <v>189</v>
      </c>
      <c r="CR134" s="1254" t="s">
        <v>189</v>
      </c>
      <c r="CS134" s="1254"/>
      <c r="CT134" s="1556" t="s">
        <v>1718</v>
      </c>
      <c r="CU134" s="346"/>
      <c r="CV134" s="1279" t="s">
        <v>1720</v>
      </c>
      <c r="CW134" s="1243" t="s">
        <v>1721</v>
      </c>
      <c r="CX134" s="1246" t="s">
        <v>1722</v>
      </c>
      <c r="CY134" s="1234"/>
      <c r="CZ134" s="1237" t="s">
        <v>39</v>
      </c>
      <c r="DA134" s="1238"/>
      <c r="DB134" s="1237"/>
      <c r="DC134" s="1238"/>
      <c r="DD134" s="1234" t="s">
        <v>189</v>
      </c>
      <c r="DE134" s="1234" t="s">
        <v>189</v>
      </c>
      <c r="DF134" s="1234" t="s">
        <v>189</v>
      </c>
      <c r="DG134" s="1234"/>
      <c r="DH134" s="1234" t="s">
        <v>189</v>
      </c>
      <c r="DI134" s="1234" t="s">
        <v>189</v>
      </c>
      <c r="DJ134" s="1234" t="s">
        <v>189</v>
      </c>
      <c r="DK134" s="1234"/>
      <c r="DL134" s="1234" t="s">
        <v>39</v>
      </c>
      <c r="DM134" s="1234" t="s">
        <v>39</v>
      </c>
      <c r="DN134" s="1234" t="s">
        <v>39</v>
      </c>
      <c r="DO134" s="1234"/>
      <c r="DP134" s="1234" t="s">
        <v>189</v>
      </c>
      <c r="DQ134" s="1234" t="s">
        <v>189</v>
      </c>
      <c r="DR134" s="1234" t="s">
        <v>189</v>
      </c>
      <c r="DS134" s="1234"/>
      <c r="DT134" s="1556" t="s">
        <v>1719</v>
      </c>
      <c r="DU134" s="346"/>
      <c r="DV134" s="1705"/>
      <c r="DW134" s="1708"/>
      <c r="DX134" s="1708"/>
      <c r="DY134" s="1711"/>
    </row>
    <row r="135" spans="2:129" s="263" customFormat="1" ht="48" customHeight="1" thickBot="1" x14ac:dyDescent="0.3">
      <c r="B135" s="1194"/>
      <c r="C135" s="1339"/>
      <c r="D135" s="1342"/>
      <c r="E135" s="1345"/>
      <c r="F135" s="1342"/>
      <c r="G135" s="1289"/>
      <c r="H135" s="1292"/>
      <c r="I135" s="465"/>
      <c r="J135" s="434" t="s">
        <v>936</v>
      </c>
      <c r="K135" s="386"/>
      <c r="L135" s="432"/>
      <c r="M135" s="1295"/>
      <c r="N135" s="1307"/>
      <c r="O135" s="1368"/>
      <c r="P135" s="346"/>
      <c r="Q135" s="1362"/>
      <c r="R135" s="1298"/>
      <c r="S135" s="1301"/>
      <c r="T135" s="1304"/>
      <c r="U135" s="1319"/>
      <c r="V135" s="1316"/>
      <c r="W135" s="442"/>
      <c r="X135" s="472" t="s">
        <v>1505</v>
      </c>
      <c r="Y135" s="240" t="s">
        <v>650</v>
      </c>
      <c r="Z135" s="1365"/>
      <c r="AA135" s="1311"/>
      <c r="AB135" s="1312"/>
      <c r="AC135" s="1311">
        <v>15</v>
      </c>
      <c r="AD135" s="1312"/>
      <c r="AE135" s="1311"/>
      <c r="AF135" s="1312"/>
      <c r="AG135" s="1311"/>
      <c r="AH135" s="1312"/>
      <c r="AI135" s="1311">
        <v>15</v>
      </c>
      <c r="AJ135" s="1312"/>
      <c r="AK135" s="360">
        <f>AA135+AC135+AE135+AG135+AI135</f>
        <v>30</v>
      </c>
      <c r="AL135" s="354">
        <v>0.29399999999999998</v>
      </c>
      <c r="AM135" s="1336"/>
      <c r="AN135" s="1327" t="s">
        <v>189</v>
      </c>
      <c r="AO135" s="1328"/>
      <c r="AP135" s="1313" t="s">
        <v>538</v>
      </c>
      <c r="AQ135" s="1314"/>
      <c r="AR135" s="1327" t="s">
        <v>189</v>
      </c>
      <c r="AS135" s="1328"/>
      <c r="AT135" s="479" t="s">
        <v>1254</v>
      </c>
      <c r="AU135" s="459" t="s">
        <v>771</v>
      </c>
      <c r="AV135" s="485" t="s">
        <v>1261</v>
      </c>
      <c r="AW135" s="493" t="s">
        <v>1257</v>
      </c>
      <c r="AX135" s="494" t="s">
        <v>1258</v>
      </c>
      <c r="AY135" s="448"/>
      <c r="AZ135" s="1509"/>
      <c r="BA135" s="1322"/>
      <c r="BB135" s="1325"/>
      <c r="BC135" s="1322"/>
      <c r="BD135" s="1512"/>
      <c r="BE135" s="1506"/>
      <c r="BF135" s="345"/>
      <c r="BG135" s="256"/>
      <c r="BH135" s="348">
        <v>0.8</v>
      </c>
      <c r="BI135" s="405" t="str">
        <f>IF(ISERROR(IF(V134="R.INHERENTE
4","R. INHERENTE",(IF(BD134="R.RESIDUAL
4","R. RESIDUAL"," ")))),"",(IF(V134="R.INHERENTE
4","R. INHERENTE",(IF(BD134="R.RESIDUAL
4","R. RESIDUAL"," ")))))</f>
        <v xml:space="preserve"> </v>
      </c>
      <c r="BJ135" s="406" t="str">
        <f>IF(ISERROR(IF(V134="R.INHERENTE
9","R. INHERENTE",(IF(BD134="R.RESIDUAL
9","R. RESIDUAL"," ")))),"",(IF(V134="R.INHERENTE
9","R. INHERENTE",(IF(BD134="R.RESIDUAL
9","R. RESIDUAL"," ")))))</f>
        <v xml:space="preserve"> </v>
      </c>
      <c r="BK135" s="258" t="str">
        <f>IF(ISERROR(IF(V134="R.INHERENTE
14","R. INHERENTE",(IF(BD134="R.RESIDUAL
14","R. RESIDUAL"," ")))),"",(IF(V134="R.INHERENTE
14","R. INHERENTE",(IF(BD134="R.RESIDUAL
14","R. RESIDUAL"," ")))))</f>
        <v xml:space="preserve"> </v>
      </c>
      <c r="BL135" s="410" t="str">
        <f>IF(ISERROR(IF(V134="R.INHERENTE
19","R. INHERENTE",(IF(BD134="R.RESIDUAL
19","R. RESIDUAL"," ")))),"",(IF(V134="R.INHERENTE
19","R. INHERENTE",(IF(BD134="R.RESIDUAL
19","R. RESIDUAL"," ")))))</f>
        <v xml:space="preserve"> </v>
      </c>
      <c r="BM135" s="259" t="str">
        <f>IF(ISERROR(IF(V134="R.INHERENTE
24","R. INHERENTE",(IF(BD134="R.RESIDUAL
24","R. RESIDUAL"," ")))),"",(IF(V134="R.INHERENTE
24","R. INHERENTE",(IF(BD134="R.RESIDUAL
24","R. RESIDUAL"," ")))))</f>
        <v xml:space="preserve"> </v>
      </c>
      <c r="BN135" s="346"/>
      <c r="BO135" s="1579"/>
      <c r="BP135" s="1527"/>
      <c r="BQ135" s="1527"/>
      <c r="BR135" s="1527"/>
      <c r="BS135" s="1527"/>
      <c r="BT135" s="1503"/>
      <c r="BU135" s="346"/>
      <c r="BV135" s="1574"/>
      <c r="BW135" s="1527"/>
      <c r="BX135" s="1577"/>
      <c r="BY135" s="346"/>
      <c r="BZ135" s="1280"/>
      <c r="CA135" s="1244"/>
      <c r="CB135" s="1247"/>
      <c r="CC135" s="1255"/>
      <c r="CD135" s="1255"/>
      <c r="CE135" s="1255"/>
      <c r="CF135" s="1255"/>
      <c r="CG135" s="1255"/>
      <c r="CH135" s="1255"/>
      <c r="CI135" s="1255"/>
      <c r="CJ135" s="1255"/>
      <c r="CK135" s="1255"/>
      <c r="CL135" s="1255"/>
      <c r="CM135" s="1255"/>
      <c r="CN135" s="1255"/>
      <c r="CO135" s="1255"/>
      <c r="CP135" s="1255"/>
      <c r="CQ135" s="1255"/>
      <c r="CR135" s="1255"/>
      <c r="CS135" s="1255"/>
      <c r="CT135" s="1557"/>
      <c r="CU135" s="346"/>
      <c r="CV135" s="1280"/>
      <c r="CW135" s="1244"/>
      <c r="CX135" s="1247"/>
      <c r="CY135" s="1235"/>
      <c r="CZ135" s="1239"/>
      <c r="DA135" s="1240"/>
      <c r="DB135" s="1239"/>
      <c r="DC135" s="1240"/>
      <c r="DD135" s="1235"/>
      <c r="DE135" s="1235"/>
      <c r="DF135" s="1235"/>
      <c r="DG135" s="1235"/>
      <c r="DH135" s="1235"/>
      <c r="DI135" s="1235"/>
      <c r="DJ135" s="1235"/>
      <c r="DK135" s="1235"/>
      <c r="DL135" s="1235"/>
      <c r="DM135" s="1235"/>
      <c r="DN135" s="1235"/>
      <c r="DO135" s="1235"/>
      <c r="DP135" s="1235"/>
      <c r="DQ135" s="1235"/>
      <c r="DR135" s="1235"/>
      <c r="DS135" s="1235"/>
      <c r="DT135" s="1557"/>
      <c r="DU135" s="346"/>
      <c r="DV135" s="1706"/>
      <c r="DW135" s="1709"/>
      <c r="DX135" s="1709"/>
      <c r="DY135" s="1712"/>
    </row>
    <row r="136" spans="2:129" s="263" customFormat="1" ht="48" customHeight="1" thickBot="1" x14ac:dyDescent="0.3">
      <c r="B136" s="1194"/>
      <c r="C136" s="1339"/>
      <c r="D136" s="1342"/>
      <c r="E136" s="1345"/>
      <c r="F136" s="1342"/>
      <c r="G136" s="1289"/>
      <c r="H136" s="1292"/>
      <c r="I136" s="431"/>
      <c r="J136" s="434" t="s">
        <v>938</v>
      </c>
      <c r="K136" s="386"/>
      <c r="L136" s="432"/>
      <c r="M136" s="1295"/>
      <c r="N136" s="1307"/>
      <c r="O136" s="1368"/>
      <c r="P136" s="346"/>
      <c r="Q136" s="1362"/>
      <c r="R136" s="1298"/>
      <c r="S136" s="1301"/>
      <c r="T136" s="1304"/>
      <c r="U136" s="1319"/>
      <c r="V136" s="1316"/>
      <c r="W136" s="442"/>
      <c r="X136" s="472" t="s">
        <v>1506</v>
      </c>
      <c r="Y136" s="240" t="s">
        <v>650</v>
      </c>
      <c r="Z136" s="1365"/>
      <c r="AA136" s="1311"/>
      <c r="AB136" s="1312"/>
      <c r="AC136" s="1311">
        <v>15</v>
      </c>
      <c r="AD136" s="1312"/>
      <c r="AE136" s="1311"/>
      <c r="AF136" s="1312"/>
      <c r="AG136" s="1311"/>
      <c r="AH136" s="1312"/>
      <c r="AI136" s="1311">
        <v>15</v>
      </c>
      <c r="AJ136" s="1312"/>
      <c r="AK136" s="360">
        <f>AA136+AC136+AE136+AG136+AI136</f>
        <v>30</v>
      </c>
      <c r="AL136" s="354">
        <v>0.20599999999999999</v>
      </c>
      <c r="AM136" s="1336"/>
      <c r="AN136" s="1327" t="s">
        <v>189</v>
      </c>
      <c r="AO136" s="1328"/>
      <c r="AP136" s="1313" t="s">
        <v>538</v>
      </c>
      <c r="AQ136" s="1314"/>
      <c r="AR136" s="1327" t="s">
        <v>189</v>
      </c>
      <c r="AS136" s="1328"/>
      <c r="AT136" s="479" t="s">
        <v>1255</v>
      </c>
      <c r="AU136" s="459" t="s">
        <v>771</v>
      </c>
      <c r="AV136" s="485" t="s">
        <v>1262</v>
      </c>
      <c r="AW136" s="493" t="s">
        <v>1257</v>
      </c>
      <c r="AX136" s="494" t="s">
        <v>1258</v>
      </c>
      <c r="AY136" s="448"/>
      <c r="AZ136" s="1509"/>
      <c r="BA136" s="1322"/>
      <c r="BB136" s="1325"/>
      <c r="BC136" s="1322"/>
      <c r="BD136" s="1512"/>
      <c r="BE136" s="1506"/>
      <c r="BF136" s="345"/>
      <c r="BG136" s="256"/>
      <c r="BH136" s="348">
        <v>0.60000000000000009</v>
      </c>
      <c r="BI136" s="405" t="str">
        <f>IF(ISERROR(IF(V134="R.INHERENTE
3","R. INHERENTE",(IF(BD134="R.RESIDUAL
3","R. RESIDUAL"," ")))),"",(IF(V134="R.INHERENTE
3","R. INHERENTE",(IF(BD134="R.RESIDUAL
3","R. RESIDUAL"," ")))))</f>
        <v xml:space="preserve"> </v>
      </c>
      <c r="BJ136" s="406" t="str">
        <f>IF(ISERROR(IF(V134="R.INHERENTE
8","R. INHERENTE",(IF(BD134="R.RESIDUAL
8","R. RESIDUAL"," ")))),"",(IF(V134="R.INHERENTE
8","R. INHERENTE",(IF(BD134="R.RESIDUAL
8","R. RESIDUAL"," ")))))</f>
        <v xml:space="preserve"> </v>
      </c>
      <c r="BK136" s="258" t="str">
        <f>IF(ISERROR(IF(V134="R.INHERENTE
13","R. INHERENTE",(IF(BD134="R.RESIDUAL
13","R. RESIDUAL"," ")))),"",(IF(V134="R.INHERENTE
13","R. INHERENTE",(IF(BD134="R.RESIDUAL
13","R. RESIDUAL"," ")))))</f>
        <v xml:space="preserve"> </v>
      </c>
      <c r="BL136" s="410" t="str">
        <f>IF(ISERROR(IF(V134="R.INHERENTE
18","R. INHERENTE",(IF(BD134="R.RESIDUAL
18","R. RESIDUAL"," ")))),"",(IF(V134="R.INHERENTE
18","R. INHERENTE",(IF(BD134="R.RESIDUAL
18","R. RESIDUAL"," ")))))</f>
        <v>R. INHERENTE</v>
      </c>
      <c r="BM136" s="259" t="str">
        <f>IF(ISERROR(IF(V134="R.INHERENTE
23","R. INHERENTE",(IF(BD134="R.RESIDUAL
23","R. RESIDUAL"," ")))),"",(IF(V134="R.INHERENTE
23","R. INHERENTE",(IF(BD134="R.RESIDUAL
23","R. RESIDUAL"," ")))))</f>
        <v xml:space="preserve"> </v>
      </c>
      <c r="BN136" s="346"/>
      <c r="BO136" s="1579"/>
      <c r="BP136" s="1527"/>
      <c r="BQ136" s="1527"/>
      <c r="BR136" s="1527"/>
      <c r="BS136" s="1527"/>
      <c r="BT136" s="1503"/>
      <c r="BU136" s="346"/>
      <c r="BV136" s="1574"/>
      <c r="BW136" s="1527"/>
      <c r="BX136" s="1577"/>
      <c r="BY136" s="346"/>
      <c r="BZ136" s="1280"/>
      <c r="CA136" s="1244"/>
      <c r="CB136" s="1247"/>
      <c r="CC136" s="1255"/>
      <c r="CD136" s="1255"/>
      <c r="CE136" s="1255"/>
      <c r="CF136" s="1255"/>
      <c r="CG136" s="1255"/>
      <c r="CH136" s="1255"/>
      <c r="CI136" s="1255"/>
      <c r="CJ136" s="1255"/>
      <c r="CK136" s="1255"/>
      <c r="CL136" s="1255"/>
      <c r="CM136" s="1255"/>
      <c r="CN136" s="1255"/>
      <c r="CO136" s="1255"/>
      <c r="CP136" s="1255"/>
      <c r="CQ136" s="1255"/>
      <c r="CR136" s="1255"/>
      <c r="CS136" s="1255"/>
      <c r="CT136" s="1557"/>
      <c r="CU136" s="346"/>
      <c r="CV136" s="1280"/>
      <c r="CW136" s="1244"/>
      <c r="CX136" s="1247"/>
      <c r="CY136" s="1235"/>
      <c r="CZ136" s="1239"/>
      <c r="DA136" s="1240"/>
      <c r="DB136" s="1239"/>
      <c r="DC136" s="1240"/>
      <c r="DD136" s="1235"/>
      <c r="DE136" s="1235"/>
      <c r="DF136" s="1235"/>
      <c r="DG136" s="1235"/>
      <c r="DH136" s="1235"/>
      <c r="DI136" s="1235"/>
      <c r="DJ136" s="1235"/>
      <c r="DK136" s="1235"/>
      <c r="DL136" s="1235"/>
      <c r="DM136" s="1235"/>
      <c r="DN136" s="1235"/>
      <c r="DO136" s="1235"/>
      <c r="DP136" s="1235"/>
      <c r="DQ136" s="1235"/>
      <c r="DR136" s="1235"/>
      <c r="DS136" s="1235"/>
      <c r="DT136" s="1557"/>
      <c r="DU136" s="346"/>
      <c r="DV136" s="1706"/>
      <c r="DW136" s="1709"/>
      <c r="DX136" s="1709"/>
      <c r="DY136" s="1712"/>
    </row>
    <row r="137" spans="2:129" s="263" customFormat="1" ht="48" customHeight="1" x14ac:dyDescent="0.25">
      <c r="B137" s="1194"/>
      <c r="C137" s="1339"/>
      <c r="D137" s="1342"/>
      <c r="E137" s="1345"/>
      <c r="F137" s="1342"/>
      <c r="G137" s="1289"/>
      <c r="H137" s="1292"/>
      <c r="I137" s="431"/>
      <c r="J137" s="434" t="s">
        <v>939</v>
      </c>
      <c r="K137" s="386"/>
      <c r="L137" s="432"/>
      <c r="M137" s="1295"/>
      <c r="N137" s="1307"/>
      <c r="O137" s="1368"/>
      <c r="P137" s="346"/>
      <c r="Q137" s="1362"/>
      <c r="R137" s="1298"/>
      <c r="S137" s="1301"/>
      <c r="T137" s="1304"/>
      <c r="U137" s="1319"/>
      <c r="V137" s="1316"/>
      <c r="W137" s="442"/>
      <c r="X137" s="472" t="s">
        <v>1507</v>
      </c>
      <c r="Y137" s="240" t="s">
        <v>650</v>
      </c>
      <c r="Z137" s="1365"/>
      <c r="AA137" s="1311"/>
      <c r="AB137" s="1312"/>
      <c r="AC137" s="1311">
        <v>15</v>
      </c>
      <c r="AD137" s="1312"/>
      <c r="AE137" s="1311"/>
      <c r="AF137" s="1312"/>
      <c r="AG137" s="1311"/>
      <c r="AH137" s="1312"/>
      <c r="AI137" s="1311">
        <v>15</v>
      </c>
      <c r="AJ137" s="1312"/>
      <c r="AK137" s="360">
        <f>AA137+AC137+AE137+AG137+AI137</f>
        <v>30</v>
      </c>
      <c r="AL137" s="354">
        <v>0.14399999999999999</v>
      </c>
      <c r="AM137" s="1336"/>
      <c r="AN137" s="1327" t="s">
        <v>189</v>
      </c>
      <c r="AO137" s="1328"/>
      <c r="AP137" s="1313" t="s">
        <v>538</v>
      </c>
      <c r="AQ137" s="1314"/>
      <c r="AR137" s="1327" t="s">
        <v>189</v>
      </c>
      <c r="AS137" s="1328"/>
      <c r="AT137" s="479" t="s">
        <v>1256</v>
      </c>
      <c r="AU137" s="459" t="s">
        <v>771</v>
      </c>
      <c r="AV137" s="485" t="s">
        <v>1263</v>
      </c>
      <c r="AW137" s="493" t="s">
        <v>1259</v>
      </c>
      <c r="AX137" s="494" t="s">
        <v>1258</v>
      </c>
      <c r="AY137" s="448"/>
      <c r="AZ137" s="1509"/>
      <c r="BA137" s="1322"/>
      <c r="BB137" s="1325"/>
      <c r="BC137" s="1322"/>
      <c r="BD137" s="1512"/>
      <c r="BE137" s="1506"/>
      <c r="BF137" s="345"/>
      <c r="BG137" s="256"/>
      <c r="BH137" s="348">
        <v>0.4</v>
      </c>
      <c r="BI137" s="405" t="str">
        <f>IF(ISERROR(IF(V134="R.INHERENTE
2","R. INHERENTE",(IF(BD134="R.RESIDUAL
2","R. RESIDUAL"," ")))),"",(IF(V134="R.INHERENTE
2","R. INHERENTE",(IF(BD134="R.RESIDUAL
2","R. RESIDUAL"," ")))))</f>
        <v xml:space="preserve"> </v>
      </c>
      <c r="BJ137" s="406" t="str">
        <f>IF(ISERROR(IF(V134="R.INHERENTE
7","R. INHERENTE",(IF(BD134="R.RESIDUAL
7","R. RESIDUAL"," ")))),"",(IF(V134="R.INHERENTE
7","R. INHERENTE",(IF(BD134="R.RESIDUAL
7","R. RESIDUAL"," ")))))</f>
        <v xml:space="preserve"> </v>
      </c>
      <c r="BK137" s="257" t="str">
        <f>IF(ISERROR(IF(V134="R.INHERENTE
12","R. INHERENTE",(IF(BD134="R.RESIDUAL
12","R. RESIDUAL"," ")))),"",(IF(V134="R.INHERENTE
12","R. INHERENTE",(IF(BD134="R.RESIDUAL
12","R. RESIDUAL"," ")))))</f>
        <v xml:space="preserve"> </v>
      </c>
      <c r="BL137" s="258" t="str">
        <f>IF(ISERROR(IF(V134="R.INHERENTE
17","R. INHERENTE",(IF(BD134="R.RESIDUAL
17","R. RESIDUAL"," ")))),"",(IF(V134="R.INHERENTE
17","R. INHERENTE",(IF(BD134="R.RESIDUAL
17","R. RESIDUAL"," ")))))</f>
        <v xml:space="preserve"> </v>
      </c>
      <c r="BM137" s="259" t="str">
        <f>IF(ISERROR(IF(V134="R.INHERENTE
22","R. INHERENTE",(IF(BD134="R.RESIDUAL
22","R. RESIDUAL"," ")))),"",(IF(V134="R.INHERENTE
22","R. INHERENTE",(IF(BD134="R.RESIDUAL
22","R. RESIDUAL"," ")))))</f>
        <v xml:space="preserve"> </v>
      </c>
      <c r="BN137" s="346"/>
      <c r="BO137" s="1579"/>
      <c r="BP137" s="1527"/>
      <c r="BQ137" s="1527"/>
      <c r="BR137" s="1527"/>
      <c r="BS137" s="1527"/>
      <c r="BT137" s="1503"/>
      <c r="BU137" s="346"/>
      <c r="BV137" s="1574"/>
      <c r="BW137" s="1527"/>
      <c r="BX137" s="1577"/>
      <c r="BY137" s="346"/>
      <c r="BZ137" s="1280"/>
      <c r="CA137" s="1244"/>
      <c r="CB137" s="1247"/>
      <c r="CC137" s="1255"/>
      <c r="CD137" s="1255"/>
      <c r="CE137" s="1255"/>
      <c r="CF137" s="1255"/>
      <c r="CG137" s="1255"/>
      <c r="CH137" s="1255"/>
      <c r="CI137" s="1255"/>
      <c r="CJ137" s="1255"/>
      <c r="CK137" s="1255"/>
      <c r="CL137" s="1255"/>
      <c r="CM137" s="1255"/>
      <c r="CN137" s="1255"/>
      <c r="CO137" s="1255"/>
      <c r="CP137" s="1255"/>
      <c r="CQ137" s="1255"/>
      <c r="CR137" s="1255"/>
      <c r="CS137" s="1255"/>
      <c r="CT137" s="1557"/>
      <c r="CU137" s="346"/>
      <c r="CV137" s="1280"/>
      <c r="CW137" s="1244"/>
      <c r="CX137" s="1247"/>
      <c r="CY137" s="1235"/>
      <c r="CZ137" s="1239"/>
      <c r="DA137" s="1240"/>
      <c r="DB137" s="1239"/>
      <c r="DC137" s="1240"/>
      <c r="DD137" s="1235"/>
      <c r="DE137" s="1235"/>
      <c r="DF137" s="1235"/>
      <c r="DG137" s="1235"/>
      <c r="DH137" s="1235"/>
      <c r="DI137" s="1235"/>
      <c r="DJ137" s="1235"/>
      <c r="DK137" s="1235"/>
      <c r="DL137" s="1235"/>
      <c r="DM137" s="1235"/>
      <c r="DN137" s="1235"/>
      <c r="DO137" s="1235"/>
      <c r="DP137" s="1235"/>
      <c r="DQ137" s="1235"/>
      <c r="DR137" s="1235"/>
      <c r="DS137" s="1235"/>
      <c r="DT137" s="1557"/>
      <c r="DU137" s="346"/>
      <c r="DV137" s="1706"/>
      <c r="DW137" s="1709"/>
      <c r="DX137" s="1709"/>
      <c r="DY137" s="1712"/>
    </row>
    <row r="138" spans="2:129" s="263" customFormat="1" ht="48" customHeight="1" thickBot="1" x14ac:dyDescent="0.3">
      <c r="B138" s="1195"/>
      <c r="C138" s="1340"/>
      <c r="D138" s="1343"/>
      <c r="E138" s="1346"/>
      <c r="F138" s="1343"/>
      <c r="G138" s="1290"/>
      <c r="H138" s="1293"/>
      <c r="I138" s="487"/>
      <c r="J138" s="435" t="s">
        <v>940</v>
      </c>
      <c r="K138" s="387"/>
      <c r="L138" s="433"/>
      <c r="M138" s="1296"/>
      <c r="N138" s="1308"/>
      <c r="O138" s="1369"/>
      <c r="P138" s="346"/>
      <c r="Q138" s="1363"/>
      <c r="R138" s="1299"/>
      <c r="S138" s="1302"/>
      <c r="T138" s="1305"/>
      <c r="U138" s="1320"/>
      <c r="V138" s="1317"/>
      <c r="W138" s="442"/>
      <c r="X138" s="243"/>
      <c r="Y138" s="244"/>
      <c r="Z138" s="1366"/>
      <c r="AA138" s="1309"/>
      <c r="AB138" s="1310"/>
      <c r="AC138" s="1309"/>
      <c r="AD138" s="1310"/>
      <c r="AE138" s="1309"/>
      <c r="AF138" s="1310"/>
      <c r="AG138" s="1309"/>
      <c r="AH138" s="1310"/>
      <c r="AI138" s="1309"/>
      <c r="AJ138" s="1310"/>
      <c r="AK138" s="361">
        <f>AA138+AC138+AE138+AG138+AI138</f>
        <v>0</v>
      </c>
      <c r="AL138" s="355"/>
      <c r="AM138" s="1337"/>
      <c r="AN138" s="1329"/>
      <c r="AO138" s="1330"/>
      <c r="AP138" s="1547"/>
      <c r="AQ138" s="1548"/>
      <c r="AR138" s="1329"/>
      <c r="AS138" s="1330"/>
      <c r="AT138" s="250"/>
      <c r="AU138" s="456"/>
      <c r="AV138" s="249"/>
      <c r="AW138" s="247"/>
      <c r="AX138" s="245"/>
      <c r="AY138" s="448">
        <f>+(IF(AND($AZ146&gt;0,$AZ146&lt;=0.2),0.2,(IF(AND($AZ146&gt;0.2,$AZ146&lt;=0.4),0.4,(IF(AND($AZ146&gt;0.4,$AZ146&lt;=0.6),0.6,(IF(AND($AZ146&gt;0.6,$AZ146&lt;=0.8),0.8,(IF($AZ146&gt;0.8,1,""))))))))))</f>
        <v>0.4</v>
      </c>
      <c r="AZ138" s="1510"/>
      <c r="BA138" s="1323"/>
      <c r="BB138" s="1326"/>
      <c r="BC138" s="1323"/>
      <c r="BD138" s="1513"/>
      <c r="BE138" s="1507"/>
      <c r="BF138" s="345"/>
      <c r="BG138" s="256"/>
      <c r="BH138" s="349">
        <v>0.2</v>
      </c>
      <c r="BI138" s="407" t="str">
        <f>IF(ISERROR(IF(V134="R.INHERENTE
1","R. INHERENTE",(IF(BD134="R.RESIDUAL
1","R. RESIDUAL"," ")))),"",(IF(V134="R.INHERENTE
1","R. INHERENTE",(IF(BD134="R.RESIDUAL
1","R. RESIDUAL"," ")))))</f>
        <v xml:space="preserve"> </v>
      </c>
      <c r="BJ138" s="408" t="str">
        <f>IF(ISERROR(IF(V134="R.INHERENTE
6","R. INHERENTE",(IF(BD134="R.RESIDUAL
6","R. RESIDUAL"," ")))),"",(IF(V134="R.INHERENTE
6","R. INHERENTE",(IF(BD134="R.RESIDUAL
6","R. RESIDUAL"," ")))))</f>
        <v xml:space="preserve"> </v>
      </c>
      <c r="BK138" s="260" t="str">
        <f>IF(ISERROR(IF(V134="R.INHERENTE
11","R. INHERENTE",(IF(BD134="R.RESIDUAL
11","R. RESIDUAL"," ")))),"",(IF(V134="R.INHERENTE
11","R. INHERENTE",(IF(BD134="R.RESIDUAL
11","R. RESIDUAL"," ")))))</f>
        <v xml:space="preserve"> </v>
      </c>
      <c r="BL138" s="261" t="str">
        <f>IF(ISERROR(IF(V134="R.INHERENTE
16","R. INHERENTE",(IF(BD134="R.RESIDUAL
16","R. RESIDUAL"," ")))),"",(IF(V134="R.INHERENTE
16","R. INHERENTE",(IF(BD134="R.RESIDUAL
16","R. RESIDUAL"," ")))))</f>
        <v>R. RESIDUAL</v>
      </c>
      <c r="BM138" s="262" t="str">
        <f>IF(ISERROR(IF(V134="R.INHERENTE
21","R. INHERENTE",(IF(BD134="R.RESIDUAL
21","R. RESIDUAL"," ")))),"",(IF(V134="R.INHERENTE
21","R. INHERENTE",(IF(BD134="R.RESIDUAL
21","R. RESIDUAL"," ")))))</f>
        <v xml:space="preserve"> </v>
      </c>
      <c r="BN138" s="346"/>
      <c r="BO138" s="1580"/>
      <c r="BP138" s="1528"/>
      <c r="BQ138" s="1528"/>
      <c r="BR138" s="1528"/>
      <c r="BS138" s="1528"/>
      <c r="BT138" s="1504"/>
      <c r="BU138" s="346"/>
      <c r="BV138" s="1575"/>
      <c r="BW138" s="1528"/>
      <c r="BX138" s="1578"/>
      <c r="BY138" s="346"/>
      <c r="BZ138" s="1281"/>
      <c r="CA138" s="1245"/>
      <c r="CB138" s="1248"/>
      <c r="CC138" s="1256"/>
      <c r="CD138" s="1256"/>
      <c r="CE138" s="1256"/>
      <c r="CF138" s="1256"/>
      <c r="CG138" s="1256"/>
      <c r="CH138" s="1256"/>
      <c r="CI138" s="1256"/>
      <c r="CJ138" s="1256"/>
      <c r="CK138" s="1256"/>
      <c r="CL138" s="1256"/>
      <c r="CM138" s="1256"/>
      <c r="CN138" s="1256"/>
      <c r="CO138" s="1256"/>
      <c r="CP138" s="1256"/>
      <c r="CQ138" s="1256"/>
      <c r="CR138" s="1256"/>
      <c r="CS138" s="1256"/>
      <c r="CT138" s="1558"/>
      <c r="CU138" s="346"/>
      <c r="CV138" s="1281"/>
      <c r="CW138" s="1245"/>
      <c r="CX138" s="1248"/>
      <c r="CY138" s="1236"/>
      <c r="CZ138" s="1241"/>
      <c r="DA138" s="1242"/>
      <c r="DB138" s="1241"/>
      <c r="DC138" s="1242"/>
      <c r="DD138" s="1236"/>
      <c r="DE138" s="1236"/>
      <c r="DF138" s="1236"/>
      <c r="DG138" s="1236"/>
      <c r="DH138" s="1236"/>
      <c r="DI138" s="1236"/>
      <c r="DJ138" s="1236"/>
      <c r="DK138" s="1236"/>
      <c r="DL138" s="1236"/>
      <c r="DM138" s="1236"/>
      <c r="DN138" s="1236"/>
      <c r="DO138" s="1236"/>
      <c r="DP138" s="1236"/>
      <c r="DQ138" s="1236"/>
      <c r="DR138" s="1236"/>
      <c r="DS138" s="1236"/>
      <c r="DT138" s="1558"/>
      <c r="DU138" s="346"/>
      <c r="DV138" s="1707"/>
      <c r="DW138" s="1710"/>
      <c r="DX138" s="1710"/>
      <c r="DY138" s="1713"/>
    </row>
    <row r="139" spans="2:129" ht="12.75" customHeight="1" thickBot="1" x14ac:dyDescent="0.3">
      <c r="W139" s="442"/>
      <c r="AY139" s="448"/>
      <c r="AZ139" s="345"/>
      <c r="BA139" s="345"/>
      <c r="BB139" s="345"/>
      <c r="BC139" s="345"/>
      <c r="BD139" s="345"/>
      <c r="BI139" s="358">
        <v>0.2</v>
      </c>
      <c r="BJ139" s="359">
        <v>0.4</v>
      </c>
      <c r="BK139" s="359">
        <v>0.60000000000000009</v>
      </c>
      <c r="BL139" s="359">
        <v>0.8</v>
      </c>
      <c r="BM139" s="359">
        <v>1</v>
      </c>
    </row>
    <row r="140" spans="2:129" s="263" customFormat="1" ht="48" customHeight="1" thickBot="1" x14ac:dyDescent="0.3">
      <c r="B140" s="1193" t="s">
        <v>1519</v>
      </c>
      <c r="C140" s="1338">
        <v>21</v>
      </c>
      <c r="D140" s="1341" t="s">
        <v>911</v>
      </c>
      <c r="E140" s="1344" t="s">
        <v>929</v>
      </c>
      <c r="F140" s="1341" t="s">
        <v>548</v>
      </c>
      <c r="G140" s="1288" t="s">
        <v>947</v>
      </c>
      <c r="H140" s="1661" t="s">
        <v>1435</v>
      </c>
      <c r="I140" s="464" t="s">
        <v>1280</v>
      </c>
      <c r="J140" s="436" t="s">
        <v>937</v>
      </c>
      <c r="K140" s="466" t="s">
        <v>1281</v>
      </c>
      <c r="L140" s="437" t="s">
        <v>749</v>
      </c>
      <c r="M140" s="1294" t="str">
        <f>IF(G140="","",(CONCATENATE("Posibilidad de afectación ",G140," ",H140," ",I140," ",I141," ",I142," ",I143," ",I144)))</f>
        <v xml:space="preserve">Posibilidad de afectación económica y reputacional por sanciones e investigaciones al recibir o solicitar dádivas, beneficios a nombre propio o de terceros por favorecimiento en la evaluación técnica de contratos, debido a la omisión y/o modificación de los criterios habilitantes técnicos definidos en el estudio de necesidad del bien o servicio a contratar.    </v>
      </c>
      <c r="N140" s="1306" t="s">
        <v>745</v>
      </c>
      <c r="O140" s="1367" t="s">
        <v>720</v>
      </c>
      <c r="P140" s="346"/>
      <c r="Q140" s="1361" t="s">
        <v>755</v>
      </c>
      <c r="R140" s="1297">
        <f>IF(ISERROR(VLOOKUP($Q140,Listas!$F$21:$G$25,2,FALSE)),"",(VLOOKUP($Q140,Listas!$F$21:$G$25,2,FALSE)))</f>
        <v>1</v>
      </c>
      <c r="S140" s="1300" t="str">
        <f>IF(ISERROR(VLOOKUP($R140,Listas!$F$4:$G$8,2,FALSE)),"",(VLOOKUP($R140,Listas!$F$4:$G$8,2,FALSE)))</f>
        <v>MUY ALTA 
Se espera que el evento ocurra en la mayoría de las circunstancias.</v>
      </c>
      <c r="T140" s="1303" t="s">
        <v>727</v>
      </c>
      <c r="U140" s="1318">
        <f>IF(ISERROR(VLOOKUP($T140,Listas!$F$30:$G$37,2,FALSE)),"",(VLOOKUP($T140,Listas!$F$30:$G$37,2,FALSE)))</f>
        <v>1</v>
      </c>
      <c r="V140" s="1315" t="str">
        <f>IF(R140="","",(CONCATENATE("R.INHERENTE
",(IF(AND($R140=0.2,$U140=0.2),1,(IF(AND($R140=0.2,$U140=0.4),6,(IF(AND($R140=0.2,$U140=0.6),11,(IF(AND($R140=0.2,$U140=0.8),16,(IF(AND($R140=0.2,$U140=1),21,(IF(AND($R140=0.4,$U140=0.2),2,(IF(AND($R140=0.4,$U140=0.4),7,(IF(AND($R140=0.4,$U140=0.6),12,(IF(AND($R140=0.4,$U140=0.8),17,(IF(AND($R140=0.4,$U140=1),22,(IF(AND($R140=0.6,$U140=0.2),3,(IF(AND($R140=0.6,$U140=0.4),8,(IF(AND($R140=0.6,$U140=0.6),13,(IF(AND($R140=0.6,$U140=0.8),18,(IF(AND($R140=0.6,$U140=1),23,(IF(AND($R140=0.8,$U140=0.2),4,(IF(AND($R140=0.8,$U140=0.4),9,(IF(AND($R140=0.8,$U140=0.6),14,(IF(AND($R140=0.8,$U140=0.8),19,(IF(AND($R140=0.8,$U140=1),24,(IF(AND($R140=1,$U140=0.2),5,(IF(AND($R140=1,$U140=0.4),10,(IF(AND($R140=1,$U140=0.6),15,(IF(AND($R140=1,$U140=0.8),20,(IF(AND($R140=1,$U140=1),25,"")))))))))))))))))))))))))))))))))))))))))))))))))))))</f>
        <v>R.INHERENTE
25</v>
      </c>
      <c r="W140" s="442"/>
      <c r="X140" s="472" t="s">
        <v>1508</v>
      </c>
      <c r="Y140" s="265" t="s">
        <v>650</v>
      </c>
      <c r="Z140" s="1364" t="s">
        <v>43</v>
      </c>
      <c r="AA140" s="1388"/>
      <c r="AB140" s="1389"/>
      <c r="AC140" s="1388">
        <v>15</v>
      </c>
      <c r="AD140" s="1389"/>
      <c r="AE140" s="1388"/>
      <c r="AF140" s="1389"/>
      <c r="AG140" s="1388"/>
      <c r="AH140" s="1389"/>
      <c r="AI140" s="1388">
        <v>15</v>
      </c>
      <c r="AJ140" s="1389"/>
      <c r="AK140" s="366">
        <f>AA140+AC140+AE140+AG140+AI140</f>
        <v>30</v>
      </c>
      <c r="AL140" s="356">
        <v>0.7</v>
      </c>
      <c r="AM140" s="1335">
        <f>U140</f>
        <v>1</v>
      </c>
      <c r="AN140" s="1331" t="s">
        <v>189</v>
      </c>
      <c r="AO140" s="1332"/>
      <c r="AP140" s="1333" t="s">
        <v>538</v>
      </c>
      <c r="AQ140" s="1334"/>
      <c r="AR140" s="1331" t="s">
        <v>189</v>
      </c>
      <c r="AS140" s="1332"/>
      <c r="AT140" s="486" t="s">
        <v>1284</v>
      </c>
      <c r="AU140" s="458" t="s">
        <v>561</v>
      </c>
      <c r="AV140" s="475" t="s">
        <v>1287</v>
      </c>
      <c r="AW140" s="491" t="s">
        <v>1288</v>
      </c>
      <c r="AX140" s="492" t="s">
        <v>1289</v>
      </c>
      <c r="AY140" s="448"/>
      <c r="AZ140" s="1508">
        <f>+MIN(AL140:AL144)</f>
        <v>0.252</v>
      </c>
      <c r="BA140" s="1321" t="str">
        <f>+(IF($AY132=0.2,"MUY BAJA",(IF($AY132=0.4,"BAJA",(IF($AY132=0.6,"MEDIA",(IF($AY132=0.8,"ALTA",(IF($AY132=1,"MUY ALTA",""))))))))))</f>
        <v>BAJA</v>
      </c>
      <c r="BB140" s="1324">
        <f>+MIN(AM140:AM144)</f>
        <v>1</v>
      </c>
      <c r="BC140" s="1321" t="str">
        <f>+(IF($BF140=0.2,"MUY BAJA",(IF($BF140=0.4,"BAJA",(IF($BF140=0.6,"MEDIA",(IF($BF140=0.8,"ALTA",(IF($BF140=1,"MUY ALTA",""))))))))))</f>
        <v>MUY ALTA</v>
      </c>
      <c r="BD140" s="1511" t="str">
        <f>IF($AY132="","",(CONCATENATE("R.RESIDUAL
",(IF(AND($AY132=0.2,$BF140=0.2),1,(IF(AND($AY132=0.2,$BF140=0.4),6,(IF(AND($AY132=0.2,$BF140=0.6),11,(IF(AND($AY132=0.2,$BF140=0.8),16,(IF(AND($AY132=0.2,$BF140=1),21,(IF(AND($AY132=0.4,$BF140=0.2),2,(IF(AND($AY132=0.4,$BF140=0.4),7,(IF(AND($AY132=0.4,$BF140=0.6),12,(IF(AND($AY132=0.4,$BF140=0.8),17,(IF(AND($AY132=0.4,$BF140=1),22,(IF(AND($AY132=0.6,$BF140=0.2),3,(IF(AND($AY132=0.6,$BF140=0.4),8,(IF(AND($AY132=0.6,$BF140=0.6),13,(IF(AND($AY132=0.6,$BF140=0.8),18,(IF(AND($AY132=0.6,$BF140=1),23,(IF(AND($AY132=0.8,$BF140=0.2),4,(IF(AND($AY132=0.8,$BF140=0.4),9,(IF(AND($AY132=0.8,$BF140=0.6),14,(IF(AND($AY132=0.8,$BF140=0.8),19,(IF(AND($AY132=0.8,$BF140=1),24,(IF(AND($AY132=1,$BF140=0.2),5,(IF(AND($AY132=1,$BF140=0.4),10,(IF(AND($AY132=1,$BF140=0.6),15,(IF(AND($AY132=1,$BF140=0.8),20,(IF(AND($AY132=1,$BF140=1),25,"")))))))))))))))))))))))))))))))))))))))))))))))))))))</f>
        <v>R.RESIDUAL
22</v>
      </c>
      <c r="BE140" s="1505" t="s">
        <v>651</v>
      </c>
      <c r="BF140" s="264">
        <f>+(IF(AND($BB140&gt;0,$BB140&lt;=0.2),0.2,(IF(AND($BB140&gt;0.2,$BB140&lt;=0.4),0.4,(IF(AND($BB140&gt;0.4,$BB140&lt;=0.6),0.6,(IF(AND($BB140&gt;0.6,$BB140&lt;=0.8),0.8,(IF($BB140&gt;0.8,1,""))))))))))</f>
        <v>1</v>
      </c>
      <c r="BG140" s="253">
        <f>+VLOOKUP($BD140,Listas!$G$114:$H$138,2,FALSE)</f>
        <v>22</v>
      </c>
      <c r="BH140" s="348">
        <v>1</v>
      </c>
      <c r="BI140" s="403" t="str">
        <f>IF(ISERROR(IF(V140="R.INHERENTE
5","R. INHERENTE",(IF(BD140="R.RESIDUAL
5","R. RESIDUAL"," ")))),"",(IF(V140="R.INHERENTE
5","R. INHERENTE",(IF(BD140="R.RESIDUAL
5","R. RESIDUAL"," ")))))</f>
        <v xml:space="preserve"> </v>
      </c>
      <c r="BJ140" s="404" t="str">
        <f>IF(ISERROR(IF(V140="R.INHERENTE
10","R. INHERENTE",(IF(BD140="R.RESIDUAL
10","R. RESIDUAL"," ")))),"",(IF(V140="R.INHERENTE
10","R. INHERENTE",(IF(BD140="R.RESIDUAL
10","R. RESIDUAL"," ")))))</f>
        <v xml:space="preserve"> </v>
      </c>
      <c r="BK140" s="409" t="str">
        <f>IF(ISERROR(IF(V140="R.INHERENTE
15","R. INHERENTE",(IF(BD140="R.RESIDUAL
15","R. RESIDUAL"," ")))),"",(IF(V140="R.INHERENTE
15","R. INHERENTE",(IF(BD140="R.RESIDUAL
15","R. RESIDUAL"," ")))))</f>
        <v xml:space="preserve"> </v>
      </c>
      <c r="BL140" s="409" t="str">
        <f>IF(ISERROR(IF(V140="R.INHERENTE
20","R. INHERENTE",(IF(BD140="R.RESIDUAL
20","R. RESIDUAL"," ")))),"",(IF(V140="R.INHERENTE
20","R. INHERENTE",(IF(BD140="R.RESIDUAL
20","R. RESIDUAL"," ")))))</f>
        <v xml:space="preserve"> </v>
      </c>
      <c r="BM140" s="254" t="str">
        <f>IF(ISERROR(IF(V140="R.INHERENTE
25","R. INHERENTE",(IF(BD140="R.RESIDUAL
25","R. RESIDUAL"," ")))),"",(IF(V140="R.INHERENTE
25","R. INHERENTE",(IF(BD140="R.RESIDUAL
25","R. RESIDUAL"," ")))))</f>
        <v>R. INHERENTE</v>
      </c>
      <c r="BN140" s="346"/>
      <c r="BO140" s="1664" t="s">
        <v>1292</v>
      </c>
      <c r="BP140" s="1667" t="s">
        <v>1293</v>
      </c>
      <c r="BQ140" s="1526">
        <v>45017</v>
      </c>
      <c r="BR140" s="1526">
        <v>45170</v>
      </c>
      <c r="BS140" s="1266" t="s">
        <v>1054</v>
      </c>
      <c r="BT140" s="1502" t="s">
        <v>597</v>
      </c>
      <c r="BU140" s="346"/>
      <c r="BV140" s="1668" t="s">
        <v>1325</v>
      </c>
      <c r="BW140" s="1266" t="s">
        <v>1474</v>
      </c>
      <c r="BX140" s="1576" t="s">
        <v>1294</v>
      </c>
      <c r="BY140" s="346"/>
      <c r="BZ140" s="1279" t="s">
        <v>1720</v>
      </c>
      <c r="CA140" s="1243" t="s">
        <v>1721</v>
      </c>
      <c r="CB140" s="1246" t="s">
        <v>1722</v>
      </c>
      <c r="CC140" s="1254"/>
      <c r="CD140" s="1254" t="s">
        <v>189</v>
      </c>
      <c r="CE140" s="1254" t="s">
        <v>189</v>
      </c>
      <c r="CF140" s="1254" t="s">
        <v>189</v>
      </c>
      <c r="CG140" s="1254"/>
      <c r="CH140" s="1254" t="s">
        <v>189</v>
      </c>
      <c r="CI140" s="1254" t="s">
        <v>189</v>
      </c>
      <c r="CJ140" s="1254" t="s">
        <v>189</v>
      </c>
      <c r="CK140" s="1254"/>
      <c r="CL140" s="1254" t="s">
        <v>39</v>
      </c>
      <c r="CM140" s="1254" t="s">
        <v>39</v>
      </c>
      <c r="CN140" s="1254" t="s">
        <v>39</v>
      </c>
      <c r="CO140" s="1254"/>
      <c r="CP140" s="1254" t="s">
        <v>189</v>
      </c>
      <c r="CQ140" s="1254" t="s">
        <v>189</v>
      </c>
      <c r="CR140" s="1254" t="s">
        <v>189</v>
      </c>
      <c r="CS140" s="1254"/>
      <c r="CT140" s="1556" t="s">
        <v>1718</v>
      </c>
      <c r="CU140" s="346"/>
      <c r="CV140" s="1279" t="s">
        <v>1720</v>
      </c>
      <c r="CW140" s="1243" t="s">
        <v>1721</v>
      </c>
      <c r="CX140" s="1246" t="s">
        <v>1722</v>
      </c>
      <c r="CY140" s="1234"/>
      <c r="CZ140" s="1237" t="s">
        <v>39</v>
      </c>
      <c r="DA140" s="1238"/>
      <c r="DB140" s="1237"/>
      <c r="DC140" s="1238"/>
      <c r="DD140" s="1234" t="s">
        <v>189</v>
      </c>
      <c r="DE140" s="1234" t="s">
        <v>189</v>
      </c>
      <c r="DF140" s="1234" t="s">
        <v>189</v>
      </c>
      <c r="DG140" s="1234"/>
      <c r="DH140" s="1234" t="s">
        <v>189</v>
      </c>
      <c r="DI140" s="1234" t="s">
        <v>189</v>
      </c>
      <c r="DJ140" s="1234" t="s">
        <v>189</v>
      </c>
      <c r="DK140" s="1234"/>
      <c r="DL140" s="1234" t="s">
        <v>39</v>
      </c>
      <c r="DM140" s="1234" t="s">
        <v>39</v>
      </c>
      <c r="DN140" s="1234" t="s">
        <v>39</v>
      </c>
      <c r="DO140" s="1234"/>
      <c r="DP140" s="1234" t="s">
        <v>189</v>
      </c>
      <c r="DQ140" s="1234" t="s">
        <v>189</v>
      </c>
      <c r="DR140" s="1234" t="s">
        <v>189</v>
      </c>
      <c r="DS140" s="1234"/>
      <c r="DT140" s="1556" t="s">
        <v>1719</v>
      </c>
      <c r="DU140" s="346"/>
      <c r="DV140" s="1705"/>
      <c r="DW140" s="1708"/>
      <c r="DX140" s="1708"/>
      <c r="DY140" s="1711"/>
    </row>
    <row r="141" spans="2:129" s="263" customFormat="1" ht="48" customHeight="1" thickBot="1" x14ac:dyDescent="0.3">
      <c r="B141" s="1194"/>
      <c r="C141" s="1339"/>
      <c r="D141" s="1342"/>
      <c r="E141" s="1345"/>
      <c r="F141" s="1342"/>
      <c r="G141" s="1289"/>
      <c r="H141" s="1662"/>
      <c r="I141" s="488"/>
      <c r="J141" s="434" t="s">
        <v>936</v>
      </c>
      <c r="K141" s="467" t="s">
        <v>1282</v>
      </c>
      <c r="L141" s="432" t="s">
        <v>749</v>
      </c>
      <c r="M141" s="1295"/>
      <c r="N141" s="1307"/>
      <c r="O141" s="1368"/>
      <c r="P141" s="346"/>
      <c r="Q141" s="1362"/>
      <c r="R141" s="1298"/>
      <c r="S141" s="1301"/>
      <c r="T141" s="1304"/>
      <c r="U141" s="1319"/>
      <c r="V141" s="1316"/>
      <c r="W141" s="442"/>
      <c r="X141" s="472" t="s">
        <v>1509</v>
      </c>
      <c r="Y141" s="240" t="s">
        <v>650</v>
      </c>
      <c r="Z141" s="1365"/>
      <c r="AA141" s="1311">
        <v>25</v>
      </c>
      <c r="AB141" s="1312"/>
      <c r="AC141" s="1311"/>
      <c r="AD141" s="1312"/>
      <c r="AE141" s="1311"/>
      <c r="AF141" s="1312"/>
      <c r="AG141" s="1311"/>
      <c r="AH141" s="1312"/>
      <c r="AI141" s="1311">
        <v>15</v>
      </c>
      <c r="AJ141" s="1312"/>
      <c r="AK141" s="360">
        <f>AA141+AC141+AE141+AG141+AI141</f>
        <v>40</v>
      </c>
      <c r="AL141" s="354">
        <v>0.42</v>
      </c>
      <c r="AM141" s="1336"/>
      <c r="AN141" s="1327" t="s">
        <v>189</v>
      </c>
      <c r="AO141" s="1328"/>
      <c r="AP141" s="1313" t="s">
        <v>538</v>
      </c>
      <c r="AQ141" s="1314"/>
      <c r="AR141" s="1327" t="s">
        <v>189</v>
      </c>
      <c r="AS141" s="1328"/>
      <c r="AT141" s="479" t="s">
        <v>1285</v>
      </c>
      <c r="AU141" s="459" t="s">
        <v>562</v>
      </c>
      <c r="AV141" s="485" t="s">
        <v>1290</v>
      </c>
      <c r="AW141" s="493" t="s">
        <v>1288</v>
      </c>
      <c r="AX141" s="494" t="s">
        <v>1289</v>
      </c>
      <c r="AY141" s="448"/>
      <c r="AZ141" s="1509"/>
      <c r="BA141" s="1322"/>
      <c r="BB141" s="1325"/>
      <c r="BC141" s="1322"/>
      <c r="BD141" s="1512"/>
      <c r="BE141" s="1506"/>
      <c r="BF141" s="345"/>
      <c r="BG141" s="256"/>
      <c r="BH141" s="348">
        <v>0.8</v>
      </c>
      <c r="BI141" s="405" t="str">
        <f>IF(ISERROR(IF(V140="R.INHERENTE
4","R. INHERENTE",(IF(BD140="R.RESIDUAL
4","R. RESIDUAL"," ")))),"",(IF(V140="R.INHERENTE
4","R. INHERENTE",(IF(BD140="R.RESIDUAL
4","R. RESIDUAL"," ")))))</f>
        <v xml:space="preserve"> </v>
      </c>
      <c r="BJ141" s="406" t="str">
        <f>IF(ISERROR(IF(V140="R.INHERENTE
9","R. INHERENTE",(IF(BD140="R.RESIDUAL
9","R. RESIDUAL"," ")))),"",(IF(V140="R.INHERENTE
9","R. INHERENTE",(IF(BD140="R.RESIDUAL
9","R. RESIDUAL"," ")))))</f>
        <v xml:space="preserve"> </v>
      </c>
      <c r="BK141" s="258" t="str">
        <f>IF(ISERROR(IF(V140="R.INHERENTE
14","R. INHERENTE",(IF(BD140="R.RESIDUAL
14","R. RESIDUAL"," ")))),"",(IF(V140="R.INHERENTE
14","R. INHERENTE",(IF(BD140="R.RESIDUAL
14","R. RESIDUAL"," ")))))</f>
        <v xml:space="preserve"> </v>
      </c>
      <c r="BL141" s="410" t="str">
        <f>IF(ISERROR(IF(V140="R.INHERENTE
19","R. INHERENTE",(IF(BD140="R.RESIDUAL
19","R. RESIDUAL"," ")))),"",(IF(V140="R.INHERENTE
19","R. INHERENTE",(IF(BD140="R.RESIDUAL
19","R. RESIDUAL"," ")))))</f>
        <v xml:space="preserve"> </v>
      </c>
      <c r="BM141" s="259" t="str">
        <f>IF(ISERROR(IF(V140="R.INHERENTE
24","R. INHERENTE",(IF(BD140="R.RESIDUAL
24","R. RESIDUAL"," ")))),"",(IF(V140="R.INHERENTE
24","R. INHERENTE",(IF(BD140="R.RESIDUAL
24","R. RESIDUAL"," ")))))</f>
        <v xml:space="preserve"> </v>
      </c>
      <c r="BN141" s="346"/>
      <c r="BO141" s="1665"/>
      <c r="BP141" s="1662"/>
      <c r="BQ141" s="1527"/>
      <c r="BR141" s="1527"/>
      <c r="BS141" s="1527"/>
      <c r="BT141" s="1503"/>
      <c r="BU141" s="346"/>
      <c r="BV141" s="1669"/>
      <c r="BW141" s="1527"/>
      <c r="BX141" s="1577"/>
      <c r="BY141" s="346"/>
      <c r="BZ141" s="1280"/>
      <c r="CA141" s="1244"/>
      <c r="CB141" s="1247"/>
      <c r="CC141" s="1255"/>
      <c r="CD141" s="1255"/>
      <c r="CE141" s="1255"/>
      <c r="CF141" s="1255"/>
      <c r="CG141" s="1255"/>
      <c r="CH141" s="1255"/>
      <c r="CI141" s="1255"/>
      <c r="CJ141" s="1255"/>
      <c r="CK141" s="1255"/>
      <c r="CL141" s="1255"/>
      <c r="CM141" s="1255"/>
      <c r="CN141" s="1255"/>
      <c r="CO141" s="1255"/>
      <c r="CP141" s="1255"/>
      <c r="CQ141" s="1255"/>
      <c r="CR141" s="1255"/>
      <c r="CS141" s="1255"/>
      <c r="CT141" s="1557"/>
      <c r="CU141" s="346"/>
      <c r="CV141" s="1280"/>
      <c r="CW141" s="1244"/>
      <c r="CX141" s="1247"/>
      <c r="CY141" s="1235"/>
      <c r="CZ141" s="1239"/>
      <c r="DA141" s="1240"/>
      <c r="DB141" s="1239"/>
      <c r="DC141" s="1240"/>
      <c r="DD141" s="1235"/>
      <c r="DE141" s="1235"/>
      <c r="DF141" s="1235"/>
      <c r="DG141" s="1235"/>
      <c r="DH141" s="1235"/>
      <c r="DI141" s="1235"/>
      <c r="DJ141" s="1235"/>
      <c r="DK141" s="1235"/>
      <c r="DL141" s="1235"/>
      <c r="DM141" s="1235"/>
      <c r="DN141" s="1235"/>
      <c r="DO141" s="1235"/>
      <c r="DP141" s="1235"/>
      <c r="DQ141" s="1235"/>
      <c r="DR141" s="1235"/>
      <c r="DS141" s="1235"/>
      <c r="DT141" s="1557"/>
      <c r="DU141" s="346"/>
      <c r="DV141" s="1706"/>
      <c r="DW141" s="1709"/>
      <c r="DX141" s="1709"/>
      <c r="DY141" s="1712"/>
    </row>
    <row r="142" spans="2:129" s="263" customFormat="1" ht="48" customHeight="1" x14ac:dyDescent="0.25">
      <c r="B142" s="1194"/>
      <c r="C142" s="1339"/>
      <c r="D142" s="1342"/>
      <c r="E142" s="1345"/>
      <c r="F142" s="1342"/>
      <c r="G142" s="1289"/>
      <c r="H142" s="1662"/>
      <c r="I142" s="489"/>
      <c r="J142" s="434" t="s">
        <v>938</v>
      </c>
      <c r="K142" s="467" t="s">
        <v>1283</v>
      </c>
      <c r="L142" s="432" t="s">
        <v>750</v>
      </c>
      <c r="M142" s="1295"/>
      <c r="N142" s="1307"/>
      <c r="O142" s="1368"/>
      <c r="P142" s="346"/>
      <c r="Q142" s="1362"/>
      <c r="R142" s="1298"/>
      <c r="S142" s="1301"/>
      <c r="T142" s="1304"/>
      <c r="U142" s="1319"/>
      <c r="V142" s="1316"/>
      <c r="W142" s="442"/>
      <c r="X142" s="472" t="s">
        <v>1510</v>
      </c>
      <c r="Y142" s="240" t="s">
        <v>650</v>
      </c>
      <c r="Z142" s="1365"/>
      <c r="AA142" s="1311">
        <v>25</v>
      </c>
      <c r="AB142" s="1312"/>
      <c r="AC142" s="1311"/>
      <c r="AD142" s="1312"/>
      <c r="AE142" s="1311"/>
      <c r="AF142" s="1312"/>
      <c r="AG142" s="1311"/>
      <c r="AH142" s="1312"/>
      <c r="AI142" s="1311">
        <v>15</v>
      </c>
      <c r="AJ142" s="1312"/>
      <c r="AK142" s="360">
        <f>AA142+AC142+AE142+AG142+AI142</f>
        <v>40</v>
      </c>
      <c r="AL142" s="354">
        <v>0.252</v>
      </c>
      <c r="AM142" s="1336"/>
      <c r="AN142" s="1327" t="s">
        <v>189</v>
      </c>
      <c r="AO142" s="1328"/>
      <c r="AP142" s="1313" t="s">
        <v>538</v>
      </c>
      <c r="AQ142" s="1314"/>
      <c r="AR142" s="1327" t="s">
        <v>189</v>
      </c>
      <c r="AS142" s="1328"/>
      <c r="AT142" s="479" t="s">
        <v>1286</v>
      </c>
      <c r="AU142" s="459" t="s">
        <v>563</v>
      </c>
      <c r="AV142" s="485" t="s">
        <v>1291</v>
      </c>
      <c r="AW142" s="493" t="s">
        <v>1288</v>
      </c>
      <c r="AX142" s="494" t="s">
        <v>1289</v>
      </c>
      <c r="AY142" s="448"/>
      <c r="AZ142" s="1509"/>
      <c r="BA142" s="1322"/>
      <c r="BB142" s="1325"/>
      <c r="BC142" s="1322"/>
      <c r="BD142" s="1512"/>
      <c r="BE142" s="1506"/>
      <c r="BF142" s="345"/>
      <c r="BG142" s="256"/>
      <c r="BH142" s="348">
        <v>0.60000000000000009</v>
      </c>
      <c r="BI142" s="405" t="str">
        <f>IF(ISERROR(IF(V140="R.INHERENTE
3","R. INHERENTE",(IF(BD140="R.RESIDUAL
3","R. RESIDUAL"," ")))),"",(IF(V140="R.INHERENTE
3","R. INHERENTE",(IF(BD140="R.RESIDUAL
3","R. RESIDUAL"," ")))))</f>
        <v xml:space="preserve"> </v>
      </c>
      <c r="BJ142" s="406" t="str">
        <f>IF(ISERROR(IF(V140="R.INHERENTE
8","R. INHERENTE",(IF(BD140="R.RESIDUAL
8","R. RESIDUAL"," ")))),"",(IF(V140="R.INHERENTE
8","R. INHERENTE",(IF(BD140="R.RESIDUAL
8","R. RESIDUAL"," ")))))</f>
        <v xml:space="preserve"> </v>
      </c>
      <c r="BK142" s="258" t="str">
        <f>IF(ISERROR(IF(V140="R.INHERENTE
13","R. INHERENTE",(IF(BD140="R.RESIDUAL
13","R. RESIDUAL"," ")))),"",(IF(V140="R.INHERENTE
13","R. INHERENTE",(IF(BD140="R.RESIDUAL
13","R. RESIDUAL"," ")))))</f>
        <v xml:space="preserve"> </v>
      </c>
      <c r="BL142" s="410" t="str">
        <f>IF(ISERROR(IF(V140="R.INHERENTE
18","R. INHERENTE",(IF(BD140="R.RESIDUAL
18","R. RESIDUAL"," ")))),"",(IF(V140="R.INHERENTE
18","R. INHERENTE",(IF(BD140="R.RESIDUAL
18","R. RESIDUAL"," ")))))</f>
        <v xml:space="preserve"> </v>
      </c>
      <c r="BM142" s="259" t="str">
        <f>IF(ISERROR(IF(V140="R.INHERENTE
23","R. INHERENTE",(IF(BD140="R.RESIDUAL
23","R. RESIDUAL"," ")))),"",(IF(V140="R.INHERENTE
23","R. INHERENTE",(IF(BD140="R.RESIDUAL
23","R. RESIDUAL"," ")))))</f>
        <v xml:space="preserve"> </v>
      </c>
      <c r="BN142" s="346"/>
      <c r="BO142" s="1665"/>
      <c r="BP142" s="1662"/>
      <c r="BQ142" s="1527"/>
      <c r="BR142" s="1527"/>
      <c r="BS142" s="1527"/>
      <c r="BT142" s="1503"/>
      <c r="BU142" s="346"/>
      <c r="BV142" s="1669"/>
      <c r="BW142" s="1527"/>
      <c r="BX142" s="1577"/>
      <c r="BY142" s="346"/>
      <c r="BZ142" s="1280"/>
      <c r="CA142" s="1244"/>
      <c r="CB142" s="1247"/>
      <c r="CC142" s="1255"/>
      <c r="CD142" s="1255"/>
      <c r="CE142" s="1255"/>
      <c r="CF142" s="1255"/>
      <c r="CG142" s="1255"/>
      <c r="CH142" s="1255"/>
      <c r="CI142" s="1255"/>
      <c r="CJ142" s="1255"/>
      <c r="CK142" s="1255"/>
      <c r="CL142" s="1255"/>
      <c r="CM142" s="1255"/>
      <c r="CN142" s="1255"/>
      <c r="CO142" s="1255"/>
      <c r="CP142" s="1255"/>
      <c r="CQ142" s="1255"/>
      <c r="CR142" s="1255"/>
      <c r="CS142" s="1255"/>
      <c r="CT142" s="1557"/>
      <c r="CU142" s="346"/>
      <c r="CV142" s="1280"/>
      <c r="CW142" s="1244"/>
      <c r="CX142" s="1247"/>
      <c r="CY142" s="1235"/>
      <c r="CZ142" s="1239"/>
      <c r="DA142" s="1240"/>
      <c r="DB142" s="1239"/>
      <c r="DC142" s="1240"/>
      <c r="DD142" s="1235"/>
      <c r="DE142" s="1235"/>
      <c r="DF142" s="1235"/>
      <c r="DG142" s="1235"/>
      <c r="DH142" s="1235"/>
      <c r="DI142" s="1235"/>
      <c r="DJ142" s="1235"/>
      <c r="DK142" s="1235"/>
      <c r="DL142" s="1235"/>
      <c r="DM142" s="1235"/>
      <c r="DN142" s="1235"/>
      <c r="DO142" s="1235"/>
      <c r="DP142" s="1235"/>
      <c r="DQ142" s="1235"/>
      <c r="DR142" s="1235"/>
      <c r="DS142" s="1235"/>
      <c r="DT142" s="1557"/>
      <c r="DU142" s="346"/>
      <c r="DV142" s="1706"/>
      <c r="DW142" s="1709"/>
      <c r="DX142" s="1709"/>
      <c r="DY142" s="1712"/>
    </row>
    <row r="143" spans="2:129" s="263" customFormat="1" ht="48" customHeight="1" x14ac:dyDescent="0.25">
      <c r="B143" s="1194"/>
      <c r="C143" s="1339"/>
      <c r="D143" s="1342"/>
      <c r="E143" s="1345"/>
      <c r="F143" s="1342"/>
      <c r="G143" s="1289"/>
      <c r="H143" s="1662"/>
      <c r="I143" s="489"/>
      <c r="J143" s="434" t="s">
        <v>939</v>
      </c>
      <c r="K143" s="386"/>
      <c r="L143" s="432"/>
      <c r="M143" s="1295"/>
      <c r="N143" s="1307"/>
      <c r="O143" s="1368"/>
      <c r="P143" s="346"/>
      <c r="Q143" s="1362"/>
      <c r="R143" s="1298"/>
      <c r="S143" s="1301"/>
      <c r="T143" s="1304"/>
      <c r="U143" s="1319"/>
      <c r="V143" s="1316"/>
      <c r="W143" s="442"/>
      <c r="X143" s="241"/>
      <c r="Y143" s="240"/>
      <c r="Z143" s="1365"/>
      <c r="AA143" s="1311"/>
      <c r="AB143" s="1312"/>
      <c r="AC143" s="1311"/>
      <c r="AD143" s="1312"/>
      <c r="AE143" s="1311"/>
      <c r="AF143" s="1312"/>
      <c r="AG143" s="1311"/>
      <c r="AH143" s="1312"/>
      <c r="AI143" s="1311"/>
      <c r="AJ143" s="1312"/>
      <c r="AK143" s="360">
        <f>AA143+AC143+AE143+AG143+AI143</f>
        <v>0</v>
      </c>
      <c r="AL143" s="354"/>
      <c r="AM143" s="1336"/>
      <c r="AN143" s="1327"/>
      <c r="AO143" s="1328"/>
      <c r="AP143" s="1313"/>
      <c r="AQ143" s="1314"/>
      <c r="AR143" s="1327"/>
      <c r="AS143" s="1328"/>
      <c r="AT143" s="426"/>
      <c r="AU143" s="427"/>
      <c r="AV143" s="248"/>
      <c r="AW143" s="246"/>
      <c r="AX143" s="242"/>
      <c r="AY143" s="448"/>
      <c r="AZ143" s="1509"/>
      <c r="BA143" s="1322"/>
      <c r="BB143" s="1325"/>
      <c r="BC143" s="1322"/>
      <c r="BD143" s="1512"/>
      <c r="BE143" s="1506"/>
      <c r="BF143" s="345"/>
      <c r="BG143" s="256"/>
      <c r="BH143" s="348">
        <v>0.4</v>
      </c>
      <c r="BI143" s="405" t="str">
        <f>IF(ISERROR(IF(V140="R.INHERENTE
2","R. INHERENTE",(IF(BD140="R.RESIDUAL
2","R. RESIDUAL"," ")))),"",(IF(V140="R.INHERENTE
2","R. INHERENTE",(IF(BD140="R.RESIDUAL
2","R. RESIDUAL"," ")))))</f>
        <v xml:space="preserve"> </v>
      </c>
      <c r="BJ143" s="406" t="str">
        <f>IF(ISERROR(IF(V140="R.INHERENTE
7","R. INHERENTE",(IF(BD140="R.RESIDUAL
7","R. RESIDUAL"," ")))),"",(IF(V140="R.INHERENTE
7","R. INHERENTE",(IF(BD140="R.RESIDUAL
7","R. RESIDUAL"," ")))))</f>
        <v xml:space="preserve"> </v>
      </c>
      <c r="BK143" s="257" t="str">
        <f>IF(ISERROR(IF(V140="R.INHERENTE
12","R. INHERENTE",(IF(BD140="R.RESIDUAL
12","R. RESIDUAL"," ")))),"",(IF(V140="R.INHERENTE
12","R. INHERENTE",(IF(BD140="R.RESIDUAL
12","R. RESIDUAL"," ")))))</f>
        <v xml:space="preserve"> </v>
      </c>
      <c r="BL143" s="258" t="str">
        <f>IF(ISERROR(IF(V140="R.INHERENTE
17","R. INHERENTE",(IF(BD140="R.RESIDUAL
17","R. RESIDUAL"," ")))),"",(IF(V140="R.INHERENTE
17","R. INHERENTE",(IF(BD140="R.RESIDUAL
17","R. RESIDUAL"," ")))))</f>
        <v xml:space="preserve"> </v>
      </c>
      <c r="BM143" s="259" t="str">
        <f>IF(ISERROR(IF(V140="R.INHERENTE
22","R. INHERENTE",(IF(BD140="R.RESIDUAL
22","R. RESIDUAL"," ")))),"",(IF(V140="R.INHERENTE
22","R. INHERENTE",(IF(BD140="R.RESIDUAL
22","R. RESIDUAL"," ")))))</f>
        <v>R. RESIDUAL</v>
      </c>
      <c r="BN143" s="346"/>
      <c r="BO143" s="1665"/>
      <c r="BP143" s="1662"/>
      <c r="BQ143" s="1527"/>
      <c r="BR143" s="1527"/>
      <c r="BS143" s="1527"/>
      <c r="BT143" s="1503"/>
      <c r="BU143" s="346"/>
      <c r="BV143" s="1669"/>
      <c r="BW143" s="1527"/>
      <c r="BX143" s="1577"/>
      <c r="BY143" s="346"/>
      <c r="BZ143" s="1280"/>
      <c r="CA143" s="1244"/>
      <c r="CB143" s="1247"/>
      <c r="CC143" s="1255"/>
      <c r="CD143" s="1255"/>
      <c r="CE143" s="1255"/>
      <c r="CF143" s="1255"/>
      <c r="CG143" s="1255"/>
      <c r="CH143" s="1255"/>
      <c r="CI143" s="1255"/>
      <c r="CJ143" s="1255"/>
      <c r="CK143" s="1255"/>
      <c r="CL143" s="1255"/>
      <c r="CM143" s="1255"/>
      <c r="CN143" s="1255"/>
      <c r="CO143" s="1255"/>
      <c r="CP143" s="1255"/>
      <c r="CQ143" s="1255"/>
      <c r="CR143" s="1255"/>
      <c r="CS143" s="1255"/>
      <c r="CT143" s="1557"/>
      <c r="CU143" s="346"/>
      <c r="CV143" s="1280"/>
      <c r="CW143" s="1244"/>
      <c r="CX143" s="1247"/>
      <c r="CY143" s="1235"/>
      <c r="CZ143" s="1239"/>
      <c r="DA143" s="1240"/>
      <c r="DB143" s="1239"/>
      <c r="DC143" s="1240"/>
      <c r="DD143" s="1235"/>
      <c r="DE143" s="1235"/>
      <c r="DF143" s="1235"/>
      <c r="DG143" s="1235"/>
      <c r="DH143" s="1235"/>
      <c r="DI143" s="1235"/>
      <c r="DJ143" s="1235"/>
      <c r="DK143" s="1235"/>
      <c r="DL143" s="1235"/>
      <c r="DM143" s="1235"/>
      <c r="DN143" s="1235"/>
      <c r="DO143" s="1235"/>
      <c r="DP143" s="1235"/>
      <c r="DQ143" s="1235"/>
      <c r="DR143" s="1235"/>
      <c r="DS143" s="1235"/>
      <c r="DT143" s="1557"/>
      <c r="DU143" s="346"/>
      <c r="DV143" s="1706"/>
      <c r="DW143" s="1709"/>
      <c r="DX143" s="1709"/>
      <c r="DY143" s="1712"/>
    </row>
    <row r="144" spans="2:129" s="263" customFormat="1" ht="48" customHeight="1" thickBot="1" x14ac:dyDescent="0.3">
      <c r="B144" s="1195"/>
      <c r="C144" s="1340"/>
      <c r="D144" s="1343"/>
      <c r="E144" s="1346"/>
      <c r="F144" s="1343"/>
      <c r="G144" s="1290"/>
      <c r="H144" s="1663"/>
      <c r="I144" s="490"/>
      <c r="J144" s="435" t="s">
        <v>940</v>
      </c>
      <c r="K144" s="387"/>
      <c r="L144" s="433"/>
      <c r="M144" s="1296"/>
      <c r="N144" s="1308"/>
      <c r="O144" s="1369"/>
      <c r="P144" s="346"/>
      <c r="Q144" s="1363"/>
      <c r="R144" s="1299"/>
      <c r="S144" s="1302"/>
      <c r="T144" s="1305"/>
      <c r="U144" s="1320"/>
      <c r="V144" s="1317"/>
      <c r="W144" s="442"/>
      <c r="X144" s="243"/>
      <c r="Y144" s="244"/>
      <c r="Z144" s="1366"/>
      <c r="AA144" s="1309"/>
      <c r="AB144" s="1310"/>
      <c r="AC144" s="1309"/>
      <c r="AD144" s="1310"/>
      <c r="AE144" s="1309"/>
      <c r="AF144" s="1310"/>
      <c r="AG144" s="1309"/>
      <c r="AH144" s="1310"/>
      <c r="AI144" s="1309"/>
      <c r="AJ144" s="1310"/>
      <c r="AK144" s="361">
        <f>AA144+AC144+AE144+AG144+AI144</f>
        <v>0</v>
      </c>
      <c r="AL144" s="355"/>
      <c r="AM144" s="1337"/>
      <c r="AN144" s="1329"/>
      <c r="AO144" s="1330"/>
      <c r="AP144" s="1547"/>
      <c r="AQ144" s="1548"/>
      <c r="AR144" s="1329"/>
      <c r="AS144" s="1330"/>
      <c r="AT144" s="250"/>
      <c r="AU144" s="456"/>
      <c r="AV144" s="249"/>
      <c r="AW144" s="247"/>
      <c r="AX144" s="245"/>
      <c r="AY144" s="448">
        <f>+(IF(AND($AZ152&gt;0,$AZ152&lt;=0.2),0.2,(IF(AND($AZ152&gt;0.2,$AZ152&lt;=0.4),0.4,(IF(AND($AZ152&gt;0.4,$AZ152&lt;=0.6),0.6,(IF(AND($AZ152&gt;0.6,$AZ152&lt;=0.8),0.8,(IF($AZ152&gt;0.8,1,""))))))))))</f>
        <v>0.4</v>
      </c>
      <c r="AZ144" s="1510"/>
      <c r="BA144" s="1323"/>
      <c r="BB144" s="1326"/>
      <c r="BC144" s="1323"/>
      <c r="BD144" s="1513"/>
      <c r="BE144" s="1507"/>
      <c r="BF144" s="345"/>
      <c r="BG144" s="256"/>
      <c r="BH144" s="349">
        <v>0.2</v>
      </c>
      <c r="BI144" s="407" t="str">
        <f>IF(ISERROR(IF(V140="R.INHERENTE
1","R. INHERENTE",(IF(BD140="R.RESIDUAL
1","R. RESIDUAL"," ")))),"",(IF(V140="R.INHERENTE
1","R. INHERENTE",(IF(BD140="R.RESIDUAL
1","R. RESIDUAL"," ")))))</f>
        <v xml:space="preserve"> </v>
      </c>
      <c r="BJ144" s="408" t="str">
        <f>IF(ISERROR(IF(V140="R.INHERENTE
6","R. INHERENTE",(IF(BD140="R.RESIDUAL
6","R. RESIDUAL"," ")))),"",(IF(V140="R.INHERENTE
6","R. INHERENTE",(IF(BD140="R.RESIDUAL
6","R. RESIDUAL"," ")))))</f>
        <v xml:space="preserve"> </v>
      </c>
      <c r="BK144" s="260" t="str">
        <f>IF(ISERROR(IF(V140="R.INHERENTE
11","R. INHERENTE",(IF(BD140="R.RESIDUAL
11","R. RESIDUAL"," ")))),"",(IF(V140="R.INHERENTE
11","R. INHERENTE",(IF(BD140="R.RESIDUAL
11","R. RESIDUAL"," ")))))</f>
        <v xml:space="preserve"> </v>
      </c>
      <c r="BL144" s="261" t="str">
        <f>IF(ISERROR(IF(V140="R.INHERENTE
16","R. INHERENTE",(IF(BD140="R.RESIDUAL
16","R. RESIDUAL"," ")))),"",(IF(V140="R.INHERENTE
16","R. INHERENTE",(IF(BD140="R.RESIDUAL
16","R. RESIDUAL"," ")))))</f>
        <v xml:space="preserve"> </v>
      </c>
      <c r="BM144" s="262" t="str">
        <f>IF(ISERROR(IF(V140="R.INHERENTE
21","R. INHERENTE",(IF(BD140="R.RESIDUAL
21","R. RESIDUAL"," ")))),"",(IF(V140="R.INHERENTE
21","R. INHERENTE",(IF(BD140="R.RESIDUAL
21","R. RESIDUAL"," ")))))</f>
        <v xml:space="preserve"> </v>
      </c>
      <c r="BN144" s="346"/>
      <c r="BO144" s="1666"/>
      <c r="BP144" s="1663"/>
      <c r="BQ144" s="1528"/>
      <c r="BR144" s="1528"/>
      <c r="BS144" s="1528"/>
      <c r="BT144" s="1504"/>
      <c r="BU144" s="346"/>
      <c r="BV144" s="1670"/>
      <c r="BW144" s="1528"/>
      <c r="BX144" s="1578"/>
      <c r="BY144" s="346"/>
      <c r="BZ144" s="1281"/>
      <c r="CA144" s="1245"/>
      <c r="CB144" s="1248"/>
      <c r="CC144" s="1256"/>
      <c r="CD144" s="1256"/>
      <c r="CE144" s="1256"/>
      <c r="CF144" s="1256"/>
      <c r="CG144" s="1256"/>
      <c r="CH144" s="1256"/>
      <c r="CI144" s="1256"/>
      <c r="CJ144" s="1256"/>
      <c r="CK144" s="1256"/>
      <c r="CL144" s="1256"/>
      <c r="CM144" s="1256"/>
      <c r="CN144" s="1256"/>
      <c r="CO144" s="1256"/>
      <c r="CP144" s="1256"/>
      <c r="CQ144" s="1256"/>
      <c r="CR144" s="1256"/>
      <c r="CS144" s="1256"/>
      <c r="CT144" s="1558"/>
      <c r="CU144" s="346"/>
      <c r="CV144" s="1281"/>
      <c r="CW144" s="1245"/>
      <c r="CX144" s="1248"/>
      <c r="CY144" s="1236"/>
      <c r="CZ144" s="1241"/>
      <c r="DA144" s="1242"/>
      <c r="DB144" s="1241"/>
      <c r="DC144" s="1242"/>
      <c r="DD144" s="1236"/>
      <c r="DE144" s="1236"/>
      <c r="DF144" s="1236"/>
      <c r="DG144" s="1236"/>
      <c r="DH144" s="1236"/>
      <c r="DI144" s="1236"/>
      <c r="DJ144" s="1236"/>
      <c r="DK144" s="1236"/>
      <c r="DL144" s="1236"/>
      <c r="DM144" s="1236"/>
      <c r="DN144" s="1236"/>
      <c r="DO144" s="1236"/>
      <c r="DP144" s="1236"/>
      <c r="DQ144" s="1236"/>
      <c r="DR144" s="1236"/>
      <c r="DS144" s="1236"/>
      <c r="DT144" s="1558"/>
      <c r="DU144" s="346"/>
      <c r="DV144" s="1707"/>
      <c r="DW144" s="1710"/>
      <c r="DX144" s="1710"/>
      <c r="DY144" s="1713"/>
    </row>
    <row r="145" spans="2:129" ht="12.75" customHeight="1" thickBot="1" x14ac:dyDescent="0.3">
      <c r="W145" s="442"/>
      <c r="AY145" s="448"/>
      <c r="AZ145" s="345"/>
      <c r="BA145" s="345"/>
      <c r="BB145" s="345"/>
      <c r="BC145" s="345"/>
      <c r="BD145" s="345"/>
      <c r="BI145" s="358">
        <v>0.2</v>
      </c>
      <c r="BJ145" s="359">
        <v>0.4</v>
      </c>
      <c r="BK145" s="359">
        <v>0.60000000000000009</v>
      </c>
      <c r="BL145" s="359">
        <v>0.8</v>
      </c>
      <c r="BM145" s="359">
        <v>1</v>
      </c>
    </row>
    <row r="146" spans="2:129" s="263" customFormat="1" ht="48" customHeight="1" x14ac:dyDescent="0.25">
      <c r="B146" s="1193" t="s">
        <v>1519</v>
      </c>
      <c r="C146" s="1338">
        <v>22</v>
      </c>
      <c r="D146" s="1341" t="s">
        <v>912</v>
      </c>
      <c r="E146" s="1344" t="s">
        <v>930</v>
      </c>
      <c r="F146" s="1341" t="s">
        <v>548</v>
      </c>
      <c r="G146" s="1288" t="s">
        <v>944</v>
      </c>
      <c r="H146" s="1291" t="s">
        <v>1295</v>
      </c>
      <c r="I146" s="464" t="s">
        <v>1296</v>
      </c>
      <c r="J146" s="436" t="s">
        <v>937</v>
      </c>
      <c r="K146" s="466" t="s">
        <v>1297</v>
      </c>
      <c r="L146" s="437" t="s">
        <v>749</v>
      </c>
      <c r="M146" s="1294" t="str">
        <f>IF(G146="","",(CONCATENATE("Posibilidad de afectación ",G146," ",H146," ",I146," ",I147," ",I148," ",I149," ",I150)))</f>
        <v xml:space="preserve">Posibilidad de afectación reputacional y económica por demandas, sanciones administrativas, penales y disciplinarias  debido a la ejecución del trámite entrega de la copia de Historia Clínica (H.C.) sin el cumplimiento de los requisitos de ley para favorecer a un tercero.    </v>
      </c>
      <c r="N146" s="1306" t="s">
        <v>745</v>
      </c>
      <c r="O146" s="1367" t="s">
        <v>718</v>
      </c>
      <c r="P146" s="346"/>
      <c r="Q146" s="1361" t="s">
        <v>758</v>
      </c>
      <c r="R146" s="1297">
        <f>IF(ISERROR(VLOOKUP($Q146,Listas!$F$21:$G$25,2,FALSE)),"",(VLOOKUP($Q146,Listas!$F$21:$G$25,2,FALSE)))</f>
        <v>0.6</v>
      </c>
      <c r="S146" s="1300" t="str">
        <f>IF(ISERROR(VLOOKUP($R146,Listas!$F$4:$G$8,2,FALSE)),"",(VLOOKUP($R146,Listas!$F$4:$G$8,2,FALSE)))</f>
        <v>MEDIA
El evento podrá ocurrir en algún momento.</v>
      </c>
      <c r="T146" s="1303" t="s">
        <v>726</v>
      </c>
      <c r="U146" s="1318">
        <f>IF(ISERROR(VLOOKUP($T146,Listas!$F$30:$G$37,2,FALSE)),"",(VLOOKUP($T146,Listas!$F$30:$G$37,2,FALSE)))</f>
        <v>0.8</v>
      </c>
      <c r="V146" s="1315" t="str">
        <f>IF(R146="","",(CONCATENATE("R.INHERENTE
",(IF(AND($R146=0.2,$U146=0.2),1,(IF(AND($R146=0.2,$U146=0.4),6,(IF(AND($R146=0.2,$U146=0.6),11,(IF(AND($R146=0.2,$U146=0.8),16,(IF(AND($R146=0.2,$U146=1),21,(IF(AND($R146=0.4,$U146=0.2),2,(IF(AND($R146=0.4,$U146=0.4),7,(IF(AND($R146=0.4,$U146=0.6),12,(IF(AND($R146=0.4,$U146=0.8),17,(IF(AND($R146=0.4,$U146=1),22,(IF(AND($R146=0.6,$U146=0.2),3,(IF(AND($R146=0.6,$U146=0.4),8,(IF(AND($R146=0.6,$U146=0.6),13,(IF(AND($R146=0.6,$U146=0.8),18,(IF(AND($R146=0.6,$U146=1),23,(IF(AND($R146=0.8,$U146=0.2),4,(IF(AND($R146=0.8,$U146=0.4),9,(IF(AND($R146=0.8,$U146=0.6),14,(IF(AND($R146=0.8,$U146=0.8),19,(IF(AND($R146=0.8,$U146=1),24,(IF(AND($R146=1,$U146=0.2),5,(IF(AND($R146=1,$U146=0.4),10,(IF(AND($R146=1,$U146=0.6),15,(IF(AND($R146=1,$U146=0.8),20,(IF(AND($R146=1,$U146=1),25,"")))))))))))))))))))))))))))))))))))))))))))))))))))))</f>
        <v>R.INHERENTE
18</v>
      </c>
      <c r="W146" s="442"/>
      <c r="X146" s="472" t="s">
        <v>1511</v>
      </c>
      <c r="Y146" s="265" t="s">
        <v>650</v>
      </c>
      <c r="Z146" s="1364" t="s">
        <v>43</v>
      </c>
      <c r="AA146" s="1388">
        <v>25</v>
      </c>
      <c r="AB146" s="1389"/>
      <c r="AC146" s="1388"/>
      <c r="AD146" s="1389"/>
      <c r="AE146" s="1388"/>
      <c r="AF146" s="1389"/>
      <c r="AG146" s="1388"/>
      <c r="AH146" s="1389"/>
      <c r="AI146" s="1388">
        <v>15</v>
      </c>
      <c r="AJ146" s="1389"/>
      <c r="AK146" s="366">
        <f>AA146+AC146+AE146+AG146+AI146</f>
        <v>40</v>
      </c>
      <c r="AL146" s="356">
        <v>0.36</v>
      </c>
      <c r="AM146" s="1335">
        <f>U146</f>
        <v>0.8</v>
      </c>
      <c r="AN146" s="1331" t="s">
        <v>189</v>
      </c>
      <c r="AO146" s="1332"/>
      <c r="AP146" s="1333" t="s">
        <v>538</v>
      </c>
      <c r="AQ146" s="1334"/>
      <c r="AR146" s="1331" t="s">
        <v>189</v>
      </c>
      <c r="AS146" s="1332"/>
      <c r="AT146" s="486" t="s">
        <v>1411</v>
      </c>
      <c r="AU146" s="458" t="s">
        <v>770</v>
      </c>
      <c r="AV146" s="475" t="s">
        <v>1300</v>
      </c>
      <c r="AW146" s="491" t="s">
        <v>1299</v>
      </c>
      <c r="AX146" s="492" t="s">
        <v>1422</v>
      </c>
      <c r="AY146" s="448"/>
      <c r="AZ146" s="1508">
        <f>+MIN(AL146:AL150)</f>
        <v>0.36</v>
      </c>
      <c r="BA146" s="1321" t="str">
        <f>+(IF($AY138=0.2,"MUY BAJA",(IF($AY138=0.4,"BAJA",(IF($AY138=0.6,"MEDIA",(IF($AY138=0.8,"ALTA",(IF($AY138=1,"MUY ALTA",""))))))))))</f>
        <v>BAJA</v>
      </c>
      <c r="BB146" s="1324">
        <f>+MIN(AM146:AM150)</f>
        <v>0.8</v>
      </c>
      <c r="BC146" s="1321" t="str">
        <f>+(IF($BF146=0.2,"MUY BAJA",(IF($BF146=0.4,"BAJA",(IF($BF146=0.6,"MEDIA",(IF($BF146=0.8,"ALTA",(IF($BF146=1,"MUY ALTA",""))))))))))</f>
        <v>ALTA</v>
      </c>
      <c r="BD146" s="1511" t="str">
        <f>IF($AY138="","",(CONCATENATE("R.RESIDUAL
",(IF(AND($AY138=0.2,$BF146=0.2),1,(IF(AND($AY138=0.2,$BF146=0.4),6,(IF(AND($AY138=0.2,$BF146=0.6),11,(IF(AND($AY138=0.2,$BF146=0.8),16,(IF(AND($AY138=0.2,$BF146=1),21,(IF(AND($AY138=0.4,$BF146=0.2),2,(IF(AND($AY138=0.4,$BF146=0.4),7,(IF(AND($AY138=0.4,$BF146=0.6),12,(IF(AND($AY138=0.4,$BF146=0.8),17,(IF(AND($AY138=0.4,$BF146=1),22,(IF(AND($AY138=0.6,$BF146=0.2),3,(IF(AND($AY138=0.6,$BF146=0.4),8,(IF(AND($AY138=0.6,$BF146=0.6),13,(IF(AND($AY138=0.6,$BF146=0.8),18,(IF(AND($AY138=0.6,$BF146=1),23,(IF(AND($AY138=0.8,$BF146=0.2),4,(IF(AND($AY138=0.8,$BF146=0.4),9,(IF(AND($AY138=0.8,$BF146=0.6),14,(IF(AND($AY138=0.8,$BF146=0.8),19,(IF(AND($AY138=0.8,$BF146=1),24,(IF(AND($AY138=1,$BF146=0.2),5,(IF(AND($AY138=1,$BF146=0.4),10,(IF(AND($AY138=1,$BF146=0.6),15,(IF(AND($AY138=1,$BF146=0.8),20,(IF(AND($AY138=1,$BF146=1),25,"")))))))))))))))))))))))))))))))))))))))))))))))))))))</f>
        <v>R.RESIDUAL
17</v>
      </c>
      <c r="BE146" s="1505" t="s">
        <v>651</v>
      </c>
      <c r="BF146" s="264">
        <f>+(IF(AND($BB146&gt;0,$BB146&lt;=0.2),0.2,(IF(AND($BB146&gt;0.2,$BB146&lt;=0.4),0.4,(IF(AND($BB146&gt;0.4,$BB146&lt;=0.6),0.6,(IF(AND($BB146&gt;0.6,$BB146&lt;=0.8),0.8,(IF($BB146&gt;0.8,1,""))))))))))</f>
        <v>0.8</v>
      </c>
      <c r="BG146" s="253">
        <f>+VLOOKUP($BD146,Listas!$G$114:$H$138,2,FALSE)</f>
        <v>17</v>
      </c>
      <c r="BH146" s="348">
        <v>1</v>
      </c>
      <c r="BI146" s="403" t="str">
        <f>IF(ISERROR(IF(V146="R.INHERENTE
5","R. INHERENTE",(IF(BD146="R.RESIDUAL
5","R. RESIDUAL"," ")))),"",(IF(V146="R.INHERENTE
5","R. INHERENTE",(IF(BD146="R.RESIDUAL
5","R. RESIDUAL"," ")))))</f>
        <v xml:space="preserve"> </v>
      </c>
      <c r="BJ146" s="404" t="str">
        <f>IF(ISERROR(IF(V146="R.INHERENTE
10","R. INHERENTE",(IF(BD146="R.RESIDUAL
10","R. RESIDUAL"," ")))),"",(IF(V146="R.INHERENTE
10","R. INHERENTE",(IF(BD146="R.RESIDUAL
10","R. RESIDUAL"," ")))))</f>
        <v xml:space="preserve"> </v>
      </c>
      <c r="BK146" s="409" t="str">
        <f>IF(ISERROR(IF(V146="R.INHERENTE
15","R. INHERENTE",(IF(BD146="R.RESIDUAL
15","R. RESIDUAL"," ")))),"",(IF(V146="R.INHERENTE
15","R. INHERENTE",(IF(BD146="R.RESIDUAL
15","R. RESIDUAL"," ")))))</f>
        <v xml:space="preserve"> </v>
      </c>
      <c r="BL146" s="409" t="str">
        <f>IF(ISERROR(IF(V146="R.INHERENTE
20","R. INHERENTE",(IF(BD146="R.RESIDUAL
20","R. RESIDUAL"," ")))),"",(IF(V146="R.INHERENTE
20","R. INHERENTE",(IF(BD146="R.RESIDUAL
20","R. RESIDUAL"," ")))))</f>
        <v xml:space="preserve"> </v>
      </c>
      <c r="BM146" s="254" t="str">
        <f>IF(ISERROR(IF(V146="R.INHERENTE
25","R. INHERENTE",(IF(BD146="R.RESIDUAL
25","R. RESIDUAL"," ")))),"",(IF(V146="R.INHERENTE
25","R. INHERENTE",(IF(BD146="R.RESIDUAL
25","R. RESIDUAL"," ")))))</f>
        <v xml:space="preserve"> </v>
      </c>
      <c r="BN146" s="346"/>
      <c r="BO146" s="1664" t="s">
        <v>1449</v>
      </c>
      <c r="BP146" s="1667" t="s">
        <v>1301</v>
      </c>
      <c r="BQ146" s="1526">
        <v>45017</v>
      </c>
      <c r="BR146" s="1526">
        <v>45170</v>
      </c>
      <c r="BS146" s="1266" t="s">
        <v>1054</v>
      </c>
      <c r="BT146" s="1502" t="s">
        <v>597</v>
      </c>
      <c r="BU146" s="346"/>
      <c r="BV146" s="1668" t="s">
        <v>1324</v>
      </c>
      <c r="BW146" s="1266" t="s">
        <v>1471</v>
      </c>
      <c r="BX146" s="1576" t="s">
        <v>1470</v>
      </c>
      <c r="BY146" s="346"/>
      <c r="BZ146" s="1279" t="s">
        <v>1720</v>
      </c>
      <c r="CA146" s="1243" t="s">
        <v>1721</v>
      </c>
      <c r="CB146" s="1246" t="s">
        <v>1722</v>
      </c>
      <c r="CC146" s="1254"/>
      <c r="CD146" s="1254" t="s">
        <v>189</v>
      </c>
      <c r="CE146" s="1254" t="s">
        <v>189</v>
      </c>
      <c r="CF146" s="1254" t="s">
        <v>189</v>
      </c>
      <c r="CG146" s="1254"/>
      <c r="CH146" s="1254" t="s">
        <v>189</v>
      </c>
      <c r="CI146" s="1254" t="s">
        <v>189</v>
      </c>
      <c r="CJ146" s="1254" t="s">
        <v>189</v>
      </c>
      <c r="CK146" s="1254"/>
      <c r="CL146" s="1254" t="s">
        <v>39</v>
      </c>
      <c r="CM146" s="1254" t="s">
        <v>39</v>
      </c>
      <c r="CN146" s="1254" t="s">
        <v>39</v>
      </c>
      <c r="CO146" s="1254"/>
      <c r="CP146" s="1254" t="s">
        <v>189</v>
      </c>
      <c r="CQ146" s="1254" t="s">
        <v>189</v>
      </c>
      <c r="CR146" s="1254" t="s">
        <v>189</v>
      </c>
      <c r="CS146" s="1254"/>
      <c r="CT146" s="1556" t="s">
        <v>1718</v>
      </c>
      <c r="CU146" s="346"/>
      <c r="CV146" s="1279" t="s">
        <v>1720</v>
      </c>
      <c r="CW146" s="1243" t="s">
        <v>1721</v>
      </c>
      <c r="CX146" s="1246" t="s">
        <v>1722</v>
      </c>
      <c r="CY146" s="1234"/>
      <c r="CZ146" s="1237" t="s">
        <v>39</v>
      </c>
      <c r="DA146" s="1238"/>
      <c r="DB146" s="1237"/>
      <c r="DC146" s="1238"/>
      <c r="DD146" s="1234" t="s">
        <v>189</v>
      </c>
      <c r="DE146" s="1234" t="s">
        <v>189</v>
      </c>
      <c r="DF146" s="1234" t="s">
        <v>189</v>
      </c>
      <c r="DG146" s="1234"/>
      <c r="DH146" s="1234" t="s">
        <v>189</v>
      </c>
      <c r="DI146" s="1234" t="s">
        <v>189</v>
      </c>
      <c r="DJ146" s="1234" t="s">
        <v>189</v>
      </c>
      <c r="DK146" s="1234"/>
      <c r="DL146" s="1234" t="s">
        <v>39</v>
      </c>
      <c r="DM146" s="1234" t="s">
        <v>39</v>
      </c>
      <c r="DN146" s="1234" t="s">
        <v>39</v>
      </c>
      <c r="DO146" s="1234"/>
      <c r="DP146" s="1234" t="s">
        <v>189</v>
      </c>
      <c r="DQ146" s="1234" t="s">
        <v>189</v>
      </c>
      <c r="DR146" s="1234" t="s">
        <v>189</v>
      </c>
      <c r="DS146" s="1234"/>
      <c r="DT146" s="1556" t="s">
        <v>1719</v>
      </c>
      <c r="DU146" s="346"/>
      <c r="DV146" s="1705"/>
      <c r="DW146" s="1708"/>
      <c r="DX146" s="1708"/>
      <c r="DY146" s="1711"/>
    </row>
    <row r="147" spans="2:129" s="263" customFormat="1" ht="48" customHeight="1" x14ac:dyDescent="0.25">
      <c r="B147" s="1194"/>
      <c r="C147" s="1339"/>
      <c r="D147" s="1342"/>
      <c r="E147" s="1345"/>
      <c r="F147" s="1342"/>
      <c r="G147" s="1289"/>
      <c r="H147" s="1292"/>
      <c r="I147" s="431"/>
      <c r="J147" s="434" t="s">
        <v>936</v>
      </c>
      <c r="K147" s="467" t="s">
        <v>1298</v>
      </c>
      <c r="L147" s="432" t="s">
        <v>752</v>
      </c>
      <c r="M147" s="1295"/>
      <c r="N147" s="1307"/>
      <c r="O147" s="1368"/>
      <c r="P147" s="346"/>
      <c r="Q147" s="1362"/>
      <c r="R147" s="1298"/>
      <c r="S147" s="1301"/>
      <c r="T147" s="1304"/>
      <c r="U147" s="1319"/>
      <c r="V147" s="1316"/>
      <c r="W147" s="442"/>
      <c r="X147" s="357"/>
      <c r="Y147" s="240"/>
      <c r="Z147" s="1365"/>
      <c r="AA147" s="1311"/>
      <c r="AB147" s="1312"/>
      <c r="AC147" s="1311"/>
      <c r="AD147" s="1312"/>
      <c r="AE147" s="1311"/>
      <c r="AF147" s="1312"/>
      <c r="AG147" s="1311"/>
      <c r="AH147" s="1312"/>
      <c r="AI147" s="1311"/>
      <c r="AJ147" s="1312"/>
      <c r="AK147" s="360">
        <f>AA147+AC147+AE147+AG147+AI147</f>
        <v>0</v>
      </c>
      <c r="AL147" s="354"/>
      <c r="AM147" s="1336"/>
      <c r="AN147" s="1327"/>
      <c r="AO147" s="1328"/>
      <c r="AP147" s="1313"/>
      <c r="AQ147" s="1314"/>
      <c r="AR147" s="1327"/>
      <c r="AS147" s="1328"/>
      <c r="AT147" s="479"/>
      <c r="AU147" s="459"/>
      <c r="AV147" s="485"/>
      <c r="AW147" s="493"/>
      <c r="AX147" s="494"/>
      <c r="AY147" s="448"/>
      <c r="AZ147" s="1509"/>
      <c r="BA147" s="1322"/>
      <c r="BB147" s="1325"/>
      <c r="BC147" s="1322"/>
      <c r="BD147" s="1512"/>
      <c r="BE147" s="1506"/>
      <c r="BF147" s="345"/>
      <c r="BG147" s="256"/>
      <c r="BH147" s="348">
        <v>0.8</v>
      </c>
      <c r="BI147" s="405" t="str">
        <f>IF(ISERROR(IF(V146="R.INHERENTE
4","R. INHERENTE",(IF(BD146="R.RESIDUAL
4","R. RESIDUAL"," ")))),"",(IF(V146="R.INHERENTE
4","R. INHERENTE",(IF(BD146="R.RESIDUAL
4","R. RESIDUAL"," ")))))</f>
        <v xml:space="preserve"> </v>
      </c>
      <c r="BJ147" s="406" t="str">
        <f>IF(ISERROR(IF(V146="R.INHERENTE
9","R. INHERENTE",(IF(BD146="R.RESIDUAL
9","R. RESIDUAL"," ")))),"",(IF(V146="R.INHERENTE
9","R. INHERENTE",(IF(BD146="R.RESIDUAL
9","R. RESIDUAL"," ")))))</f>
        <v xml:space="preserve"> </v>
      </c>
      <c r="BK147" s="258" t="str">
        <f>IF(ISERROR(IF(V146="R.INHERENTE
14","R. INHERENTE",(IF(BD146="R.RESIDUAL
14","R. RESIDUAL"," ")))),"",(IF(V146="R.INHERENTE
14","R. INHERENTE",(IF(BD146="R.RESIDUAL
14","R. RESIDUAL"," ")))))</f>
        <v xml:space="preserve"> </v>
      </c>
      <c r="BL147" s="410" t="str">
        <f>IF(ISERROR(IF(V146="R.INHERENTE
19","R. INHERENTE",(IF(BD146="R.RESIDUAL
19","R. RESIDUAL"," ")))),"",(IF(V146="R.INHERENTE
19","R. INHERENTE",(IF(BD146="R.RESIDUAL
19","R. RESIDUAL"," ")))))</f>
        <v xml:space="preserve"> </v>
      </c>
      <c r="BM147" s="259" t="str">
        <f>IF(ISERROR(IF(V146="R.INHERENTE
24","R. INHERENTE",(IF(BD146="R.RESIDUAL
24","R. RESIDUAL"," ")))),"",(IF(V146="R.INHERENTE
24","R. INHERENTE",(IF(BD146="R.RESIDUAL
24","R. RESIDUAL"," ")))))</f>
        <v xml:space="preserve"> </v>
      </c>
      <c r="BN147" s="346"/>
      <c r="BO147" s="1665"/>
      <c r="BP147" s="1662"/>
      <c r="BQ147" s="1527"/>
      <c r="BR147" s="1527"/>
      <c r="BS147" s="1527"/>
      <c r="BT147" s="1503"/>
      <c r="BU147" s="346"/>
      <c r="BV147" s="1669"/>
      <c r="BW147" s="1527"/>
      <c r="BX147" s="1577"/>
      <c r="BY147" s="346"/>
      <c r="BZ147" s="1280"/>
      <c r="CA147" s="1244"/>
      <c r="CB147" s="1247"/>
      <c r="CC147" s="1255"/>
      <c r="CD147" s="1255"/>
      <c r="CE147" s="1255"/>
      <c r="CF147" s="1255"/>
      <c r="CG147" s="1255"/>
      <c r="CH147" s="1255"/>
      <c r="CI147" s="1255"/>
      <c r="CJ147" s="1255"/>
      <c r="CK147" s="1255"/>
      <c r="CL147" s="1255"/>
      <c r="CM147" s="1255"/>
      <c r="CN147" s="1255"/>
      <c r="CO147" s="1255"/>
      <c r="CP147" s="1255"/>
      <c r="CQ147" s="1255"/>
      <c r="CR147" s="1255"/>
      <c r="CS147" s="1255"/>
      <c r="CT147" s="1557"/>
      <c r="CU147" s="346"/>
      <c r="CV147" s="1280"/>
      <c r="CW147" s="1244"/>
      <c r="CX147" s="1247"/>
      <c r="CY147" s="1235"/>
      <c r="CZ147" s="1239"/>
      <c r="DA147" s="1240"/>
      <c r="DB147" s="1239"/>
      <c r="DC147" s="1240"/>
      <c r="DD147" s="1235"/>
      <c r="DE147" s="1235"/>
      <c r="DF147" s="1235"/>
      <c r="DG147" s="1235"/>
      <c r="DH147" s="1235"/>
      <c r="DI147" s="1235"/>
      <c r="DJ147" s="1235"/>
      <c r="DK147" s="1235"/>
      <c r="DL147" s="1235"/>
      <c r="DM147" s="1235"/>
      <c r="DN147" s="1235"/>
      <c r="DO147" s="1235"/>
      <c r="DP147" s="1235"/>
      <c r="DQ147" s="1235"/>
      <c r="DR147" s="1235"/>
      <c r="DS147" s="1235"/>
      <c r="DT147" s="1557"/>
      <c r="DU147" s="346"/>
      <c r="DV147" s="1706"/>
      <c r="DW147" s="1709"/>
      <c r="DX147" s="1709"/>
      <c r="DY147" s="1712"/>
    </row>
    <row r="148" spans="2:129" s="263" customFormat="1" ht="48" customHeight="1" x14ac:dyDescent="0.25">
      <c r="B148" s="1194"/>
      <c r="C148" s="1339"/>
      <c r="D148" s="1342"/>
      <c r="E148" s="1345"/>
      <c r="F148" s="1342"/>
      <c r="G148" s="1289"/>
      <c r="H148" s="1292"/>
      <c r="I148" s="440"/>
      <c r="J148" s="434" t="s">
        <v>938</v>
      </c>
      <c r="K148" s="386"/>
      <c r="L148" s="432"/>
      <c r="M148" s="1295"/>
      <c r="N148" s="1307"/>
      <c r="O148" s="1368"/>
      <c r="P148" s="346"/>
      <c r="Q148" s="1362"/>
      <c r="R148" s="1298"/>
      <c r="S148" s="1301"/>
      <c r="T148" s="1304"/>
      <c r="U148" s="1319"/>
      <c r="V148" s="1316"/>
      <c r="W148" s="442"/>
      <c r="X148" s="357"/>
      <c r="Y148" s="240"/>
      <c r="Z148" s="1365"/>
      <c r="AA148" s="1311"/>
      <c r="AB148" s="1312"/>
      <c r="AC148" s="1311"/>
      <c r="AD148" s="1312"/>
      <c r="AE148" s="1311"/>
      <c r="AF148" s="1312"/>
      <c r="AG148" s="1311"/>
      <c r="AH148" s="1312"/>
      <c r="AI148" s="1311"/>
      <c r="AJ148" s="1312"/>
      <c r="AK148" s="360">
        <f>AA148+AC148+AE148+AG148+AI148</f>
        <v>0</v>
      </c>
      <c r="AL148" s="354"/>
      <c r="AM148" s="1336"/>
      <c r="AN148" s="1327"/>
      <c r="AO148" s="1328"/>
      <c r="AP148" s="1313"/>
      <c r="AQ148" s="1314"/>
      <c r="AR148" s="1327"/>
      <c r="AS148" s="1328"/>
      <c r="AT148" s="479"/>
      <c r="AU148" s="459"/>
      <c r="AV148" s="485"/>
      <c r="AW148" s="493"/>
      <c r="AX148" s="494"/>
      <c r="AY148" s="448"/>
      <c r="AZ148" s="1509"/>
      <c r="BA148" s="1322"/>
      <c r="BB148" s="1325"/>
      <c r="BC148" s="1322"/>
      <c r="BD148" s="1512"/>
      <c r="BE148" s="1506"/>
      <c r="BF148" s="345"/>
      <c r="BG148" s="256"/>
      <c r="BH148" s="348">
        <v>0.60000000000000009</v>
      </c>
      <c r="BI148" s="405" t="str">
        <f>IF(ISERROR(IF(V146="R.INHERENTE
3","R. INHERENTE",(IF(BD146="R.RESIDUAL
3","R. RESIDUAL"," ")))),"",(IF(V146="R.INHERENTE
3","R. INHERENTE",(IF(BD146="R.RESIDUAL
3","R. RESIDUAL"," ")))))</f>
        <v xml:space="preserve"> </v>
      </c>
      <c r="BJ148" s="406" t="str">
        <f>IF(ISERROR(IF(V146="R.INHERENTE
8","R. INHERENTE",(IF(BD146="R.RESIDUAL
8","R. RESIDUAL"," ")))),"",(IF(V146="R.INHERENTE
8","R. INHERENTE",(IF(BD146="R.RESIDUAL
8","R. RESIDUAL"," ")))))</f>
        <v xml:space="preserve"> </v>
      </c>
      <c r="BK148" s="258" t="str">
        <f>IF(ISERROR(IF(V146="R.INHERENTE
13","R. INHERENTE",(IF(BD146="R.RESIDUAL
13","R. RESIDUAL"," ")))),"",(IF(V146="R.INHERENTE
13","R. INHERENTE",(IF(BD146="R.RESIDUAL
13","R. RESIDUAL"," ")))))</f>
        <v xml:space="preserve"> </v>
      </c>
      <c r="BL148" s="410" t="str">
        <f>IF(ISERROR(IF(V146="R.INHERENTE
18","R. INHERENTE",(IF(BD146="R.RESIDUAL
18","R. RESIDUAL"," ")))),"",(IF(V146="R.INHERENTE
18","R. INHERENTE",(IF(BD146="R.RESIDUAL
18","R. RESIDUAL"," ")))))</f>
        <v>R. INHERENTE</v>
      </c>
      <c r="BM148" s="259" t="str">
        <f>IF(ISERROR(IF(V146="R.INHERENTE
23","R. INHERENTE",(IF(BD146="R.RESIDUAL
23","R. RESIDUAL"," ")))),"",(IF(V146="R.INHERENTE
23","R. INHERENTE",(IF(BD146="R.RESIDUAL
23","R. RESIDUAL"," ")))))</f>
        <v xml:space="preserve"> </v>
      </c>
      <c r="BN148" s="346"/>
      <c r="BO148" s="1665"/>
      <c r="BP148" s="1662"/>
      <c r="BQ148" s="1527"/>
      <c r="BR148" s="1527"/>
      <c r="BS148" s="1527"/>
      <c r="BT148" s="1503"/>
      <c r="BU148" s="346"/>
      <c r="BV148" s="1669"/>
      <c r="BW148" s="1527"/>
      <c r="BX148" s="1577"/>
      <c r="BY148" s="346"/>
      <c r="BZ148" s="1280"/>
      <c r="CA148" s="1244"/>
      <c r="CB148" s="1247"/>
      <c r="CC148" s="1255"/>
      <c r="CD148" s="1255"/>
      <c r="CE148" s="1255"/>
      <c r="CF148" s="1255"/>
      <c r="CG148" s="1255"/>
      <c r="CH148" s="1255"/>
      <c r="CI148" s="1255"/>
      <c r="CJ148" s="1255"/>
      <c r="CK148" s="1255"/>
      <c r="CL148" s="1255"/>
      <c r="CM148" s="1255"/>
      <c r="CN148" s="1255"/>
      <c r="CO148" s="1255"/>
      <c r="CP148" s="1255"/>
      <c r="CQ148" s="1255"/>
      <c r="CR148" s="1255"/>
      <c r="CS148" s="1255"/>
      <c r="CT148" s="1557"/>
      <c r="CU148" s="346"/>
      <c r="CV148" s="1280"/>
      <c r="CW148" s="1244"/>
      <c r="CX148" s="1247"/>
      <c r="CY148" s="1235"/>
      <c r="CZ148" s="1239"/>
      <c r="DA148" s="1240"/>
      <c r="DB148" s="1239"/>
      <c r="DC148" s="1240"/>
      <c r="DD148" s="1235"/>
      <c r="DE148" s="1235"/>
      <c r="DF148" s="1235"/>
      <c r="DG148" s="1235"/>
      <c r="DH148" s="1235"/>
      <c r="DI148" s="1235"/>
      <c r="DJ148" s="1235"/>
      <c r="DK148" s="1235"/>
      <c r="DL148" s="1235"/>
      <c r="DM148" s="1235"/>
      <c r="DN148" s="1235"/>
      <c r="DO148" s="1235"/>
      <c r="DP148" s="1235"/>
      <c r="DQ148" s="1235"/>
      <c r="DR148" s="1235"/>
      <c r="DS148" s="1235"/>
      <c r="DT148" s="1557"/>
      <c r="DU148" s="346"/>
      <c r="DV148" s="1706"/>
      <c r="DW148" s="1709"/>
      <c r="DX148" s="1709"/>
      <c r="DY148" s="1712"/>
    </row>
    <row r="149" spans="2:129" s="263" customFormat="1" ht="48" customHeight="1" x14ac:dyDescent="0.25">
      <c r="B149" s="1194"/>
      <c r="C149" s="1339"/>
      <c r="D149" s="1342"/>
      <c r="E149" s="1345"/>
      <c r="F149" s="1342"/>
      <c r="G149" s="1289"/>
      <c r="H149" s="1292"/>
      <c r="I149" s="440"/>
      <c r="J149" s="434" t="s">
        <v>939</v>
      </c>
      <c r="K149" s="386"/>
      <c r="L149" s="432"/>
      <c r="M149" s="1295"/>
      <c r="N149" s="1307"/>
      <c r="O149" s="1368"/>
      <c r="P149" s="346"/>
      <c r="Q149" s="1362"/>
      <c r="R149" s="1298"/>
      <c r="S149" s="1301"/>
      <c r="T149" s="1304"/>
      <c r="U149" s="1319"/>
      <c r="V149" s="1316"/>
      <c r="W149" s="442"/>
      <c r="X149" s="241"/>
      <c r="Y149" s="240"/>
      <c r="Z149" s="1365"/>
      <c r="AA149" s="1311"/>
      <c r="AB149" s="1312"/>
      <c r="AC149" s="1311"/>
      <c r="AD149" s="1312"/>
      <c r="AE149" s="1311"/>
      <c r="AF149" s="1312"/>
      <c r="AG149" s="1311"/>
      <c r="AH149" s="1312"/>
      <c r="AI149" s="1311"/>
      <c r="AJ149" s="1312"/>
      <c r="AK149" s="360">
        <f>AA149+AC149+AE149+AG149+AI149</f>
        <v>0</v>
      </c>
      <c r="AL149" s="354"/>
      <c r="AM149" s="1336"/>
      <c r="AN149" s="1327"/>
      <c r="AO149" s="1328"/>
      <c r="AP149" s="1313"/>
      <c r="AQ149" s="1314"/>
      <c r="AR149" s="1327"/>
      <c r="AS149" s="1328"/>
      <c r="AT149" s="426"/>
      <c r="AU149" s="427"/>
      <c r="AV149" s="248"/>
      <c r="AW149" s="246"/>
      <c r="AX149" s="242"/>
      <c r="AY149" s="448"/>
      <c r="AZ149" s="1509"/>
      <c r="BA149" s="1322"/>
      <c r="BB149" s="1325"/>
      <c r="BC149" s="1322"/>
      <c r="BD149" s="1512"/>
      <c r="BE149" s="1506"/>
      <c r="BF149" s="345"/>
      <c r="BG149" s="256"/>
      <c r="BH149" s="348">
        <v>0.4</v>
      </c>
      <c r="BI149" s="405" t="str">
        <f>IF(ISERROR(IF(V146="R.INHERENTE
2","R. INHERENTE",(IF(BD146="R.RESIDUAL
2","R. RESIDUAL"," ")))),"",(IF(V146="R.INHERENTE
2","R. INHERENTE",(IF(BD146="R.RESIDUAL
2","R. RESIDUAL"," ")))))</f>
        <v xml:space="preserve"> </v>
      </c>
      <c r="BJ149" s="406" t="str">
        <f>IF(ISERROR(IF(V146="R.INHERENTE
7","R. INHERENTE",(IF(BD146="R.RESIDUAL
7","R. RESIDUAL"," ")))),"",(IF(V146="R.INHERENTE
7","R. INHERENTE",(IF(BD146="R.RESIDUAL
7","R. RESIDUAL"," ")))))</f>
        <v xml:space="preserve"> </v>
      </c>
      <c r="BK149" s="257" t="str">
        <f>IF(ISERROR(IF(V146="R.INHERENTE
12","R. INHERENTE",(IF(BD146="R.RESIDUAL
12","R. RESIDUAL"," ")))),"",(IF(V146="R.INHERENTE
12","R. INHERENTE",(IF(BD146="R.RESIDUAL
12","R. RESIDUAL"," ")))))</f>
        <v xml:space="preserve"> </v>
      </c>
      <c r="BL149" s="258" t="str">
        <f>IF(ISERROR(IF(V146="R.INHERENTE
17","R. INHERENTE",(IF(BD146="R.RESIDUAL
17","R. RESIDUAL"," ")))),"",(IF(V146="R.INHERENTE
17","R. INHERENTE",(IF(BD146="R.RESIDUAL
17","R. RESIDUAL"," ")))))</f>
        <v>R. RESIDUAL</v>
      </c>
      <c r="BM149" s="259" t="str">
        <f>IF(ISERROR(IF(V146="R.INHERENTE
22","R. INHERENTE",(IF(BD146="R.RESIDUAL
22","R. RESIDUAL"," ")))),"",(IF(V146="R.INHERENTE
22","R. INHERENTE",(IF(BD146="R.RESIDUAL
22","R. RESIDUAL"," ")))))</f>
        <v xml:space="preserve"> </v>
      </c>
      <c r="BN149" s="346"/>
      <c r="BO149" s="1665"/>
      <c r="BP149" s="1662"/>
      <c r="BQ149" s="1527"/>
      <c r="BR149" s="1527"/>
      <c r="BS149" s="1527"/>
      <c r="BT149" s="1503"/>
      <c r="BU149" s="346"/>
      <c r="BV149" s="1669"/>
      <c r="BW149" s="1527"/>
      <c r="BX149" s="1577"/>
      <c r="BY149" s="346"/>
      <c r="BZ149" s="1280"/>
      <c r="CA149" s="1244"/>
      <c r="CB149" s="1247"/>
      <c r="CC149" s="1255"/>
      <c r="CD149" s="1255"/>
      <c r="CE149" s="1255"/>
      <c r="CF149" s="1255"/>
      <c r="CG149" s="1255"/>
      <c r="CH149" s="1255"/>
      <c r="CI149" s="1255"/>
      <c r="CJ149" s="1255"/>
      <c r="CK149" s="1255"/>
      <c r="CL149" s="1255"/>
      <c r="CM149" s="1255"/>
      <c r="CN149" s="1255"/>
      <c r="CO149" s="1255"/>
      <c r="CP149" s="1255"/>
      <c r="CQ149" s="1255"/>
      <c r="CR149" s="1255"/>
      <c r="CS149" s="1255"/>
      <c r="CT149" s="1557"/>
      <c r="CU149" s="346"/>
      <c r="CV149" s="1280"/>
      <c r="CW149" s="1244"/>
      <c r="CX149" s="1247"/>
      <c r="CY149" s="1235"/>
      <c r="CZ149" s="1239"/>
      <c r="DA149" s="1240"/>
      <c r="DB149" s="1239"/>
      <c r="DC149" s="1240"/>
      <c r="DD149" s="1235"/>
      <c r="DE149" s="1235"/>
      <c r="DF149" s="1235"/>
      <c r="DG149" s="1235"/>
      <c r="DH149" s="1235"/>
      <c r="DI149" s="1235"/>
      <c r="DJ149" s="1235"/>
      <c r="DK149" s="1235"/>
      <c r="DL149" s="1235"/>
      <c r="DM149" s="1235"/>
      <c r="DN149" s="1235"/>
      <c r="DO149" s="1235"/>
      <c r="DP149" s="1235"/>
      <c r="DQ149" s="1235"/>
      <c r="DR149" s="1235"/>
      <c r="DS149" s="1235"/>
      <c r="DT149" s="1557"/>
      <c r="DU149" s="346"/>
      <c r="DV149" s="1706"/>
      <c r="DW149" s="1709"/>
      <c r="DX149" s="1709"/>
      <c r="DY149" s="1712"/>
    </row>
    <row r="150" spans="2:129" s="263" customFormat="1" ht="48" customHeight="1" thickBot="1" x14ac:dyDescent="0.3">
      <c r="B150" s="1195"/>
      <c r="C150" s="1340"/>
      <c r="D150" s="1343"/>
      <c r="E150" s="1346"/>
      <c r="F150" s="1343"/>
      <c r="G150" s="1290"/>
      <c r="H150" s="1293"/>
      <c r="I150" s="441"/>
      <c r="J150" s="435" t="s">
        <v>940</v>
      </c>
      <c r="K150" s="387"/>
      <c r="L150" s="433"/>
      <c r="M150" s="1296"/>
      <c r="N150" s="1308"/>
      <c r="O150" s="1369"/>
      <c r="P150" s="346"/>
      <c r="Q150" s="1363"/>
      <c r="R150" s="1299"/>
      <c r="S150" s="1302"/>
      <c r="T150" s="1305"/>
      <c r="U150" s="1320"/>
      <c r="V150" s="1317"/>
      <c r="W150" s="442"/>
      <c r="X150" s="243"/>
      <c r="Y150" s="244"/>
      <c r="Z150" s="1366"/>
      <c r="AA150" s="1309"/>
      <c r="AB150" s="1310"/>
      <c r="AC150" s="1309"/>
      <c r="AD150" s="1310"/>
      <c r="AE150" s="1309"/>
      <c r="AF150" s="1310"/>
      <c r="AG150" s="1309"/>
      <c r="AH150" s="1310"/>
      <c r="AI150" s="1309"/>
      <c r="AJ150" s="1310"/>
      <c r="AK150" s="361">
        <f>AA150+AC150+AE150+AG150+AI150</f>
        <v>0</v>
      </c>
      <c r="AL150" s="355"/>
      <c r="AM150" s="1337"/>
      <c r="AN150" s="1329"/>
      <c r="AO150" s="1330"/>
      <c r="AP150" s="1547"/>
      <c r="AQ150" s="1548"/>
      <c r="AR150" s="1329"/>
      <c r="AS150" s="1330"/>
      <c r="AT150" s="250"/>
      <c r="AU150" s="456"/>
      <c r="AV150" s="249"/>
      <c r="AW150" s="247"/>
      <c r="AX150" s="245"/>
      <c r="AY150" s="448">
        <f>+(IF(AND($AZ158&gt;0,$AZ158&lt;=0.2),0.2,(IF(AND($AZ158&gt;0.2,$AZ158&lt;=0.4),0.4,(IF(AND($AZ158&gt;0.4,$AZ158&lt;=0.6),0.6,(IF(AND($AZ158&gt;0.6,$AZ158&lt;=0.8),0.8,(IF($AZ158&gt;0.8,1,""))))))))))</f>
        <v>0.4</v>
      </c>
      <c r="AZ150" s="1510"/>
      <c r="BA150" s="1323"/>
      <c r="BB150" s="1326"/>
      <c r="BC150" s="1323"/>
      <c r="BD150" s="1513"/>
      <c r="BE150" s="1507"/>
      <c r="BF150" s="345"/>
      <c r="BG150" s="256"/>
      <c r="BH150" s="349">
        <v>0.2</v>
      </c>
      <c r="BI150" s="407" t="str">
        <f>IF(ISERROR(IF(V146="R.INHERENTE
1","R. INHERENTE",(IF(BD146="R.RESIDUAL
1","R. RESIDUAL"," ")))),"",(IF(V146="R.INHERENTE
1","R. INHERENTE",(IF(BD146="R.RESIDUAL
1","R. RESIDUAL"," ")))))</f>
        <v xml:space="preserve"> </v>
      </c>
      <c r="BJ150" s="408" t="str">
        <f>IF(ISERROR(IF(V146="R.INHERENTE
6","R. INHERENTE",(IF(BD146="R.RESIDUAL
6","R. RESIDUAL"," ")))),"",(IF(V146="R.INHERENTE
6","R. INHERENTE",(IF(BD146="R.RESIDUAL
6","R. RESIDUAL"," ")))))</f>
        <v xml:space="preserve"> </v>
      </c>
      <c r="BK150" s="260" t="str">
        <f>IF(ISERROR(IF(V146="R.INHERENTE
11","R. INHERENTE",(IF(BD146="R.RESIDUAL
11","R. RESIDUAL"," ")))),"",(IF(V146="R.INHERENTE
11","R. INHERENTE",(IF(BD146="R.RESIDUAL
11","R. RESIDUAL"," ")))))</f>
        <v xml:space="preserve"> </v>
      </c>
      <c r="BL150" s="261" t="str">
        <f>IF(ISERROR(IF(V146="R.INHERENTE
16","R. INHERENTE",(IF(BD146="R.RESIDUAL
16","R. RESIDUAL"," ")))),"",(IF(V146="R.INHERENTE
16","R. INHERENTE",(IF(BD146="R.RESIDUAL
16","R. RESIDUAL"," ")))))</f>
        <v xml:space="preserve"> </v>
      </c>
      <c r="BM150" s="262" t="str">
        <f>IF(ISERROR(IF(V146="R.INHERENTE
21","R. INHERENTE",(IF(BD146="R.RESIDUAL
21","R. RESIDUAL"," ")))),"",(IF(V146="R.INHERENTE
21","R. INHERENTE",(IF(BD146="R.RESIDUAL
21","R. RESIDUAL"," ")))))</f>
        <v xml:space="preserve"> </v>
      </c>
      <c r="BN150" s="346"/>
      <c r="BO150" s="1666"/>
      <c r="BP150" s="1663"/>
      <c r="BQ150" s="1528"/>
      <c r="BR150" s="1528"/>
      <c r="BS150" s="1528"/>
      <c r="BT150" s="1504"/>
      <c r="BU150" s="346"/>
      <c r="BV150" s="1670"/>
      <c r="BW150" s="1528"/>
      <c r="BX150" s="1578"/>
      <c r="BY150" s="346"/>
      <c r="BZ150" s="1281"/>
      <c r="CA150" s="1245"/>
      <c r="CB150" s="1248"/>
      <c r="CC150" s="1256"/>
      <c r="CD150" s="1256"/>
      <c r="CE150" s="1256"/>
      <c r="CF150" s="1256"/>
      <c r="CG150" s="1256"/>
      <c r="CH150" s="1256"/>
      <c r="CI150" s="1256"/>
      <c r="CJ150" s="1256"/>
      <c r="CK150" s="1256"/>
      <c r="CL150" s="1256"/>
      <c r="CM150" s="1256"/>
      <c r="CN150" s="1256"/>
      <c r="CO150" s="1256"/>
      <c r="CP150" s="1256"/>
      <c r="CQ150" s="1256"/>
      <c r="CR150" s="1256"/>
      <c r="CS150" s="1256"/>
      <c r="CT150" s="1558"/>
      <c r="CU150" s="346"/>
      <c r="CV150" s="1281"/>
      <c r="CW150" s="1245"/>
      <c r="CX150" s="1248"/>
      <c r="CY150" s="1236"/>
      <c r="CZ150" s="1241"/>
      <c r="DA150" s="1242"/>
      <c r="DB150" s="1241"/>
      <c r="DC150" s="1242"/>
      <c r="DD150" s="1236"/>
      <c r="DE150" s="1236"/>
      <c r="DF150" s="1236"/>
      <c r="DG150" s="1236"/>
      <c r="DH150" s="1236"/>
      <c r="DI150" s="1236"/>
      <c r="DJ150" s="1236"/>
      <c r="DK150" s="1236"/>
      <c r="DL150" s="1236"/>
      <c r="DM150" s="1236"/>
      <c r="DN150" s="1236"/>
      <c r="DO150" s="1236"/>
      <c r="DP150" s="1236"/>
      <c r="DQ150" s="1236"/>
      <c r="DR150" s="1236"/>
      <c r="DS150" s="1236"/>
      <c r="DT150" s="1558"/>
      <c r="DU150" s="346"/>
      <c r="DV150" s="1707"/>
      <c r="DW150" s="1710"/>
      <c r="DX150" s="1710"/>
      <c r="DY150" s="1713"/>
    </row>
    <row r="151" spans="2:129" ht="12.75" customHeight="1" thickBot="1" x14ac:dyDescent="0.3">
      <c r="W151" s="442"/>
      <c r="AY151" s="448"/>
      <c r="AZ151" s="345"/>
      <c r="BA151" s="345"/>
      <c r="BB151" s="345"/>
      <c r="BC151" s="345"/>
      <c r="BD151" s="345"/>
      <c r="BI151" s="358">
        <v>0.2</v>
      </c>
      <c r="BJ151" s="359">
        <v>0.4</v>
      </c>
      <c r="BK151" s="359">
        <v>0.60000000000000009</v>
      </c>
      <c r="BL151" s="359">
        <v>0.8</v>
      </c>
      <c r="BM151" s="359">
        <v>1</v>
      </c>
    </row>
    <row r="152" spans="2:129" s="263" customFormat="1" ht="48" customHeight="1" thickBot="1" x14ac:dyDescent="0.3">
      <c r="B152" s="1196" t="s">
        <v>188</v>
      </c>
      <c r="C152" s="1338">
        <v>23</v>
      </c>
      <c r="D152" s="1341" t="s">
        <v>913</v>
      </c>
      <c r="E152" s="1344" t="s">
        <v>931</v>
      </c>
      <c r="F152" s="1341" t="s">
        <v>548</v>
      </c>
      <c r="G152" s="1288" t="s">
        <v>947</v>
      </c>
      <c r="H152" s="1291" t="s">
        <v>1302</v>
      </c>
      <c r="I152" s="464" t="s">
        <v>1303</v>
      </c>
      <c r="J152" s="436" t="s">
        <v>937</v>
      </c>
      <c r="K152" s="466" t="s">
        <v>1305</v>
      </c>
      <c r="L152" s="437" t="s">
        <v>752</v>
      </c>
      <c r="M152" s="1294" t="str">
        <f>IF(G152="","",(CONCATENATE("Posibilidad de afectación ",G152," ",H152," ",I152," ",I153," ",I154," ",I155," ",I156)))</f>
        <v xml:space="preserve">Posibilidad de afectación económica y reputacional por toma de decisiones contraria a la ley en beneficio propio o de un tercero, debido a omisión intencional en el seguimiento de control de términos de las etapas procesales  y/o evaluación tardía intencional de las etapas procesales.   </v>
      </c>
      <c r="N152" s="1306" t="s">
        <v>268</v>
      </c>
      <c r="O152" s="1367" t="s">
        <v>718</v>
      </c>
      <c r="P152" s="346"/>
      <c r="Q152" s="1361" t="s">
        <v>758</v>
      </c>
      <c r="R152" s="1297">
        <f>IF(ISERROR(VLOOKUP($Q152,Listas!$F$21:$G$25,2,FALSE)),"",(VLOOKUP($Q152,Listas!$F$21:$G$25,2,FALSE)))</f>
        <v>0.6</v>
      </c>
      <c r="S152" s="1300" t="str">
        <f>IF(ISERROR(VLOOKUP($R152,Listas!$F$4:$G$8,2,FALSE)),"",(VLOOKUP($R152,Listas!$F$4:$G$8,2,FALSE)))</f>
        <v>MEDIA
El evento podrá ocurrir en algún momento.</v>
      </c>
      <c r="T152" s="1303" t="s">
        <v>725</v>
      </c>
      <c r="U152" s="1318">
        <f>IF(ISERROR(VLOOKUP($T152,Listas!$F$30:$G$37,2,FALSE)),"",(VLOOKUP($T152,Listas!$F$30:$G$37,2,FALSE)))</f>
        <v>0.6</v>
      </c>
      <c r="V152" s="1315" t="str">
        <f>IF(R152="","",(CONCATENATE("R.INHERENTE
",(IF(AND($R152=0.2,$U152=0.2),1,(IF(AND($R152=0.2,$U152=0.4),6,(IF(AND($R152=0.2,$U152=0.6),11,(IF(AND($R152=0.2,$U152=0.8),16,(IF(AND($R152=0.2,$U152=1),21,(IF(AND($R152=0.4,$U152=0.2),2,(IF(AND($R152=0.4,$U152=0.4),7,(IF(AND($R152=0.4,$U152=0.6),12,(IF(AND($R152=0.4,$U152=0.8),17,(IF(AND($R152=0.4,$U152=1),22,(IF(AND($R152=0.6,$U152=0.2),3,(IF(AND($R152=0.6,$U152=0.4),8,(IF(AND($R152=0.6,$U152=0.6),13,(IF(AND($R152=0.6,$U152=0.8),18,(IF(AND($R152=0.6,$U152=1),23,(IF(AND($R152=0.8,$U152=0.2),4,(IF(AND($R152=0.8,$U152=0.4),9,(IF(AND($R152=0.8,$U152=0.6),14,(IF(AND($R152=0.8,$U152=0.8),19,(IF(AND($R152=0.8,$U152=1),24,(IF(AND($R152=1,$U152=0.2),5,(IF(AND($R152=1,$U152=0.4),10,(IF(AND($R152=1,$U152=0.6),15,(IF(AND($R152=1,$U152=0.8),20,(IF(AND($R152=1,$U152=1),25,"")))))))))))))))))))))))))))))))))))))))))))))))))))))</f>
        <v>R.INHERENTE
13</v>
      </c>
      <c r="W152" s="442"/>
      <c r="X152" s="472" t="s">
        <v>1512</v>
      </c>
      <c r="Y152" s="265" t="s">
        <v>650</v>
      </c>
      <c r="Z152" s="1364" t="s">
        <v>43</v>
      </c>
      <c r="AA152" s="1388">
        <v>25</v>
      </c>
      <c r="AB152" s="1389"/>
      <c r="AC152" s="1388"/>
      <c r="AD152" s="1389"/>
      <c r="AE152" s="1388"/>
      <c r="AF152" s="1389"/>
      <c r="AG152" s="1388"/>
      <c r="AH152" s="1389"/>
      <c r="AI152" s="1388">
        <v>15</v>
      </c>
      <c r="AJ152" s="1389"/>
      <c r="AK152" s="366">
        <f>AA152+AC152+AE152+AG152+AI152</f>
        <v>40</v>
      </c>
      <c r="AL152" s="356">
        <v>0.36</v>
      </c>
      <c r="AM152" s="1335">
        <f>U152</f>
        <v>0.6</v>
      </c>
      <c r="AN152" s="1331" t="s">
        <v>189</v>
      </c>
      <c r="AO152" s="1332"/>
      <c r="AP152" s="1671" t="s">
        <v>538</v>
      </c>
      <c r="AQ152" s="1671"/>
      <c r="AR152" s="1331" t="s">
        <v>189</v>
      </c>
      <c r="AS152" s="1332"/>
      <c r="AT152" s="486" t="s">
        <v>1310</v>
      </c>
      <c r="AU152" s="458" t="s">
        <v>560</v>
      </c>
      <c r="AV152" s="475" t="s">
        <v>1375</v>
      </c>
      <c r="AW152" s="491" t="s">
        <v>288</v>
      </c>
      <c r="AX152" s="492" t="s">
        <v>1312</v>
      </c>
      <c r="AY152" s="448"/>
      <c r="AZ152" s="1508">
        <f>+MIN(AL152:AL156)</f>
        <v>0.216</v>
      </c>
      <c r="BA152" s="1321" t="str">
        <f>+(IF($AY144=0.2,"MUY BAJA",(IF($AY144=0.4,"BAJA",(IF($AY144=0.6,"MEDIA",(IF($AY144=0.8,"ALTA",(IF($AY144=1,"MUY ALTA",""))))))))))</f>
        <v>BAJA</v>
      </c>
      <c r="BB152" s="1324">
        <f>+MIN(AM152:AM156)</f>
        <v>0.6</v>
      </c>
      <c r="BC152" s="1321" t="str">
        <f>+(IF($BF152=0.2,"MUY BAJA",(IF($BF152=0.4,"BAJA",(IF($BF152=0.6,"MEDIA",(IF($BF152=0.8,"ALTA",(IF($BF152=1,"MUY ALTA",""))))))))))</f>
        <v>MEDIA</v>
      </c>
      <c r="BD152" s="1511" t="str">
        <f>IF($AY144="","",(CONCATENATE("R.RESIDUAL
",(IF(AND($AY144=0.2,$BF152=0.2),1,(IF(AND($AY144=0.2,$BF152=0.4),6,(IF(AND($AY144=0.2,$BF152=0.6),11,(IF(AND($AY144=0.2,$BF152=0.8),16,(IF(AND($AY144=0.2,$BF152=1),21,(IF(AND($AY144=0.4,$BF152=0.2),2,(IF(AND($AY144=0.4,$BF152=0.4),7,(IF(AND($AY144=0.4,$BF152=0.6),12,(IF(AND($AY144=0.4,$BF152=0.8),17,(IF(AND($AY144=0.4,$BF152=1),22,(IF(AND($AY144=0.6,$BF152=0.2),3,(IF(AND($AY144=0.6,$BF152=0.4),8,(IF(AND($AY144=0.6,$BF152=0.6),13,(IF(AND($AY144=0.6,$BF152=0.8),18,(IF(AND($AY144=0.6,$BF152=1),23,(IF(AND($AY144=0.8,$BF152=0.2),4,(IF(AND($AY144=0.8,$BF152=0.4),9,(IF(AND($AY144=0.8,$BF152=0.6),14,(IF(AND($AY144=0.8,$BF152=0.8),19,(IF(AND($AY144=0.8,$BF152=1),24,(IF(AND($AY144=1,$BF152=0.2),5,(IF(AND($AY144=1,$BF152=0.4),10,(IF(AND($AY144=1,$BF152=0.6),15,(IF(AND($AY144=1,$BF152=0.8),20,(IF(AND($AY144=1,$BF152=1),25,"")))))))))))))))))))))))))))))))))))))))))))))))))))))</f>
        <v>R.RESIDUAL
12</v>
      </c>
      <c r="BE152" s="1505" t="s">
        <v>651</v>
      </c>
      <c r="BF152" s="264">
        <f>+(IF(AND($BB152&gt;0,$BB152&lt;=0.2),0.2,(IF(AND($BB152&gt;0.2,$BB152&lt;=0.4),0.4,(IF(AND($BB152&gt;0.4,$BB152&lt;=0.6),0.6,(IF(AND($BB152&gt;0.6,$BB152&lt;=0.8),0.8,(IF($BB152&gt;0.8,1,""))))))))))</f>
        <v>0.6</v>
      </c>
      <c r="BG152" s="253">
        <f>+VLOOKUP($BD152,Listas!$G$114:$H$138,2,FALSE)</f>
        <v>12</v>
      </c>
      <c r="BH152" s="348">
        <v>1</v>
      </c>
      <c r="BI152" s="403" t="str">
        <f>IF(ISERROR(IF(V152="R.INHERENTE
5","R. INHERENTE",(IF(BD152="R.RESIDUAL
5","R. RESIDUAL"," ")))),"",(IF(V152="R.INHERENTE
5","R. INHERENTE",(IF(BD152="R.RESIDUAL
5","R. RESIDUAL"," ")))))</f>
        <v xml:space="preserve"> </v>
      </c>
      <c r="BJ152" s="404" t="str">
        <f>IF(ISERROR(IF(V152="R.INHERENTE
10","R. INHERENTE",(IF(BD152="R.RESIDUAL
10","R. RESIDUAL"," ")))),"",(IF(V152="R.INHERENTE
10","R. INHERENTE",(IF(BD152="R.RESIDUAL
10","R. RESIDUAL"," ")))))</f>
        <v xml:space="preserve"> </v>
      </c>
      <c r="BK152" s="409" t="str">
        <f>IF(ISERROR(IF(V152="R.INHERENTE
15","R. INHERENTE",(IF(BD152="R.RESIDUAL
15","R. RESIDUAL"," ")))),"",(IF(V152="R.INHERENTE
15","R. INHERENTE",(IF(BD152="R.RESIDUAL
15","R. RESIDUAL"," ")))))</f>
        <v xml:space="preserve"> </v>
      </c>
      <c r="BL152" s="409" t="str">
        <f>IF(ISERROR(IF(V152="R.INHERENTE
20","R. INHERENTE",(IF(BD152="R.RESIDUAL
20","R. RESIDUAL"," ")))),"",(IF(V152="R.INHERENTE
20","R. INHERENTE",(IF(BD152="R.RESIDUAL
20","R. RESIDUAL"," ")))))</f>
        <v xml:space="preserve"> </v>
      </c>
      <c r="BM152" s="254" t="str">
        <f>IF(ISERROR(IF(V152="R.INHERENTE
25","R. INHERENTE",(IF(BD152="R.RESIDUAL
25","R. RESIDUAL"," ")))),"",(IF(V152="R.INHERENTE
25","R. INHERENTE",(IF(BD152="R.RESIDUAL
25","R. RESIDUAL"," ")))))</f>
        <v xml:space="preserve"> </v>
      </c>
      <c r="BN152" s="346"/>
      <c r="BO152" s="1664" t="s">
        <v>1450</v>
      </c>
      <c r="BP152" s="1667" t="s">
        <v>1313</v>
      </c>
      <c r="BQ152" s="1526">
        <v>45017</v>
      </c>
      <c r="BR152" s="1526">
        <v>45170</v>
      </c>
      <c r="BS152" s="1266" t="s">
        <v>560</v>
      </c>
      <c r="BT152" s="1502" t="s">
        <v>597</v>
      </c>
      <c r="BU152" s="346"/>
      <c r="BV152" s="1668" t="s">
        <v>1322</v>
      </c>
      <c r="BW152" s="1266" t="s">
        <v>1472</v>
      </c>
      <c r="BX152" s="1576" t="s">
        <v>1314</v>
      </c>
      <c r="BY152" s="346"/>
      <c r="BZ152" s="1279" t="s">
        <v>1720</v>
      </c>
      <c r="CA152" s="1243" t="s">
        <v>1721</v>
      </c>
      <c r="CB152" s="1246" t="s">
        <v>1722</v>
      </c>
      <c r="CC152" s="1254"/>
      <c r="CD152" s="1254" t="s">
        <v>189</v>
      </c>
      <c r="CE152" s="1254" t="s">
        <v>189</v>
      </c>
      <c r="CF152" s="1254" t="s">
        <v>189</v>
      </c>
      <c r="CG152" s="1254"/>
      <c r="CH152" s="1254" t="s">
        <v>189</v>
      </c>
      <c r="CI152" s="1254" t="s">
        <v>189</v>
      </c>
      <c r="CJ152" s="1254" t="s">
        <v>189</v>
      </c>
      <c r="CK152" s="1254"/>
      <c r="CL152" s="1254" t="s">
        <v>39</v>
      </c>
      <c r="CM152" s="1254" t="s">
        <v>39</v>
      </c>
      <c r="CN152" s="1254" t="s">
        <v>39</v>
      </c>
      <c r="CO152" s="1254"/>
      <c r="CP152" s="1254" t="s">
        <v>189</v>
      </c>
      <c r="CQ152" s="1254" t="s">
        <v>189</v>
      </c>
      <c r="CR152" s="1254" t="s">
        <v>189</v>
      </c>
      <c r="CS152" s="1254"/>
      <c r="CT152" s="1556" t="s">
        <v>1718</v>
      </c>
      <c r="CU152" s="346"/>
      <c r="CV152" s="1279" t="s">
        <v>1720</v>
      </c>
      <c r="CW152" s="1243" t="s">
        <v>1721</v>
      </c>
      <c r="CX152" s="1246" t="s">
        <v>1722</v>
      </c>
      <c r="CY152" s="1234"/>
      <c r="CZ152" s="1237" t="s">
        <v>39</v>
      </c>
      <c r="DA152" s="1238"/>
      <c r="DB152" s="1237"/>
      <c r="DC152" s="1238"/>
      <c r="DD152" s="1234" t="s">
        <v>189</v>
      </c>
      <c r="DE152" s="1234" t="s">
        <v>189</v>
      </c>
      <c r="DF152" s="1234" t="s">
        <v>189</v>
      </c>
      <c r="DG152" s="1234"/>
      <c r="DH152" s="1234" t="s">
        <v>189</v>
      </c>
      <c r="DI152" s="1234" t="s">
        <v>189</v>
      </c>
      <c r="DJ152" s="1234" t="s">
        <v>189</v>
      </c>
      <c r="DK152" s="1234"/>
      <c r="DL152" s="1234" t="s">
        <v>39</v>
      </c>
      <c r="DM152" s="1234" t="s">
        <v>39</v>
      </c>
      <c r="DN152" s="1234" t="s">
        <v>39</v>
      </c>
      <c r="DO152" s="1234"/>
      <c r="DP152" s="1234" t="s">
        <v>189</v>
      </c>
      <c r="DQ152" s="1234" t="s">
        <v>189</v>
      </c>
      <c r="DR152" s="1234" t="s">
        <v>189</v>
      </c>
      <c r="DS152" s="1234"/>
      <c r="DT152" s="1556" t="s">
        <v>1719</v>
      </c>
      <c r="DU152" s="346"/>
      <c r="DV152" s="1705"/>
      <c r="DW152" s="1708"/>
      <c r="DX152" s="1708"/>
      <c r="DY152" s="1711"/>
    </row>
    <row r="153" spans="2:129" s="263" customFormat="1" ht="48" customHeight="1" x14ac:dyDescent="0.25">
      <c r="B153" s="1197"/>
      <c r="C153" s="1339"/>
      <c r="D153" s="1342"/>
      <c r="E153" s="1345"/>
      <c r="F153" s="1342"/>
      <c r="G153" s="1289"/>
      <c r="H153" s="1292"/>
      <c r="I153" s="465" t="s">
        <v>1304</v>
      </c>
      <c r="J153" s="434" t="s">
        <v>936</v>
      </c>
      <c r="K153" s="467" t="s">
        <v>1306</v>
      </c>
      <c r="L153" s="432" t="s">
        <v>751</v>
      </c>
      <c r="M153" s="1295"/>
      <c r="N153" s="1307"/>
      <c r="O153" s="1368"/>
      <c r="P153" s="346"/>
      <c r="Q153" s="1362"/>
      <c r="R153" s="1298"/>
      <c r="S153" s="1301"/>
      <c r="T153" s="1304"/>
      <c r="U153" s="1319"/>
      <c r="V153" s="1316"/>
      <c r="W153" s="442"/>
      <c r="X153" s="472" t="s">
        <v>1513</v>
      </c>
      <c r="Y153" s="240" t="s">
        <v>650</v>
      </c>
      <c r="Z153" s="1365"/>
      <c r="AA153" s="1311">
        <v>25</v>
      </c>
      <c r="AB153" s="1312"/>
      <c r="AC153" s="1311"/>
      <c r="AD153" s="1312"/>
      <c r="AE153" s="1311"/>
      <c r="AF153" s="1312"/>
      <c r="AG153" s="1311"/>
      <c r="AH153" s="1312"/>
      <c r="AI153" s="1311">
        <v>15</v>
      </c>
      <c r="AJ153" s="1312"/>
      <c r="AK153" s="360">
        <f>AA153+AC153+AE153+AG153+AI153</f>
        <v>40</v>
      </c>
      <c r="AL153" s="354">
        <v>0.216</v>
      </c>
      <c r="AM153" s="1336"/>
      <c r="AN153" s="1327" t="s">
        <v>189</v>
      </c>
      <c r="AO153" s="1328"/>
      <c r="AP153" s="1313" t="s">
        <v>538</v>
      </c>
      <c r="AQ153" s="1314"/>
      <c r="AR153" s="1327" t="s">
        <v>189</v>
      </c>
      <c r="AS153" s="1328"/>
      <c r="AT153" s="479" t="s">
        <v>1311</v>
      </c>
      <c r="AU153" s="459" t="s">
        <v>560</v>
      </c>
      <c r="AV153" s="485" t="s">
        <v>1376</v>
      </c>
      <c r="AW153" s="493" t="s">
        <v>288</v>
      </c>
      <c r="AX153" s="494" t="s">
        <v>1312</v>
      </c>
      <c r="AY153" s="448"/>
      <c r="AZ153" s="1509"/>
      <c r="BA153" s="1322"/>
      <c r="BB153" s="1325"/>
      <c r="BC153" s="1322"/>
      <c r="BD153" s="1512"/>
      <c r="BE153" s="1506"/>
      <c r="BF153" s="345"/>
      <c r="BG153" s="256"/>
      <c r="BH153" s="348">
        <v>0.8</v>
      </c>
      <c r="BI153" s="405" t="str">
        <f>IF(ISERROR(IF(V152="R.INHERENTE
4","R. INHERENTE",(IF(BD152="R.RESIDUAL
4","R. RESIDUAL"," ")))),"",(IF(V152="R.INHERENTE
4","R. INHERENTE",(IF(BD152="R.RESIDUAL
4","R. RESIDUAL"," ")))))</f>
        <v xml:space="preserve"> </v>
      </c>
      <c r="BJ153" s="406" t="str">
        <f>IF(ISERROR(IF(V152="R.INHERENTE
9","R. INHERENTE",(IF(BD152="R.RESIDUAL
9","R. RESIDUAL"," ")))),"",(IF(V152="R.INHERENTE
9","R. INHERENTE",(IF(BD152="R.RESIDUAL
9","R. RESIDUAL"," ")))))</f>
        <v xml:space="preserve"> </v>
      </c>
      <c r="BK153" s="258" t="str">
        <f>IF(ISERROR(IF(V152="R.INHERENTE
14","R. INHERENTE",(IF(BD152="R.RESIDUAL
14","R. RESIDUAL"," ")))),"",(IF(V152="R.INHERENTE
14","R. INHERENTE",(IF(BD152="R.RESIDUAL
14","R. RESIDUAL"," ")))))</f>
        <v xml:space="preserve"> </v>
      </c>
      <c r="BL153" s="410" t="str">
        <f>IF(ISERROR(IF(V152="R.INHERENTE
19","R. INHERENTE",(IF(BD152="R.RESIDUAL
19","R. RESIDUAL"," ")))),"",(IF(V152="R.INHERENTE
19","R. INHERENTE",(IF(BD152="R.RESIDUAL
19","R. RESIDUAL"," ")))))</f>
        <v xml:space="preserve"> </v>
      </c>
      <c r="BM153" s="259" t="str">
        <f>IF(ISERROR(IF(V152="R.INHERENTE
24","R. INHERENTE",(IF(BD152="R.RESIDUAL
24","R. RESIDUAL"," ")))),"",(IF(V152="R.INHERENTE
24","R. INHERENTE",(IF(BD152="R.RESIDUAL
24","R. RESIDUAL"," ")))))</f>
        <v xml:space="preserve"> </v>
      </c>
      <c r="BN153" s="346"/>
      <c r="BO153" s="1665"/>
      <c r="BP153" s="1662"/>
      <c r="BQ153" s="1527"/>
      <c r="BR153" s="1527"/>
      <c r="BS153" s="1527"/>
      <c r="BT153" s="1503"/>
      <c r="BU153" s="346"/>
      <c r="BV153" s="1669"/>
      <c r="BW153" s="1527"/>
      <c r="BX153" s="1577"/>
      <c r="BY153" s="346"/>
      <c r="BZ153" s="1280"/>
      <c r="CA153" s="1244"/>
      <c r="CB153" s="1247"/>
      <c r="CC153" s="1255"/>
      <c r="CD153" s="1255"/>
      <c r="CE153" s="1255"/>
      <c r="CF153" s="1255"/>
      <c r="CG153" s="1255"/>
      <c r="CH153" s="1255"/>
      <c r="CI153" s="1255"/>
      <c r="CJ153" s="1255"/>
      <c r="CK153" s="1255"/>
      <c r="CL153" s="1255"/>
      <c r="CM153" s="1255"/>
      <c r="CN153" s="1255"/>
      <c r="CO153" s="1255"/>
      <c r="CP153" s="1255"/>
      <c r="CQ153" s="1255"/>
      <c r="CR153" s="1255"/>
      <c r="CS153" s="1255"/>
      <c r="CT153" s="1557"/>
      <c r="CU153" s="346"/>
      <c r="CV153" s="1280"/>
      <c r="CW153" s="1244"/>
      <c r="CX153" s="1247"/>
      <c r="CY153" s="1235"/>
      <c r="CZ153" s="1239"/>
      <c r="DA153" s="1240"/>
      <c r="DB153" s="1239"/>
      <c r="DC153" s="1240"/>
      <c r="DD153" s="1235"/>
      <c r="DE153" s="1235"/>
      <c r="DF153" s="1235"/>
      <c r="DG153" s="1235"/>
      <c r="DH153" s="1235"/>
      <c r="DI153" s="1235"/>
      <c r="DJ153" s="1235"/>
      <c r="DK153" s="1235"/>
      <c r="DL153" s="1235"/>
      <c r="DM153" s="1235"/>
      <c r="DN153" s="1235"/>
      <c r="DO153" s="1235"/>
      <c r="DP153" s="1235"/>
      <c r="DQ153" s="1235"/>
      <c r="DR153" s="1235"/>
      <c r="DS153" s="1235"/>
      <c r="DT153" s="1557"/>
      <c r="DU153" s="346"/>
      <c r="DV153" s="1706"/>
      <c r="DW153" s="1709"/>
      <c r="DX153" s="1709"/>
      <c r="DY153" s="1712"/>
    </row>
    <row r="154" spans="2:129" s="263" customFormat="1" ht="48" customHeight="1" x14ac:dyDescent="0.25">
      <c r="B154" s="1197"/>
      <c r="C154" s="1339"/>
      <c r="D154" s="1342"/>
      <c r="E154" s="1345"/>
      <c r="F154" s="1342"/>
      <c r="G154" s="1289"/>
      <c r="H154" s="1292"/>
      <c r="I154" s="440"/>
      <c r="J154" s="434" t="s">
        <v>938</v>
      </c>
      <c r="K154" s="467" t="s">
        <v>1307</v>
      </c>
      <c r="L154" s="432" t="s">
        <v>752</v>
      </c>
      <c r="M154" s="1295"/>
      <c r="N154" s="1307"/>
      <c r="O154" s="1368"/>
      <c r="P154" s="346"/>
      <c r="Q154" s="1362"/>
      <c r="R154" s="1298"/>
      <c r="S154" s="1301"/>
      <c r="T154" s="1304"/>
      <c r="U154" s="1319"/>
      <c r="V154" s="1316"/>
      <c r="W154" s="442"/>
      <c r="X154" s="357"/>
      <c r="Y154" s="240"/>
      <c r="Z154" s="1365"/>
      <c r="AA154" s="1311"/>
      <c r="AB154" s="1312"/>
      <c r="AC154" s="1311"/>
      <c r="AD154" s="1312"/>
      <c r="AE154" s="1311"/>
      <c r="AF154" s="1312"/>
      <c r="AG154" s="1311"/>
      <c r="AH154" s="1312"/>
      <c r="AI154" s="1311"/>
      <c r="AJ154" s="1312"/>
      <c r="AK154" s="360">
        <f>AA154+AC154+AE154+AG154+AI154</f>
        <v>0</v>
      </c>
      <c r="AL154" s="354"/>
      <c r="AM154" s="1336"/>
      <c r="AN154" s="1327"/>
      <c r="AO154" s="1328"/>
      <c r="AP154" s="1313"/>
      <c r="AQ154" s="1314"/>
      <c r="AR154" s="1327"/>
      <c r="AS154" s="1328"/>
      <c r="AT154" s="479"/>
      <c r="AU154" s="459"/>
      <c r="AV154" s="485"/>
      <c r="AW154" s="493"/>
      <c r="AX154" s="494"/>
      <c r="AY154" s="448"/>
      <c r="AZ154" s="1509"/>
      <c r="BA154" s="1322"/>
      <c r="BB154" s="1325"/>
      <c r="BC154" s="1322"/>
      <c r="BD154" s="1512"/>
      <c r="BE154" s="1506"/>
      <c r="BF154" s="345"/>
      <c r="BG154" s="256"/>
      <c r="BH154" s="348">
        <v>0.60000000000000009</v>
      </c>
      <c r="BI154" s="405" t="str">
        <f>IF(ISERROR(IF(V152="R.INHERENTE
3","R. INHERENTE",(IF(BD152="R.RESIDUAL
3","R. RESIDUAL"," ")))),"",(IF(V152="R.INHERENTE
3","R. INHERENTE",(IF(BD152="R.RESIDUAL
3","R. RESIDUAL"," ")))))</f>
        <v xml:space="preserve"> </v>
      </c>
      <c r="BJ154" s="406" t="str">
        <f>IF(ISERROR(IF(V152="R.INHERENTE
8","R. INHERENTE",(IF(BD152="R.RESIDUAL
8","R. RESIDUAL"," ")))),"",(IF(V152="R.INHERENTE
8","R. INHERENTE",(IF(BD152="R.RESIDUAL
8","R. RESIDUAL"," ")))))</f>
        <v xml:space="preserve"> </v>
      </c>
      <c r="BK154" s="258" t="str">
        <f>IF(ISERROR(IF(V152="R.INHERENTE
13","R. INHERENTE",(IF(BD152="R.RESIDUAL
13","R. RESIDUAL"," ")))),"",(IF(V152="R.INHERENTE
13","R. INHERENTE",(IF(BD152="R.RESIDUAL
13","R. RESIDUAL"," ")))))</f>
        <v>R. INHERENTE</v>
      </c>
      <c r="BL154" s="410" t="str">
        <f>IF(ISERROR(IF(V152="R.INHERENTE
18","R. INHERENTE",(IF(BD152="R.RESIDUAL
18","R. RESIDUAL"," ")))),"",(IF(V152="R.INHERENTE
18","R. INHERENTE",(IF(BD152="R.RESIDUAL
18","R. RESIDUAL"," ")))))</f>
        <v xml:space="preserve"> </v>
      </c>
      <c r="BM154" s="259" t="str">
        <f>IF(ISERROR(IF(V152="R.INHERENTE
23","R. INHERENTE",(IF(BD152="R.RESIDUAL
23","R. RESIDUAL"," ")))),"",(IF(V152="R.INHERENTE
23","R. INHERENTE",(IF(BD152="R.RESIDUAL
23","R. RESIDUAL"," ")))))</f>
        <v xml:space="preserve"> </v>
      </c>
      <c r="BN154" s="346"/>
      <c r="BO154" s="1665"/>
      <c r="BP154" s="1662"/>
      <c r="BQ154" s="1527"/>
      <c r="BR154" s="1527"/>
      <c r="BS154" s="1527"/>
      <c r="BT154" s="1503"/>
      <c r="BU154" s="346"/>
      <c r="BV154" s="1669"/>
      <c r="BW154" s="1527"/>
      <c r="BX154" s="1577"/>
      <c r="BY154" s="346"/>
      <c r="BZ154" s="1280"/>
      <c r="CA154" s="1244"/>
      <c r="CB154" s="1247"/>
      <c r="CC154" s="1255"/>
      <c r="CD154" s="1255"/>
      <c r="CE154" s="1255"/>
      <c r="CF154" s="1255"/>
      <c r="CG154" s="1255"/>
      <c r="CH154" s="1255"/>
      <c r="CI154" s="1255"/>
      <c r="CJ154" s="1255"/>
      <c r="CK154" s="1255"/>
      <c r="CL154" s="1255"/>
      <c r="CM154" s="1255"/>
      <c r="CN154" s="1255"/>
      <c r="CO154" s="1255"/>
      <c r="CP154" s="1255"/>
      <c r="CQ154" s="1255"/>
      <c r="CR154" s="1255"/>
      <c r="CS154" s="1255"/>
      <c r="CT154" s="1557"/>
      <c r="CU154" s="346"/>
      <c r="CV154" s="1280"/>
      <c r="CW154" s="1244"/>
      <c r="CX154" s="1247"/>
      <c r="CY154" s="1235"/>
      <c r="CZ154" s="1239"/>
      <c r="DA154" s="1240"/>
      <c r="DB154" s="1239"/>
      <c r="DC154" s="1240"/>
      <c r="DD154" s="1235"/>
      <c r="DE154" s="1235"/>
      <c r="DF154" s="1235"/>
      <c r="DG154" s="1235"/>
      <c r="DH154" s="1235"/>
      <c r="DI154" s="1235"/>
      <c r="DJ154" s="1235"/>
      <c r="DK154" s="1235"/>
      <c r="DL154" s="1235"/>
      <c r="DM154" s="1235"/>
      <c r="DN154" s="1235"/>
      <c r="DO154" s="1235"/>
      <c r="DP154" s="1235"/>
      <c r="DQ154" s="1235"/>
      <c r="DR154" s="1235"/>
      <c r="DS154" s="1235"/>
      <c r="DT154" s="1557"/>
      <c r="DU154" s="346"/>
      <c r="DV154" s="1706"/>
      <c r="DW154" s="1709"/>
      <c r="DX154" s="1709"/>
      <c r="DY154" s="1712"/>
    </row>
    <row r="155" spans="2:129" s="263" customFormat="1" ht="48" customHeight="1" x14ac:dyDescent="0.25">
      <c r="B155" s="1197"/>
      <c r="C155" s="1339"/>
      <c r="D155" s="1342"/>
      <c r="E155" s="1345"/>
      <c r="F155" s="1342"/>
      <c r="G155" s="1289"/>
      <c r="H155" s="1292"/>
      <c r="I155" s="440"/>
      <c r="J155" s="434" t="s">
        <v>939</v>
      </c>
      <c r="K155" s="467" t="s">
        <v>1308</v>
      </c>
      <c r="L155" s="432" t="s">
        <v>752</v>
      </c>
      <c r="M155" s="1295"/>
      <c r="N155" s="1307"/>
      <c r="O155" s="1368"/>
      <c r="P155" s="346"/>
      <c r="Q155" s="1362"/>
      <c r="R155" s="1298"/>
      <c r="S155" s="1301"/>
      <c r="T155" s="1304"/>
      <c r="U155" s="1319"/>
      <c r="V155" s="1316"/>
      <c r="W155" s="442"/>
      <c r="X155" s="241"/>
      <c r="Y155" s="240"/>
      <c r="Z155" s="1365"/>
      <c r="AA155" s="1311"/>
      <c r="AB155" s="1312"/>
      <c r="AC155" s="1311"/>
      <c r="AD155" s="1312"/>
      <c r="AE155" s="1311"/>
      <c r="AF155" s="1312"/>
      <c r="AG155" s="1311"/>
      <c r="AH155" s="1312"/>
      <c r="AI155" s="1311"/>
      <c r="AJ155" s="1312"/>
      <c r="AK155" s="360">
        <f>AA155+AC155+AE155+AG155+AI155</f>
        <v>0</v>
      </c>
      <c r="AL155" s="354"/>
      <c r="AM155" s="1336"/>
      <c r="AN155" s="1327"/>
      <c r="AO155" s="1328"/>
      <c r="AP155" s="1313"/>
      <c r="AQ155" s="1314"/>
      <c r="AR155" s="1327"/>
      <c r="AS155" s="1328"/>
      <c r="AT155" s="479"/>
      <c r="AU155" s="459"/>
      <c r="AV155" s="485"/>
      <c r="AW155" s="493"/>
      <c r="AX155" s="494"/>
      <c r="AY155" s="448"/>
      <c r="AZ155" s="1509"/>
      <c r="BA155" s="1322"/>
      <c r="BB155" s="1325"/>
      <c r="BC155" s="1322"/>
      <c r="BD155" s="1512"/>
      <c r="BE155" s="1506"/>
      <c r="BF155" s="345"/>
      <c r="BG155" s="256"/>
      <c r="BH155" s="348">
        <v>0.4</v>
      </c>
      <c r="BI155" s="405" t="str">
        <f>IF(ISERROR(IF(V152="R.INHERENTE
2","R. INHERENTE",(IF(BD152="R.RESIDUAL
2","R. RESIDUAL"," ")))),"",(IF(V152="R.INHERENTE
2","R. INHERENTE",(IF(BD152="R.RESIDUAL
2","R. RESIDUAL"," ")))))</f>
        <v xml:space="preserve"> </v>
      </c>
      <c r="BJ155" s="406" t="str">
        <f>IF(ISERROR(IF(V152="R.INHERENTE
7","R. INHERENTE",(IF(BD152="R.RESIDUAL
7","R. RESIDUAL"," ")))),"",(IF(V152="R.INHERENTE
7","R. INHERENTE",(IF(BD152="R.RESIDUAL
7","R. RESIDUAL"," ")))))</f>
        <v xml:space="preserve"> </v>
      </c>
      <c r="BK155" s="257" t="str">
        <f>IF(ISERROR(IF(V152="R.INHERENTE
12","R. INHERENTE",(IF(BD152="R.RESIDUAL
12","R. RESIDUAL"," ")))),"",(IF(V152="R.INHERENTE
12","R. INHERENTE",(IF(BD152="R.RESIDUAL
12","R. RESIDUAL"," ")))))</f>
        <v>R. RESIDUAL</v>
      </c>
      <c r="BL155" s="258" t="str">
        <f>IF(ISERROR(IF(V152="R.INHERENTE
17","R. INHERENTE",(IF(BD152="R.RESIDUAL
17","R. RESIDUAL"," ")))),"",(IF(V152="R.INHERENTE
17","R. INHERENTE",(IF(BD152="R.RESIDUAL
17","R. RESIDUAL"," ")))))</f>
        <v xml:space="preserve"> </v>
      </c>
      <c r="BM155" s="259" t="str">
        <f>IF(ISERROR(IF(V152="R.INHERENTE
22","R. INHERENTE",(IF(BD152="R.RESIDUAL
22","R. RESIDUAL"," ")))),"",(IF(V152="R.INHERENTE
22","R. INHERENTE",(IF(BD152="R.RESIDUAL
22","R. RESIDUAL"," ")))))</f>
        <v xml:space="preserve"> </v>
      </c>
      <c r="BN155" s="346"/>
      <c r="BO155" s="1665"/>
      <c r="BP155" s="1662"/>
      <c r="BQ155" s="1527"/>
      <c r="BR155" s="1527"/>
      <c r="BS155" s="1527"/>
      <c r="BT155" s="1503"/>
      <c r="BU155" s="346"/>
      <c r="BV155" s="1669"/>
      <c r="BW155" s="1527"/>
      <c r="BX155" s="1577"/>
      <c r="BY155" s="346"/>
      <c r="BZ155" s="1280"/>
      <c r="CA155" s="1244"/>
      <c r="CB155" s="1247"/>
      <c r="CC155" s="1255"/>
      <c r="CD155" s="1255"/>
      <c r="CE155" s="1255"/>
      <c r="CF155" s="1255"/>
      <c r="CG155" s="1255"/>
      <c r="CH155" s="1255"/>
      <c r="CI155" s="1255"/>
      <c r="CJ155" s="1255"/>
      <c r="CK155" s="1255"/>
      <c r="CL155" s="1255"/>
      <c r="CM155" s="1255"/>
      <c r="CN155" s="1255"/>
      <c r="CO155" s="1255"/>
      <c r="CP155" s="1255"/>
      <c r="CQ155" s="1255"/>
      <c r="CR155" s="1255"/>
      <c r="CS155" s="1255"/>
      <c r="CT155" s="1557"/>
      <c r="CU155" s="346"/>
      <c r="CV155" s="1280"/>
      <c r="CW155" s="1244"/>
      <c r="CX155" s="1247"/>
      <c r="CY155" s="1235"/>
      <c r="CZ155" s="1239"/>
      <c r="DA155" s="1240"/>
      <c r="DB155" s="1239"/>
      <c r="DC155" s="1240"/>
      <c r="DD155" s="1235"/>
      <c r="DE155" s="1235"/>
      <c r="DF155" s="1235"/>
      <c r="DG155" s="1235"/>
      <c r="DH155" s="1235"/>
      <c r="DI155" s="1235"/>
      <c r="DJ155" s="1235"/>
      <c r="DK155" s="1235"/>
      <c r="DL155" s="1235"/>
      <c r="DM155" s="1235"/>
      <c r="DN155" s="1235"/>
      <c r="DO155" s="1235"/>
      <c r="DP155" s="1235"/>
      <c r="DQ155" s="1235"/>
      <c r="DR155" s="1235"/>
      <c r="DS155" s="1235"/>
      <c r="DT155" s="1557"/>
      <c r="DU155" s="346"/>
      <c r="DV155" s="1706"/>
      <c r="DW155" s="1709"/>
      <c r="DX155" s="1709"/>
      <c r="DY155" s="1712"/>
    </row>
    <row r="156" spans="2:129" s="263" customFormat="1" ht="48" customHeight="1" thickBot="1" x14ac:dyDescent="0.3">
      <c r="B156" s="1198"/>
      <c r="C156" s="1340"/>
      <c r="D156" s="1343"/>
      <c r="E156" s="1346"/>
      <c r="F156" s="1343"/>
      <c r="G156" s="1290"/>
      <c r="H156" s="1293"/>
      <c r="I156" s="441"/>
      <c r="J156" s="435" t="s">
        <v>940</v>
      </c>
      <c r="K156" s="471" t="s">
        <v>1309</v>
      </c>
      <c r="L156" s="433" t="s">
        <v>751</v>
      </c>
      <c r="M156" s="1296"/>
      <c r="N156" s="1308"/>
      <c r="O156" s="1369"/>
      <c r="P156" s="346"/>
      <c r="Q156" s="1363"/>
      <c r="R156" s="1299"/>
      <c r="S156" s="1302"/>
      <c r="T156" s="1305"/>
      <c r="U156" s="1320"/>
      <c r="V156" s="1317"/>
      <c r="W156" s="442"/>
      <c r="X156" s="243"/>
      <c r="Y156" s="244"/>
      <c r="Z156" s="1366"/>
      <c r="AA156" s="1309"/>
      <c r="AB156" s="1310"/>
      <c r="AC156" s="1309"/>
      <c r="AD156" s="1310"/>
      <c r="AE156" s="1309"/>
      <c r="AF156" s="1310"/>
      <c r="AG156" s="1309"/>
      <c r="AH156" s="1310"/>
      <c r="AI156" s="1309"/>
      <c r="AJ156" s="1310"/>
      <c r="AK156" s="361">
        <f>AA156+AC156+AE156+AG156+AI156</f>
        <v>0</v>
      </c>
      <c r="AL156" s="355"/>
      <c r="AM156" s="1337"/>
      <c r="AN156" s="1329"/>
      <c r="AO156" s="1330"/>
      <c r="AP156" s="1547"/>
      <c r="AQ156" s="1548"/>
      <c r="AR156" s="1329"/>
      <c r="AS156" s="1330"/>
      <c r="AT156" s="250"/>
      <c r="AU156" s="456"/>
      <c r="AV156" s="249"/>
      <c r="AW156" s="247"/>
      <c r="AX156" s="245"/>
      <c r="AY156" s="448" t="e">
        <f>+(IF(AND(#REF!&gt;0,#REF!&lt;=0.2),0.2,(IF(AND(#REF!&gt;0.2,#REF!&lt;=0.4),0.4,(IF(AND(#REF!&gt;0.4,#REF!&lt;=0.6),0.6,(IF(AND(#REF!&gt;0.6,#REF!&lt;=0.8),0.8,(IF(#REF!&gt;0.8,1,""))))))))))</f>
        <v>#REF!</v>
      </c>
      <c r="AZ156" s="1510"/>
      <c r="BA156" s="1323"/>
      <c r="BB156" s="1326"/>
      <c r="BC156" s="1323"/>
      <c r="BD156" s="1513"/>
      <c r="BE156" s="1507"/>
      <c r="BF156" s="345"/>
      <c r="BG156" s="256"/>
      <c r="BH156" s="349">
        <v>0.2</v>
      </c>
      <c r="BI156" s="407" t="str">
        <f>IF(ISERROR(IF(V152="R.INHERENTE
1","R. INHERENTE",(IF(BD152="R.RESIDUAL
1","R. RESIDUAL"," ")))),"",(IF(V152="R.INHERENTE
1","R. INHERENTE",(IF(BD152="R.RESIDUAL
1","R. RESIDUAL"," ")))))</f>
        <v xml:space="preserve"> </v>
      </c>
      <c r="BJ156" s="408" t="str">
        <f>IF(ISERROR(IF(V152="R.INHERENTE
6","R. INHERENTE",(IF(BD152="R.RESIDUAL
6","R. RESIDUAL"," ")))),"",(IF(V152="R.INHERENTE
6","R. INHERENTE",(IF(BD152="R.RESIDUAL
6","R. RESIDUAL"," ")))))</f>
        <v xml:space="preserve"> </v>
      </c>
      <c r="BK156" s="260" t="str">
        <f>IF(ISERROR(IF(V152="R.INHERENTE
11","R. INHERENTE",(IF(BD152="R.RESIDUAL
11","R. RESIDUAL"," ")))),"",(IF(V152="R.INHERENTE
11","R. INHERENTE",(IF(BD152="R.RESIDUAL
11","R. RESIDUAL"," ")))))</f>
        <v xml:space="preserve"> </v>
      </c>
      <c r="BL156" s="261" t="str">
        <f>IF(ISERROR(IF(V152="R.INHERENTE
16","R. INHERENTE",(IF(BD152="R.RESIDUAL
16","R. RESIDUAL"," ")))),"",(IF(V152="R.INHERENTE
16","R. INHERENTE",(IF(BD152="R.RESIDUAL
16","R. RESIDUAL"," ")))))</f>
        <v xml:space="preserve"> </v>
      </c>
      <c r="BM156" s="262" t="str">
        <f>IF(ISERROR(IF(V152="R.INHERENTE
21","R. INHERENTE",(IF(BD152="R.RESIDUAL
21","R. RESIDUAL"," ")))),"",(IF(V152="R.INHERENTE
21","R. INHERENTE",(IF(BD152="R.RESIDUAL
21","R. RESIDUAL"," ")))))</f>
        <v xml:space="preserve"> </v>
      </c>
      <c r="BN156" s="346"/>
      <c r="BO156" s="1666"/>
      <c r="BP156" s="1663"/>
      <c r="BQ156" s="1528"/>
      <c r="BR156" s="1528"/>
      <c r="BS156" s="1528"/>
      <c r="BT156" s="1504"/>
      <c r="BU156" s="346"/>
      <c r="BV156" s="1670"/>
      <c r="BW156" s="1528"/>
      <c r="BX156" s="1578"/>
      <c r="BY156" s="346"/>
      <c r="BZ156" s="1281"/>
      <c r="CA156" s="1245"/>
      <c r="CB156" s="1248"/>
      <c r="CC156" s="1256"/>
      <c r="CD156" s="1256"/>
      <c r="CE156" s="1256"/>
      <c r="CF156" s="1256"/>
      <c r="CG156" s="1256"/>
      <c r="CH156" s="1256"/>
      <c r="CI156" s="1256"/>
      <c r="CJ156" s="1256"/>
      <c r="CK156" s="1256"/>
      <c r="CL156" s="1256"/>
      <c r="CM156" s="1256"/>
      <c r="CN156" s="1256"/>
      <c r="CO156" s="1256"/>
      <c r="CP156" s="1256"/>
      <c r="CQ156" s="1256"/>
      <c r="CR156" s="1256"/>
      <c r="CS156" s="1256"/>
      <c r="CT156" s="1558"/>
      <c r="CU156" s="346"/>
      <c r="CV156" s="1281"/>
      <c r="CW156" s="1245"/>
      <c r="CX156" s="1248"/>
      <c r="CY156" s="1236"/>
      <c r="CZ156" s="1241"/>
      <c r="DA156" s="1242"/>
      <c r="DB156" s="1241"/>
      <c r="DC156" s="1242"/>
      <c r="DD156" s="1236"/>
      <c r="DE156" s="1236"/>
      <c r="DF156" s="1236"/>
      <c r="DG156" s="1236"/>
      <c r="DH156" s="1236"/>
      <c r="DI156" s="1236"/>
      <c r="DJ156" s="1236"/>
      <c r="DK156" s="1236"/>
      <c r="DL156" s="1236"/>
      <c r="DM156" s="1236"/>
      <c r="DN156" s="1236"/>
      <c r="DO156" s="1236"/>
      <c r="DP156" s="1236"/>
      <c r="DQ156" s="1236"/>
      <c r="DR156" s="1236"/>
      <c r="DS156" s="1236"/>
      <c r="DT156" s="1558"/>
      <c r="DU156" s="346"/>
      <c r="DV156" s="1707"/>
      <c r="DW156" s="1710"/>
      <c r="DX156" s="1710"/>
      <c r="DY156" s="1713"/>
    </row>
    <row r="157" spans="2:129" ht="12.75" customHeight="1" thickBot="1" x14ac:dyDescent="0.3">
      <c r="W157" s="442"/>
      <c r="AY157" s="448"/>
      <c r="AZ157" s="345"/>
      <c r="BA157" s="345"/>
      <c r="BB157" s="345"/>
      <c r="BC157" s="345"/>
      <c r="BD157" s="345"/>
      <c r="BI157" s="358">
        <v>0.2</v>
      </c>
      <c r="BJ157" s="359">
        <v>0.4</v>
      </c>
      <c r="BK157" s="359">
        <v>0.60000000000000009</v>
      </c>
      <c r="BL157" s="359">
        <v>0.8</v>
      </c>
      <c r="BM157" s="359">
        <v>1</v>
      </c>
    </row>
    <row r="158" spans="2:129" s="263" customFormat="1" ht="48" customHeight="1" x14ac:dyDescent="0.25">
      <c r="B158" s="1196" t="s">
        <v>188</v>
      </c>
      <c r="C158" s="1338">
        <v>24</v>
      </c>
      <c r="D158" s="1341" t="s">
        <v>914</v>
      </c>
      <c r="E158" s="1344" t="s">
        <v>932</v>
      </c>
      <c r="F158" s="1341" t="s">
        <v>935</v>
      </c>
      <c r="G158" s="1288" t="s">
        <v>947</v>
      </c>
      <c r="H158" s="1291" t="s">
        <v>1315</v>
      </c>
      <c r="I158" s="464" t="s">
        <v>1316</v>
      </c>
      <c r="J158" s="436" t="s">
        <v>937</v>
      </c>
      <c r="K158" s="466" t="s">
        <v>1317</v>
      </c>
      <c r="L158" s="437" t="s">
        <v>749</v>
      </c>
      <c r="M158" s="1294" t="str">
        <f>IF(G158="","",(CONCATENATE("Posibilidad de afectación ",G158," ",H158," ",I158," ",I159," ",I160," ",I161," ",I162)))</f>
        <v xml:space="preserve">Posibilidad de afectación económica y reputacional por recibir o solicitar dadivas o beneficio a nombre propio o para terceros con el fin de omitir, modificar o consignar información sesgada en los informes generados por control interno, debido a falta de ética por parte de los involucrados en el procedimiento y conflicto de intereses.    </v>
      </c>
      <c r="N158" s="1306" t="s">
        <v>745</v>
      </c>
      <c r="O158" s="1367" t="s">
        <v>720</v>
      </c>
      <c r="P158" s="346"/>
      <c r="Q158" s="1361" t="s">
        <v>758</v>
      </c>
      <c r="R158" s="1297">
        <f>IF(ISERROR(VLOOKUP($Q158,Listas!$F$21:$G$25,2,FALSE)),"",(VLOOKUP($Q158,Listas!$F$21:$G$25,2,FALSE)))</f>
        <v>0.6</v>
      </c>
      <c r="S158" s="1300" t="str">
        <f>IF(ISERROR(VLOOKUP($R158,Listas!$F$4:$G$8,2,FALSE)),"",(VLOOKUP($R158,Listas!$F$4:$G$8,2,FALSE)))</f>
        <v>MEDIA
El evento podrá ocurrir en algún momento.</v>
      </c>
      <c r="T158" s="1303" t="s">
        <v>726</v>
      </c>
      <c r="U158" s="1318">
        <f>IF(ISERROR(VLOOKUP($T158,Listas!$F$30:$G$37,2,FALSE)),"",(VLOOKUP($T158,Listas!$F$30:$G$37,2,FALSE)))</f>
        <v>0.8</v>
      </c>
      <c r="V158" s="1315" t="str">
        <f>IF(R158="","",(CONCATENATE("R.INHERENTE
",(IF(AND($R158=0.2,$U158=0.2),1,(IF(AND($R158=0.2,$U158=0.4),6,(IF(AND($R158=0.2,$U158=0.6),11,(IF(AND($R158=0.2,$U158=0.8),16,(IF(AND($R158=0.2,$U158=1),21,(IF(AND($R158=0.4,$U158=0.2),2,(IF(AND($R158=0.4,$U158=0.4),7,(IF(AND($R158=0.4,$U158=0.6),12,(IF(AND($R158=0.4,$U158=0.8),17,(IF(AND($R158=0.4,$U158=1),22,(IF(AND($R158=0.6,$U158=0.2),3,(IF(AND($R158=0.6,$U158=0.4),8,(IF(AND($R158=0.6,$U158=0.6),13,(IF(AND($R158=0.6,$U158=0.8),18,(IF(AND($R158=0.6,$U158=1),23,(IF(AND($R158=0.8,$U158=0.2),4,(IF(AND($R158=0.8,$U158=0.4),9,(IF(AND($R158=0.8,$U158=0.6),14,(IF(AND($R158=0.8,$U158=0.8),19,(IF(AND($R158=0.8,$U158=1),24,(IF(AND($R158=1,$U158=0.2),5,(IF(AND($R158=1,$U158=0.4),10,(IF(AND($R158=1,$U158=0.6),15,(IF(AND($R158=1,$U158=0.8),20,(IF(AND($R158=1,$U158=1),25,"")))))))))))))))))))))))))))))))))))))))))))))))))))))</f>
        <v>R.INHERENTE
18</v>
      </c>
      <c r="W158" s="442"/>
      <c r="X158" s="472" t="s">
        <v>1514</v>
      </c>
      <c r="Y158" s="265" t="s">
        <v>650</v>
      </c>
      <c r="Z158" s="1364" t="s">
        <v>43</v>
      </c>
      <c r="AA158" s="1388">
        <v>25</v>
      </c>
      <c r="AB158" s="1389"/>
      <c r="AC158" s="1388"/>
      <c r="AD158" s="1389"/>
      <c r="AE158" s="1388"/>
      <c r="AF158" s="1389"/>
      <c r="AG158" s="1388"/>
      <c r="AH158" s="1389"/>
      <c r="AI158" s="1388">
        <v>15</v>
      </c>
      <c r="AJ158" s="1389"/>
      <c r="AK158" s="366">
        <f>AA158+AC158+AE158+AG158+AI158</f>
        <v>40</v>
      </c>
      <c r="AL158" s="356">
        <v>0.36</v>
      </c>
      <c r="AM158" s="1335">
        <f>U158</f>
        <v>0.8</v>
      </c>
      <c r="AN158" s="1331" t="s">
        <v>189</v>
      </c>
      <c r="AO158" s="1332"/>
      <c r="AP158" s="1333" t="s">
        <v>538</v>
      </c>
      <c r="AQ158" s="1334"/>
      <c r="AR158" s="1331" t="s">
        <v>189</v>
      </c>
      <c r="AS158" s="1332"/>
      <c r="AT158" s="486" t="s">
        <v>1412</v>
      </c>
      <c r="AU158" s="458" t="s">
        <v>561</v>
      </c>
      <c r="AV158" s="475" t="s">
        <v>1377</v>
      </c>
      <c r="AW158" s="491" t="s">
        <v>1319</v>
      </c>
      <c r="AX158" s="492" t="s">
        <v>1423</v>
      </c>
      <c r="AY158" s="448"/>
      <c r="AZ158" s="1508">
        <f>+MIN(AL158:AL162)</f>
        <v>0.36</v>
      </c>
      <c r="BA158" s="1321" t="str">
        <f>+(IF($AY150=0.2,"MUY BAJA",(IF($AY150=0.4,"BAJA",(IF($AY150=0.6,"MEDIA",(IF($AY150=0.8,"ALTA",(IF($AY150=1,"MUY ALTA",""))))))))))</f>
        <v>BAJA</v>
      </c>
      <c r="BB158" s="1324">
        <f>+MIN(AM158:AM162)</f>
        <v>0.8</v>
      </c>
      <c r="BC158" s="1321" t="str">
        <f>+(IF($BF158=0.2,"MUY BAJA",(IF($BF158=0.4,"BAJA",(IF($BF158=0.6,"MEDIA",(IF($BF158=0.8,"ALTA",(IF($BF158=1,"MUY ALTA",""))))))))))</f>
        <v>ALTA</v>
      </c>
      <c r="BD158" s="1511" t="str">
        <f>IF($AY150="","",(CONCATENATE("R.RESIDUAL
",(IF(AND($AY150=0.2,$BF158=0.2),1,(IF(AND($AY150=0.2,$BF158=0.4),6,(IF(AND($AY150=0.2,$BF158=0.6),11,(IF(AND($AY150=0.2,$BF158=0.8),16,(IF(AND($AY150=0.2,$BF158=1),21,(IF(AND($AY150=0.4,$BF158=0.2),2,(IF(AND($AY150=0.4,$BF158=0.4),7,(IF(AND($AY150=0.4,$BF158=0.6),12,(IF(AND($AY150=0.4,$BF158=0.8),17,(IF(AND($AY150=0.4,$BF158=1),22,(IF(AND($AY150=0.6,$BF158=0.2),3,(IF(AND($AY150=0.6,$BF158=0.4),8,(IF(AND($AY150=0.6,$BF158=0.6),13,(IF(AND($AY150=0.6,$BF158=0.8),18,(IF(AND($AY150=0.6,$BF158=1),23,(IF(AND($AY150=0.8,$BF158=0.2),4,(IF(AND($AY150=0.8,$BF158=0.4),9,(IF(AND($AY150=0.8,$BF158=0.6),14,(IF(AND($AY150=0.8,$BF158=0.8),19,(IF(AND($AY150=0.8,$BF158=1),24,(IF(AND($AY150=1,$BF158=0.2),5,(IF(AND($AY150=1,$BF158=0.4),10,(IF(AND($AY150=1,$BF158=0.6),15,(IF(AND($AY150=1,$BF158=0.8),20,(IF(AND($AY150=1,$BF158=1),25,"")))))))))))))))))))))))))))))))))))))))))))))))))))))</f>
        <v>R.RESIDUAL
17</v>
      </c>
      <c r="BE158" s="1505" t="s">
        <v>651</v>
      </c>
      <c r="BF158" s="264">
        <f>+(IF(AND($BB158&gt;0,$BB158&lt;=0.2),0.2,(IF(AND($BB158&gt;0.2,$BB158&lt;=0.4),0.4,(IF(AND($BB158&gt;0.4,$BB158&lt;=0.6),0.6,(IF(AND($BB158&gt;0.6,$BB158&lt;=0.8),0.8,(IF($BB158&gt;0.8,1,""))))))))))</f>
        <v>0.8</v>
      </c>
      <c r="BG158" s="253">
        <f>+VLOOKUP($BD158,Listas!$G$114:$H$138,2,FALSE)</f>
        <v>17</v>
      </c>
      <c r="BH158" s="348">
        <v>1</v>
      </c>
      <c r="BI158" s="403" t="str">
        <f>IF(ISERROR(IF(V158="R.INHERENTE
5","R. INHERENTE",(IF(BD158="R.RESIDUAL
5","R. RESIDUAL"," ")))),"",(IF(V158="R.INHERENTE
5","R. INHERENTE",(IF(BD158="R.RESIDUAL
5","R. RESIDUAL"," ")))))</f>
        <v xml:space="preserve"> </v>
      </c>
      <c r="BJ158" s="404" t="str">
        <f>IF(ISERROR(IF(V158="R.INHERENTE
10","R. INHERENTE",(IF(BD158="R.RESIDUAL
10","R. RESIDUAL"," ")))),"",(IF(V158="R.INHERENTE
10","R. INHERENTE",(IF(BD158="R.RESIDUAL
10","R. RESIDUAL"," ")))))</f>
        <v xml:space="preserve"> </v>
      </c>
      <c r="BK158" s="409" t="str">
        <f>IF(ISERROR(IF(V158="R.INHERENTE
15","R. INHERENTE",(IF(BD158="R.RESIDUAL
15","R. RESIDUAL"," ")))),"",(IF(V158="R.INHERENTE
15","R. INHERENTE",(IF(BD158="R.RESIDUAL
15","R. RESIDUAL"," ")))))</f>
        <v xml:space="preserve"> </v>
      </c>
      <c r="BL158" s="409" t="str">
        <f>IF(ISERROR(IF(V158="R.INHERENTE
20","R. INHERENTE",(IF(BD158="R.RESIDUAL
20","R. RESIDUAL"," ")))),"",(IF(V158="R.INHERENTE
20","R. INHERENTE",(IF(BD158="R.RESIDUAL
20","R. RESIDUAL"," ")))))</f>
        <v xml:space="preserve"> </v>
      </c>
      <c r="BM158" s="254" t="str">
        <f>IF(ISERROR(IF(V158="R.INHERENTE
25","R. INHERENTE",(IF(BD158="R.RESIDUAL
25","R. RESIDUAL"," ")))),"",(IF(V158="R.INHERENTE
25","R. INHERENTE",(IF(BD158="R.RESIDUAL
25","R. RESIDUAL"," ")))))</f>
        <v xml:space="preserve"> </v>
      </c>
      <c r="BN158" s="346"/>
      <c r="BO158" s="1664" t="s">
        <v>1451</v>
      </c>
      <c r="BP158" s="1667" t="s">
        <v>1320</v>
      </c>
      <c r="BQ158" s="1526">
        <v>45017</v>
      </c>
      <c r="BR158" s="1526">
        <v>45200</v>
      </c>
      <c r="BS158" s="1672" t="s">
        <v>562</v>
      </c>
      <c r="BT158" s="1502" t="s">
        <v>597</v>
      </c>
      <c r="BU158" s="346"/>
      <c r="BV158" s="1668" t="s">
        <v>1323</v>
      </c>
      <c r="BW158" s="1254" t="s">
        <v>1473</v>
      </c>
      <c r="BX158" s="1650" t="s">
        <v>1321</v>
      </c>
      <c r="BY158" s="346"/>
      <c r="BZ158" s="1279" t="s">
        <v>1720</v>
      </c>
      <c r="CA158" s="1243" t="s">
        <v>1721</v>
      </c>
      <c r="CB158" s="1246" t="s">
        <v>1722</v>
      </c>
      <c r="CC158" s="1254"/>
      <c r="CD158" s="1254" t="s">
        <v>189</v>
      </c>
      <c r="CE158" s="1254" t="s">
        <v>189</v>
      </c>
      <c r="CF158" s="1254" t="s">
        <v>189</v>
      </c>
      <c r="CG158" s="1254"/>
      <c r="CH158" s="1254" t="s">
        <v>189</v>
      </c>
      <c r="CI158" s="1254" t="s">
        <v>189</v>
      </c>
      <c r="CJ158" s="1254" t="s">
        <v>189</v>
      </c>
      <c r="CK158" s="1254"/>
      <c r="CL158" s="1254" t="s">
        <v>39</v>
      </c>
      <c r="CM158" s="1254" t="s">
        <v>39</v>
      </c>
      <c r="CN158" s="1254" t="s">
        <v>39</v>
      </c>
      <c r="CO158" s="1254"/>
      <c r="CP158" s="1254" t="s">
        <v>189</v>
      </c>
      <c r="CQ158" s="1254" t="s">
        <v>189</v>
      </c>
      <c r="CR158" s="1254" t="s">
        <v>189</v>
      </c>
      <c r="CS158" s="1254"/>
      <c r="CT158" s="1556" t="s">
        <v>1718</v>
      </c>
      <c r="CU158" s="346"/>
      <c r="CV158" s="1279" t="s">
        <v>1720</v>
      </c>
      <c r="CW158" s="1243" t="s">
        <v>1721</v>
      </c>
      <c r="CX158" s="1246" t="s">
        <v>1722</v>
      </c>
      <c r="CY158" s="1234"/>
      <c r="CZ158" s="1237" t="s">
        <v>39</v>
      </c>
      <c r="DA158" s="1238"/>
      <c r="DB158" s="1237"/>
      <c r="DC158" s="1238"/>
      <c r="DD158" s="1234" t="s">
        <v>189</v>
      </c>
      <c r="DE158" s="1234" t="s">
        <v>189</v>
      </c>
      <c r="DF158" s="1234" t="s">
        <v>189</v>
      </c>
      <c r="DG158" s="1234"/>
      <c r="DH158" s="1234" t="s">
        <v>189</v>
      </c>
      <c r="DI158" s="1234" t="s">
        <v>189</v>
      </c>
      <c r="DJ158" s="1234" t="s">
        <v>189</v>
      </c>
      <c r="DK158" s="1234"/>
      <c r="DL158" s="1234" t="s">
        <v>39</v>
      </c>
      <c r="DM158" s="1234" t="s">
        <v>39</v>
      </c>
      <c r="DN158" s="1234" t="s">
        <v>39</v>
      </c>
      <c r="DO158" s="1234"/>
      <c r="DP158" s="1234" t="s">
        <v>189</v>
      </c>
      <c r="DQ158" s="1234" t="s">
        <v>189</v>
      </c>
      <c r="DR158" s="1234" t="s">
        <v>189</v>
      </c>
      <c r="DS158" s="1234"/>
      <c r="DT158" s="1556" t="s">
        <v>1719</v>
      </c>
      <c r="DU158" s="346"/>
      <c r="DV158" s="1705"/>
      <c r="DW158" s="1708"/>
      <c r="DX158" s="1708"/>
      <c r="DY158" s="1711"/>
    </row>
    <row r="159" spans="2:129" s="263" customFormat="1" ht="48" customHeight="1" x14ac:dyDescent="0.25">
      <c r="B159" s="1197"/>
      <c r="C159" s="1339"/>
      <c r="D159" s="1342"/>
      <c r="E159" s="1345"/>
      <c r="F159" s="1342"/>
      <c r="G159" s="1289"/>
      <c r="H159" s="1292"/>
      <c r="I159" s="431"/>
      <c r="J159" s="434" t="s">
        <v>936</v>
      </c>
      <c r="K159" s="467" t="s">
        <v>1318</v>
      </c>
      <c r="L159" s="432" t="s">
        <v>751</v>
      </c>
      <c r="M159" s="1295"/>
      <c r="N159" s="1307"/>
      <c r="O159" s="1368"/>
      <c r="P159" s="346"/>
      <c r="Q159" s="1362"/>
      <c r="R159" s="1298"/>
      <c r="S159" s="1301"/>
      <c r="T159" s="1304"/>
      <c r="U159" s="1319"/>
      <c r="V159" s="1316"/>
      <c r="W159" s="442"/>
      <c r="X159" s="357"/>
      <c r="Y159" s="240"/>
      <c r="Z159" s="1365"/>
      <c r="AA159" s="1311"/>
      <c r="AB159" s="1312"/>
      <c r="AC159" s="1311"/>
      <c r="AD159" s="1312"/>
      <c r="AE159" s="1311"/>
      <c r="AF159" s="1312"/>
      <c r="AG159" s="1311"/>
      <c r="AH159" s="1312"/>
      <c r="AI159" s="1311"/>
      <c r="AJ159" s="1312"/>
      <c r="AK159" s="360">
        <f>AA159+AC159+AE159+AG159+AI159</f>
        <v>0</v>
      </c>
      <c r="AL159" s="354"/>
      <c r="AM159" s="1336"/>
      <c r="AN159" s="1327"/>
      <c r="AO159" s="1328"/>
      <c r="AP159" s="1313"/>
      <c r="AQ159" s="1314"/>
      <c r="AR159" s="1327"/>
      <c r="AS159" s="1328"/>
      <c r="AT159" s="479"/>
      <c r="AU159" s="459"/>
      <c r="AV159" s="485"/>
      <c r="AW159" s="493"/>
      <c r="AX159" s="494"/>
      <c r="AY159" s="448"/>
      <c r="AZ159" s="1509"/>
      <c r="BA159" s="1322"/>
      <c r="BB159" s="1325"/>
      <c r="BC159" s="1322"/>
      <c r="BD159" s="1512"/>
      <c r="BE159" s="1506"/>
      <c r="BF159" s="345"/>
      <c r="BG159" s="256"/>
      <c r="BH159" s="348">
        <v>0.8</v>
      </c>
      <c r="BI159" s="405" t="str">
        <f>IF(ISERROR(IF(V158="R.INHERENTE
4","R. INHERENTE",(IF(BD158="R.RESIDUAL
4","R. RESIDUAL"," ")))),"",(IF(V158="R.INHERENTE
4","R. INHERENTE",(IF(BD158="R.RESIDUAL
4","R. RESIDUAL"," ")))))</f>
        <v xml:space="preserve"> </v>
      </c>
      <c r="BJ159" s="406" t="str">
        <f>IF(ISERROR(IF(V158="R.INHERENTE
9","R. INHERENTE",(IF(BD158="R.RESIDUAL
9","R. RESIDUAL"," ")))),"",(IF(V158="R.INHERENTE
9","R. INHERENTE",(IF(BD158="R.RESIDUAL
9","R. RESIDUAL"," ")))))</f>
        <v xml:space="preserve"> </v>
      </c>
      <c r="BK159" s="258" t="str">
        <f>IF(ISERROR(IF(V158="R.INHERENTE
14","R. INHERENTE",(IF(BD158="R.RESIDUAL
14","R. RESIDUAL"," ")))),"",(IF(V158="R.INHERENTE
14","R. INHERENTE",(IF(BD158="R.RESIDUAL
14","R. RESIDUAL"," ")))))</f>
        <v xml:space="preserve"> </v>
      </c>
      <c r="BL159" s="410" t="str">
        <f>IF(ISERROR(IF(V158="R.INHERENTE
19","R. INHERENTE",(IF(BD158="R.RESIDUAL
19","R. RESIDUAL"," ")))),"",(IF(V158="R.INHERENTE
19","R. INHERENTE",(IF(BD158="R.RESIDUAL
19","R. RESIDUAL"," ")))))</f>
        <v xml:space="preserve"> </v>
      </c>
      <c r="BM159" s="259" t="str">
        <f>IF(ISERROR(IF(V158="R.INHERENTE
24","R. INHERENTE",(IF(BD158="R.RESIDUAL
24","R. RESIDUAL"," ")))),"",(IF(V158="R.INHERENTE
24","R. INHERENTE",(IF(BD158="R.RESIDUAL
24","R. RESIDUAL"," ")))))</f>
        <v xml:space="preserve"> </v>
      </c>
      <c r="BN159" s="346"/>
      <c r="BO159" s="1665"/>
      <c r="BP159" s="1662"/>
      <c r="BQ159" s="1527"/>
      <c r="BR159" s="1527"/>
      <c r="BS159" s="1662"/>
      <c r="BT159" s="1503"/>
      <c r="BU159" s="346"/>
      <c r="BV159" s="1669"/>
      <c r="BW159" s="1255"/>
      <c r="BX159" s="1651"/>
      <c r="BY159" s="346"/>
      <c r="BZ159" s="1280"/>
      <c r="CA159" s="1244"/>
      <c r="CB159" s="1247"/>
      <c r="CC159" s="1255"/>
      <c r="CD159" s="1255"/>
      <c r="CE159" s="1255"/>
      <c r="CF159" s="1255"/>
      <c r="CG159" s="1255"/>
      <c r="CH159" s="1255"/>
      <c r="CI159" s="1255"/>
      <c r="CJ159" s="1255"/>
      <c r="CK159" s="1255"/>
      <c r="CL159" s="1255"/>
      <c r="CM159" s="1255"/>
      <c r="CN159" s="1255"/>
      <c r="CO159" s="1255"/>
      <c r="CP159" s="1255"/>
      <c r="CQ159" s="1255"/>
      <c r="CR159" s="1255"/>
      <c r="CS159" s="1255"/>
      <c r="CT159" s="1557"/>
      <c r="CU159" s="346"/>
      <c r="CV159" s="1280"/>
      <c r="CW159" s="1244"/>
      <c r="CX159" s="1247"/>
      <c r="CY159" s="1235"/>
      <c r="CZ159" s="1239"/>
      <c r="DA159" s="1240"/>
      <c r="DB159" s="1239"/>
      <c r="DC159" s="1240"/>
      <c r="DD159" s="1235"/>
      <c r="DE159" s="1235"/>
      <c r="DF159" s="1235"/>
      <c r="DG159" s="1235"/>
      <c r="DH159" s="1235"/>
      <c r="DI159" s="1235"/>
      <c r="DJ159" s="1235"/>
      <c r="DK159" s="1235"/>
      <c r="DL159" s="1235"/>
      <c r="DM159" s="1235"/>
      <c r="DN159" s="1235"/>
      <c r="DO159" s="1235"/>
      <c r="DP159" s="1235"/>
      <c r="DQ159" s="1235"/>
      <c r="DR159" s="1235"/>
      <c r="DS159" s="1235"/>
      <c r="DT159" s="1557"/>
      <c r="DU159" s="346"/>
      <c r="DV159" s="1706"/>
      <c r="DW159" s="1709"/>
      <c r="DX159" s="1709"/>
      <c r="DY159" s="1712"/>
    </row>
    <row r="160" spans="2:129" s="263" customFormat="1" ht="48" customHeight="1" x14ac:dyDescent="0.25">
      <c r="B160" s="1197"/>
      <c r="C160" s="1339"/>
      <c r="D160" s="1342"/>
      <c r="E160" s="1345"/>
      <c r="F160" s="1342"/>
      <c r="G160" s="1289"/>
      <c r="H160" s="1292"/>
      <c r="I160" s="440"/>
      <c r="J160" s="434" t="s">
        <v>938</v>
      </c>
      <c r="K160" s="386"/>
      <c r="L160" s="432"/>
      <c r="M160" s="1295"/>
      <c r="N160" s="1307"/>
      <c r="O160" s="1368"/>
      <c r="P160" s="346"/>
      <c r="Q160" s="1362"/>
      <c r="R160" s="1298"/>
      <c r="S160" s="1301"/>
      <c r="T160" s="1304"/>
      <c r="U160" s="1319"/>
      <c r="V160" s="1316"/>
      <c r="W160" s="442"/>
      <c r="X160" s="357"/>
      <c r="Y160" s="240"/>
      <c r="Z160" s="1365"/>
      <c r="AA160" s="1311"/>
      <c r="AB160" s="1312"/>
      <c r="AC160" s="1311"/>
      <c r="AD160" s="1312"/>
      <c r="AE160" s="1311"/>
      <c r="AF160" s="1312"/>
      <c r="AG160" s="1311"/>
      <c r="AH160" s="1312"/>
      <c r="AI160" s="1311"/>
      <c r="AJ160" s="1312"/>
      <c r="AK160" s="360">
        <f>AA160+AC160+AE160+AG160+AI160</f>
        <v>0</v>
      </c>
      <c r="AL160" s="354"/>
      <c r="AM160" s="1336"/>
      <c r="AN160" s="1327"/>
      <c r="AO160" s="1328"/>
      <c r="AP160" s="1313"/>
      <c r="AQ160" s="1314"/>
      <c r="AR160" s="1327"/>
      <c r="AS160" s="1328"/>
      <c r="AT160" s="479"/>
      <c r="AU160" s="459"/>
      <c r="AV160" s="485"/>
      <c r="AW160" s="493"/>
      <c r="AX160" s="494"/>
      <c r="AY160" s="448"/>
      <c r="AZ160" s="1509"/>
      <c r="BA160" s="1322"/>
      <c r="BB160" s="1325"/>
      <c r="BC160" s="1322"/>
      <c r="BD160" s="1512"/>
      <c r="BE160" s="1506"/>
      <c r="BF160" s="345"/>
      <c r="BG160" s="256"/>
      <c r="BH160" s="348">
        <v>0.60000000000000009</v>
      </c>
      <c r="BI160" s="405" t="str">
        <f>IF(ISERROR(IF(V158="R.INHERENTE
3","R. INHERENTE",(IF(BD158="R.RESIDUAL
3","R. RESIDUAL"," ")))),"",(IF(V158="R.INHERENTE
3","R. INHERENTE",(IF(BD158="R.RESIDUAL
3","R. RESIDUAL"," ")))))</f>
        <v xml:space="preserve"> </v>
      </c>
      <c r="BJ160" s="406" t="str">
        <f>IF(ISERROR(IF(V158="R.INHERENTE
8","R. INHERENTE",(IF(BD158="R.RESIDUAL
8","R. RESIDUAL"," ")))),"",(IF(V158="R.INHERENTE
8","R. INHERENTE",(IF(BD158="R.RESIDUAL
8","R. RESIDUAL"," ")))))</f>
        <v xml:space="preserve"> </v>
      </c>
      <c r="BK160" s="258" t="str">
        <f>IF(ISERROR(IF(V158="R.INHERENTE
13","R. INHERENTE",(IF(BD158="R.RESIDUAL
13","R. RESIDUAL"," ")))),"",(IF(V158="R.INHERENTE
13","R. INHERENTE",(IF(BD158="R.RESIDUAL
13","R. RESIDUAL"," ")))))</f>
        <v xml:space="preserve"> </v>
      </c>
      <c r="BL160" s="410" t="str">
        <f>IF(ISERROR(IF(V158="R.INHERENTE
18","R. INHERENTE",(IF(BD158="R.RESIDUAL
18","R. RESIDUAL"," ")))),"",(IF(V158="R.INHERENTE
18","R. INHERENTE",(IF(BD158="R.RESIDUAL
18","R. RESIDUAL"," ")))))</f>
        <v>R. INHERENTE</v>
      </c>
      <c r="BM160" s="259" t="str">
        <f>IF(ISERROR(IF(V158="R.INHERENTE
23","R. INHERENTE",(IF(BD158="R.RESIDUAL
23","R. RESIDUAL"," ")))),"",(IF(V158="R.INHERENTE
23","R. INHERENTE",(IF(BD158="R.RESIDUAL
23","R. RESIDUAL"," ")))))</f>
        <v xml:space="preserve"> </v>
      </c>
      <c r="BN160" s="346"/>
      <c r="BO160" s="1665"/>
      <c r="BP160" s="1662"/>
      <c r="BQ160" s="1527"/>
      <c r="BR160" s="1527"/>
      <c r="BS160" s="1662"/>
      <c r="BT160" s="1503"/>
      <c r="BU160" s="346"/>
      <c r="BV160" s="1669"/>
      <c r="BW160" s="1255"/>
      <c r="BX160" s="1651"/>
      <c r="BY160" s="346"/>
      <c r="BZ160" s="1280"/>
      <c r="CA160" s="1244"/>
      <c r="CB160" s="1247"/>
      <c r="CC160" s="1255"/>
      <c r="CD160" s="1255"/>
      <c r="CE160" s="1255"/>
      <c r="CF160" s="1255"/>
      <c r="CG160" s="1255"/>
      <c r="CH160" s="1255"/>
      <c r="CI160" s="1255"/>
      <c r="CJ160" s="1255"/>
      <c r="CK160" s="1255"/>
      <c r="CL160" s="1255"/>
      <c r="CM160" s="1255"/>
      <c r="CN160" s="1255"/>
      <c r="CO160" s="1255"/>
      <c r="CP160" s="1255"/>
      <c r="CQ160" s="1255"/>
      <c r="CR160" s="1255"/>
      <c r="CS160" s="1255"/>
      <c r="CT160" s="1557"/>
      <c r="CU160" s="346"/>
      <c r="CV160" s="1280"/>
      <c r="CW160" s="1244"/>
      <c r="CX160" s="1247"/>
      <c r="CY160" s="1235"/>
      <c r="CZ160" s="1239"/>
      <c r="DA160" s="1240"/>
      <c r="DB160" s="1239"/>
      <c r="DC160" s="1240"/>
      <c r="DD160" s="1235"/>
      <c r="DE160" s="1235"/>
      <c r="DF160" s="1235"/>
      <c r="DG160" s="1235"/>
      <c r="DH160" s="1235"/>
      <c r="DI160" s="1235"/>
      <c r="DJ160" s="1235"/>
      <c r="DK160" s="1235"/>
      <c r="DL160" s="1235"/>
      <c r="DM160" s="1235"/>
      <c r="DN160" s="1235"/>
      <c r="DO160" s="1235"/>
      <c r="DP160" s="1235"/>
      <c r="DQ160" s="1235"/>
      <c r="DR160" s="1235"/>
      <c r="DS160" s="1235"/>
      <c r="DT160" s="1557"/>
      <c r="DU160" s="346"/>
      <c r="DV160" s="1706"/>
      <c r="DW160" s="1709"/>
      <c r="DX160" s="1709"/>
      <c r="DY160" s="1712"/>
    </row>
    <row r="161" spans="2:129" s="263" customFormat="1" ht="48" customHeight="1" x14ac:dyDescent="0.25">
      <c r="B161" s="1197"/>
      <c r="C161" s="1339"/>
      <c r="D161" s="1342"/>
      <c r="E161" s="1345"/>
      <c r="F161" s="1342"/>
      <c r="G161" s="1289"/>
      <c r="H161" s="1292"/>
      <c r="I161" s="440"/>
      <c r="J161" s="434" t="s">
        <v>939</v>
      </c>
      <c r="K161" s="386"/>
      <c r="L161" s="432"/>
      <c r="M161" s="1295"/>
      <c r="N161" s="1307"/>
      <c r="O161" s="1368"/>
      <c r="P161" s="346"/>
      <c r="Q161" s="1362"/>
      <c r="R161" s="1298"/>
      <c r="S161" s="1301"/>
      <c r="T161" s="1304"/>
      <c r="U161" s="1319"/>
      <c r="V161" s="1316"/>
      <c r="W161" s="442"/>
      <c r="X161" s="241"/>
      <c r="Y161" s="240"/>
      <c r="Z161" s="1365"/>
      <c r="AA161" s="1311"/>
      <c r="AB161" s="1312"/>
      <c r="AC161" s="1311"/>
      <c r="AD161" s="1312"/>
      <c r="AE161" s="1311"/>
      <c r="AF161" s="1312"/>
      <c r="AG161" s="1311"/>
      <c r="AH161" s="1312"/>
      <c r="AI161" s="1311"/>
      <c r="AJ161" s="1312"/>
      <c r="AK161" s="360">
        <f>AA161+AC161+AE161+AG161+AI161</f>
        <v>0</v>
      </c>
      <c r="AL161" s="354"/>
      <c r="AM161" s="1336"/>
      <c r="AN161" s="1327"/>
      <c r="AO161" s="1328"/>
      <c r="AP161" s="1313"/>
      <c r="AQ161" s="1314"/>
      <c r="AR161" s="1327"/>
      <c r="AS161" s="1328"/>
      <c r="AT161" s="426"/>
      <c r="AU161" s="427"/>
      <c r="AV161" s="248"/>
      <c r="AW161" s="246"/>
      <c r="AX161" s="242"/>
      <c r="AY161" s="448"/>
      <c r="AZ161" s="1509"/>
      <c r="BA161" s="1322"/>
      <c r="BB161" s="1325"/>
      <c r="BC161" s="1322"/>
      <c r="BD161" s="1512"/>
      <c r="BE161" s="1506"/>
      <c r="BF161" s="345"/>
      <c r="BG161" s="256"/>
      <c r="BH161" s="348">
        <v>0.4</v>
      </c>
      <c r="BI161" s="405" t="str">
        <f>IF(ISERROR(IF(V158="R.INHERENTE
2","R. INHERENTE",(IF(BD158="R.RESIDUAL
2","R. RESIDUAL"," ")))),"",(IF(V158="R.INHERENTE
2","R. INHERENTE",(IF(BD158="R.RESIDUAL
2","R. RESIDUAL"," ")))))</f>
        <v xml:space="preserve"> </v>
      </c>
      <c r="BJ161" s="406" t="str">
        <f>IF(ISERROR(IF(V158="R.INHERENTE
7","R. INHERENTE",(IF(BD158="R.RESIDUAL
7","R. RESIDUAL"," ")))),"",(IF(V158="R.INHERENTE
7","R. INHERENTE",(IF(BD158="R.RESIDUAL
7","R. RESIDUAL"," ")))))</f>
        <v xml:space="preserve"> </v>
      </c>
      <c r="BK161" s="257" t="str">
        <f>IF(ISERROR(IF(V158="R.INHERENTE
12","R. INHERENTE",(IF(BD158="R.RESIDUAL
12","R. RESIDUAL"," ")))),"",(IF(V158="R.INHERENTE
12","R. INHERENTE",(IF(BD158="R.RESIDUAL
12","R. RESIDUAL"," ")))))</f>
        <v xml:space="preserve"> </v>
      </c>
      <c r="BL161" s="258" t="str">
        <f>IF(ISERROR(IF(V158="R.INHERENTE
17","R. INHERENTE",(IF(BD158="R.RESIDUAL
17","R. RESIDUAL"," ")))),"",(IF(V158="R.INHERENTE
17","R. INHERENTE",(IF(BD158="R.RESIDUAL
17","R. RESIDUAL"," ")))))</f>
        <v>R. RESIDUAL</v>
      </c>
      <c r="BM161" s="259" t="str">
        <f>IF(ISERROR(IF(V158="R.INHERENTE
22","R. INHERENTE",(IF(BD158="R.RESIDUAL
22","R. RESIDUAL"," ")))),"",(IF(V158="R.INHERENTE
22","R. INHERENTE",(IF(BD158="R.RESIDUAL
22","R. RESIDUAL"," ")))))</f>
        <v xml:space="preserve"> </v>
      </c>
      <c r="BN161" s="346"/>
      <c r="BO161" s="1665"/>
      <c r="BP161" s="1662"/>
      <c r="BQ161" s="1527"/>
      <c r="BR161" s="1527"/>
      <c r="BS161" s="1662"/>
      <c r="BT161" s="1503"/>
      <c r="BU161" s="346"/>
      <c r="BV161" s="1669"/>
      <c r="BW161" s="1255"/>
      <c r="BX161" s="1651"/>
      <c r="BY161" s="346"/>
      <c r="BZ161" s="1280"/>
      <c r="CA161" s="1244"/>
      <c r="CB161" s="1247"/>
      <c r="CC161" s="1255"/>
      <c r="CD161" s="1255"/>
      <c r="CE161" s="1255"/>
      <c r="CF161" s="1255"/>
      <c r="CG161" s="1255"/>
      <c r="CH161" s="1255"/>
      <c r="CI161" s="1255"/>
      <c r="CJ161" s="1255"/>
      <c r="CK161" s="1255"/>
      <c r="CL161" s="1255"/>
      <c r="CM161" s="1255"/>
      <c r="CN161" s="1255"/>
      <c r="CO161" s="1255"/>
      <c r="CP161" s="1255"/>
      <c r="CQ161" s="1255"/>
      <c r="CR161" s="1255"/>
      <c r="CS161" s="1255"/>
      <c r="CT161" s="1557"/>
      <c r="CU161" s="346"/>
      <c r="CV161" s="1280"/>
      <c r="CW161" s="1244"/>
      <c r="CX161" s="1247"/>
      <c r="CY161" s="1235"/>
      <c r="CZ161" s="1239"/>
      <c r="DA161" s="1240"/>
      <c r="DB161" s="1239"/>
      <c r="DC161" s="1240"/>
      <c r="DD161" s="1235"/>
      <c r="DE161" s="1235"/>
      <c r="DF161" s="1235"/>
      <c r="DG161" s="1235"/>
      <c r="DH161" s="1235"/>
      <c r="DI161" s="1235"/>
      <c r="DJ161" s="1235"/>
      <c r="DK161" s="1235"/>
      <c r="DL161" s="1235"/>
      <c r="DM161" s="1235"/>
      <c r="DN161" s="1235"/>
      <c r="DO161" s="1235"/>
      <c r="DP161" s="1235"/>
      <c r="DQ161" s="1235"/>
      <c r="DR161" s="1235"/>
      <c r="DS161" s="1235"/>
      <c r="DT161" s="1557"/>
      <c r="DU161" s="346"/>
      <c r="DV161" s="1706"/>
      <c r="DW161" s="1709"/>
      <c r="DX161" s="1709"/>
      <c r="DY161" s="1712"/>
    </row>
    <row r="162" spans="2:129" s="263" customFormat="1" ht="48" customHeight="1" thickBot="1" x14ac:dyDescent="0.3">
      <c r="B162" s="1198"/>
      <c r="C162" s="1340"/>
      <c r="D162" s="1343"/>
      <c r="E162" s="1346"/>
      <c r="F162" s="1343"/>
      <c r="G162" s="1290"/>
      <c r="H162" s="1293"/>
      <c r="I162" s="441"/>
      <c r="J162" s="435" t="s">
        <v>940</v>
      </c>
      <c r="K162" s="387"/>
      <c r="L162" s="433"/>
      <c r="M162" s="1296"/>
      <c r="N162" s="1308"/>
      <c r="O162" s="1369"/>
      <c r="P162" s="346"/>
      <c r="Q162" s="1363"/>
      <c r="R162" s="1299"/>
      <c r="S162" s="1302"/>
      <c r="T162" s="1305"/>
      <c r="U162" s="1320"/>
      <c r="V162" s="1317"/>
      <c r="W162" s="442"/>
      <c r="X162" s="243"/>
      <c r="Y162" s="244"/>
      <c r="Z162" s="1366"/>
      <c r="AA162" s="1309"/>
      <c r="AB162" s="1310"/>
      <c r="AC162" s="1309"/>
      <c r="AD162" s="1310"/>
      <c r="AE162" s="1309"/>
      <c r="AF162" s="1310"/>
      <c r="AG162" s="1309"/>
      <c r="AH162" s="1310"/>
      <c r="AI162" s="1309"/>
      <c r="AJ162" s="1310"/>
      <c r="AK162" s="361">
        <f>AA162+AC162+AE162+AG162+AI162</f>
        <v>0</v>
      </c>
      <c r="AL162" s="355"/>
      <c r="AM162" s="1337"/>
      <c r="AN162" s="1329"/>
      <c r="AO162" s="1330"/>
      <c r="AP162" s="1547"/>
      <c r="AQ162" s="1548"/>
      <c r="AR162" s="1329"/>
      <c r="AS162" s="1330"/>
      <c r="AT162" s="250"/>
      <c r="AU162" s="456"/>
      <c r="AV162" s="249"/>
      <c r="AW162" s="247"/>
      <c r="AX162" s="245"/>
      <c r="AY162" s="448" t="str">
        <f>+(IF(AND($AZ164&gt;0,$AZ164&lt;=0.2),0.2,(IF(AND($AZ164&gt;0.2,$AZ164&lt;=0.4),0.4,(IF(AND($AZ164&gt;0.4,$AZ164&lt;=0.6),0.6,(IF(AND($AZ164&gt;0.6,$AZ164&lt;=0.8),0.8,(IF($AZ164&gt;0.8,1,""))))))))))</f>
        <v/>
      </c>
      <c r="AZ162" s="1510"/>
      <c r="BA162" s="1323"/>
      <c r="BB162" s="1326"/>
      <c r="BC162" s="1323"/>
      <c r="BD162" s="1513"/>
      <c r="BE162" s="1507"/>
      <c r="BF162" s="345"/>
      <c r="BG162" s="256"/>
      <c r="BH162" s="349">
        <v>0.2</v>
      </c>
      <c r="BI162" s="407" t="str">
        <f>IF(ISERROR(IF(V158="R.INHERENTE
1","R. INHERENTE",(IF(BD158="R.RESIDUAL
1","R. RESIDUAL"," ")))),"",(IF(V158="R.INHERENTE
1","R. INHERENTE",(IF(BD158="R.RESIDUAL
1","R. RESIDUAL"," ")))))</f>
        <v xml:space="preserve"> </v>
      </c>
      <c r="BJ162" s="408" t="str">
        <f>IF(ISERROR(IF(V158="R.INHERENTE
6","R. INHERENTE",(IF(BD158="R.RESIDUAL
6","R. RESIDUAL"," ")))),"",(IF(V158="R.INHERENTE
6","R. INHERENTE",(IF(BD158="R.RESIDUAL
6","R. RESIDUAL"," ")))))</f>
        <v xml:space="preserve"> </v>
      </c>
      <c r="BK162" s="260" t="str">
        <f>IF(ISERROR(IF(V158="R.INHERENTE
11","R. INHERENTE",(IF(BD158="R.RESIDUAL
11","R. RESIDUAL"," ")))),"",(IF(V158="R.INHERENTE
11","R. INHERENTE",(IF(BD158="R.RESIDUAL
11","R. RESIDUAL"," ")))))</f>
        <v xml:space="preserve"> </v>
      </c>
      <c r="BL162" s="261" t="str">
        <f>IF(ISERROR(IF(V158="R.INHERENTE
16","R. INHERENTE",(IF(BD158="R.RESIDUAL
16","R. RESIDUAL"," ")))),"",(IF(V158="R.INHERENTE
16","R. INHERENTE",(IF(BD158="R.RESIDUAL
16","R. RESIDUAL"," ")))))</f>
        <v xml:space="preserve"> </v>
      </c>
      <c r="BM162" s="262" t="str">
        <f>IF(ISERROR(IF(V158="R.INHERENTE
21","R. INHERENTE",(IF(BD158="R.RESIDUAL
21","R. RESIDUAL"," ")))),"",(IF(V158="R.INHERENTE
21","R. INHERENTE",(IF(BD158="R.RESIDUAL
21","R. RESIDUAL"," ")))))</f>
        <v xml:space="preserve"> </v>
      </c>
      <c r="BN162" s="346"/>
      <c r="BO162" s="1666"/>
      <c r="BP162" s="1663"/>
      <c r="BQ162" s="1528"/>
      <c r="BR162" s="1528"/>
      <c r="BS162" s="1663"/>
      <c r="BT162" s="1504"/>
      <c r="BU162" s="346"/>
      <c r="BV162" s="1670"/>
      <c r="BW162" s="1256"/>
      <c r="BX162" s="1652"/>
      <c r="BY162" s="346"/>
      <c r="BZ162" s="1281"/>
      <c r="CA162" s="1245"/>
      <c r="CB162" s="1248"/>
      <c r="CC162" s="1256"/>
      <c r="CD162" s="1256"/>
      <c r="CE162" s="1256"/>
      <c r="CF162" s="1256"/>
      <c r="CG162" s="1256"/>
      <c r="CH162" s="1256"/>
      <c r="CI162" s="1256"/>
      <c r="CJ162" s="1256"/>
      <c r="CK162" s="1256"/>
      <c r="CL162" s="1256"/>
      <c r="CM162" s="1256"/>
      <c r="CN162" s="1256"/>
      <c r="CO162" s="1256"/>
      <c r="CP162" s="1256"/>
      <c r="CQ162" s="1256"/>
      <c r="CR162" s="1256"/>
      <c r="CS162" s="1256"/>
      <c r="CT162" s="1558"/>
      <c r="CU162" s="346"/>
      <c r="CV162" s="1281"/>
      <c r="CW162" s="1245"/>
      <c r="CX162" s="1248"/>
      <c r="CY162" s="1236"/>
      <c r="CZ162" s="1241"/>
      <c r="DA162" s="1242"/>
      <c r="DB162" s="1241"/>
      <c r="DC162" s="1242"/>
      <c r="DD162" s="1236"/>
      <c r="DE162" s="1236"/>
      <c r="DF162" s="1236"/>
      <c r="DG162" s="1236"/>
      <c r="DH162" s="1236"/>
      <c r="DI162" s="1236"/>
      <c r="DJ162" s="1236"/>
      <c r="DK162" s="1236"/>
      <c r="DL162" s="1236"/>
      <c r="DM162" s="1236"/>
      <c r="DN162" s="1236"/>
      <c r="DO162" s="1236"/>
      <c r="DP162" s="1236"/>
      <c r="DQ162" s="1236"/>
      <c r="DR162" s="1236"/>
      <c r="DS162" s="1236"/>
      <c r="DT162" s="1558"/>
      <c r="DU162" s="346"/>
      <c r="DV162" s="1707"/>
      <c r="DW162" s="1710"/>
      <c r="DX162" s="1710"/>
      <c r="DY162" s="1713"/>
    </row>
    <row r="163" spans="2:129" ht="12.75" customHeight="1" x14ac:dyDescent="0.25">
      <c r="W163" s="442"/>
      <c r="AY163" s="448"/>
      <c r="AZ163" s="345"/>
      <c r="BA163" s="345"/>
      <c r="BB163" s="345"/>
      <c r="BC163" s="345"/>
      <c r="BD163" s="345"/>
      <c r="BI163" s="358">
        <v>0.2</v>
      </c>
      <c r="BJ163" s="359">
        <v>0.4</v>
      </c>
      <c r="BK163" s="359">
        <v>0.60000000000000009</v>
      </c>
      <c r="BL163" s="359">
        <v>0.8</v>
      </c>
      <c r="BM163" s="359">
        <v>1</v>
      </c>
    </row>
  </sheetData>
  <sheetProtection algorithmName="SHA-512" hashValue="KyW8ny3aJhreEw0Ad/iU0p7klp/LseHMGz8SvLDN0AoDRGcTxNnSCd7wCfvNpuV5PKxLLif9ox4uLRIQ2jDHhg==" saltValue="Nz1qxtoFY9CSgVM5XITjdQ==" spinCount="100000" sheet="1" objects="1" scenarios="1" selectLockedCells="1" selectUnlockedCells="1"/>
  <protectedRanges>
    <protectedRange password="CC55" sqref="AS8:AS18 BO14 AT17:AY17 BP15:BY16 AZ8:DU10 BI15:BN16 AS164:DU1048447 AS2:DU7 AT8:AX15 AY8:AY11 AY13:AY15 AZ12:BC18 BO12 BD12:BN13 BP12:DU13 BU11:BY11 CU11:DU11" name="Rango1"/>
  </protectedRanges>
  <dataConsolidate/>
  <mergeCells count="3043">
    <mergeCell ref="B2:D4"/>
    <mergeCell ref="E2:E4"/>
    <mergeCell ref="DV140:DV144"/>
    <mergeCell ref="DW140:DW144"/>
    <mergeCell ref="DX140:DX144"/>
    <mergeCell ref="DY140:DY144"/>
    <mergeCell ref="DV146:DV150"/>
    <mergeCell ref="DW146:DW150"/>
    <mergeCell ref="DX146:DX150"/>
    <mergeCell ref="DY146:DY150"/>
    <mergeCell ref="DV152:DV156"/>
    <mergeCell ref="DW152:DW156"/>
    <mergeCell ref="DX152:DX156"/>
    <mergeCell ref="DY152:DY156"/>
    <mergeCell ref="DV158:DV162"/>
    <mergeCell ref="DW158:DW162"/>
    <mergeCell ref="DX158:DX162"/>
    <mergeCell ref="DY158:DY162"/>
    <mergeCell ref="DV110:DV114"/>
    <mergeCell ref="DW110:DW114"/>
    <mergeCell ref="DX110:DX114"/>
    <mergeCell ref="DY110:DY114"/>
    <mergeCell ref="DV116:DV120"/>
    <mergeCell ref="DW116:DW120"/>
    <mergeCell ref="DX116:DX120"/>
    <mergeCell ref="DY116:DY120"/>
    <mergeCell ref="DV122:DV126"/>
    <mergeCell ref="DW122:DW126"/>
    <mergeCell ref="DX122:DX126"/>
    <mergeCell ref="DY122:DY126"/>
    <mergeCell ref="DV128:DV132"/>
    <mergeCell ref="DW128:DW132"/>
    <mergeCell ref="DX128:DX132"/>
    <mergeCell ref="DY128:DY132"/>
    <mergeCell ref="DV134:DV138"/>
    <mergeCell ref="DW134:DW138"/>
    <mergeCell ref="DX134:DX138"/>
    <mergeCell ref="DY134:DY138"/>
    <mergeCell ref="DV80:DV84"/>
    <mergeCell ref="DW80:DW84"/>
    <mergeCell ref="DX80:DX84"/>
    <mergeCell ref="DY80:DY84"/>
    <mergeCell ref="DV86:DV90"/>
    <mergeCell ref="DW86:DW90"/>
    <mergeCell ref="DX86:DX90"/>
    <mergeCell ref="DY86:DY90"/>
    <mergeCell ref="DV92:DV96"/>
    <mergeCell ref="DW92:DW96"/>
    <mergeCell ref="DX92:DX96"/>
    <mergeCell ref="DY92:DY96"/>
    <mergeCell ref="DV98:DV102"/>
    <mergeCell ref="DW98:DW102"/>
    <mergeCell ref="DX98:DX102"/>
    <mergeCell ref="DY98:DY102"/>
    <mergeCell ref="DV104:DV108"/>
    <mergeCell ref="DW104:DW108"/>
    <mergeCell ref="DX104:DX108"/>
    <mergeCell ref="DY104:DY108"/>
    <mergeCell ref="DV50:DV54"/>
    <mergeCell ref="DW50:DW54"/>
    <mergeCell ref="DX50:DX54"/>
    <mergeCell ref="DY50:DY54"/>
    <mergeCell ref="DV56:DV60"/>
    <mergeCell ref="DW56:DW60"/>
    <mergeCell ref="DX56:DX60"/>
    <mergeCell ref="DY56:DY60"/>
    <mergeCell ref="DV62:DV66"/>
    <mergeCell ref="DW62:DW66"/>
    <mergeCell ref="DX62:DX66"/>
    <mergeCell ref="DY62:DY66"/>
    <mergeCell ref="DV68:DV72"/>
    <mergeCell ref="DW68:DW72"/>
    <mergeCell ref="DX68:DX72"/>
    <mergeCell ref="DY68:DY72"/>
    <mergeCell ref="DV74:DV78"/>
    <mergeCell ref="DW74:DW78"/>
    <mergeCell ref="DX74:DX78"/>
    <mergeCell ref="DY74:DY78"/>
    <mergeCell ref="DV20:DV24"/>
    <mergeCell ref="DW20:DW24"/>
    <mergeCell ref="DX20:DX24"/>
    <mergeCell ref="DY20:DY24"/>
    <mergeCell ref="DV26:DV30"/>
    <mergeCell ref="DW26:DW30"/>
    <mergeCell ref="DX26:DX30"/>
    <mergeCell ref="DY26:DY30"/>
    <mergeCell ref="DV32:DV36"/>
    <mergeCell ref="DW32:DW36"/>
    <mergeCell ref="DX32:DX36"/>
    <mergeCell ref="DY32:DY36"/>
    <mergeCell ref="DV38:DV42"/>
    <mergeCell ref="DW38:DW42"/>
    <mergeCell ref="DX38:DX42"/>
    <mergeCell ref="DY38:DY42"/>
    <mergeCell ref="DV44:DV48"/>
    <mergeCell ref="DW44:DW48"/>
    <mergeCell ref="DX44:DX48"/>
    <mergeCell ref="DY44:DY48"/>
    <mergeCell ref="W3:Z3"/>
    <mergeCell ref="AA3:AC7"/>
    <mergeCell ref="W4:Z4"/>
    <mergeCell ref="U5:V7"/>
    <mergeCell ref="W5:Z7"/>
    <mergeCell ref="BZ18:CC18"/>
    <mergeCell ref="CD18:CG18"/>
    <mergeCell ref="CH18:CK18"/>
    <mergeCell ref="CL18:CO18"/>
    <mergeCell ref="DR158:DR162"/>
    <mergeCell ref="DS158:DS162"/>
    <mergeCell ref="CY158:CY162"/>
    <mergeCell ref="CZ158:DA162"/>
    <mergeCell ref="DB158:DC162"/>
    <mergeCell ref="DD158:DD162"/>
    <mergeCell ref="DE158:DE162"/>
    <mergeCell ref="DF158:DF162"/>
    <mergeCell ref="DG158:DG162"/>
    <mergeCell ref="DH158:DH162"/>
    <mergeCell ref="CN158:CN162"/>
    <mergeCell ref="CO158:CO162"/>
    <mergeCell ref="CP158:CP162"/>
    <mergeCell ref="CQ158:CQ162"/>
    <mergeCell ref="CR158:CR162"/>
    <mergeCell ref="CS158:CS162"/>
    <mergeCell ref="CT158:CT162"/>
    <mergeCell ref="CV158:CV162"/>
    <mergeCell ref="CW158:CW162"/>
    <mergeCell ref="CE158:CE162"/>
    <mergeCell ref="CF158:CF162"/>
    <mergeCell ref="CG158:CG162"/>
    <mergeCell ref="CH158:CH162"/>
    <mergeCell ref="DT158:DT162"/>
    <mergeCell ref="AA159:AB159"/>
    <mergeCell ref="AC159:AD159"/>
    <mergeCell ref="AE159:AF159"/>
    <mergeCell ref="AG159:AH159"/>
    <mergeCell ref="AI159:AJ159"/>
    <mergeCell ref="AN159:AO159"/>
    <mergeCell ref="AP159:AQ159"/>
    <mergeCell ref="AR159:AS159"/>
    <mergeCell ref="AA160:AB160"/>
    <mergeCell ref="AC160:AD160"/>
    <mergeCell ref="AE160:AF160"/>
    <mergeCell ref="AG160:AH160"/>
    <mergeCell ref="AI160:AJ160"/>
    <mergeCell ref="AN160:AO160"/>
    <mergeCell ref="AP160:AQ160"/>
    <mergeCell ref="AR160:AS160"/>
    <mergeCell ref="AA161:AB161"/>
    <mergeCell ref="AC161:AD161"/>
    <mergeCell ref="AE161:AF161"/>
    <mergeCell ref="AG161:AH161"/>
    <mergeCell ref="AI161:AJ161"/>
    <mergeCell ref="DI158:DI162"/>
    <mergeCell ref="DJ158:DJ162"/>
    <mergeCell ref="DK158:DK162"/>
    <mergeCell ref="DL158:DL162"/>
    <mergeCell ref="DM158:DM162"/>
    <mergeCell ref="DN158:DN162"/>
    <mergeCell ref="DO158:DO162"/>
    <mergeCell ref="DP158:DP162"/>
    <mergeCell ref="DQ158:DQ162"/>
    <mergeCell ref="CX158:CX162"/>
    <mergeCell ref="CI158:CI162"/>
    <mergeCell ref="CJ158:CJ162"/>
    <mergeCell ref="CK158:CK162"/>
    <mergeCell ref="CL158:CL162"/>
    <mergeCell ref="CM158:CM162"/>
    <mergeCell ref="BT158:BT162"/>
    <mergeCell ref="BV158:BV162"/>
    <mergeCell ref="BW158:BW162"/>
    <mergeCell ref="BX158:BX162"/>
    <mergeCell ref="BZ158:BZ162"/>
    <mergeCell ref="CA158:CA162"/>
    <mergeCell ref="CB158:CB162"/>
    <mergeCell ref="CC158:CC162"/>
    <mergeCell ref="CD158:CD162"/>
    <mergeCell ref="BB158:BB162"/>
    <mergeCell ref="BC158:BC162"/>
    <mergeCell ref="BD158:BD162"/>
    <mergeCell ref="BE158:BE162"/>
    <mergeCell ref="BO158:BO162"/>
    <mergeCell ref="BP158:BP162"/>
    <mergeCell ref="BQ158:BQ162"/>
    <mergeCell ref="BR158:BR162"/>
    <mergeCell ref="BS158:BS162"/>
    <mergeCell ref="AE158:AF158"/>
    <mergeCell ref="AG158:AH158"/>
    <mergeCell ref="AI158:AJ158"/>
    <mergeCell ref="AM158:AM162"/>
    <mergeCell ref="AN158:AO158"/>
    <mergeCell ref="AP158:AQ158"/>
    <mergeCell ref="AR158:AS158"/>
    <mergeCell ref="AZ158:AZ162"/>
    <mergeCell ref="BA158:BA162"/>
    <mergeCell ref="AN161:AO161"/>
    <mergeCell ref="AP161:AQ161"/>
    <mergeCell ref="AR161:AS161"/>
    <mergeCell ref="AE162:AF162"/>
    <mergeCell ref="AG162:AH162"/>
    <mergeCell ref="AI162:AJ162"/>
    <mergeCell ref="AN162:AO162"/>
    <mergeCell ref="AP162:AQ162"/>
    <mergeCell ref="AR162:AS162"/>
    <mergeCell ref="Q158:Q162"/>
    <mergeCell ref="R158:R162"/>
    <mergeCell ref="S158:S162"/>
    <mergeCell ref="T158:T162"/>
    <mergeCell ref="U158:U162"/>
    <mergeCell ref="V158:V162"/>
    <mergeCell ref="Z158:Z162"/>
    <mergeCell ref="AA158:AB158"/>
    <mergeCell ref="AC158:AD158"/>
    <mergeCell ref="AA162:AB162"/>
    <mergeCell ref="AC162:AD162"/>
    <mergeCell ref="C158:C162"/>
    <mergeCell ref="D158:D162"/>
    <mergeCell ref="E158:E162"/>
    <mergeCell ref="F158:F162"/>
    <mergeCell ref="G158:G162"/>
    <mergeCell ref="H158:H162"/>
    <mergeCell ref="M158:M162"/>
    <mergeCell ref="N158:N162"/>
    <mergeCell ref="O158:O162"/>
    <mergeCell ref="DR116:DR120"/>
    <mergeCell ref="DS116:DS120"/>
    <mergeCell ref="DT116:DT120"/>
    <mergeCell ref="AA117:AB117"/>
    <mergeCell ref="AC117:AD117"/>
    <mergeCell ref="AE117:AF117"/>
    <mergeCell ref="AG117:AH117"/>
    <mergeCell ref="AI117:AJ117"/>
    <mergeCell ref="AN117:AO117"/>
    <mergeCell ref="AP117:AQ117"/>
    <mergeCell ref="AR117:AS117"/>
    <mergeCell ref="AA118:AB118"/>
    <mergeCell ref="AC118:AD118"/>
    <mergeCell ref="AE118:AF118"/>
    <mergeCell ref="AG118:AH118"/>
    <mergeCell ref="AI118:AJ118"/>
    <mergeCell ref="AN118:AO118"/>
    <mergeCell ref="AP118:AQ118"/>
    <mergeCell ref="AR118:AS118"/>
    <mergeCell ref="AA119:AB119"/>
    <mergeCell ref="AC119:AD119"/>
    <mergeCell ref="AE119:AF119"/>
    <mergeCell ref="AG119:AH119"/>
    <mergeCell ref="AI119:AJ119"/>
    <mergeCell ref="DI116:DI120"/>
    <mergeCell ref="DJ116:DJ120"/>
    <mergeCell ref="DK116:DK120"/>
    <mergeCell ref="DL116:DL120"/>
    <mergeCell ref="DM116:DM120"/>
    <mergeCell ref="DN116:DN120"/>
    <mergeCell ref="DO116:DO120"/>
    <mergeCell ref="DP116:DP120"/>
    <mergeCell ref="DQ116:DQ120"/>
    <mergeCell ref="CX116:CX120"/>
    <mergeCell ref="CY116:CY120"/>
    <mergeCell ref="CZ116:DA120"/>
    <mergeCell ref="DB116:DC120"/>
    <mergeCell ref="DD116:DD120"/>
    <mergeCell ref="DE116:DE120"/>
    <mergeCell ref="DF116:DF120"/>
    <mergeCell ref="DG116:DG120"/>
    <mergeCell ref="DH116:DH120"/>
    <mergeCell ref="CN116:CN120"/>
    <mergeCell ref="CO116:CO120"/>
    <mergeCell ref="CP116:CP120"/>
    <mergeCell ref="CQ116:CQ120"/>
    <mergeCell ref="CR116:CR120"/>
    <mergeCell ref="CS116:CS120"/>
    <mergeCell ref="CT116:CT120"/>
    <mergeCell ref="CV116:CV120"/>
    <mergeCell ref="CW116:CW120"/>
    <mergeCell ref="CE116:CE120"/>
    <mergeCell ref="CF116:CF120"/>
    <mergeCell ref="CG116:CG120"/>
    <mergeCell ref="CH116:CH120"/>
    <mergeCell ref="CI116:CI120"/>
    <mergeCell ref="CJ116:CJ120"/>
    <mergeCell ref="CK116:CK120"/>
    <mergeCell ref="CL116:CL120"/>
    <mergeCell ref="CM116:CM120"/>
    <mergeCell ref="BT116:BT120"/>
    <mergeCell ref="BV116:BV120"/>
    <mergeCell ref="BW116:BW120"/>
    <mergeCell ref="BX116:BX120"/>
    <mergeCell ref="BZ116:BZ120"/>
    <mergeCell ref="CA116:CA120"/>
    <mergeCell ref="CB116:CB120"/>
    <mergeCell ref="CC116:CC120"/>
    <mergeCell ref="CD116:CD120"/>
    <mergeCell ref="BB116:BB120"/>
    <mergeCell ref="BC116:BC120"/>
    <mergeCell ref="BD116:BD120"/>
    <mergeCell ref="BE116:BE120"/>
    <mergeCell ref="BO116:BO120"/>
    <mergeCell ref="BP116:BP120"/>
    <mergeCell ref="BQ116:BQ120"/>
    <mergeCell ref="BR116:BR120"/>
    <mergeCell ref="BS116:BS120"/>
    <mergeCell ref="AE116:AF116"/>
    <mergeCell ref="AG116:AH116"/>
    <mergeCell ref="AI116:AJ116"/>
    <mergeCell ref="AM116:AM120"/>
    <mergeCell ref="AN116:AO116"/>
    <mergeCell ref="AP116:AQ116"/>
    <mergeCell ref="AR116:AS116"/>
    <mergeCell ref="AZ116:AZ120"/>
    <mergeCell ref="BA116:BA120"/>
    <mergeCell ref="AN119:AO119"/>
    <mergeCell ref="AP119:AQ119"/>
    <mergeCell ref="AR119:AS119"/>
    <mergeCell ref="AE120:AF120"/>
    <mergeCell ref="AG120:AH120"/>
    <mergeCell ref="AI120:AJ120"/>
    <mergeCell ref="AN120:AO120"/>
    <mergeCell ref="AP120:AQ120"/>
    <mergeCell ref="AR120:AS120"/>
    <mergeCell ref="Q116:Q120"/>
    <mergeCell ref="R116:R120"/>
    <mergeCell ref="S116:S120"/>
    <mergeCell ref="T116:T120"/>
    <mergeCell ref="U116:U120"/>
    <mergeCell ref="V116:V120"/>
    <mergeCell ref="Z116:Z120"/>
    <mergeCell ref="AA116:AB116"/>
    <mergeCell ref="AC116:AD116"/>
    <mergeCell ref="AA120:AB120"/>
    <mergeCell ref="AC120:AD120"/>
    <mergeCell ref="C116:C120"/>
    <mergeCell ref="D116:D120"/>
    <mergeCell ref="E116:E120"/>
    <mergeCell ref="F116:F120"/>
    <mergeCell ref="G116:G120"/>
    <mergeCell ref="H116:H120"/>
    <mergeCell ref="M116:M120"/>
    <mergeCell ref="N116:N120"/>
    <mergeCell ref="O116:O120"/>
    <mergeCell ref="DR152:DR156"/>
    <mergeCell ref="DS152:DS156"/>
    <mergeCell ref="DT152:DT156"/>
    <mergeCell ref="AA153:AB153"/>
    <mergeCell ref="AC153:AD153"/>
    <mergeCell ref="AE153:AF153"/>
    <mergeCell ref="AG153:AH153"/>
    <mergeCell ref="AI153:AJ153"/>
    <mergeCell ref="AN153:AO153"/>
    <mergeCell ref="AP153:AQ153"/>
    <mergeCell ref="AR153:AS153"/>
    <mergeCell ref="AA154:AB154"/>
    <mergeCell ref="AC154:AD154"/>
    <mergeCell ref="AE154:AF154"/>
    <mergeCell ref="AG154:AH154"/>
    <mergeCell ref="AI154:AJ154"/>
    <mergeCell ref="AN154:AO154"/>
    <mergeCell ref="AP154:AQ154"/>
    <mergeCell ref="AR154:AS154"/>
    <mergeCell ref="AA155:AB155"/>
    <mergeCell ref="AC155:AD155"/>
    <mergeCell ref="AE155:AF155"/>
    <mergeCell ref="AG155:AH155"/>
    <mergeCell ref="AI155:AJ155"/>
    <mergeCell ref="DI152:DI156"/>
    <mergeCell ref="DJ152:DJ156"/>
    <mergeCell ref="DK152:DK156"/>
    <mergeCell ref="DL152:DL156"/>
    <mergeCell ref="DM152:DM156"/>
    <mergeCell ref="DN152:DN156"/>
    <mergeCell ref="DO152:DO156"/>
    <mergeCell ref="DP152:DP156"/>
    <mergeCell ref="DQ152:DQ156"/>
    <mergeCell ref="CX152:CX156"/>
    <mergeCell ref="CY152:CY156"/>
    <mergeCell ref="CZ152:DA156"/>
    <mergeCell ref="DB152:DC156"/>
    <mergeCell ref="DD152:DD156"/>
    <mergeCell ref="DE152:DE156"/>
    <mergeCell ref="DF152:DF156"/>
    <mergeCell ref="DG152:DG156"/>
    <mergeCell ref="DH152:DH156"/>
    <mergeCell ref="CN152:CN156"/>
    <mergeCell ref="CO152:CO156"/>
    <mergeCell ref="CP152:CP156"/>
    <mergeCell ref="CQ152:CQ156"/>
    <mergeCell ref="CR152:CR156"/>
    <mergeCell ref="CS152:CS156"/>
    <mergeCell ref="CT152:CT156"/>
    <mergeCell ref="CV152:CV156"/>
    <mergeCell ref="CW152:CW156"/>
    <mergeCell ref="CE152:CE156"/>
    <mergeCell ref="CF152:CF156"/>
    <mergeCell ref="CG152:CG156"/>
    <mergeCell ref="CH152:CH156"/>
    <mergeCell ref="CI152:CI156"/>
    <mergeCell ref="CJ152:CJ156"/>
    <mergeCell ref="CK152:CK156"/>
    <mergeCell ref="CL152:CL156"/>
    <mergeCell ref="CM152:CM156"/>
    <mergeCell ref="BT152:BT156"/>
    <mergeCell ref="BV152:BV156"/>
    <mergeCell ref="BW152:BW156"/>
    <mergeCell ref="BX152:BX156"/>
    <mergeCell ref="BZ152:BZ156"/>
    <mergeCell ref="CA152:CA156"/>
    <mergeCell ref="CB152:CB156"/>
    <mergeCell ref="CC152:CC156"/>
    <mergeCell ref="CD152:CD156"/>
    <mergeCell ref="BB152:BB156"/>
    <mergeCell ref="BC152:BC156"/>
    <mergeCell ref="BD152:BD156"/>
    <mergeCell ref="BE152:BE156"/>
    <mergeCell ref="BO152:BO156"/>
    <mergeCell ref="BP152:BP156"/>
    <mergeCell ref="BQ152:BQ156"/>
    <mergeCell ref="BR152:BR156"/>
    <mergeCell ref="BS152:BS156"/>
    <mergeCell ref="AE152:AF152"/>
    <mergeCell ref="AG152:AH152"/>
    <mergeCell ref="AI152:AJ152"/>
    <mergeCell ref="AM152:AM156"/>
    <mergeCell ref="AN152:AO152"/>
    <mergeCell ref="AP152:AQ152"/>
    <mergeCell ref="AR152:AS152"/>
    <mergeCell ref="AZ152:AZ156"/>
    <mergeCell ref="BA152:BA156"/>
    <mergeCell ref="AN155:AO155"/>
    <mergeCell ref="AP155:AQ155"/>
    <mergeCell ref="AR155:AS155"/>
    <mergeCell ref="AE156:AF156"/>
    <mergeCell ref="AG156:AH156"/>
    <mergeCell ref="AI156:AJ156"/>
    <mergeCell ref="AN156:AO156"/>
    <mergeCell ref="AP156:AQ156"/>
    <mergeCell ref="AR156:AS156"/>
    <mergeCell ref="Q152:Q156"/>
    <mergeCell ref="R152:R156"/>
    <mergeCell ref="S152:S156"/>
    <mergeCell ref="T152:T156"/>
    <mergeCell ref="U152:U156"/>
    <mergeCell ref="V152:V156"/>
    <mergeCell ref="Z152:Z156"/>
    <mergeCell ref="AA152:AB152"/>
    <mergeCell ref="AC152:AD152"/>
    <mergeCell ref="AA156:AB156"/>
    <mergeCell ref="AC156:AD156"/>
    <mergeCell ref="C152:C156"/>
    <mergeCell ref="D152:D156"/>
    <mergeCell ref="E152:E156"/>
    <mergeCell ref="F152:F156"/>
    <mergeCell ref="G152:G156"/>
    <mergeCell ref="H152:H156"/>
    <mergeCell ref="M152:M156"/>
    <mergeCell ref="N152:N156"/>
    <mergeCell ref="O152:O156"/>
    <mergeCell ref="DR146:DR150"/>
    <mergeCell ref="DS146:DS150"/>
    <mergeCell ref="DT146:DT150"/>
    <mergeCell ref="AA147:AB147"/>
    <mergeCell ref="AC147:AD147"/>
    <mergeCell ref="AE147:AF147"/>
    <mergeCell ref="AG147:AH147"/>
    <mergeCell ref="AI147:AJ147"/>
    <mergeCell ref="AN147:AO147"/>
    <mergeCell ref="AP147:AQ147"/>
    <mergeCell ref="AR147:AS147"/>
    <mergeCell ref="AA148:AB148"/>
    <mergeCell ref="AC148:AD148"/>
    <mergeCell ref="AE148:AF148"/>
    <mergeCell ref="AG148:AH148"/>
    <mergeCell ref="AI148:AJ148"/>
    <mergeCell ref="AN148:AO148"/>
    <mergeCell ref="AP148:AQ148"/>
    <mergeCell ref="AR148:AS148"/>
    <mergeCell ref="AA149:AB149"/>
    <mergeCell ref="AC149:AD149"/>
    <mergeCell ref="AE149:AF149"/>
    <mergeCell ref="AG149:AH149"/>
    <mergeCell ref="AI149:AJ149"/>
    <mergeCell ref="DI146:DI150"/>
    <mergeCell ref="DJ146:DJ150"/>
    <mergeCell ref="DK146:DK150"/>
    <mergeCell ref="DL146:DL150"/>
    <mergeCell ref="DM146:DM150"/>
    <mergeCell ref="DN146:DN150"/>
    <mergeCell ref="DO146:DO150"/>
    <mergeCell ref="DP146:DP150"/>
    <mergeCell ref="DQ146:DQ150"/>
    <mergeCell ref="CX146:CX150"/>
    <mergeCell ref="CY146:CY150"/>
    <mergeCell ref="CZ146:DA150"/>
    <mergeCell ref="DB146:DC150"/>
    <mergeCell ref="DD146:DD150"/>
    <mergeCell ref="DE146:DE150"/>
    <mergeCell ref="DF146:DF150"/>
    <mergeCell ref="DG146:DG150"/>
    <mergeCell ref="DH146:DH150"/>
    <mergeCell ref="CN146:CN150"/>
    <mergeCell ref="CO146:CO150"/>
    <mergeCell ref="CP146:CP150"/>
    <mergeCell ref="CQ146:CQ150"/>
    <mergeCell ref="CR146:CR150"/>
    <mergeCell ref="CS146:CS150"/>
    <mergeCell ref="CT146:CT150"/>
    <mergeCell ref="CV146:CV150"/>
    <mergeCell ref="CW146:CW150"/>
    <mergeCell ref="CE146:CE150"/>
    <mergeCell ref="CF146:CF150"/>
    <mergeCell ref="CG146:CG150"/>
    <mergeCell ref="CH146:CH150"/>
    <mergeCell ref="CI146:CI150"/>
    <mergeCell ref="CJ146:CJ150"/>
    <mergeCell ref="CK146:CK150"/>
    <mergeCell ref="CL146:CL150"/>
    <mergeCell ref="CM146:CM150"/>
    <mergeCell ref="BT146:BT150"/>
    <mergeCell ref="BV146:BV150"/>
    <mergeCell ref="BW146:BW150"/>
    <mergeCell ref="BX146:BX150"/>
    <mergeCell ref="BZ146:BZ150"/>
    <mergeCell ref="CA146:CA150"/>
    <mergeCell ref="CB146:CB150"/>
    <mergeCell ref="CC146:CC150"/>
    <mergeCell ref="CD146:CD150"/>
    <mergeCell ref="BB146:BB150"/>
    <mergeCell ref="BC146:BC150"/>
    <mergeCell ref="BD146:BD150"/>
    <mergeCell ref="BE146:BE150"/>
    <mergeCell ref="BO146:BO150"/>
    <mergeCell ref="BP146:BP150"/>
    <mergeCell ref="BQ146:BQ150"/>
    <mergeCell ref="BR146:BR150"/>
    <mergeCell ref="BS146:BS150"/>
    <mergeCell ref="AE146:AF146"/>
    <mergeCell ref="AG146:AH146"/>
    <mergeCell ref="AI146:AJ146"/>
    <mergeCell ref="AM146:AM150"/>
    <mergeCell ref="AN146:AO146"/>
    <mergeCell ref="AP146:AQ146"/>
    <mergeCell ref="AR146:AS146"/>
    <mergeCell ref="AZ146:AZ150"/>
    <mergeCell ref="BA146:BA150"/>
    <mergeCell ref="AN149:AO149"/>
    <mergeCell ref="AP149:AQ149"/>
    <mergeCell ref="AR149:AS149"/>
    <mergeCell ref="AE150:AF150"/>
    <mergeCell ref="AG150:AH150"/>
    <mergeCell ref="AI150:AJ150"/>
    <mergeCell ref="AN150:AO150"/>
    <mergeCell ref="AP150:AQ150"/>
    <mergeCell ref="AR150:AS150"/>
    <mergeCell ref="Q146:Q150"/>
    <mergeCell ref="R146:R150"/>
    <mergeCell ref="S146:S150"/>
    <mergeCell ref="T146:T150"/>
    <mergeCell ref="U146:U150"/>
    <mergeCell ref="V146:V150"/>
    <mergeCell ref="Z146:Z150"/>
    <mergeCell ref="AA146:AB146"/>
    <mergeCell ref="AC146:AD146"/>
    <mergeCell ref="AA150:AB150"/>
    <mergeCell ref="AC150:AD150"/>
    <mergeCell ref="C146:C150"/>
    <mergeCell ref="D146:D150"/>
    <mergeCell ref="E146:E150"/>
    <mergeCell ref="F146:F150"/>
    <mergeCell ref="G146:G150"/>
    <mergeCell ref="H146:H150"/>
    <mergeCell ref="M146:M150"/>
    <mergeCell ref="N146:N150"/>
    <mergeCell ref="O146:O150"/>
    <mergeCell ref="DR140:DR144"/>
    <mergeCell ref="DS140:DS144"/>
    <mergeCell ref="DT140:DT144"/>
    <mergeCell ref="AA141:AB141"/>
    <mergeCell ref="AC141:AD141"/>
    <mergeCell ref="AE141:AF141"/>
    <mergeCell ref="AG141:AH141"/>
    <mergeCell ref="AI141:AJ141"/>
    <mergeCell ref="AN141:AO141"/>
    <mergeCell ref="AP141:AQ141"/>
    <mergeCell ref="AR141:AS141"/>
    <mergeCell ref="AA142:AB142"/>
    <mergeCell ref="AC142:AD142"/>
    <mergeCell ref="AE142:AF142"/>
    <mergeCell ref="AG142:AH142"/>
    <mergeCell ref="AI142:AJ142"/>
    <mergeCell ref="AN142:AO142"/>
    <mergeCell ref="AP142:AQ142"/>
    <mergeCell ref="AR142:AS142"/>
    <mergeCell ref="AA143:AB143"/>
    <mergeCell ref="AC143:AD143"/>
    <mergeCell ref="AE143:AF143"/>
    <mergeCell ref="AG143:AH143"/>
    <mergeCell ref="AI143:AJ143"/>
    <mergeCell ref="DI140:DI144"/>
    <mergeCell ref="DJ140:DJ144"/>
    <mergeCell ref="DK140:DK144"/>
    <mergeCell ref="DL140:DL144"/>
    <mergeCell ref="DM140:DM144"/>
    <mergeCell ref="DN140:DN144"/>
    <mergeCell ref="DO140:DO144"/>
    <mergeCell ref="DP140:DP144"/>
    <mergeCell ref="DQ140:DQ144"/>
    <mergeCell ref="CX140:CX144"/>
    <mergeCell ref="CY140:CY144"/>
    <mergeCell ref="CZ140:DA144"/>
    <mergeCell ref="DB140:DC144"/>
    <mergeCell ref="DD140:DD144"/>
    <mergeCell ref="DE140:DE144"/>
    <mergeCell ref="DF140:DF144"/>
    <mergeCell ref="DG140:DG144"/>
    <mergeCell ref="DH140:DH144"/>
    <mergeCell ref="CN140:CN144"/>
    <mergeCell ref="CO140:CO144"/>
    <mergeCell ref="CP140:CP144"/>
    <mergeCell ref="CQ140:CQ144"/>
    <mergeCell ref="CR140:CR144"/>
    <mergeCell ref="CS140:CS144"/>
    <mergeCell ref="CT140:CT144"/>
    <mergeCell ref="CV140:CV144"/>
    <mergeCell ref="CW140:CW144"/>
    <mergeCell ref="CE140:CE144"/>
    <mergeCell ref="CF140:CF144"/>
    <mergeCell ref="CG140:CG144"/>
    <mergeCell ref="CH140:CH144"/>
    <mergeCell ref="CI140:CI144"/>
    <mergeCell ref="CJ140:CJ144"/>
    <mergeCell ref="CK140:CK144"/>
    <mergeCell ref="CL140:CL144"/>
    <mergeCell ref="CM140:CM144"/>
    <mergeCell ref="BT140:BT144"/>
    <mergeCell ref="BV140:BV144"/>
    <mergeCell ref="BW140:BW144"/>
    <mergeCell ref="BX140:BX144"/>
    <mergeCell ref="BZ140:BZ144"/>
    <mergeCell ref="CA140:CA144"/>
    <mergeCell ref="CB140:CB144"/>
    <mergeCell ref="CC140:CC144"/>
    <mergeCell ref="CD140:CD144"/>
    <mergeCell ref="BB140:BB144"/>
    <mergeCell ref="BC140:BC144"/>
    <mergeCell ref="BD140:BD144"/>
    <mergeCell ref="BE140:BE144"/>
    <mergeCell ref="BO140:BO144"/>
    <mergeCell ref="BP140:BP144"/>
    <mergeCell ref="BQ140:BQ144"/>
    <mergeCell ref="BR140:BR144"/>
    <mergeCell ref="BS140:BS144"/>
    <mergeCell ref="AE140:AF140"/>
    <mergeCell ref="AG140:AH140"/>
    <mergeCell ref="AI140:AJ140"/>
    <mergeCell ref="AM140:AM144"/>
    <mergeCell ref="AN140:AO140"/>
    <mergeCell ref="AP140:AQ140"/>
    <mergeCell ref="AR140:AS140"/>
    <mergeCell ref="AZ140:AZ144"/>
    <mergeCell ref="BA140:BA144"/>
    <mergeCell ref="AN143:AO143"/>
    <mergeCell ref="AP143:AQ143"/>
    <mergeCell ref="AR143:AS143"/>
    <mergeCell ref="AE144:AF144"/>
    <mergeCell ref="AG144:AH144"/>
    <mergeCell ref="AI144:AJ144"/>
    <mergeCell ref="AN144:AO144"/>
    <mergeCell ref="AP144:AQ144"/>
    <mergeCell ref="AR144:AS144"/>
    <mergeCell ref="Q140:Q144"/>
    <mergeCell ref="R140:R144"/>
    <mergeCell ref="S140:S144"/>
    <mergeCell ref="T140:T144"/>
    <mergeCell ref="U140:U144"/>
    <mergeCell ref="V140:V144"/>
    <mergeCell ref="Z140:Z144"/>
    <mergeCell ref="AA140:AB140"/>
    <mergeCell ref="AC140:AD140"/>
    <mergeCell ref="AA144:AB144"/>
    <mergeCell ref="AC144:AD144"/>
    <mergeCell ref="C140:C144"/>
    <mergeCell ref="D140:D144"/>
    <mergeCell ref="E140:E144"/>
    <mergeCell ref="F140:F144"/>
    <mergeCell ref="G140:G144"/>
    <mergeCell ref="H140:H144"/>
    <mergeCell ref="M140:M144"/>
    <mergeCell ref="N140:N144"/>
    <mergeCell ref="O140:O144"/>
    <mergeCell ref="DR134:DR138"/>
    <mergeCell ref="DS134:DS138"/>
    <mergeCell ref="DT134:DT138"/>
    <mergeCell ref="AA135:AB135"/>
    <mergeCell ref="AC135:AD135"/>
    <mergeCell ref="AE135:AF135"/>
    <mergeCell ref="AG135:AH135"/>
    <mergeCell ref="AI135:AJ135"/>
    <mergeCell ref="AN135:AO135"/>
    <mergeCell ref="AP135:AQ135"/>
    <mergeCell ref="AR135:AS135"/>
    <mergeCell ref="AA136:AB136"/>
    <mergeCell ref="AC136:AD136"/>
    <mergeCell ref="AE136:AF136"/>
    <mergeCell ref="AG136:AH136"/>
    <mergeCell ref="AI136:AJ136"/>
    <mergeCell ref="AN136:AO136"/>
    <mergeCell ref="AP136:AQ136"/>
    <mergeCell ref="AR136:AS136"/>
    <mergeCell ref="AA137:AB137"/>
    <mergeCell ref="AC137:AD137"/>
    <mergeCell ref="AE137:AF137"/>
    <mergeCell ref="AG137:AH137"/>
    <mergeCell ref="AI137:AJ137"/>
    <mergeCell ref="DI134:DI138"/>
    <mergeCell ref="DJ134:DJ138"/>
    <mergeCell ref="DK134:DK138"/>
    <mergeCell ref="DL134:DL138"/>
    <mergeCell ref="DM134:DM138"/>
    <mergeCell ref="DN134:DN138"/>
    <mergeCell ref="DO134:DO138"/>
    <mergeCell ref="DP134:DP138"/>
    <mergeCell ref="DQ134:DQ138"/>
    <mergeCell ref="CX134:CX138"/>
    <mergeCell ref="CY134:CY138"/>
    <mergeCell ref="CZ134:DA138"/>
    <mergeCell ref="DB134:DC138"/>
    <mergeCell ref="DD134:DD138"/>
    <mergeCell ref="DE134:DE138"/>
    <mergeCell ref="DF134:DF138"/>
    <mergeCell ref="DG134:DG138"/>
    <mergeCell ref="DH134:DH138"/>
    <mergeCell ref="CN134:CN138"/>
    <mergeCell ref="CO134:CO138"/>
    <mergeCell ref="CP134:CP138"/>
    <mergeCell ref="CQ134:CQ138"/>
    <mergeCell ref="CR134:CR138"/>
    <mergeCell ref="CS134:CS138"/>
    <mergeCell ref="CT134:CT138"/>
    <mergeCell ref="CV134:CV138"/>
    <mergeCell ref="CW134:CW138"/>
    <mergeCell ref="CE134:CE138"/>
    <mergeCell ref="CF134:CF138"/>
    <mergeCell ref="CG134:CG138"/>
    <mergeCell ref="CH134:CH138"/>
    <mergeCell ref="CI134:CI138"/>
    <mergeCell ref="CJ134:CJ138"/>
    <mergeCell ref="CK134:CK138"/>
    <mergeCell ref="CL134:CL138"/>
    <mergeCell ref="CM134:CM138"/>
    <mergeCell ref="BT134:BT138"/>
    <mergeCell ref="BV134:BV138"/>
    <mergeCell ref="BW134:BW138"/>
    <mergeCell ref="BX134:BX138"/>
    <mergeCell ref="BZ134:BZ138"/>
    <mergeCell ref="CA134:CA138"/>
    <mergeCell ref="CB134:CB138"/>
    <mergeCell ref="CC134:CC138"/>
    <mergeCell ref="CD134:CD138"/>
    <mergeCell ref="BB134:BB138"/>
    <mergeCell ref="BC134:BC138"/>
    <mergeCell ref="BD134:BD138"/>
    <mergeCell ref="BE134:BE138"/>
    <mergeCell ref="BO134:BO138"/>
    <mergeCell ref="BP134:BP138"/>
    <mergeCell ref="BQ134:BQ138"/>
    <mergeCell ref="BR134:BR138"/>
    <mergeCell ref="BS134:BS138"/>
    <mergeCell ref="AE134:AF134"/>
    <mergeCell ref="AG134:AH134"/>
    <mergeCell ref="AI134:AJ134"/>
    <mergeCell ref="AM134:AM138"/>
    <mergeCell ref="AN134:AO134"/>
    <mergeCell ref="AP134:AQ134"/>
    <mergeCell ref="AR134:AS134"/>
    <mergeCell ref="AZ134:AZ138"/>
    <mergeCell ref="BA134:BA138"/>
    <mergeCell ref="AN137:AO137"/>
    <mergeCell ref="AP137:AQ137"/>
    <mergeCell ref="AR137:AS137"/>
    <mergeCell ref="AE138:AF138"/>
    <mergeCell ref="AG138:AH138"/>
    <mergeCell ref="AI138:AJ138"/>
    <mergeCell ref="AN138:AO138"/>
    <mergeCell ref="AP138:AQ138"/>
    <mergeCell ref="AR138:AS138"/>
    <mergeCell ref="Q134:Q138"/>
    <mergeCell ref="R134:R138"/>
    <mergeCell ref="S134:S138"/>
    <mergeCell ref="T134:T138"/>
    <mergeCell ref="U134:U138"/>
    <mergeCell ref="V134:V138"/>
    <mergeCell ref="Z134:Z138"/>
    <mergeCell ref="AA134:AB134"/>
    <mergeCell ref="AC134:AD134"/>
    <mergeCell ref="AA138:AB138"/>
    <mergeCell ref="AC138:AD138"/>
    <mergeCell ref="C134:C138"/>
    <mergeCell ref="D134:D138"/>
    <mergeCell ref="E134:E138"/>
    <mergeCell ref="F134:F138"/>
    <mergeCell ref="G134:G138"/>
    <mergeCell ref="H134:H138"/>
    <mergeCell ref="M134:M138"/>
    <mergeCell ref="N134:N138"/>
    <mergeCell ref="O134:O138"/>
    <mergeCell ref="DR128:DR132"/>
    <mergeCell ref="DS128:DS132"/>
    <mergeCell ref="DT128:DT132"/>
    <mergeCell ref="AA129:AB129"/>
    <mergeCell ref="AC129:AD129"/>
    <mergeCell ref="AE129:AF129"/>
    <mergeCell ref="AG129:AH129"/>
    <mergeCell ref="AI129:AJ129"/>
    <mergeCell ref="AN129:AO129"/>
    <mergeCell ref="AP129:AQ129"/>
    <mergeCell ref="AR129:AS129"/>
    <mergeCell ref="AA130:AB130"/>
    <mergeCell ref="AC130:AD130"/>
    <mergeCell ref="AE130:AF130"/>
    <mergeCell ref="AG130:AH130"/>
    <mergeCell ref="AI130:AJ130"/>
    <mergeCell ref="AN130:AO130"/>
    <mergeCell ref="AP130:AQ130"/>
    <mergeCell ref="AR130:AS130"/>
    <mergeCell ref="AA131:AB131"/>
    <mergeCell ref="AC131:AD131"/>
    <mergeCell ref="AE131:AF131"/>
    <mergeCell ref="AG131:AH131"/>
    <mergeCell ref="AI131:AJ131"/>
    <mergeCell ref="DI128:DI132"/>
    <mergeCell ref="DJ128:DJ132"/>
    <mergeCell ref="DK128:DK132"/>
    <mergeCell ref="DL128:DL132"/>
    <mergeCell ref="DM128:DM132"/>
    <mergeCell ref="DN128:DN132"/>
    <mergeCell ref="DO128:DO132"/>
    <mergeCell ref="DP128:DP132"/>
    <mergeCell ref="DQ128:DQ132"/>
    <mergeCell ref="CX128:CX132"/>
    <mergeCell ref="CY128:CY132"/>
    <mergeCell ref="CZ128:DA132"/>
    <mergeCell ref="DB128:DC132"/>
    <mergeCell ref="DD128:DD132"/>
    <mergeCell ref="DE128:DE132"/>
    <mergeCell ref="DF128:DF132"/>
    <mergeCell ref="DG128:DG132"/>
    <mergeCell ref="DH128:DH132"/>
    <mergeCell ref="CN128:CN132"/>
    <mergeCell ref="CO128:CO132"/>
    <mergeCell ref="CP128:CP132"/>
    <mergeCell ref="CQ128:CQ132"/>
    <mergeCell ref="CR128:CR132"/>
    <mergeCell ref="CS128:CS132"/>
    <mergeCell ref="CT128:CT132"/>
    <mergeCell ref="CV128:CV132"/>
    <mergeCell ref="CW128:CW132"/>
    <mergeCell ref="CE128:CE132"/>
    <mergeCell ref="CF128:CF132"/>
    <mergeCell ref="CG128:CG132"/>
    <mergeCell ref="CH128:CH132"/>
    <mergeCell ref="CI128:CI132"/>
    <mergeCell ref="CJ128:CJ132"/>
    <mergeCell ref="CK128:CK132"/>
    <mergeCell ref="CL128:CL132"/>
    <mergeCell ref="CM128:CM132"/>
    <mergeCell ref="BT128:BT132"/>
    <mergeCell ref="BV128:BV132"/>
    <mergeCell ref="BW128:BW132"/>
    <mergeCell ref="BX128:BX132"/>
    <mergeCell ref="BZ128:BZ132"/>
    <mergeCell ref="CA128:CA132"/>
    <mergeCell ref="CB128:CB132"/>
    <mergeCell ref="CC128:CC132"/>
    <mergeCell ref="CD128:CD132"/>
    <mergeCell ref="BB128:BB132"/>
    <mergeCell ref="BC128:BC132"/>
    <mergeCell ref="BD128:BD132"/>
    <mergeCell ref="BE128:BE132"/>
    <mergeCell ref="BO128:BO132"/>
    <mergeCell ref="BP128:BP132"/>
    <mergeCell ref="BQ128:BQ132"/>
    <mergeCell ref="BR128:BR132"/>
    <mergeCell ref="BS128:BS132"/>
    <mergeCell ref="AE128:AF128"/>
    <mergeCell ref="AG128:AH128"/>
    <mergeCell ref="AI128:AJ128"/>
    <mergeCell ref="AM128:AM132"/>
    <mergeCell ref="AN128:AO128"/>
    <mergeCell ref="AP128:AQ128"/>
    <mergeCell ref="AR128:AS128"/>
    <mergeCell ref="AZ128:AZ132"/>
    <mergeCell ref="BA128:BA132"/>
    <mergeCell ref="AN131:AO131"/>
    <mergeCell ref="AP131:AQ131"/>
    <mergeCell ref="AR131:AS131"/>
    <mergeCell ref="AE132:AF132"/>
    <mergeCell ref="AG132:AH132"/>
    <mergeCell ref="AI132:AJ132"/>
    <mergeCell ref="AN132:AO132"/>
    <mergeCell ref="AP132:AQ132"/>
    <mergeCell ref="AR132:AS132"/>
    <mergeCell ref="Q128:Q132"/>
    <mergeCell ref="R128:R132"/>
    <mergeCell ref="S128:S132"/>
    <mergeCell ref="T128:T132"/>
    <mergeCell ref="U128:U132"/>
    <mergeCell ref="V128:V132"/>
    <mergeCell ref="Z128:Z132"/>
    <mergeCell ref="AA128:AB128"/>
    <mergeCell ref="AC128:AD128"/>
    <mergeCell ref="AA132:AB132"/>
    <mergeCell ref="AC132:AD132"/>
    <mergeCell ref="C128:C132"/>
    <mergeCell ref="D128:D132"/>
    <mergeCell ref="E128:E132"/>
    <mergeCell ref="F128:F132"/>
    <mergeCell ref="G128:G132"/>
    <mergeCell ref="H128:H132"/>
    <mergeCell ref="M128:M132"/>
    <mergeCell ref="N128:N132"/>
    <mergeCell ref="O128:O132"/>
    <mergeCell ref="DR122:DR126"/>
    <mergeCell ref="DS122:DS126"/>
    <mergeCell ref="DT122:DT126"/>
    <mergeCell ref="AA123:AB123"/>
    <mergeCell ref="AC123:AD123"/>
    <mergeCell ref="AE123:AF123"/>
    <mergeCell ref="AG123:AH123"/>
    <mergeCell ref="AI123:AJ123"/>
    <mergeCell ref="AN123:AO123"/>
    <mergeCell ref="AP123:AQ123"/>
    <mergeCell ref="AR123:AS123"/>
    <mergeCell ref="AA124:AB124"/>
    <mergeCell ref="AC124:AD124"/>
    <mergeCell ref="AE124:AF124"/>
    <mergeCell ref="AG124:AH124"/>
    <mergeCell ref="AI124:AJ124"/>
    <mergeCell ref="AN124:AO124"/>
    <mergeCell ref="AP124:AQ124"/>
    <mergeCell ref="AR124:AS124"/>
    <mergeCell ref="AA125:AB125"/>
    <mergeCell ref="AC125:AD125"/>
    <mergeCell ref="AE125:AF125"/>
    <mergeCell ref="AG125:AH125"/>
    <mergeCell ref="AI125:AJ125"/>
    <mergeCell ref="DI122:DI126"/>
    <mergeCell ref="DJ122:DJ126"/>
    <mergeCell ref="DK122:DK126"/>
    <mergeCell ref="DL122:DL126"/>
    <mergeCell ref="DM122:DM126"/>
    <mergeCell ref="DN122:DN126"/>
    <mergeCell ref="DO122:DO126"/>
    <mergeCell ref="DP122:DP126"/>
    <mergeCell ref="DQ122:DQ126"/>
    <mergeCell ref="CX122:CX126"/>
    <mergeCell ref="CY122:CY126"/>
    <mergeCell ref="CZ122:DA126"/>
    <mergeCell ref="DB122:DC126"/>
    <mergeCell ref="DD122:DD126"/>
    <mergeCell ref="DE122:DE126"/>
    <mergeCell ref="DF122:DF126"/>
    <mergeCell ref="DG122:DG126"/>
    <mergeCell ref="DH122:DH126"/>
    <mergeCell ref="CN122:CN126"/>
    <mergeCell ref="CO122:CO126"/>
    <mergeCell ref="CP122:CP126"/>
    <mergeCell ref="CQ122:CQ126"/>
    <mergeCell ref="CR122:CR126"/>
    <mergeCell ref="CS122:CS126"/>
    <mergeCell ref="CT122:CT126"/>
    <mergeCell ref="CV122:CV126"/>
    <mergeCell ref="CW122:CW126"/>
    <mergeCell ref="CE122:CE126"/>
    <mergeCell ref="CF122:CF126"/>
    <mergeCell ref="CG122:CG126"/>
    <mergeCell ref="CH122:CH126"/>
    <mergeCell ref="CI122:CI126"/>
    <mergeCell ref="CJ122:CJ126"/>
    <mergeCell ref="CK122:CK126"/>
    <mergeCell ref="CL122:CL126"/>
    <mergeCell ref="CM122:CM126"/>
    <mergeCell ref="BT122:BT126"/>
    <mergeCell ref="BV122:BV126"/>
    <mergeCell ref="BW122:BW126"/>
    <mergeCell ref="BX122:BX126"/>
    <mergeCell ref="BZ122:BZ126"/>
    <mergeCell ref="CA122:CA126"/>
    <mergeCell ref="CB122:CB126"/>
    <mergeCell ref="CC122:CC126"/>
    <mergeCell ref="CD122:CD126"/>
    <mergeCell ref="BB122:BB126"/>
    <mergeCell ref="BC122:BC126"/>
    <mergeCell ref="BD122:BD126"/>
    <mergeCell ref="BE122:BE126"/>
    <mergeCell ref="BO122:BO126"/>
    <mergeCell ref="BP122:BP126"/>
    <mergeCell ref="BQ122:BQ126"/>
    <mergeCell ref="BR122:BR126"/>
    <mergeCell ref="BS122:BS126"/>
    <mergeCell ref="AE122:AF122"/>
    <mergeCell ref="AG122:AH122"/>
    <mergeCell ref="AI122:AJ122"/>
    <mergeCell ref="AM122:AM126"/>
    <mergeCell ref="AN122:AO122"/>
    <mergeCell ref="AP122:AQ122"/>
    <mergeCell ref="AR122:AS122"/>
    <mergeCell ref="AZ122:AZ126"/>
    <mergeCell ref="BA122:BA126"/>
    <mergeCell ref="AN125:AO125"/>
    <mergeCell ref="AP125:AQ125"/>
    <mergeCell ref="AR125:AS125"/>
    <mergeCell ref="AE126:AF126"/>
    <mergeCell ref="AG126:AH126"/>
    <mergeCell ref="AI126:AJ126"/>
    <mergeCell ref="AN126:AO126"/>
    <mergeCell ref="AP126:AQ126"/>
    <mergeCell ref="AR126:AS126"/>
    <mergeCell ref="Q122:Q126"/>
    <mergeCell ref="R122:R126"/>
    <mergeCell ref="S122:S126"/>
    <mergeCell ref="T122:T126"/>
    <mergeCell ref="U122:U126"/>
    <mergeCell ref="V122:V126"/>
    <mergeCell ref="Z122:Z126"/>
    <mergeCell ref="AA122:AB122"/>
    <mergeCell ref="AC122:AD122"/>
    <mergeCell ref="AA126:AB126"/>
    <mergeCell ref="AC126:AD126"/>
    <mergeCell ref="C122:C126"/>
    <mergeCell ref="D122:D126"/>
    <mergeCell ref="E122:E126"/>
    <mergeCell ref="F122:F126"/>
    <mergeCell ref="G122:G126"/>
    <mergeCell ref="H122:H126"/>
    <mergeCell ref="M122:M126"/>
    <mergeCell ref="N122:N126"/>
    <mergeCell ref="O122:O126"/>
    <mergeCell ref="DR110:DR114"/>
    <mergeCell ref="DS110:DS114"/>
    <mergeCell ref="DT110:DT114"/>
    <mergeCell ref="AA111:AB111"/>
    <mergeCell ref="AC111:AD111"/>
    <mergeCell ref="AE111:AF111"/>
    <mergeCell ref="AG111:AH111"/>
    <mergeCell ref="AI111:AJ111"/>
    <mergeCell ref="AN111:AO111"/>
    <mergeCell ref="AP111:AQ111"/>
    <mergeCell ref="AR111:AS111"/>
    <mergeCell ref="AA112:AB112"/>
    <mergeCell ref="AC112:AD112"/>
    <mergeCell ref="AE112:AF112"/>
    <mergeCell ref="AG112:AH112"/>
    <mergeCell ref="AI112:AJ112"/>
    <mergeCell ref="AN112:AO112"/>
    <mergeCell ref="AP112:AQ112"/>
    <mergeCell ref="AR112:AS112"/>
    <mergeCell ref="AA113:AB113"/>
    <mergeCell ref="AC113:AD113"/>
    <mergeCell ref="AE113:AF113"/>
    <mergeCell ref="AG113:AH113"/>
    <mergeCell ref="AI113:AJ113"/>
    <mergeCell ref="DI110:DI114"/>
    <mergeCell ref="DJ110:DJ114"/>
    <mergeCell ref="DK110:DK114"/>
    <mergeCell ref="DL110:DL114"/>
    <mergeCell ref="DM110:DM114"/>
    <mergeCell ref="DN110:DN114"/>
    <mergeCell ref="DO110:DO114"/>
    <mergeCell ref="DP110:DP114"/>
    <mergeCell ref="DQ110:DQ114"/>
    <mergeCell ref="CX110:CX114"/>
    <mergeCell ref="CY110:CY114"/>
    <mergeCell ref="CZ110:DA114"/>
    <mergeCell ref="DB110:DC114"/>
    <mergeCell ref="DD110:DD114"/>
    <mergeCell ref="DE110:DE114"/>
    <mergeCell ref="DF110:DF114"/>
    <mergeCell ref="DG110:DG114"/>
    <mergeCell ref="DH110:DH114"/>
    <mergeCell ref="CN110:CN114"/>
    <mergeCell ref="CO110:CO114"/>
    <mergeCell ref="CP110:CP114"/>
    <mergeCell ref="CQ110:CQ114"/>
    <mergeCell ref="CR110:CR114"/>
    <mergeCell ref="CS110:CS114"/>
    <mergeCell ref="CT110:CT114"/>
    <mergeCell ref="CV110:CV114"/>
    <mergeCell ref="CW110:CW114"/>
    <mergeCell ref="CE110:CE114"/>
    <mergeCell ref="CF110:CF114"/>
    <mergeCell ref="CG110:CG114"/>
    <mergeCell ref="CH110:CH114"/>
    <mergeCell ref="CI110:CI114"/>
    <mergeCell ref="CJ110:CJ114"/>
    <mergeCell ref="CK110:CK114"/>
    <mergeCell ref="CL110:CL114"/>
    <mergeCell ref="CM110:CM114"/>
    <mergeCell ref="BT110:BT114"/>
    <mergeCell ref="BV110:BV114"/>
    <mergeCell ref="BW110:BW114"/>
    <mergeCell ref="BX110:BX114"/>
    <mergeCell ref="BZ110:BZ114"/>
    <mergeCell ref="CA110:CA114"/>
    <mergeCell ref="CB110:CB114"/>
    <mergeCell ref="CC110:CC114"/>
    <mergeCell ref="CD110:CD114"/>
    <mergeCell ref="BB110:BB114"/>
    <mergeCell ref="BC110:BC114"/>
    <mergeCell ref="BD110:BD114"/>
    <mergeCell ref="BE110:BE114"/>
    <mergeCell ref="BO110:BO114"/>
    <mergeCell ref="BP110:BP114"/>
    <mergeCell ref="BQ110:BQ114"/>
    <mergeCell ref="BR110:BR114"/>
    <mergeCell ref="BS110:BS114"/>
    <mergeCell ref="AE110:AF110"/>
    <mergeCell ref="AG110:AH110"/>
    <mergeCell ref="AI110:AJ110"/>
    <mergeCell ref="AM110:AM114"/>
    <mergeCell ref="AN110:AO110"/>
    <mergeCell ref="AP110:AQ110"/>
    <mergeCell ref="AR110:AS110"/>
    <mergeCell ref="AZ110:AZ114"/>
    <mergeCell ref="BA110:BA114"/>
    <mergeCell ref="AN113:AO113"/>
    <mergeCell ref="AP113:AQ113"/>
    <mergeCell ref="AR113:AS113"/>
    <mergeCell ref="AE114:AF114"/>
    <mergeCell ref="AG114:AH114"/>
    <mergeCell ref="AI114:AJ114"/>
    <mergeCell ref="AN114:AO114"/>
    <mergeCell ref="AP114:AQ114"/>
    <mergeCell ref="AR114:AS114"/>
    <mergeCell ref="Q110:Q114"/>
    <mergeCell ref="R110:R114"/>
    <mergeCell ref="S110:S114"/>
    <mergeCell ref="T110:T114"/>
    <mergeCell ref="U110:U114"/>
    <mergeCell ref="V110:V114"/>
    <mergeCell ref="Z110:Z114"/>
    <mergeCell ref="AA110:AB110"/>
    <mergeCell ref="AC110:AD110"/>
    <mergeCell ref="AA114:AB114"/>
    <mergeCell ref="AC114:AD114"/>
    <mergeCell ref="C110:C114"/>
    <mergeCell ref="D110:D114"/>
    <mergeCell ref="E110:E114"/>
    <mergeCell ref="F110:F114"/>
    <mergeCell ref="G110:G114"/>
    <mergeCell ref="H110:H114"/>
    <mergeCell ref="M110:M114"/>
    <mergeCell ref="N110:N114"/>
    <mergeCell ref="O110:O114"/>
    <mergeCell ref="DR104:DR108"/>
    <mergeCell ref="DS104:DS108"/>
    <mergeCell ref="DT104:DT108"/>
    <mergeCell ref="AA105:AB105"/>
    <mergeCell ref="AC105:AD105"/>
    <mergeCell ref="AE105:AF105"/>
    <mergeCell ref="AG105:AH105"/>
    <mergeCell ref="AI105:AJ105"/>
    <mergeCell ref="AN105:AO105"/>
    <mergeCell ref="AP105:AQ105"/>
    <mergeCell ref="AR105:AS105"/>
    <mergeCell ref="AA106:AB106"/>
    <mergeCell ref="AC106:AD106"/>
    <mergeCell ref="AE106:AF106"/>
    <mergeCell ref="AG106:AH106"/>
    <mergeCell ref="AI106:AJ106"/>
    <mergeCell ref="AN106:AO106"/>
    <mergeCell ref="AP106:AQ106"/>
    <mergeCell ref="AR106:AS106"/>
    <mergeCell ref="AA107:AB107"/>
    <mergeCell ref="AC107:AD107"/>
    <mergeCell ref="AE107:AF107"/>
    <mergeCell ref="AG107:AH107"/>
    <mergeCell ref="AI107:AJ107"/>
    <mergeCell ref="DI104:DI108"/>
    <mergeCell ref="DJ104:DJ108"/>
    <mergeCell ref="DK104:DK108"/>
    <mergeCell ref="DL104:DL108"/>
    <mergeCell ref="DM104:DM108"/>
    <mergeCell ref="DN104:DN108"/>
    <mergeCell ref="DO104:DO108"/>
    <mergeCell ref="DP104:DP108"/>
    <mergeCell ref="DQ104:DQ108"/>
    <mergeCell ref="CX104:CX108"/>
    <mergeCell ref="CY104:CY108"/>
    <mergeCell ref="CZ104:DA108"/>
    <mergeCell ref="DB104:DC108"/>
    <mergeCell ref="DD104:DD108"/>
    <mergeCell ref="DE104:DE108"/>
    <mergeCell ref="DF104:DF108"/>
    <mergeCell ref="DG104:DG108"/>
    <mergeCell ref="DH104:DH108"/>
    <mergeCell ref="CN104:CN108"/>
    <mergeCell ref="CO104:CO108"/>
    <mergeCell ref="CP104:CP108"/>
    <mergeCell ref="CQ104:CQ108"/>
    <mergeCell ref="CR104:CR108"/>
    <mergeCell ref="CS104:CS108"/>
    <mergeCell ref="CT104:CT108"/>
    <mergeCell ref="CV104:CV108"/>
    <mergeCell ref="CW104:CW108"/>
    <mergeCell ref="CE104:CE108"/>
    <mergeCell ref="CF104:CF108"/>
    <mergeCell ref="CG104:CG108"/>
    <mergeCell ref="CH104:CH108"/>
    <mergeCell ref="CI104:CI108"/>
    <mergeCell ref="CJ104:CJ108"/>
    <mergeCell ref="CK104:CK108"/>
    <mergeCell ref="CL104:CL108"/>
    <mergeCell ref="CM104:CM108"/>
    <mergeCell ref="BT104:BT108"/>
    <mergeCell ref="BV104:BV108"/>
    <mergeCell ref="BW104:BW108"/>
    <mergeCell ref="BX104:BX108"/>
    <mergeCell ref="BZ104:BZ108"/>
    <mergeCell ref="CA104:CA108"/>
    <mergeCell ref="CB104:CB108"/>
    <mergeCell ref="CC104:CC108"/>
    <mergeCell ref="CD104:CD108"/>
    <mergeCell ref="BB104:BB108"/>
    <mergeCell ref="BC104:BC108"/>
    <mergeCell ref="BD104:BD108"/>
    <mergeCell ref="BE104:BE108"/>
    <mergeCell ref="BO104:BO108"/>
    <mergeCell ref="BP104:BP108"/>
    <mergeCell ref="BQ104:BQ108"/>
    <mergeCell ref="BR104:BR108"/>
    <mergeCell ref="BS104:BS108"/>
    <mergeCell ref="AE104:AF104"/>
    <mergeCell ref="AG104:AH104"/>
    <mergeCell ref="AI104:AJ104"/>
    <mergeCell ref="AM104:AM108"/>
    <mergeCell ref="AN104:AO104"/>
    <mergeCell ref="AP104:AQ104"/>
    <mergeCell ref="AR104:AS104"/>
    <mergeCell ref="AZ104:AZ108"/>
    <mergeCell ref="BA104:BA108"/>
    <mergeCell ref="AN107:AO107"/>
    <mergeCell ref="AP107:AQ107"/>
    <mergeCell ref="AR107:AS107"/>
    <mergeCell ref="AE108:AF108"/>
    <mergeCell ref="AG108:AH108"/>
    <mergeCell ref="AI108:AJ108"/>
    <mergeCell ref="AN108:AO108"/>
    <mergeCell ref="AP108:AQ108"/>
    <mergeCell ref="AR108:AS108"/>
    <mergeCell ref="Q104:Q108"/>
    <mergeCell ref="R104:R108"/>
    <mergeCell ref="S104:S108"/>
    <mergeCell ref="T104:T108"/>
    <mergeCell ref="U104:U108"/>
    <mergeCell ref="V104:V108"/>
    <mergeCell ref="Z104:Z108"/>
    <mergeCell ref="AA104:AB104"/>
    <mergeCell ref="AC104:AD104"/>
    <mergeCell ref="AA108:AB108"/>
    <mergeCell ref="AC108:AD108"/>
    <mergeCell ref="C104:C108"/>
    <mergeCell ref="D104:D108"/>
    <mergeCell ref="E104:E108"/>
    <mergeCell ref="F104:F108"/>
    <mergeCell ref="G104:G108"/>
    <mergeCell ref="H104:H108"/>
    <mergeCell ref="M104:M108"/>
    <mergeCell ref="N104:N108"/>
    <mergeCell ref="O104:O108"/>
    <mergeCell ref="DR98:DR102"/>
    <mergeCell ref="DS98:DS102"/>
    <mergeCell ref="DT98:DT102"/>
    <mergeCell ref="AA99:AB99"/>
    <mergeCell ref="AC99:AD99"/>
    <mergeCell ref="AE99:AF99"/>
    <mergeCell ref="AG99:AH99"/>
    <mergeCell ref="AI99:AJ99"/>
    <mergeCell ref="AN99:AO99"/>
    <mergeCell ref="AP99:AQ99"/>
    <mergeCell ref="AR99:AS99"/>
    <mergeCell ref="AA100:AB100"/>
    <mergeCell ref="AC100:AD100"/>
    <mergeCell ref="AE100:AF100"/>
    <mergeCell ref="AG100:AH100"/>
    <mergeCell ref="AI100:AJ100"/>
    <mergeCell ref="AN100:AO100"/>
    <mergeCell ref="AP100:AQ100"/>
    <mergeCell ref="AR100:AS100"/>
    <mergeCell ref="AA101:AB101"/>
    <mergeCell ref="AC101:AD101"/>
    <mergeCell ref="AE101:AF101"/>
    <mergeCell ref="AG101:AH101"/>
    <mergeCell ref="AI101:AJ101"/>
    <mergeCell ref="DI98:DI102"/>
    <mergeCell ref="DJ98:DJ102"/>
    <mergeCell ref="DK98:DK102"/>
    <mergeCell ref="DL98:DL102"/>
    <mergeCell ref="DM98:DM102"/>
    <mergeCell ref="DN98:DN102"/>
    <mergeCell ref="DO98:DO102"/>
    <mergeCell ref="DP98:DP102"/>
    <mergeCell ref="DQ98:DQ102"/>
    <mergeCell ref="CX98:CX102"/>
    <mergeCell ref="CY98:CY102"/>
    <mergeCell ref="CZ98:DA102"/>
    <mergeCell ref="DB98:DC102"/>
    <mergeCell ref="DD98:DD102"/>
    <mergeCell ref="DE98:DE102"/>
    <mergeCell ref="DF98:DF102"/>
    <mergeCell ref="DG98:DG102"/>
    <mergeCell ref="DH98:DH102"/>
    <mergeCell ref="CN98:CN102"/>
    <mergeCell ref="CO98:CO102"/>
    <mergeCell ref="CP98:CP102"/>
    <mergeCell ref="CQ98:CQ102"/>
    <mergeCell ref="CR98:CR102"/>
    <mergeCell ref="CS98:CS102"/>
    <mergeCell ref="CT98:CT102"/>
    <mergeCell ref="CV98:CV102"/>
    <mergeCell ref="CW98:CW102"/>
    <mergeCell ref="CE98:CE102"/>
    <mergeCell ref="CF98:CF102"/>
    <mergeCell ref="CG98:CG102"/>
    <mergeCell ref="CH98:CH102"/>
    <mergeCell ref="CI98:CI102"/>
    <mergeCell ref="CJ98:CJ102"/>
    <mergeCell ref="CK98:CK102"/>
    <mergeCell ref="CL98:CL102"/>
    <mergeCell ref="CM98:CM102"/>
    <mergeCell ref="BT98:BT102"/>
    <mergeCell ref="BV98:BV102"/>
    <mergeCell ref="BW98:BW102"/>
    <mergeCell ref="BX98:BX102"/>
    <mergeCell ref="BZ98:BZ102"/>
    <mergeCell ref="CA98:CA102"/>
    <mergeCell ref="CB98:CB102"/>
    <mergeCell ref="CC98:CC102"/>
    <mergeCell ref="CD98:CD102"/>
    <mergeCell ref="BB98:BB102"/>
    <mergeCell ref="BC98:BC102"/>
    <mergeCell ref="BD98:BD102"/>
    <mergeCell ref="BE98:BE102"/>
    <mergeCell ref="BO98:BO102"/>
    <mergeCell ref="BP98:BP102"/>
    <mergeCell ref="BQ98:BQ102"/>
    <mergeCell ref="BR98:BR102"/>
    <mergeCell ref="BS98:BS102"/>
    <mergeCell ref="AE98:AF98"/>
    <mergeCell ref="AG98:AH98"/>
    <mergeCell ref="AI98:AJ98"/>
    <mergeCell ref="AM98:AM102"/>
    <mergeCell ref="AN98:AO98"/>
    <mergeCell ref="AP98:AQ98"/>
    <mergeCell ref="AR98:AS98"/>
    <mergeCell ref="AZ98:AZ102"/>
    <mergeCell ref="BA98:BA102"/>
    <mergeCell ref="AN101:AO101"/>
    <mergeCell ref="AP101:AQ101"/>
    <mergeCell ref="AR101:AS101"/>
    <mergeCell ref="AE102:AF102"/>
    <mergeCell ref="AG102:AH102"/>
    <mergeCell ref="AI102:AJ102"/>
    <mergeCell ref="AN102:AO102"/>
    <mergeCell ref="AP102:AQ102"/>
    <mergeCell ref="AR102:AS102"/>
    <mergeCell ref="Q98:Q102"/>
    <mergeCell ref="R98:R102"/>
    <mergeCell ref="S98:S102"/>
    <mergeCell ref="T98:T102"/>
    <mergeCell ref="U98:U102"/>
    <mergeCell ref="V98:V102"/>
    <mergeCell ref="Z98:Z102"/>
    <mergeCell ref="AA98:AB98"/>
    <mergeCell ref="AC98:AD98"/>
    <mergeCell ref="AA102:AB102"/>
    <mergeCell ref="AC102:AD102"/>
    <mergeCell ref="C98:C102"/>
    <mergeCell ref="D98:D102"/>
    <mergeCell ref="E98:E102"/>
    <mergeCell ref="F98:F102"/>
    <mergeCell ref="G98:G102"/>
    <mergeCell ref="H98:H102"/>
    <mergeCell ref="M98:M102"/>
    <mergeCell ref="N98:N102"/>
    <mergeCell ref="O98:O102"/>
    <mergeCell ref="DR92:DR96"/>
    <mergeCell ref="DS92:DS96"/>
    <mergeCell ref="DT92:DT96"/>
    <mergeCell ref="AA93:AB93"/>
    <mergeCell ref="AC93:AD93"/>
    <mergeCell ref="AE93:AF93"/>
    <mergeCell ref="AG93:AH93"/>
    <mergeCell ref="AI93:AJ93"/>
    <mergeCell ref="AN93:AO93"/>
    <mergeCell ref="AP93:AQ93"/>
    <mergeCell ref="AR93:AS93"/>
    <mergeCell ref="AA94:AB94"/>
    <mergeCell ref="AC94:AD94"/>
    <mergeCell ref="AE94:AF94"/>
    <mergeCell ref="AG94:AH94"/>
    <mergeCell ref="AI94:AJ94"/>
    <mergeCell ref="AN94:AO94"/>
    <mergeCell ref="AP94:AQ94"/>
    <mergeCell ref="AR94:AS94"/>
    <mergeCell ref="AA95:AB95"/>
    <mergeCell ref="AC95:AD95"/>
    <mergeCell ref="AE95:AF95"/>
    <mergeCell ref="AG95:AH95"/>
    <mergeCell ref="AI95:AJ95"/>
    <mergeCell ref="DI92:DI96"/>
    <mergeCell ref="DJ92:DJ96"/>
    <mergeCell ref="DK92:DK96"/>
    <mergeCell ref="DL92:DL96"/>
    <mergeCell ref="DM92:DM96"/>
    <mergeCell ref="DN92:DN96"/>
    <mergeCell ref="DO92:DO96"/>
    <mergeCell ref="DP92:DP96"/>
    <mergeCell ref="DQ92:DQ96"/>
    <mergeCell ref="CX92:CX96"/>
    <mergeCell ref="CY92:CY96"/>
    <mergeCell ref="CZ92:DA96"/>
    <mergeCell ref="DB92:DC96"/>
    <mergeCell ref="DD92:DD96"/>
    <mergeCell ref="DE92:DE96"/>
    <mergeCell ref="DF92:DF96"/>
    <mergeCell ref="DG92:DG96"/>
    <mergeCell ref="DH92:DH96"/>
    <mergeCell ref="CN92:CN96"/>
    <mergeCell ref="CO92:CO96"/>
    <mergeCell ref="CP92:CP96"/>
    <mergeCell ref="CQ92:CQ96"/>
    <mergeCell ref="CR92:CR96"/>
    <mergeCell ref="CS92:CS96"/>
    <mergeCell ref="CT92:CT96"/>
    <mergeCell ref="CV92:CV96"/>
    <mergeCell ref="CW92:CW96"/>
    <mergeCell ref="CE92:CE96"/>
    <mergeCell ref="CF92:CF96"/>
    <mergeCell ref="CG92:CG96"/>
    <mergeCell ref="CH92:CH96"/>
    <mergeCell ref="CI92:CI96"/>
    <mergeCell ref="CJ92:CJ96"/>
    <mergeCell ref="CK92:CK96"/>
    <mergeCell ref="CL92:CL96"/>
    <mergeCell ref="CM92:CM96"/>
    <mergeCell ref="BT92:BT96"/>
    <mergeCell ref="BV92:BV96"/>
    <mergeCell ref="BW92:BW96"/>
    <mergeCell ref="BX92:BX96"/>
    <mergeCell ref="BZ92:BZ96"/>
    <mergeCell ref="CA92:CA96"/>
    <mergeCell ref="CB92:CB96"/>
    <mergeCell ref="CC92:CC96"/>
    <mergeCell ref="CD92:CD96"/>
    <mergeCell ref="BB92:BB96"/>
    <mergeCell ref="BC92:BC96"/>
    <mergeCell ref="BD92:BD96"/>
    <mergeCell ref="BE92:BE96"/>
    <mergeCell ref="BO92:BO96"/>
    <mergeCell ref="BP92:BP96"/>
    <mergeCell ref="BQ92:BQ96"/>
    <mergeCell ref="BR92:BR96"/>
    <mergeCell ref="BS92:BS96"/>
    <mergeCell ref="AE92:AF92"/>
    <mergeCell ref="AG92:AH92"/>
    <mergeCell ref="AI92:AJ92"/>
    <mergeCell ref="AM92:AM96"/>
    <mergeCell ref="AN92:AO92"/>
    <mergeCell ref="AP92:AQ92"/>
    <mergeCell ref="AR92:AS92"/>
    <mergeCell ref="AZ92:AZ96"/>
    <mergeCell ref="BA92:BA96"/>
    <mergeCell ref="AN95:AO95"/>
    <mergeCell ref="AP95:AQ95"/>
    <mergeCell ref="AR95:AS95"/>
    <mergeCell ref="AE96:AF96"/>
    <mergeCell ref="AG96:AH96"/>
    <mergeCell ref="AI96:AJ96"/>
    <mergeCell ref="AN96:AO96"/>
    <mergeCell ref="AP96:AQ96"/>
    <mergeCell ref="AR96:AS96"/>
    <mergeCell ref="Q92:Q96"/>
    <mergeCell ref="R92:R96"/>
    <mergeCell ref="S92:S96"/>
    <mergeCell ref="T92:T96"/>
    <mergeCell ref="U92:U96"/>
    <mergeCell ref="V92:V96"/>
    <mergeCell ref="Z92:Z96"/>
    <mergeCell ref="AA92:AB92"/>
    <mergeCell ref="AC92:AD92"/>
    <mergeCell ref="AA96:AB96"/>
    <mergeCell ref="AC96:AD96"/>
    <mergeCell ref="C92:C96"/>
    <mergeCell ref="D92:D96"/>
    <mergeCell ref="E92:E96"/>
    <mergeCell ref="F92:F96"/>
    <mergeCell ref="G92:G96"/>
    <mergeCell ref="H92:H96"/>
    <mergeCell ref="M92:M96"/>
    <mergeCell ref="N92:N96"/>
    <mergeCell ref="O92:O96"/>
    <mergeCell ref="DR86:DR90"/>
    <mergeCell ref="DS86:DS90"/>
    <mergeCell ref="DT86:DT90"/>
    <mergeCell ref="AA87:AB87"/>
    <mergeCell ref="AC87:AD87"/>
    <mergeCell ref="AE87:AF87"/>
    <mergeCell ref="AG87:AH87"/>
    <mergeCell ref="AI87:AJ87"/>
    <mergeCell ref="AN87:AO87"/>
    <mergeCell ref="AP87:AQ87"/>
    <mergeCell ref="AR87:AS87"/>
    <mergeCell ref="AA88:AB88"/>
    <mergeCell ref="AC88:AD88"/>
    <mergeCell ref="AE88:AF88"/>
    <mergeCell ref="AG88:AH88"/>
    <mergeCell ref="AI88:AJ88"/>
    <mergeCell ref="AN88:AO88"/>
    <mergeCell ref="AP88:AQ88"/>
    <mergeCell ref="AR88:AS88"/>
    <mergeCell ref="AA89:AB89"/>
    <mergeCell ref="AC89:AD89"/>
    <mergeCell ref="AE89:AF89"/>
    <mergeCell ref="AG89:AH89"/>
    <mergeCell ref="AI89:AJ89"/>
    <mergeCell ref="DI86:DI90"/>
    <mergeCell ref="DJ86:DJ90"/>
    <mergeCell ref="DK86:DK90"/>
    <mergeCell ref="DL86:DL90"/>
    <mergeCell ref="DM86:DM90"/>
    <mergeCell ref="DN86:DN90"/>
    <mergeCell ref="DO86:DO90"/>
    <mergeCell ref="DP86:DP90"/>
    <mergeCell ref="DQ86:DQ90"/>
    <mergeCell ref="CX86:CX90"/>
    <mergeCell ref="CY86:CY90"/>
    <mergeCell ref="CZ86:DA90"/>
    <mergeCell ref="DB86:DC90"/>
    <mergeCell ref="DD86:DD90"/>
    <mergeCell ref="DE86:DE90"/>
    <mergeCell ref="DF86:DF90"/>
    <mergeCell ref="DG86:DG90"/>
    <mergeCell ref="DH86:DH90"/>
    <mergeCell ref="CN86:CN90"/>
    <mergeCell ref="CO86:CO90"/>
    <mergeCell ref="CP86:CP90"/>
    <mergeCell ref="CQ86:CQ90"/>
    <mergeCell ref="CR86:CR90"/>
    <mergeCell ref="CS86:CS90"/>
    <mergeCell ref="CT86:CT90"/>
    <mergeCell ref="CV86:CV90"/>
    <mergeCell ref="CW86:CW90"/>
    <mergeCell ref="CE86:CE90"/>
    <mergeCell ref="CF86:CF90"/>
    <mergeCell ref="CG86:CG90"/>
    <mergeCell ref="CH86:CH90"/>
    <mergeCell ref="CI86:CI90"/>
    <mergeCell ref="CJ86:CJ90"/>
    <mergeCell ref="CK86:CK90"/>
    <mergeCell ref="CL86:CL90"/>
    <mergeCell ref="CM86:CM90"/>
    <mergeCell ref="BT86:BT90"/>
    <mergeCell ref="BV86:BV90"/>
    <mergeCell ref="BW86:BW90"/>
    <mergeCell ref="BX86:BX90"/>
    <mergeCell ref="BZ86:BZ90"/>
    <mergeCell ref="CA86:CA90"/>
    <mergeCell ref="CB86:CB90"/>
    <mergeCell ref="CC86:CC90"/>
    <mergeCell ref="CD86:CD90"/>
    <mergeCell ref="BB86:BB90"/>
    <mergeCell ref="BC86:BC90"/>
    <mergeCell ref="BD86:BD90"/>
    <mergeCell ref="BE86:BE90"/>
    <mergeCell ref="BO86:BO90"/>
    <mergeCell ref="BP86:BP90"/>
    <mergeCell ref="BQ86:BQ90"/>
    <mergeCell ref="BR86:BR90"/>
    <mergeCell ref="BS86:BS90"/>
    <mergeCell ref="AE86:AF86"/>
    <mergeCell ref="AG86:AH86"/>
    <mergeCell ref="AI86:AJ86"/>
    <mergeCell ref="AM86:AM90"/>
    <mergeCell ref="AN86:AO86"/>
    <mergeCell ref="AP86:AQ86"/>
    <mergeCell ref="AR86:AS86"/>
    <mergeCell ref="AZ86:AZ90"/>
    <mergeCell ref="BA86:BA90"/>
    <mergeCell ref="AN89:AO89"/>
    <mergeCell ref="AP89:AQ89"/>
    <mergeCell ref="AR89:AS89"/>
    <mergeCell ref="AE90:AF90"/>
    <mergeCell ref="AG90:AH90"/>
    <mergeCell ref="AI90:AJ90"/>
    <mergeCell ref="AN90:AO90"/>
    <mergeCell ref="AP90:AQ90"/>
    <mergeCell ref="AR90:AS90"/>
    <mergeCell ref="Q86:Q90"/>
    <mergeCell ref="R86:R90"/>
    <mergeCell ref="S86:S90"/>
    <mergeCell ref="T86:T90"/>
    <mergeCell ref="U86:U90"/>
    <mergeCell ref="V86:V90"/>
    <mergeCell ref="Z86:Z90"/>
    <mergeCell ref="AA86:AB86"/>
    <mergeCell ref="AC86:AD86"/>
    <mergeCell ref="AA90:AB90"/>
    <mergeCell ref="AC90:AD90"/>
    <mergeCell ref="C86:C90"/>
    <mergeCell ref="D86:D90"/>
    <mergeCell ref="E86:E90"/>
    <mergeCell ref="F86:F90"/>
    <mergeCell ref="G86:G90"/>
    <mergeCell ref="H86:H90"/>
    <mergeCell ref="M86:M90"/>
    <mergeCell ref="N86:N90"/>
    <mergeCell ref="O86:O90"/>
    <mergeCell ref="AZ44:AZ48"/>
    <mergeCell ref="AN44:AO44"/>
    <mergeCell ref="AI44:AJ44"/>
    <mergeCell ref="AG44:AH44"/>
    <mergeCell ref="AE44:AF44"/>
    <mergeCell ref="AC44:AD44"/>
    <mergeCell ref="AN45:AO45"/>
    <mergeCell ref="C38:C42"/>
    <mergeCell ref="D38:D42"/>
    <mergeCell ref="E38:E42"/>
    <mergeCell ref="G38:G42"/>
    <mergeCell ref="H38:H42"/>
    <mergeCell ref="M38:M42"/>
    <mergeCell ref="CG44:CG48"/>
    <mergeCell ref="CL44:CL48"/>
    <mergeCell ref="AA44:AB44"/>
    <mergeCell ref="AI45:AJ45"/>
    <mergeCell ref="CF44:CF48"/>
    <mergeCell ref="BA38:BA42"/>
    <mergeCell ref="BB38:BB42"/>
    <mergeCell ref="AA41:AB41"/>
    <mergeCell ref="AC41:AD41"/>
    <mergeCell ref="AE41:AF41"/>
    <mergeCell ref="AG41:AH41"/>
    <mergeCell ref="AA46:AB46"/>
    <mergeCell ref="AC46:AD46"/>
    <mergeCell ref="AR47:AS47"/>
    <mergeCell ref="AP47:AQ47"/>
    <mergeCell ref="AN47:AO47"/>
    <mergeCell ref="AR46:AS46"/>
    <mergeCell ref="AP46:AQ46"/>
    <mergeCell ref="AN46:AO46"/>
    <mergeCell ref="DR80:DR84"/>
    <mergeCell ref="DS80:DS84"/>
    <mergeCell ref="DT80:DT84"/>
    <mergeCell ref="AA81:AB81"/>
    <mergeCell ref="AC81:AD81"/>
    <mergeCell ref="AE81:AF81"/>
    <mergeCell ref="AG81:AH81"/>
    <mergeCell ref="AI81:AJ81"/>
    <mergeCell ref="AN81:AO81"/>
    <mergeCell ref="AP81:AQ81"/>
    <mergeCell ref="AR81:AS81"/>
    <mergeCell ref="AA82:AB82"/>
    <mergeCell ref="AC82:AD82"/>
    <mergeCell ref="AE82:AF82"/>
    <mergeCell ref="AG82:AH82"/>
    <mergeCell ref="AI82:AJ82"/>
    <mergeCell ref="AN82:AO82"/>
    <mergeCell ref="AP82:AQ82"/>
    <mergeCell ref="AR82:AS82"/>
    <mergeCell ref="AA83:AB83"/>
    <mergeCell ref="AC83:AD83"/>
    <mergeCell ref="AE83:AF83"/>
    <mergeCell ref="AG83:AH83"/>
    <mergeCell ref="AI83:AJ83"/>
    <mergeCell ref="DI80:DI84"/>
    <mergeCell ref="DJ80:DJ84"/>
    <mergeCell ref="DK80:DK84"/>
    <mergeCell ref="DL80:DL84"/>
    <mergeCell ref="DM80:DM84"/>
    <mergeCell ref="DN80:DN84"/>
    <mergeCell ref="DO80:DO84"/>
    <mergeCell ref="DP80:DP84"/>
    <mergeCell ref="DQ80:DQ84"/>
    <mergeCell ref="CX80:CX84"/>
    <mergeCell ref="CY80:CY84"/>
    <mergeCell ref="CZ80:DA84"/>
    <mergeCell ref="DB80:DC84"/>
    <mergeCell ref="DD80:DD84"/>
    <mergeCell ref="DE80:DE84"/>
    <mergeCell ref="DF80:DF84"/>
    <mergeCell ref="DG80:DG84"/>
    <mergeCell ref="DH80:DH84"/>
    <mergeCell ref="CN80:CN84"/>
    <mergeCell ref="CO80:CO84"/>
    <mergeCell ref="CP80:CP84"/>
    <mergeCell ref="CQ80:CQ84"/>
    <mergeCell ref="CR80:CR84"/>
    <mergeCell ref="CS80:CS84"/>
    <mergeCell ref="CT80:CT84"/>
    <mergeCell ref="CV80:CV84"/>
    <mergeCell ref="CW80:CW84"/>
    <mergeCell ref="CE80:CE84"/>
    <mergeCell ref="CF80:CF84"/>
    <mergeCell ref="CG80:CG84"/>
    <mergeCell ref="CH80:CH84"/>
    <mergeCell ref="CI80:CI84"/>
    <mergeCell ref="CJ80:CJ84"/>
    <mergeCell ref="CK80:CK84"/>
    <mergeCell ref="CL80:CL84"/>
    <mergeCell ref="CM80:CM84"/>
    <mergeCell ref="BT80:BT84"/>
    <mergeCell ref="BV80:BV84"/>
    <mergeCell ref="BW80:BW84"/>
    <mergeCell ref="BX80:BX84"/>
    <mergeCell ref="BZ80:BZ84"/>
    <mergeCell ref="CA80:CA84"/>
    <mergeCell ref="CB80:CB84"/>
    <mergeCell ref="CC80:CC84"/>
    <mergeCell ref="CD80:CD84"/>
    <mergeCell ref="BB80:BB84"/>
    <mergeCell ref="BC80:BC84"/>
    <mergeCell ref="BD80:BD84"/>
    <mergeCell ref="BE80:BE84"/>
    <mergeCell ref="BO80:BO84"/>
    <mergeCell ref="BP80:BP84"/>
    <mergeCell ref="BQ80:BQ84"/>
    <mergeCell ref="BR80:BR84"/>
    <mergeCell ref="BS80:BS84"/>
    <mergeCell ref="AE80:AF80"/>
    <mergeCell ref="AG80:AH80"/>
    <mergeCell ref="AI80:AJ80"/>
    <mergeCell ref="AM80:AM84"/>
    <mergeCell ref="AN80:AO80"/>
    <mergeCell ref="AP80:AQ80"/>
    <mergeCell ref="AR80:AS80"/>
    <mergeCell ref="AZ80:AZ84"/>
    <mergeCell ref="BA80:BA84"/>
    <mergeCell ref="AN83:AO83"/>
    <mergeCell ref="AP83:AQ83"/>
    <mergeCell ref="AR83:AS83"/>
    <mergeCell ref="AE84:AF84"/>
    <mergeCell ref="AG84:AH84"/>
    <mergeCell ref="AI84:AJ84"/>
    <mergeCell ref="AN84:AO84"/>
    <mergeCell ref="AP84:AQ84"/>
    <mergeCell ref="AR84:AS84"/>
    <mergeCell ref="Q80:Q84"/>
    <mergeCell ref="R80:R84"/>
    <mergeCell ref="S80:S84"/>
    <mergeCell ref="T80:T84"/>
    <mergeCell ref="U80:U84"/>
    <mergeCell ref="V80:V84"/>
    <mergeCell ref="Z80:Z84"/>
    <mergeCell ref="AA80:AB80"/>
    <mergeCell ref="AC80:AD80"/>
    <mergeCell ref="AA84:AB84"/>
    <mergeCell ref="AC84:AD84"/>
    <mergeCell ref="C80:C84"/>
    <mergeCell ref="D80:D84"/>
    <mergeCell ref="E80:E84"/>
    <mergeCell ref="F80:F84"/>
    <mergeCell ref="G80:G84"/>
    <mergeCell ref="H80:H84"/>
    <mergeCell ref="M80:M84"/>
    <mergeCell ref="N80:N84"/>
    <mergeCell ref="O80:O84"/>
    <mergeCell ref="DR74:DR78"/>
    <mergeCell ref="DS74:DS78"/>
    <mergeCell ref="DT74:DT78"/>
    <mergeCell ref="AA75:AB75"/>
    <mergeCell ref="AC75:AD75"/>
    <mergeCell ref="AE75:AF75"/>
    <mergeCell ref="AG75:AH75"/>
    <mergeCell ref="AI75:AJ75"/>
    <mergeCell ref="AN75:AO75"/>
    <mergeCell ref="AP75:AQ75"/>
    <mergeCell ref="AR75:AS75"/>
    <mergeCell ref="AA76:AB76"/>
    <mergeCell ref="AC76:AD76"/>
    <mergeCell ref="AE76:AF76"/>
    <mergeCell ref="AG76:AH76"/>
    <mergeCell ref="AI76:AJ76"/>
    <mergeCell ref="AN76:AO76"/>
    <mergeCell ref="AP76:AQ76"/>
    <mergeCell ref="AR76:AS76"/>
    <mergeCell ref="AA77:AB77"/>
    <mergeCell ref="AC77:AD77"/>
    <mergeCell ref="AE77:AF77"/>
    <mergeCell ref="AG77:AH77"/>
    <mergeCell ref="AI77:AJ77"/>
    <mergeCell ref="DI74:DI78"/>
    <mergeCell ref="DJ74:DJ78"/>
    <mergeCell ref="DK74:DK78"/>
    <mergeCell ref="DL74:DL78"/>
    <mergeCell ref="DM74:DM78"/>
    <mergeCell ref="DN74:DN78"/>
    <mergeCell ref="DO74:DO78"/>
    <mergeCell ref="DP74:DP78"/>
    <mergeCell ref="DQ74:DQ78"/>
    <mergeCell ref="CX74:CX78"/>
    <mergeCell ref="CY74:CY78"/>
    <mergeCell ref="CZ74:DA78"/>
    <mergeCell ref="DB74:DC78"/>
    <mergeCell ref="DD74:DD78"/>
    <mergeCell ref="DE74:DE78"/>
    <mergeCell ref="DF74:DF78"/>
    <mergeCell ref="DG74:DG78"/>
    <mergeCell ref="DH74:DH78"/>
    <mergeCell ref="CN74:CN78"/>
    <mergeCell ref="CO74:CO78"/>
    <mergeCell ref="CP74:CP78"/>
    <mergeCell ref="CQ74:CQ78"/>
    <mergeCell ref="CR74:CR78"/>
    <mergeCell ref="CS74:CS78"/>
    <mergeCell ref="CT74:CT78"/>
    <mergeCell ref="CV74:CV78"/>
    <mergeCell ref="CW74:CW78"/>
    <mergeCell ref="CE74:CE78"/>
    <mergeCell ref="CF74:CF78"/>
    <mergeCell ref="CG74:CG78"/>
    <mergeCell ref="CH74:CH78"/>
    <mergeCell ref="CI74:CI78"/>
    <mergeCell ref="CJ74:CJ78"/>
    <mergeCell ref="CK74:CK78"/>
    <mergeCell ref="CL74:CL78"/>
    <mergeCell ref="CM74:CM78"/>
    <mergeCell ref="BT74:BT78"/>
    <mergeCell ref="BV74:BV78"/>
    <mergeCell ref="BW74:BW78"/>
    <mergeCell ref="BX74:BX78"/>
    <mergeCell ref="BZ74:BZ78"/>
    <mergeCell ref="CA74:CA78"/>
    <mergeCell ref="CB74:CB78"/>
    <mergeCell ref="CC74:CC78"/>
    <mergeCell ref="CD74:CD78"/>
    <mergeCell ref="BB74:BB78"/>
    <mergeCell ref="BC74:BC78"/>
    <mergeCell ref="BD74:BD78"/>
    <mergeCell ref="BE74:BE78"/>
    <mergeCell ref="BO74:BO78"/>
    <mergeCell ref="BP74:BP78"/>
    <mergeCell ref="BQ74:BQ78"/>
    <mergeCell ref="BR74:BR78"/>
    <mergeCell ref="BS74:BS78"/>
    <mergeCell ref="AE74:AF74"/>
    <mergeCell ref="AG74:AH74"/>
    <mergeCell ref="AI74:AJ74"/>
    <mergeCell ref="AM74:AM78"/>
    <mergeCell ref="AN74:AO74"/>
    <mergeCell ref="AP74:AQ74"/>
    <mergeCell ref="AR74:AS74"/>
    <mergeCell ref="AZ74:AZ78"/>
    <mergeCell ref="BA74:BA78"/>
    <mergeCell ref="AN77:AO77"/>
    <mergeCell ref="AP77:AQ77"/>
    <mergeCell ref="AR77:AS77"/>
    <mergeCell ref="AE78:AF78"/>
    <mergeCell ref="AG78:AH78"/>
    <mergeCell ref="AI78:AJ78"/>
    <mergeCell ref="AN78:AO78"/>
    <mergeCell ref="AP78:AQ78"/>
    <mergeCell ref="AR78:AS78"/>
    <mergeCell ref="Q74:Q78"/>
    <mergeCell ref="R74:R78"/>
    <mergeCell ref="S74:S78"/>
    <mergeCell ref="T74:T78"/>
    <mergeCell ref="U74:U78"/>
    <mergeCell ref="V74:V78"/>
    <mergeCell ref="Z74:Z78"/>
    <mergeCell ref="AA74:AB74"/>
    <mergeCell ref="AC74:AD74"/>
    <mergeCell ref="AA78:AB78"/>
    <mergeCell ref="AC78:AD78"/>
    <mergeCell ref="C74:C78"/>
    <mergeCell ref="D74:D78"/>
    <mergeCell ref="E74:E78"/>
    <mergeCell ref="F74:F78"/>
    <mergeCell ref="G74:G78"/>
    <mergeCell ref="H74:H78"/>
    <mergeCell ref="M74:M78"/>
    <mergeCell ref="N74:N78"/>
    <mergeCell ref="O74:O78"/>
    <mergeCell ref="DR68:DR72"/>
    <mergeCell ref="DS68:DS72"/>
    <mergeCell ref="DT68:DT72"/>
    <mergeCell ref="AA69:AB69"/>
    <mergeCell ref="AC69:AD69"/>
    <mergeCell ref="AE69:AF69"/>
    <mergeCell ref="AG69:AH69"/>
    <mergeCell ref="AI69:AJ69"/>
    <mergeCell ref="AN69:AO69"/>
    <mergeCell ref="AP69:AQ69"/>
    <mergeCell ref="AR69:AS69"/>
    <mergeCell ref="AA70:AB70"/>
    <mergeCell ref="AC70:AD70"/>
    <mergeCell ref="AE70:AF70"/>
    <mergeCell ref="AG70:AH70"/>
    <mergeCell ref="AI70:AJ70"/>
    <mergeCell ref="AN70:AO70"/>
    <mergeCell ref="AP70:AQ70"/>
    <mergeCell ref="AR70:AS70"/>
    <mergeCell ref="AA71:AB71"/>
    <mergeCell ref="AC71:AD71"/>
    <mergeCell ref="AE71:AF71"/>
    <mergeCell ref="AG71:AH71"/>
    <mergeCell ref="AI71:AJ71"/>
    <mergeCell ref="DI68:DI72"/>
    <mergeCell ref="DJ68:DJ72"/>
    <mergeCell ref="DK68:DK72"/>
    <mergeCell ref="DL68:DL72"/>
    <mergeCell ref="DM68:DM72"/>
    <mergeCell ref="DN68:DN72"/>
    <mergeCell ref="DO68:DO72"/>
    <mergeCell ref="DP68:DP72"/>
    <mergeCell ref="DQ68:DQ72"/>
    <mergeCell ref="CX68:CX72"/>
    <mergeCell ref="CY68:CY72"/>
    <mergeCell ref="CZ68:DA72"/>
    <mergeCell ref="DB68:DC72"/>
    <mergeCell ref="DD68:DD72"/>
    <mergeCell ref="DE68:DE72"/>
    <mergeCell ref="DF68:DF72"/>
    <mergeCell ref="DG68:DG72"/>
    <mergeCell ref="DH68:DH72"/>
    <mergeCell ref="CN68:CN72"/>
    <mergeCell ref="CO68:CO72"/>
    <mergeCell ref="CP68:CP72"/>
    <mergeCell ref="CQ68:CQ72"/>
    <mergeCell ref="CR68:CR72"/>
    <mergeCell ref="CS68:CS72"/>
    <mergeCell ref="CT68:CT72"/>
    <mergeCell ref="CV68:CV72"/>
    <mergeCell ref="CW68:CW72"/>
    <mergeCell ref="CE68:CE72"/>
    <mergeCell ref="CF68:CF72"/>
    <mergeCell ref="CG68:CG72"/>
    <mergeCell ref="CH68:CH72"/>
    <mergeCell ref="CI68:CI72"/>
    <mergeCell ref="CJ68:CJ72"/>
    <mergeCell ref="CK68:CK72"/>
    <mergeCell ref="CL68:CL72"/>
    <mergeCell ref="CM68:CM72"/>
    <mergeCell ref="BT68:BT72"/>
    <mergeCell ref="BV68:BV72"/>
    <mergeCell ref="BW68:BW72"/>
    <mergeCell ref="BX68:BX72"/>
    <mergeCell ref="BZ68:BZ72"/>
    <mergeCell ref="CA68:CA72"/>
    <mergeCell ref="CB68:CB72"/>
    <mergeCell ref="CC68:CC72"/>
    <mergeCell ref="CD68:CD72"/>
    <mergeCell ref="BB68:BB72"/>
    <mergeCell ref="BC68:BC72"/>
    <mergeCell ref="BD68:BD72"/>
    <mergeCell ref="BE68:BE72"/>
    <mergeCell ref="BO68:BO72"/>
    <mergeCell ref="BP68:BP72"/>
    <mergeCell ref="BQ68:BQ72"/>
    <mergeCell ref="BR68:BR72"/>
    <mergeCell ref="BS68:BS72"/>
    <mergeCell ref="AE68:AF68"/>
    <mergeCell ref="AG68:AH68"/>
    <mergeCell ref="AI68:AJ68"/>
    <mergeCell ref="AM68:AM72"/>
    <mergeCell ref="AN68:AO68"/>
    <mergeCell ref="AP68:AQ68"/>
    <mergeCell ref="AR68:AS68"/>
    <mergeCell ref="AZ68:AZ72"/>
    <mergeCell ref="BA68:BA72"/>
    <mergeCell ref="AN71:AO71"/>
    <mergeCell ref="AP71:AQ71"/>
    <mergeCell ref="AR71:AS71"/>
    <mergeCell ref="AE72:AF72"/>
    <mergeCell ref="AG72:AH72"/>
    <mergeCell ref="AI72:AJ72"/>
    <mergeCell ref="AN72:AO72"/>
    <mergeCell ref="AP72:AQ72"/>
    <mergeCell ref="AR72:AS72"/>
    <mergeCell ref="Q68:Q72"/>
    <mergeCell ref="R68:R72"/>
    <mergeCell ref="S68:S72"/>
    <mergeCell ref="T68:T72"/>
    <mergeCell ref="U68:U72"/>
    <mergeCell ref="V68:V72"/>
    <mergeCell ref="Z68:Z72"/>
    <mergeCell ref="AA68:AB68"/>
    <mergeCell ref="AC68:AD68"/>
    <mergeCell ref="AA72:AB72"/>
    <mergeCell ref="AC72:AD72"/>
    <mergeCell ref="C68:C72"/>
    <mergeCell ref="D68:D72"/>
    <mergeCell ref="E68:E72"/>
    <mergeCell ref="F68:F72"/>
    <mergeCell ref="G68:G72"/>
    <mergeCell ref="H68:H72"/>
    <mergeCell ref="M68:M72"/>
    <mergeCell ref="N68:N72"/>
    <mergeCell ref="O68:O72"/>
    <mergeCell ref="DR62:DR66"/>
    <mergeCell ref="DS62:DS66"/>
    <mergeCell ref="DT62:DT66"/>
    <mergeCell ref="AA63:AB63"/>
    <mergeCell ref="AC63:AD63"/>
    <mergeCell ref="AE63:AF63"/>
    <mergeCell ref="AG63:AH63"/>
    <mergeCell ref="AI63:AJ63"/>
    <mergeCell ref="AN63:AO63"/>
    <mergeCell ref="AP63:AQ63"/>
    <mergeCell ref="AR63:AS63"/>
    <mergeCell ref="AA64:AB64"/>
    <mergeCell ref="AC64:AD64"/>
    <mergeCell ref="AE64:AF64"/>
    <mergeCell ref="AG64:AH64"/>
    <mergeCell ref="AI64:AJ64"/>
    <mergeCell ref="AN64:AO64"/>
    <mergeCell ref="AP64:AQ64"/>
    <mergeCell ref="AR64:AS64"/>
    <mergeCell ref="AA65:AB65"/>
    <mergeCell ref="AC65:AD65"/>
    <mergeCell ref="AE65:AF65"/>
    <mergeCell ref="AG65:AH65"/>
    <mergeCell ref="AI65:AJ65"/>
    <mergeCell ref="DI62:DI66"/>
    <mergeCell ref="DJ62:DJ66"/>
    <mergeCell ref="DK62:DK66"/>
    <mergeCell ref="DL62:DL66"/>
    <mergeCell ref="DM62:DM66"/>
    <mergeCell ref="DN62:DN66"/>
    <mergeCell ref="DO62:DO66"/>
    <mergeCell ref="DP62:DP66"/>
    <mergeCell ref="DQ62:DQ66"/>
    <mergeCell ref="CX62:CX66"/>
    <mergeCell ref="CY62:CY66"/>
    <mergeCell ref="CZ62:DA66"/>
    <mergeCell ref="DB62:DC66"/>
    <mergeCell ref="DD62:DD66"/>
    <mergeCell ref="DE62:DE66"/>
    <mergeCell ref="DF62:DF66"/>
    <mergeCell ref="DG62:DG66"/>
    <mergeCell ref="DH62:DH66"/>
    <mergeCell ref="CN62:CN66"/>
    <mergeCell ref="CO62:CO66"/>
    <mergeCell ref="CP62:CP66"/>
    <mergeCell ref="CQ62:CQ66"/>
    <mergeCell ref="CR62:CR66"/>
    <mergeCell ref="CS62:CS66"/>
    <mergeCell ref="CT62:CT66"/>
    <mergeCell ref="CV62:CV66"/>
    <mergeCell ref="CW62:CW66"/>
    <mergeCell ref="CE62:CE66"/>
    <mergeCell ref="CF62:CF66"/>
    <mergeCell ref="CG62:CG66"/>
    <mergeCell ref="CH62:CH66"/>
    <mergeCell ref="CI62:CI66"/>
    <mergeCell ref="CJ62:CJ66"/>
    <mergeCell ref="CK62:CK66"/>
    <mergeCell ref="CL62:CL66"/>
    <mergeCell ref="CM62:CM66"/>
    <mergeCell ref="BT62:BT66"/>
    <mergeCell ref="BV62:BV66"/>
    <mergeCell ref="BW62:BW66"/>
    <mergeCell ref="BX62:BX66"/>
    <mergeCell ref="BZ62:BZ66"/>
    <mergeCell ref="CA62:CA66"/>
    <mergeCell ref="CB62:CB66"/>
    <mergeCell ref="CC62:CC66"/>
    <mergeCell ref="CD62:CD66"/>
    <mergeCell ref="BB62:BB66"/>
    <mergeCell ref="BC62:BC66"/>
    <mergeCell ref="BD62:BD66"/>
    <mergeCell ref="BE62:BE66"/>
    <mergeCell ref="BO62:BO66"/>
    <mergeCell ref="BP62:BP66"/>
    <mergeCell ref="BQ62:BQ66"/>
    <mergeCell ref="BR62:BR66"/>
    <mergeCell ref="BS62:BS66"/>
    <mergeCell ref="AE62:AF62"/>
    <mergeCell ref="AG62:AH62"/>
    <mergeCell ref="AI62:AJ62"/>
    <mergeCell ref="AM62:AM66"/>
    <mergeCell ref="AN62:AO62"/>
    <mergeCell ref="AP62:AQ62"/>
    <mergeCell ref="AR62:AS62"/>
    <mergeCell ref="AZ62:AZ66"/>
    <mergeCell ref="BA62:BA66"/>
    <mergeCell ref="AN65:AO65"/>
    <mergeCell ref="AP65:AQ65"/>
    <mergeCell ref="AR65:AS65"/>
    <mergeCell ref="AE66:AF66"/>
    <mergeCell ref="AG66:AH66"/>
    <mergeCell ref="AI66:AJ66"/>
    <mergeCell ref="AN66:AO66"/>
    <mergeCell ref="AP66:AQ66"/>
    <mergeCell ref="AR66:AS66"/>
    <mergeCell ref="Q62:Q66"/>
    <mergeCell ref="R62:R66"/>
    <mergeCell ref="S62:S66"/>
    <mergeCell ref="T62:T66"/>
    <mergeCell ref="U62:U66"/>
    <mergeCell ref="V62:V66"/>
    <mergeCell ref="Z62:Z66"/>
    <mergeCell ref="AA62:AB62"/>
    <mergeCell ref="AC62:AD62"/>
    <mergeCell ref="AA66:AB66"/>
    <mergeCell ref="AC66:AD66"/>
    <mergeCell ref="C62:C66"/>
    <mergeCell ref="D62:D66"/>
    <mergeCell ref="E62:E66"/>
    <mergeCell ref="F62:F66"/>
    <mergeCell ref="G62:G66"/>
    <mergeCell ref="H62:H66"/>
    <mergeCell ref="M62:M66"/>
    <mergeCell ref="N62:N66"/>
    <mergeCell ref="O62:O66"/>
    <mergeCell ref="DR56:DR60"/>
    <mergeCell ref="DS56:DS60"/>
    <mergeCell ref="DT56:DT60"/>
    <mergeCell ref="AA57:AB57"/>
    <mergeCell ref="AC57:AD57"/>
    <mergeCell ref="AE57:AF57"/>
    <mergeCell ref="AG57:AH57"/>
    <mergeCell ref="AI57:AJ57"/>
    <mergeCell ref="AN57:AO57"/>
    <mergeCell ref="AP57:AQ57"/>
    <mergeCell ref="AR57:AS57"/>
    <mergeCell ref="AA58:AB58"/>
    <mergeCell ref="AC58:AD58"/>
    <mergeCell ref="AE58:AF58"/>
    <mergeCell ref="AG58:AH58"/>
    <mergeCell ref="AI58:AJ58"/>
    <mergeCell ref="AN58:AO58"/>
    <mergeCell ref="AP58:AQ58"/>
    <mergeCell ref="AR58:AS58"/>
    <mergeCell ref="AA59:AB59"/>
    <mergeCell ref="AC59:AD59"/>
    <mergeCell ref="AE59:AF59"/>
    <mergeCell ref="AG59:AH59"/>
    <mergeCell ref="AI59:AJ59"/>
    <mergeCell ref="DI56:DI60"/>
    <mergeCell ref="DJ56:DJ60"/>
    <mergeCell ref="DK56:DK60"/>
    <mergeCell ref="DL56:DL60"/>
    <mergeCell ref="DM56:DM60"/>
    <mergeCell ref="DN56:DN60"/>
    <mergeCell ref="DO56:DO60"/>
    <mergeCell ref="DP56:DP60"/>
    <mergeCell ref="DQ56:DQ60"/>
    <mergeCell ref="CX56:CX60"/>
    <mergeCell ref="CY56:CY60"/>
    <mergeCell ref="CZ56:DA60"/>
    <mergeCell ref="DB56:DC60"/>
    <mergeCell ref="DD56:DD60"/>
    <mergeCell ref="DE56:DE60"/>
    <mergeCell ref="DF56:DF60"/>
    <mergeCell ref="DG56:DG60"/>
    <mergeCell ref="DH56:DH60"/>
    <mergeCell ref="CN56:CN60"/>
    <mergeCell ref="CO56:CO60"/>
    <mergeCell ref="CP56:CP60"/>
    <mergeCell ref="CQ56:CQ60"/>
    <mergeCell ref="CR56:CR60"/>
    <mergeCell ref="CS56:CS60"/>
    <mergeCell ref="CT56:CT60"/>
    <mergeCell ref="CV56:CV60"/>
    <mergeCell ref="CW56:CW60"/>
    <mergeCell ref="CE56:CE60"/>
    <mergeCell ref="CF56:CF60"/>
    <mergeCell ref="CG56:CG60"/>
    <mergeCell ref="CH56:CH60"/>
    <mergeCell ref="CI56:CI60"/>
    <mergeCell ref="CJ56:CJ60"/>
    <mergeCell ref="CK56:CK60"/>
    <mergeCell ref="CL56:CL60"/>
    <mergeCell ref="CM56:CM60"/>
    <mergeCell ref="BT56:BT60"/>
    <mergeCell ref="BV56:BV60"/>
    <mergeCell ref="BW56:BW60"/>
    <mergeCell ref="BX56:BX60"/>
    <mergeCell ref="BZ56:BZ60"/>
    <mergeCell ref="CA56:CA60"/>
    <mergeCell ref="CB56:CB60"/>
    <mergeCell ref="CC56:CC60"/>
    <mergeCell ref="CD56:CD60"/>
    <mergeCell ref="BB56:BB60"/>
    <mergeCell ref="BC56:BC60"/>
    <mergeCell ref="BD56:BD60"/>
    <mergeCell ref="BE56:BE60"/>
    <mergeCell ref="BO56:BO60"/>
    <mergeCell ref="BP56:BP60"/>
    <mergeCell ref="BQ56:BQ60"/>
    <mergeCell ref="BR56:BR60"/>
    <mergeCell ref="BS56:BS60"/>
    <mergeCell ref="AE56:AF56"/>
    <mergeCell ref="AG56:AH56"/>
    <mergeCell ref="AI56:AJ56"/>
    <mergeCell ref="AM56:AM60"/>
    <mergeCell ref="AN56:AO56"/>
    <mergeCell ref="AP56:AQ56"/>
    <mergeCell ref="AR56:AS56"/>
    <mergeCell ref="AZ56:AZ60"/>
    <mergeCell ref="BA56:BA60"/>
    <mergeCell ref="AN59:AO59"/>
    <mergeCell ref="AP59:AQ59"/>
    <mergeCell ref="AR59:AS59"/>
    <mergeCell ref="AE60:AF60"/>
    <mergeCell ref="AG60:AH60"/>
    <mergeCell ref="AI60:AJ60"/>
    <mergeCell ref="AN60:AO60"/>
    <mergeCell ref="AP60:AQ60"/>
    <mergeCell ref="AR60:AS60"/>
    <mergeCell ref="Q56:Q60"/>
    <mergeCell ref="R56:R60"/>
    <mergeCell ref="S56:S60"/>
    <mergeCell ref="T56:T60"/>
    <mergeCell ref="U56:U60"/>
    <mergeCell ref="V56:V60"/>
    <mergeCell ref="Z56:Z60"/>
    <mergeCell ref="AA56:AB56"/>
    <mergeCell ref="AC56:AD56"/>
    <mergeCell ref="AA60:AB60"/>
    <mergeCell ref="AC60:AD60"/>
    <mergeCell ref="C56:C60"/>
    <mergeCell ref="D56:D60"/>
    <mergeCell ref="E56:E60"/>
    <mergeCell ref="F56:F60"/>
    <mergeCell ref="G56:G60"/>
    <mergeCell ref="H56:H60"/>
    <mergeCell ref="M56:M60"/>
    <mergeCell ref="N56:N60"/>
    <mergeCell ref="O56:O60"/>
    <mergeCell ref="DR50:DR54"/>
    <mergeCell ref="DS50:DS54"/>
    <mergeCell ref="DT50:DT54"/>
    <mergeCell ref="AA51:AB51"/>
    <mergeCell ref="AC51:AD51"/>
    <mergeCell ref="AE51:AF51"/>
    <mergeCell ref="AG51:AH51"/>
    <mergeCell ref="AI51:AJ51"/>
    <mergeCell ref="AN51:AO51"/>
    <mergeCell ref="AP51:AQ51"/>
    <mergeCell ref="AR51:AS51"/>
    <mergeCell ref="AA52:AB52"/>
    <mergeCell ref="AC52:AD52"/>
    <mergeCell ref="AE52:AF52"/>
    <mergeCell ref="AG52:AH52"/>
    <mergeCell ref="AI52:AJ52"/>
    <mergeCell ref="AN52:AO52"/>
    <mergeCell ref="AP52:AQ52"/>
    <mergeCell ref="AR52:AS52"/>
    <mergeCell ref="AA53:AB53"/>
    <mergeCell ref="AC53:AD53"/>
    <mergeCell ref="AE53:AF53"/>
    <mergeCell ref="AG53:AH53"/>
    <mergeCell ref="AI53:AJ53"/>
    <mergeCell ref="DI50:DI54"/>
    <mergeCell ref="DJ50:DJ54"/>
    <mergeCell ref="DK50:DK54"/>
    <mergeCell ref="DL50:DL54"/>
    <mergeCell ref="DM50:DM54"/>
    <mergeCell ref="DN50:DN54"/>
    <mergeCell ref="DO50:DO54"/>
    <mergeCell ref="DP50:DP54"/>
    <mergeCell ref="DQ50:DQ54"/>
    <mergeCell ref="CX50:CX54"/>
    <mergeCell ref="CY50:CY54"/>
    <mergeCell ref="CZ50:DA54"/>
    <mergeCell ref="DB50:DC54"/>
    <mergeCell ref="DD50:DD54"/>
    <mergeCell ref="DE50:DE54"/>
    <mergeCell ref="DF50:DF54"/>
    <mergeCell ref="DG50:DG54"/>
    <mergeCell ref="DH50:DH54"/>
    <mergeCell ref="CN50:CN54"/>
    <mergeCell ref="CO50:CO54"/>
    <mergeCell ref="CP50:CP54"/>
    <mergeCell ref="CQ50:CQ54"/>
    <mergeCell ref="CR50:CR54"/>
    <mergeCell ref="CS50:CS54"/>
    <mergeCell ref="CT50:CT54"/>
    <mergeCell ref="CV50:CV54"/>
    <mergeCell ref="CW50:CW54"/>
    <mergeCell ref="CE50:CE54"/>
    <mergeCell ref="CF50:CF54"/>
    <mergeCell ref="CG50:CG54"/>
    <mergeCell ref="CH50:CH54"/>
    <mergeCell ref="CI50:CI54"/>
    <mergeCell ref="CJ50:CJ54"/>
    <mergeCell ref="CK50:CK54"/>
    <mergeCell ref="CL50:CL54"/>
    <mergeCell ref="CM50:CM54"/>
    <mergeCell ref="BT50:BT54"/>
    <mergeCell ref="BV50:BV54"/>
    <mergeCell ref="BW50:BW54"/>
    <mergeCell ref="BX50:BX54"/>
    <mergeCell ref="BZ50:BZ54"/>
    <mergeCell ref="CA50:CA54"/>
    <mergeCell ref="CB50:CB54"/>
    <mergeCell ref="CC50:CC54"/>
    <mergeCell ref="CD50:CD54"/>
    <mergeCell ref="BB50:BB54"/>
    <mergeCell ref="BC50:BC54"/>
    <mergeCell ref="BD50:BD54"/>
    <mergeCell ref="BE50:BE54"/>
    <mergeCell ref="BO50:BO54"/>
    <mergeCell ref="BP50:BP54"/>
    <mergeCell ref="BQ50:BQ54"/>
    <mergeCell ref="BR50:BR54"/>
    <mergeCell ref="BS50:BS54"/>
    <mergeCell ref="AE50:AF50"/>
    <mergeCell ref="AG50:AH50"/>
    <mergeCell ref="AI50:AJ50"/>
    <mergeCell ref="AM50:AM54"/>
    <mergeCell ref="AN50:AO50"/>
    <mergeCell ref="AP50:AQ50"/>
    <mergeCell ref="AR50:AS50"/>
    <mergeCell ref="AZ50:AZ54"/>
    <mergeCell ref="BA50:BA54"/>
    <mergeCell ref="AN53:AO53"/>
    <mergeCell ref="AP53:AQ53"/>
    <mergeCell ref="AR53:AS53"/>
    <mergeCell ref="AE54:AF54"/>
    <mergeCell ref="AG54:AH54"/>
    <mergeCell ref="AI54:AJ54"/>
    <mergeCell ref="AN54:AO54"/>
    <mergeCell ref="AP54:AQ54"/>
    <mergeCell ref="AR54:AS54"/>
    <mergeCell ref="Q50:Q54"/>
    <mergeCell ref="R50:R54"/>
    <mergeCell ref="S50:S54"/>
    <mergeCell ref="T50:T54"/>
    <mergeCell ref="U50:U54"/>
    <mergeCell ref="V50:V54"/>
    <mergeCell ref="Z50:Z54"/>
    <mergeCell ref="AA50:AB50"/>
    <mergeCell ref="AC50:AD50"/>
    <mergeCell ref="AA54:AB54"/>
    <mergeCell ref="AC54:AD54"/>
    <mergeCell ref="C50:C54"/>
    <mergeCell ref="D50:D54"/>
    <mergeCell ref="E50:E54"/>
    <mergeCell ref="F50:F54"/>
    <mergeCell ref="G50:G54"/>
    <mergeCell ref="H50:H54"/>
    <mergeCell ref="M50:M54"/>
    <mergeCell ref="N50:N54"/>
    <mergeCell ref="O50:O54"/>
    <mergeCell ref="U3:V3"/>
    <mergeCell ref="U4:V4"/>
    <mergeCell ref="C10:S10"/>
    <mergeCell ref="X11:AX11"/>
    <mergeCell ref="F2:M4"/>
    <mergeCell ref="N2:O2"/>
    <mergeCell ref="N3:O3"/>
    <mergeCell ref="N4:O4"/>
    <mergeCell ref="P3:S3"/>
    <mergeCell ref="P4:S4"/>
    <mergeCell ref="P2:S2"/>
    <mergeCell ref="L6:S6"/>
    <mergeCell ref="L7:S7"/>
    <mergeCell ref="L8:S8"/>
    <mergeCell ref="C32:C36"/>
    <mergeCell ref="S44:S48"/>
    <mergeCell ref="R44:R48"/>
    <mergeCell ref="Q44:Q48"/>
    <mergeCell ref="O44:O48"/>
    <mergeCell ref="N44:N48"/>
    <mergeCell ref="M44:M48"/>
    <mergeCell ref="H44:H48"/>
    <mergeCell ref="AC45:AD45"/>
    <mergeCell ref="AA45:AB45"/>
    <mergeCell ref="AI48:AJ48"/>
    <mergeCell ref="AN48:AO48"/>
    <mergeCell ref="AP48:AQ48"/>
    <mergeCell ref="AR48:AS48"/>
    <mergeCell ref="AI39:AJ39"/>
    <mergeCell ref="AM44:AM48"/>
    <mergeCell ref="AP45:AQ45"/>
    <mergeCell ref="AR45:AS45"/>
    <mergeCell ref="DN38:DN42"/>
    <mergeCell ref="DO38:DO42"/>
    <mergeCell ref="DP38:DP42"/>
    <mergeCell ref="DQ38:DQ42"/>
    <mergeCell ref="DR38:DR42"/>
    <mergeCell ref="DS38:DS42"/>
    <mergeCell ref="Z44:Z48"/>
    <mergeCell ref="AA47:AB47"/>
    <mergeCell ref="AC47:AD47"/>
    <mergeCell ref="AE47:AF47"/>
    <mergeCell ref="AG47:AH47"/>
    <mergeCell ref="AI47:AJ47"/>
    <mergeCell ref="DM44:DM48"/>
    <mergeCell ref="DO44:DO48"/>
    <mergeCell ref="DP44:DP48"/>
    <mergeCell ref="DD44:DD48"/>
    <mergeCell ref="DE44:DE48"/>
    <mergeCell ref="DF44:DF48"/>
    <mergeCell ref="DG44:DG48"/>
    <mergeCell ref="CA44:CA48"/>
    <mergeCell ref="CB44:CB48"/>
    <mergeCell ref="CC44:CC48"/>
    <mergeCell ref="CD44:CD48"/>
    <mergeCell ref="CE44:CE48"/>
    <mergeCell ref="DN44:DN48"/>
    <mergeCell ref="DL44:DL48"/>
    <mergeCell ref="CN44:CN48"/>
    <mergeCell ref="CM44:CM48"/>
    <mergeCell ref="BW44:BW48"/>
    <mergeCell ref="BD44:BD48"/>
    <mergeCell ref="BC44:BC48"/>
    <mergeCell ref="BB44:BB48"/>
    <mergeCell ref="AZ11:BX11"/>
    <mergeCell ref="BZ11:DY11"/>
    <mergeCell ref="CI20:CI24"/>
    <mergeCell ref="CJ20:CJ24"/>
    <mergeCell ref="CK20:CK24"/>
    <mergeCell ref="CM20:CM24"/>
    <mergeCell ref="CD20:CD24"/>
    <mergeCell ref="CP20:CP24"/>
    <mergeCell ref="CV17:CY17"/>
    <mergeCell ref="DD17:DG17"/>
    <mergeCell ref="DH20:DH24"/>
    <mergeCell ref="DI20:DI24"/>
    <mergeCell ref="CE20:CE24"/>
    <mergeCell ref="CF20:CF24"/>
    <mergeCell ref="CG20:CG24"/>
    <mergeCell ref="CL20:CL24"/>
    <mergeCell ref="BZ12:DT12"/>
    <mergeCell ref="BZ13:DT13"/>
    <mergeCell ref="DV12:DY15"/>
    <mergeCell ref="DP20:DP24"/>
    <mergeCell ref="DQ20:DQ24"/>
    <mergeCell ref="DR20:DR24"/>
    <mergeCell ref="DS20:DS24"/>
    <mergeCell ref="DT20:DT24"/>
    <mergeCell ref="CV14:DT15"/>
    <mergeCell ref="DT17:DT19"/>
    <mergeCell ref="CL16:CT16"/>
    <mergeCell ref="CX20:CX24"/>
    <mergeCell ref="CL17:CO17"/>
    <mergeCell ref="CP18:CS18"/>
    <mergeCell ref="BZ17:CC17"/>
    <mergeCell ref="CD17:CG17"/>
    <mergeCell ref="DT44:DT48"/>
    <mergeCell ref="C44:C48"/>
    <mergeCell ref="D44:D48"/>
    <mergeCell ref="E44:E48"/>
    <mergeCell ref="G44:G48"/>
    <mergeCell ref="AP44:AQ44"/>
    <mergeCell ref="AR44:AS44"/>
    <mergeCell ref="BE44:BE48"/>
    <mergeCell ref="BO44:BO48"/>
    <mergeCell ref="BP44:BP48"/>
    <mergeCell ref="BQ44:BQ48"/>
    <mergeCell ref="BR44:BR48"/>
    <mergeCell ref="BS44:BS48"/>
    <mergeCell ref="BT44:BT48"/>
    <mergeCell ref="BV44:BV48"/>
    <mergeCell ref="BX44:BX48"/>
    <mergeCell ref="CO44:CO48"/>
    <mergeCell ref="CP44:CP48"/>
    <mergeCell ref="CQ44:CQ48"/>
    <mergeCell ref="CR44:CR48"/>
    <mergeCell ref="CS44:CS48"/>
    <mergeCell ref="CT44:CT48"/>
    <mergeCell ref="CV44:CV48"/>
    <mergeCell ref="BZ44:BZ48"/>
    <mergeCell ref="AA48:AB48"/>
    <mergeCell ref="AC48:AD48"/>
    <mergeCell ref="AE48:AF48"/>
    <mergeCell ref="AG48:AH48"/>
    <mergeCell ref="DQ44:DQ48"/>
    <mergeCell ref="DR44:DR48"/>
    <mergeCell ref="DS44:DS48"/>
    <mergeCell ref="BA44:BA48"/>
    <mergeCell ref="DT38:DT42"/>
    <mergeCell ref="DM38:DM42"/>
    <mergeCell ref="CM38:CM42"/>
    <mergeCell ref="CN38:CN42"/>
    <mergeCell ref="CO38:CO42"/>
    <mergeCell ref="DN32:DN36"/>
    <mergeCell ref="DO32:DO36"/>
    <mergeCell ref="DP32:DP36"/>
    <mergeCell ref="DQ32:DQ36"/>
    <mergeCell ref="DR32:DR36"/>
    <mergeCell ref="DS32:DS36"/>
    <mergeCell ref="DT32:DT36"/>
    <mergeCell ref="DD38:DD42"/>
    <mergeCell ref="DE38:DE42"/>
    <mergeCell ref="DF38:DF42"/>
    <mergeCell ref="DG38:DG42"/>
    <mergeCell ref="DL38:DL42"/>
    <mergeCell ref="CY38:CY42"/>
    <mergeCell ref="CZ38:DA42"/>
    <mergeCell ref="DB38:DC42"/>
    <mergeCell ref="CT38:CT42"/>
    <mergeCell ref="CV38:CV42"/>
    <mergeCell ref="DD32:DD36"/>
    <mergeCell ref="DE32:DE36"/>
    <mergeCell ref="DF32:DF36"/>
    <mergeCell ref="DG32:DG36"/>
    <mergeCell ref="DL32:DL36"/>
    <mergeCell ref="DI32:DI36"/>
    <mergeCell ref="DJ32:DJ36"/>
    <mergeCell ref="DK32:DK36"/>
    <mergeCell ref="CM32:CM36"/>
    <mergeCell ref="CN32:CN36"/>
    <mergeCell ref="CR38:CR42"/>
    <mergeCell ref="CL32:CL36"/>
    <mergeCell ref="CK38:CK42"/>
    <mergeCell ref="CH38:CH42"/>
    <mergeCell ref="CI38:CI42"/>
    <mergeCell ref="CJ38:CJ42"/>
    <mergeCell ref="CG32:CG36"/>
    <mergeCell ref="CQ32:CQ36"/>
    <mergeCell ref="CP38:CP42"/>
    <mergeCell ref="BZ38:BZ42"/>
    <mergeCell ref="CA38:CA42"/>
    <mergeCell ref="AZ38:AZ42"/>
    <mergeCell ref="AA39:AB39"/>
    <mergeCell ref="AG39:AH39"/>
    <mergeCell ref="AA40:AB40"/>
    <mergeCell ref="AC40:AD40"/>
    <mergeCell ref="AE40:AF40"/>
    <mergeCell ref="AG40:AH40"/>
    <mergeCell ref="AC38:AD38"/>
    <mergeCell ref="AE38:AF38"/>
    <mergeCell ref="AG38:AH38"/>
    <mergeCell ref="AI38:AJ38"/>
    <mergeCell ref="AR41:AS41"/>
    <mergeCell ref="CB38:CB42"/>
    <mergeCell ref="CC38:CC42"/>
    <mergeCell ref="CD38:CD42"/>
    <mergeCell ref="BO32:BO36"/>
    <mergeCell ref="BP32:BP36"/>
    <mergeCell ref="BQ32:BQ36"/>
    <mergeCell ref="BC38:BC42"/>
    <mergeCell ref="BD38:BD42"/>
    <mergeCell ref="BR32:BR36"/>
    <mergeCell ref="AI41:AJ41"/>
    <mergeCell ref="AG33:AH33"/>
    <mergeCell ref="AR39:AS39"/>
    <mergeCell ref="AP36:AQ36"/>
    <mergeCell ref="AP40:AQ40"/>
    <mergeCell ref="AI32:AJ32"/>
    <mergeCell ref="AA34:AB34"/>
    <mergeCell ref="AZ32:AZ36"/>
    <mergeCell ref="BA32:BA36"/>
    <mergeCell ref="BB32:BB36"/>
    <mergeCell ref="BP38:BP42"/>
    <mergeCell ref="BQ38:BQ42"/>
    <mergeCell ref="AM32:AM36"/>
    <mergeCell ref="AA42:AB42"/>
    <mergeCell ref="AC42:AD42"/>
    <mergeCell ref="AE42:AF42"/>
    <mergeCell ref="AG42:AH42"/>
    <mergeCell ref="AI42:AJ42"/>
    <mergeCell ref="AN42:AO42"/>
    <mergeCell ref="AP42:AQ42"/>
    <mergeCell ref="AR42:AS42"/>
    <mergeCell ref="BO38:BO42"/>
    <mergeCell ref="AA36:AB36"/>
    <mergeCell ref="AC36:AD36"/>
    <mergeCell ref="AE36:AF36"/>
    <mergeCell ref="AG36:AH36"/>
    <mergeCell ref="AC39:AD39"/>
    <mergeCell ref="AE39:AF39"/>
    <mergeCell ref="CV32:CV36"/>
    <mergeCell ref="CZ32:DA36"/>
    <mergeCell ref="DB32:DC36"/>
    <mergeCell ref="DH32:DH36"/>
    <mergeCell ref="CW32:CW36"/>
    <mergeCell ref="CX32:CX36"/>
    <mergeCell ref="CY32:CY36"/>
    <mergeCell ref="BS32:BS36"/>
    <mergeCell ref="BV32:BV36"/>
    <mergeCell ref="BX32:BX36"/>
    <mergeCell ref="BC32:BC36"/>
    <mergeCell ref="BD32:BD36"/>
    <mergeCell ref="BW38:BW42"/>
    <mergeCell ref="BS38:BS42"/>
    <mergeCell ref="BT38:BT42"/>
    <mergeCell ref="BV38:BV42"/>
    <mergeCell ref="BX38:BX42"/>
    <mergeCell ref="BE38:BE42"/>
    <mergeCell ref="BE32:BE36"/>
    <mergeCell ref="BZ32:BZ36"/>
    <mergeCell ref="CJ32:CJ36"/>
    <mergeCell ref="CK32:CK36"/>
    <mergeCell ref="CF32:CF36"/>
    <mergeCell ref="CW38:CW42"/>
    <mergeCell ref="CX38:CX42"/>
    <mergeCell ref="CE38:CE42"/>
    <mergeCell ref="CF38:CF42"/>
    <mergeCell ref="CG38:CG42"/>
    <mergeCell ref="CL38:CL42"/>
    <mergeCell ref="BR38:BR42"/>
    <mergeCell ref="CS38:CS42"/>
    <mergeCell ref="CQ38:CQ42"/>
    <mergeCell ref="DT26:DT30"/>
    <mergeCell ref="DD26:DD30"/>
    <mergeCell ref="DE26:DE30"/>
    <mergeCell ref="DF26:DF30"/>
    <mergeCell ref="DG26:DG30"/>
    <mergeCell ref="DL26:DL30"/>
    <mergeCell ref="DM26:DM30"/>
    <mergeCell ref="DN26:DN30"/>
    <mergeCell ref="DO26:DO30"/>
    <mergeCell ref="DP26:DP30"/>
    <mergeCell ref="DS26:DS30"/>
    <mergeCell ref="DM32:DM36"/>
    <mergeCell ref="BR26:BR30"/>
    <mergeCell ref="BS26:BS30"/>
    <mergeCell ref="BO26:BO30"/>
    <mergeCell ref="BP26:BP30"/>
    <mergeCell ref="AR30:AS30"/>
    <mergeCell ref="DR26:DR30"/>
    <mergeCell ref="AR28:AS28"/>
    <mergeCell ref="CE32:CE36"/>
    <mergeCell ref="CA32:CA36"/>
    <mergeCell ref="CB32:CB36"/>
    <mergeCell ref="CC32:CC36"/>
    <mergeCell ref="CD32:CD36"/>
    <mergeCell ref="CO32:CO36"/>
    <mergeCell ref="CP32:CP36"/>
    <mergeCell ref="DQ26:DQ30"/>
    <mergeCell ref="BT32:BT36"/>
    <mergeCell ref="AR36:AS36"/>
    <mergeCell ref="BW32:BW36"/>
    <mergeCell ref="CH32:CH36"/>
    <mergeCell ref="CI32:CI36"/>
    <mergeCell ref="CZ26:DA30"/>
    <mergeCell ref="DB26:DC30"/>
    <mergeCell ref="CP26:CP30"/>
    <mergeCell ref="CQ26:CQ30"/>
    <mergeCell ref="CR26:CR30"/>
    <mergeCell ref="CS26:CS30"/>
    <mergeCell ref="CT26:CT30"/>
    <mergeCell ref="CV26:CV30"/>
    <mergeCell ref="CF26:CF30"/>
    <mergeCell ref="CG26:CG30"/>
    <mergeCell ref="BT26:BT30"/>
    <mergeCell ref="BV26:BV30"/>
    <mergeCell ref="BX26:BX30"/>
    <mergeCell ref="BZ26:BZ30"/>
    <mergeCell ref="CA26:CA30"/>
    <mergeCell ref="CB26:CB30"/>
    <mergeCell ref="CC26:CC30"/>
    <mergeCell ref="CD26:CD30"/>
    <mergeCell ref="CE26:CE30"/>
    <mergeCell ref="CW26:CW30"/>
    <mergeCell ref="CX26:CX30"/>
    <mergeCell ref="CY26:CY30"/>
    <mergeCell ref="DL17:DO17"/>
    <mergeCell ref="AA27:AB27"/>
    <mergeCell ref="AC27:AD27"/>
    <mergeCell ref="AE27:AF27"/>
    <mergeCell ref="AG27:AH27"/>
    <mergeCell ref="AI27:AJ27"/>
    <mergeCell ref="AN27:AO27"/>
    <mergeCell ref="AP27:AQ27"/>
    <mergeCell ref="AR27:AS27"/>
    <mergeCell ref="CY20:CY24"/>
    <mergeCell ref="DD20:DD24"/>
    <mergeCell ref="DE20:DE24"/>
    <mergeCell ref="BX20:BX24"/>
    <mergeCell ref="BV20:BV24"/>
    <mergeCell ref="BO20:BO24"/>
    <mergeCell ref="AI26:AJ26"/>
    <mergeCell ref="CN26:CN30"/>
    <mergeCell ref="CO26:CO30"/>
    <mergeCell ref="DO20:DO24"/>
    <mergeCell ref="AP29:AQ29"/>
    <mergeCell ref="AP28:AQ28"/>
    <mergeCell ref="DM20:DM24"/>
    <mergeCell ref="DN20:DN24"/>
    <mergeCell ref="CR20:CR24"/>
    <mergeCell ref="CS20:CS24"/>
    <mergeCell ref="CT20:CT24"/>
    <mergeCell ref="CH20:CH24"/>
    <mergeCell ref="DF20:DF24"/>
    <mergeCell ref="CZ20:DA24"/>
    <mergeCell ref="DB20:DC24"/>
    <mergeCell ref="CZ19:DA19"/>
    <mergeCell ref="DB19:DC19"/>
    <mergeCell ref="AA29:AB29"/>
    <mergeCell ref="AR29:AS29"/>
    <mergeCell ref="AI29:AJ29"/>
    <mergeCell ref="AN29:AO29"/>
    <mergeCell ref="CH17:CK17"/>
    <mergeCell ref="CT17:CT19"/>
    <mergeCell ref="AM20:AM24"/>
    <mergeCell ref="AM16:AM19"/>
    <mergeCell ref="AR23:AS23"/>
    <mergeCell ref="AR24:AS24"/>
    <mergeCell ref="AZ26:AZ30"/>
    <mergeCell ref="BD26:BD30"/>
    <mergeCell ref="BE26:BE30"/>
    <mergeCell ref="AN26:AO26"/>
    <mergeCell ref="BC26:BC30"/>
    <mergeCell ref="BZ16:CK16"/>
    <mergeCell ref="BN12:BN48"/>
    <mergeCell ref="BU17:BU48"/>
    <mergeCell ref="AP30:AQ30"/>
    <mergeCell ref="BQ26:BQ30"/>
    <mergeCell ref="CM26:CM30"/>
    <mergeCell ref="AR26:AS26"/>
    <mergeCell ref="CL26:CL30"/>
    <mergeCell ref="CR32:CR36"/>
    <mergeCell ref="CS32:CS36"/>
    <mergeCell ref="CT32:CT36"/>
    <mergeCell ref="AI46:AJ46"/>
    <mergeCell ref="AG46:AH46"/>
    <mergeCell ref="AE46:AF46"/>
    <mergeCell ref="AG45:AH45"/>
    <mergeCell ref="AE45:AF45"/>
    <mergeCell ref="AA38:AB38"/>
    <mergeCell ref="DK20:DK24"/>
    <mergeCell ref="CZ17:DC17"/>
    <mergeCell ref="CZ18:DC18"/>
    <mergeCell ref="AN23:AO23"/>
    <mergeCell ref="AA24:AB24"/>
    <mergeCell ref="AC24:AD24"/>
    <mergeCell ref="AE24:AF24"/>
    <mergeCell ref="AG24:AH24"/>
    <mergeCell ref="AI24:AJ24"/>
    <mergeCell ref="AN24:AO24"/>
    <mergeCell ref="AA23:AB23"/>
    <mergeCell ref="AC23:AD23"/>
    <mergeCell ref="AE23:AF23"/>
    <mergeCell ref="AG23:AH23"/>
    <mergeCell ref="DG20:DG24"/>
    <mergeCell ref="BB15:BC16"/>
    <mergeCell ref="BD15:BD19"/>
    <mergeCell ref="AI23:AJ23"/>
    <mergeCell ref="BP20:BP24"/>
    <mergeCell ref="BQ20:BQ24"/>
    <mergeCell ref="AZ15:BA16"/>
    <mergeCell ref="DH17:DK17"/>
    <mergeCell ref="DH18:DK18"/>
    <mergeCell ref="CN20:CN24"/>
    <mergeCell ref="CO20:CO24"/>
    <mergeCell ref="CQ20:CQ24"/>
    <mergeCell ref="AP23:AQ23"/>
    <mergeCell ref="AP24:AQ24"/>
    <mergeCell ref="AR20:AS20"/>
    <mergeCell ref="BT20:BT24"/>
    <mergeCell ref="BW20:BW24"/>
    <mergeCell ref="BE20:BE24"/>
    <mergeCell ref="AZ20:AZ24"/>
    <mergeCell ref="BA20:BA24"/>
    <mergeCell ref="BB20:BB24"/>
    <mergeCell ref="BC20:BC24"/>
    <mergeCell ref="BD20:BD24"/>
    <mergeCell ref="DJ20:DJ24"/>
    <mergeCell ref="AN21:AO21"/>
    <mergeCell ref="BE15:BE19"/>
    <mergeCell ref="AT18:AT19"/>
    <mergeCell ref="AU18:AU19"/>
    <mergeCell ref="BS20:BS24"/>
    <mergeCell ref="AP20:AQ20"/>
    <mergeCell ref="AN20:AO20"/>
    <mergeCell ref="AP21:AQ21"/>
    <mergeCell ref="AX18:AX19"/>
    <mergeCell ref="X15:AX15"/>
    <mergeCell ref="AE21:AF21"/>
    <mergeCell ref="AN22:AO22"/>
    <mergeCell ref="Y18:Y19"/>
    <mergeCell ref="BR20:BR24"/>
    <mergeCell ref="BO15:BX16"/>
    <mergeCell ref="Z20:Z24"/>
    <mergeCell ref="BO12:BX14"/>
    <mergeCell ref="BV17:BX18"/>
    <mergeCell ref="BO17:BT18"/>
    <mergeCell ref="BI18:BM18"/>
    <mergeCell ref="BI15:BM17"/>
    <mergeCell ref="AE18:AF18"/>
    <mergeCell ref="AG18:AH18"/>
    <mergeCell ref="AI18:AJ18"/>
    <mergeCell ref="AA17:AF17"/>
    <mergeCell ref="AG17:AJ17"/>
    <mergeCell ref="X14:AX14"/>
    <mergeCell ref="AZ14:BM14"/>
    <mergeCell ref="BI19:BM19"/>
    <mergeCell ref="BB17:BB19"/>
    <mergeCell ref="BC17:BC19"/>
    <mergeCell ref="AZ17:AZ19"/>
    <mergeCell ref="BA17:BA19"/>
    <mergeCell ref="AZ12:BM12"/>
    <mergeCell ref="AZ13:BM13"/>
    <mergeCell ref="Y16:Z17"/>
    <mergeCell ref="AN17:AO17"/>
    <mergeCell ref="AP26:AQ26"/>
    <mergeCell ref="AM26:AM30"/>
    <mergeCell ref="AN35:AO35"/>
    <mergeCell ref="AP35:AQ35"/>
    <mergeCell ref="AR35:AS35"/>
    <mergeCell ref="Q12:V12"/>
    <mergeCell ref="AT16:AX17"/>
    <mergeCell ref="AN16:AS16"/>
    <mergeCell ref="AL16:AL19"/>
    <mergeCell ref="AA18:AB18"/>
    <mergeCell ref="Q13:V13"/>
    <mergeCell ref="R16:S19"/>
    <mergeCell ref="T16:U19"/>
    <mergeCell ref="AP22:AQ22"/>
    <mergeCell ref="AA21:AB21"/>
    <mergeCell ref="AC21:AD21"/>
    <mergeCell ref="AI20:AJ20"/>
    <mergeCell ref="AV18:AV19"/>
    <mergeCell ref="AR21:AS21"/>
    <mergeCell ref="AR22:AS22"/>
    <mergeCell ref="X13:AX13"/>
    <mergeCell ref="AP17:AQ17"/>
    <mergeCell ref="AR17:AS17"/>
    <mergeCell ref="S20:S24"/>
    <mergeCell ref="Q16:Q19"/>
    <mergeCell ref="AI22:AJ22"/>
    <mergeCell ref="X12:AX12"/>
    <mergeCell ref="AW18:AW19"/>
    <mergeCell ref="AG21:AH21"/>
    <mergeCell ref="AI21:AJ21"/>
    <mergeCell ref="AA22:AB22"/>
    <mergeCell ref="AC22:AD22"/>
    <mergeCell ref="C14:C19"/>
    <mergeCell ref="D14:D19"/>
    <mergeCell ref="E14:E19"/>
    <mergeCell ref="G20:G24"/>
    <mergeCell ref="H20:H24"/>
    <mergeCell ref="O26:O30"/>
    <mergeCell ref="AC29:AD29"/>
    <mergeCell ref="AE29:AF29"/>
    <mergeCell ref="AG29:AH29"/>
    <mergeCell ref="AA26:AB26"/>
    <mergeCell ref="AE26:AF26"/>
    <mergeCell ref="AG26:AH26"/>
    <mergeCell ref="AA28:AB28"/>
    <mergeCell ref="AC28:AD28"/>
    <mergeCell ref="AI40:AJ40"/>
    <mergeCell ref="V16:V19"/>
    <mergeCell ref="X16:X19"/>
    <mergeCell ref="Q38:Q42"/>
    <mergeCell ref="R38:R42"/>
    <mergeCell ref="S38:S42"/>
    <mergeCell ref="Z32:Z36"/>
    <mergeCell ref="Z38:Z42"/>
    <mergeCell ref="O38:O42"/>
    <mergeCell ref="T38:T42"/>
    <mergeCell ref="U38:U42"/>
    <mergeCell ref="V38:V42"/>
    <mergeCell ref="C20:C24"/>
    <mergeCell ref="L14:L19"/>
    <mergeCell ref="Q32:Q36"/>
    <mergeCell ref="O32:O36"/>
    <mergeCell ref="D32:D36"/>
    <mergeCell ref="E32:E36"/>
    <mergeCell ref="D20:D24"/>
    <mergeCell ref="AE20:AF20"/>
    <mergeCell ref="E20:E24"/>
    <mergeCell ref="AA16:AK16"/>
    <mergeCell ref="AC34:AD34"/>
    <mergeCell ref="AE34:AF34"/>
    <mergeCell ref="AG34:AH34"/>
    <mergeCell ref="AA35:AB35"/>
    <mergeCell ref="AC35:AD35"/>
    <mergeCell ref="AE35:AF35"/>
    <mergeCell ref="AG35:AH35"/>
    <mergeCell ref="Z18:Z19"/>
    <mergeCell ref="AK17:AK19"/>
    <mergeCell ref="AA32:AB32"/>
    <mergeCell ref="AC32:AD32"/>
    <mergeCell ref="AE32:AF32"/>
    <mergeCell ref="AG32:AH32"/>
    <mergeCell ref="M14:M19"/>
    <mergeCell ref="T20:T24"/>
    <mergeCell ref="AG28:AH28"/>
    <mergeCell ref="AI28:AJ28"/>
    <mergeCell ref="AI35:AJ35"/>
    <mergeCell ref="I14:I19"/>
    <mergeCell ref="M20:M24"/>
    <mergeCell ref="AC20:AD20"/>
    <mergeCell ref="AA20:AB20"/>
    <mergeCell ref="AC18:AD18"/>
    <mergeCell ref="U20:U24"/>
    <mergeCell ref="V20:V24"/>
    <mergeCell ref="AG20:AH20"/>
    <mergeCell ref="AI33:AJ33"/>
    <mergeCell ref="AC26:AD26"/>
    <mergeCell ref="C26:C30"/>
    <mergeCell ref="D26:D30"/>
    <mergeCell ref="E26:E30"/>
    <mergeCell ref="G26:G30"/>
    <mergeCell ref="F20:F24"/>
    <mergeCell ref="AE22:AF22"/>
    <mergeCell ref="AG22:AH22"/>
    <mergeCell ref="N14:N19"/>
    <mergeCell ref="O14:O19"/>
    <mergeCell ref="F26:F30"/>
    <mergeCell ref="N20:N24"/>
    <mergeCell ref="L9:S9"/>
    <mergeCell ref="T44:T48"/>
    <mergeCell ref="U44:U48"/>
    <mergeCell ref="J14:K19"/>
    <mergeCell ref="P12:P48"/>
    <mergeCell ref="F32:F36"/>
    <mergeCell ref="F38:F42"/>
    <mergeCell ref="F44:F48"/>
    <mergeCell ref="Q26:Q30"/>
    <mergeCell ref="R26:R30"/>
    <mergeCell ref="S26:S30"/>
    <mergeCell ref="Q20:Q24"/>
    <mergeCell ref="R20:R24"/>
    <mergeCell ref="Z26:Z30"/>
    <mergeCell ref="O20:O24"/>
    <mergeCell ref="H26:H30"/>
    <mergeCell ref="M26:M30"/>
    <mergeCell ref="Q14:V15"/>
    <mergeCell ref="F14:F19"/>
    <mergeCell ref="G14:G19"/>
    <mergeCell ref="H14:H19"/>
    <mergeCell ref="T32:T36"/>
    <mergeCell ref="U32:U36"/>
    <mergeCell ref="V32:V36"/>
    <mergeCell ref="AA33:AB33"/>
    <mergeCell ref="AC33:AD33"/>
    <mergeCell ref="BA26:BA30"/>
    <mergeCell ref="BB26:BB30"/>
    <mergeCell ref="U26:U30"/>
    <mergeCell ref="V26:V30"/>
    <mergeCell ref="AN28:AO28"/>
    <mergeCell ref="AN41:AO41"/>
    <mergeCell ref="AN39:AO39"/>
    <mergeCell ref="AN36:AO36"/>
    <mergeCell ref="AN40:AO40"/>
    <mergeCell ref="AR40:AS40"/>
    <mergeCell ref="AN32:AO32"/>
    <mergeCell ref="AP32:AQ32"/>
    <mergeCell ref="AR32:AS32"/>
    <mergeCell ref="AN33:AO33"/>
    <mergeCell ref="AP33:AQ33"/>
    <mergeCell ref="AP38:AQ38"/>
    <mergeCell ref="AR38:AS38"/>
    <mergeCell ref="AN34:AO34"/>
    <mergeCell ref="AN38:AO38"/>
    <mergeCell ref="AM38:AM42"/>
    <mergeCell ref="AN30:AO30"/>
    <mergeCell ref="AE28:AF28"/>
    <mergeCell ref="AR33:AS33"/>
    <mergeCell ref="AI34:AJ34"/>
    <mergeCell ref="AP34:AQ34"/>
    <mergeCell ref="AR34:AS34"/>
    <mergeCell ref="AP41:AQ41"/>
    <mergeCell ref="DL20:DL24"/>
    <mergeCell ref="CV20:CV24"/>
    <mergeCell ref="CW20:CW24"/>
    <mergeCell ref="BZ20:BZ24"/>
    <mergeCell ref="DU12:DU48"/>
    <mergeCell ref="BZ14:CT15"/>
    <mergeCell ref="DH38:DH42"/>
    <mergeCell ref="DI38:DI42"/>
    <mergeCell ref="DJ38:DJ42"/>
    <mergeCell ref="DK38:DK42"/>
    <mergeCell ref="CH44:CH48"/>
    <mergeCell ref="CI44:CI48"/>
    <mergeCell ref="CJ44:CJ48"/>
    <mergeCell ref="CK44:CK48"/>
    <mergeCell ref="G32:G36"/>
    <mergeCell ref="H32:H36"/>
    <mergeCell ref="M32:M36"/>
    <mergeCell ref="R32:R36"/>
    <mergeCell ref="S32:S36"/>
    <mergeCell ref="T26:T30"/>
    <mergeCell ref="N26:N30"/>
    <mergeCell ref="N32:N36"/>
    <mergeCell ref="N38:N42"/>
    <mergeCell ref="AA30:AB30"/>
    <mergeCell ref="AI36:AJ36"/>
    <mergeCell ref="AC30:AD30"/>
    <mergeCell ref="AE30:AF30"/>
    <mergeCell ref="AG30:AH30"/>
    <mergeCell ref="AI30:AJ30"/>
    <mergeCell ref="AE33:AF33"/>
    <mergeCell ref="AP39:AQ39"/>
    <mergeCell ref="V44:V48"/>
    <mergeCell ref="B104:B108"/>
    <mergeCell ref="DH44:DH48"/>
    <mergeCell ref="DI44:DI48"/>
    <mergeCell ref="DJ44:DJ48"/>
    <mergeCell ref="DK44:DK48"/>
    <mergeCell ref="CZ44:DA48"/>
    <mergeCell ref="CY44:CY48"/>
    <mergeCell ref="CW44:CW48"/>
    <mergeCell ref="CX44:CX48"/>
    <mergeCell ref="DB44:DC48"/>
    <mergeCell ref="CU14:CU48"/>
    <mergeCell ref="BY12:BY48"/>
    <mergeCell ref="CP17:CS17"/>
    <mergeCell ref="CA20:CA24"/>
    <mergeCell ref="CB20:CB24"/>
    <mergeCell ref="CC20:CC24"/>
    <mergeCell ref="DV16:DY18"/>
    <mergeCell ref="BW26:BW30"/>
    <mergeCell ref="CH26:CH30"/>
    <mergeCell ref="CI26:CI30"/>
    <mergeCell ref="CJ26:CJ30"/>
    <mergeCell ref="CK26:CK30"/>
    <mergeCell ref="DH26:DH30"/>
    <mergeCell ref="DI26:DI30"/>
    <mergeCell ref="DJ26:DJ30"/>
    <mergeCell ref="DK26:DK30"/>
    <mergeCell ref="CV16:DT16"/>
    <mergeCell ref="DP17:DS17"/>
    <mergeCell ref="CV18:CY18"/>
    <mergeCell ref="DD18:DG18"/>
    <mergeCell ref="DL18:DO18"/>
    <mergeCell ref="DP18:DS18"/>
    <mergeCell ref="B110:B114"/>
    <mergeCell ref="B116:B120"/>
    <mergeCell ref="B122:B126"/>
    <mergeCell ref="B128:B132"/>
    <mergeCell ref="B134:B138"/>
    <mergeCell ref="B140:B144"/>
    <mergeCell ref="B146:B150"/>
    <mergeCell ref="B152:B156"/>
    <mergeCell ref="B158:B162"/>
    <mergeCell ref="B6:K6"/>
    <mergeCell ref="B7:K7"/>
    <mergeCell ref="B8:K8"/>
    <mergeCell ref="B9:K9"/>
    <mergeCell ref="B11:V11"/>
    <mergeCell ref="B12:O12"/>
    <mergeCell ref="B13:O13"/>
    <mergeCell ref="B14:B19"/>
    <mergeCell ref="B20:B24"/>
    <mergeCell ref="B26:B30"/>
    <mergeCell ref="B32:B36"/>
    <mergeCell ref="B38:B42"/>
    <mergeCell ref="B44:B48"/>
    <mergeCell ref="B50:B54"/>
    <mergeCell ref="B56:B60"/>
    <mergeCell ref="B62:B66"/>
    <mergeCell ref="B68:B72"/>
    <mergeCell ref="B74:B78"/>
    <mergeCell ref="B80:B84"/>
    <mergeCell ref="B86:B90"/>
    <mergeCell ref="B92:B96"/>
    <mergeCell ref="B98:B102"/>
  </mergeCells>
  <conditionalFormatting sqref="Y20:Y24">
    <cfRule type="cellIs" dxfId="3297" priority="14436" operator="equal">
      <formula>"X"</formula>
    </cfRule>
  </conditionalFormatting>
  <conditionalFormatting sqref="AN20:AO24">
    <cfRule type="cellIs" dxfId="3296" priority="14434" operator="equal">
      <formula>"NO"</formula>
    </cfRule>
    <cfRule type="cellIs" dxfId="3295" priority="14435" operator="equal">
      <formula>"SI"</formula>
    </cfRule>
  </conditionalFormatting>
  <conditionalFormatting sqref="AP20:AQ24">
    <cfRule type="cellIs" dxfId="3294" priority="14430" operator="equal">
      <formula>"ALE"</formula>
    </cfRule>
    <cfRule type="cellIs" dxfId="3293" priority="14431" operator="equal">
      <formula>"CON"</formula>
    </cfRule>
  </conditionalFormatting>
  <conditionalFormatting sqref="AG20:AH24">
    <cfRule type="cellIs" dxfId="3292" priority="14406" operator="equal">
      <formula>25</formula>
    </cfRule>
  </conditionalFormatting>
  <conditionalFormatting sqref="AI20:AJ24">
    <cfRule type="cellIs" dxfId="3291" priority="14405" operator="equal">
      <formula>15</formula>
    </cfRule>
  </conditionalFormatting>
  <conditionalFormatting sqref="CD20:CS24">
    <cfRule type="cellIs" dxfId="3290" priority="14394" operator="equal">
      <formula>"NO"</formula>
    </cfRule>
    <cfRule type="cellIs" dxfId="3289" priority="14395" operator="equal">
      <formula>"SI"</formula>
    </cfRule>
  </conditionalFormatting>
  <conditionalFormatting sqref="DD20:DS24">
    <cfRule type="cellIs" dxfId="3288" priority="14390" operator="equal">
      <formula>"NO"</formula>
    </cfRule>
    <cfRule type="cellIs" dxfId="3287" priority="14391" operator="equal">
      <formula>"SI"</formula>
    </cfRule>
  </conditionalFormatting>
  <conditionalFormatting sqref="Y20:Y24">
    <cfRule type="cellIs" dxfId="3286" priority="13272" operator="equal">
      <formula>"Y"</formula>
    </cfRule>
  </conditionalFormatting>
  <conditionalFormatting sqref="AL20:AL24">
    <cfRule type="cellIs" dxfId="3285" priority="13977" operator="equal">
      <formula>0</formula>
    </cfRule>
    <cfRule type="cellIs" dxfId="3284" priority="13978" operator="between">
      <formula>"0.1"</formula>
      <formula>100</formula>
    </cfRule>
    <cfRule type="cellIs" dxfId="3283" priority="13979" operator="between">
      <formula>0</formula>
      <formula>100</formula>
    </cfRule>
    <cfRule type="cellIs" dxfId="3282" priority="13980" operator="between">
      <formula>0</formula>
      <formula>100</formula>
    </cfRule>
  </conditionalFormatting>
  <conditionalFormatting sqref="BE20">
    <cfRule type="cellIs" dxfId="3281" priority="13686" stopIfTrue="1" operator="equal">
      <formula>"SI"</formula>
    </cfRule>
  </conditionalFormatting>
  <conditionalFormatting sqref="AL20:AL24">
    <cfRule type="cellIs" dxfId="3280" priority="13402" operator="equal">
      <formula>0.58</formula>
    </cfRule>
  </conditionalFormatting>
  <conditionalFormatting sqref="BB20:BB24">
    <cfRule type="expression" dxfId="3279" priority="13338">
      <formula>"&lt;,2"</formula>
    </cfRule>
  </conditionalFormatting>
  <conditionalFormatting sqref="AZ20:AZ24">
    <cfRule type="expression" dxfId="3278" priority="13337">
      <formula>"&lt;,2"</formula>
    </cfRule>
  </conditionalFormatting>
  <conditionalFormatting sqref="BD20">
    <cfRule type="expression" dxfId="3277" priority="13339">
      <formula>$BG20=25</formula>
    </cfRule>
    <cfRule type="expression" dxfId="3276" priority="13340">
      <formula>$BG20=24</formula>
    </cfRule>
    <cfRule type="expression" dxfId="3275" priority="13341">
      <formula>$BG20=23</formula>
    </cfRule>
    <cfRule type="expression" dxfId="3274" priority="13342">
      <formula>$BG20=22</formula>
    </cfRule>
    <cfRule type="expression" dxfId="3273" priority="13343">
      <formula>$BG20=21</formula>
    </cfRule>
    <cfRule type="expression" dxfId="3272" priority="13344">
      <formula>$BG20=20</formula>
    </cfRule>
    <cfRule type="expression" dxfId="3271" priority="13345">
      <formula>$BG20=19</formula>
    </cfRule>
    <cfRule type="expression" dxfId="3270" priority="13346">
      <formula>$BG20=18</formula>
    </cfRule>
    <cfRule type="expression" dxfId="3269" priority="13347">
      <formula>$BG20=17</formula>
    </cfRule>
    <cfRule type="expression" dxfId="3268" priority="13348">
      <formula>$BG20=16</formula>
    </cfRule>
    <cfRule type="expression" dxfId="3267" priority="13349">
      <formula>$BG20=15</formula>
    </cfRule>
    <cfRule type="expression" dxfId="3266" priority="13350">
      <formula>$BG20=14</formula>
    </cfRule>
    <cfRule type="expression" dxfId="3265" priority="13351">
      <formula>$BG20=13</formula>
    </cfRule>
    <cfRule type="expression" dxfId="3264" priority="13352">
      <formula>$BG20=12</formula>
    </cfRule>
    <cfRule type="expression" dxfId="3263" priority="13353">
      <formula>$BG20=11</formula>
    </cfRule>
    <cfRule type="expression" dxfId="3262" priority="13354">
      <formula>$BG20=10</formula>
    </cfRule>
    <cfRule type="expression" dxfId="3261" priority="13355">
      <formula>$BG20=9</formula>
    </cfRule>
    <cfRule type="expression" dxfId="3260" priority="13356">
      <formula>$BG20=8</formula>
    </cfRule>
    <cfRule type="expression" dxfId="3259" priority="13357">
      <formula>$BG20=7</formula>
    </cfRule>
    <cfRule type="expression" dxfId="3258" priority="13358">
      <formula>$BG20=6</formula>
    </cfRule>
    <cfRule type="expression" dxfId="3257" priority="13359">
      <formula>$BG20=5</formula>
    </cfRule>
    <cfRule type="expression" dxfId="3256" priority="13360">
      <formula>$BG20=4</formula>
    </cfRule>
    <cfRule type="expression" dxfId="3255" priority="13361">
      <formula>$BG20=3</formula>
    </cfRule>
    <cfRule type="expression" dxfId="3254" priority="13362">
      <formula>$BG20=2</formula>
    </cfRule>
    <cfRule type="expression" dxfId="3253" priority="13363">
      <formula>$BG20=1</formula>
    </cfRule>
  </conditionalFormatting>
  <conditionalFormatting sqref="BA20:BA24">
    <cfRule type="beginsWith" dxfId="3252" priority="13332" operator="beginsWith" text="MUY ALTA">
      <formula>LEFT(BA20,LEN("MUY ALTA"))="MUY ALTA"</formula>
    </cfRule>
    <cfRule type="beginsWith" dxfId="3251" priority="13333" operator="beginsWith" text="ALTA">
      <formula>LEFT(BA20,LEN("ALTA"))="ALTA"</formula>
    </cfRule>
    <cfRule type="beginsWith" dxfId="3250" priority="13334" operator="beginsWith" text="MEDIA">
      <formula>LEFT(BA20,LEN("MEDIA"))="MEDIA"</formula>
    </cfRule>
    <cfRule type="beginsWith" dxfId="3249" priority="13335" operator="beginsWith" text="BAJA">
      <formula>LEFT(BA20,LEN("BAJA"))="BAJA"</formula>
    </cfRule>
    <cfRule type="beginsWith" dxfId="3248" priority="13336" operator="beginsWith" text="MUY BAJA">
      <formula>LEFT(BA20,LEN("MUY BAJA"))="MUY BAJA"</formula>
    </cfRule>
  </conditionalFormatting>
  <conditionalFormatting sqref="BC20:BC24">
    <cfRule type="beginsWith" dxfId="3247" priority="13327" operator="beginsWith" text="MUY ALTA">
      <formula>LEFT(BC20,LEN("MUY ALTA"))="MUY ALTA"</formula>
    </cfRule>
    <cfRule type="beginsWith" dxfId="3246" priority="13328" operator="beginsWith" text="ALTA">
      <formula>LEFT(BC20,LEN("ALTA"))="ALTA"</formula>
    </cfRule>
    <cfRule type="beginsWith" dxfId="3245" priority="13329" operator="beginsWith" text="MEDIA">
      <formula>LEFT(BC20,LEN("MEDIA"))="MEDIA"</formula>
    </cfRule>
    <cfRule type="beginsWith" dxfId="3244" priority="13330" operator="beginsWith" text="BAJA">
      <formula>LEFT(BC20,LEN("BAJA"))="BAJA"</formula>
    </cfRule>
    <cfRule type="beginsWith" dxfId="3243" priority="13331" operator="beginsWith" text="MUY BAJA">
      <formula>LEFT(BC20,LEN("MUY BAJA"))="MUY BAJA"</formula>
    </cfRule>
  </conditionalFormatting>
  <conditionalFormatting sqref="AR20:AS24">
    <cfRule type="cellIs" dxfId="3242" priority="13277" operator="equal">
      <formula>"NO"</formula>
    </cfRule>
  </conditionalFormatting>
  <conditionalFormatting sqref="BE20:BE24">
    <cfRule type="cellIs" dxfId="3241" priority="13274" operator="equal">
      <formula>"Evitar"</formula>
    </cfRule>
    <cfRule type="cellIs" dxfId="3240" priority="13275" operator="equal">
      <formula>"Aceptar"</formula>
    </cfRule>
    <cfRule type="cellIs" dxfId="3239" priority="13276" operator="equal">
      <formula>"Reducir"</formula>
    </cfRule>
  </conditionalFormatting>
  <conditionalFormatting sqref="CZ20:DC24">
    <cfRule type="cellIs" dxfId="3238" priority="13270" operator="equal">
      <formula>"NO"</formula>
    </cfRule>
    <cfRule type="cellIs" dxfId="3237" priority="13271" operator="equal">
      <formula>"SI"</formula>
    </cfRule>
  </conditionalFormatting>
  <conditionalFormatting sqref="AG20:AH24">
    <cfRule type="expression" dxfId="3236" priority="12240">
      <formula>AI20=15</formula>
    </cfRule>
  </conditionalFormatting>
  <conditionalFormatting sqref="AI20:AJ24">
    <cfRule type="expression" dxfId="3235" priority="12239">
      <formula>AG20=25</formula>
    </cfRule>
  </conditionalFormatting>
  <conditionalFormatting sqref="AE20:AF20">
    <cfRule type="expression" dxfId="3234" priority="12171">
      <formula>AE20=10</formula>
    </cfRule>
    <cfRule type="expression" dxfId="3233" priority="12172">
      <formula>AC20=15</formula>
    </cfRule>
    <cfRule type="expression" dxfId="3232" priority="12173">
      <formula>AA20=25</formula>
    </cfRule>
    <cfRule type="cellIs" dxfId="3231" priority="12187" operator="equal">
      <formula>25</formula>
    </cfRule>
  </conditionalFormatting>
  <conditionalFormatting sqref="AE20:AF20">
    <cfRule type="expression" dxfId="3230" priority="12184">
      <formula>AG20=15</formula>
    </cfRule>
    <cfRule type="expression" dxfId="3229" priority="12185">
      <formula>AI20=10</formula>
    </cfRule>
    <cfRule type="expression" dxfId="3228" priority="12186">
      <formula>AG20=15</formula>
    </cfRule>
  </conditionalFormatting>
  <conditionalFormatting sqref="AA20:AB20">
    <cfRule type="expression" dxfId="3227" priority="12177">
      <formula>AE20=10</formula>
    </cfRule>
    <cfRule type="expression" dxfId="3226" priority="12178">
      <formula>AA20=25</formula>
    </cfRule>
    <cfRule type="expression" dxfId="3225" priority="12179">
      <formula>AC20=15</formula>
    </cfRule>
  </conditionalFormatting>
  <conditionalFormatting sqref="AC20:AD20">
    <cfRule type="expression" dxfId="3224" priority="12174">
      <formula>AC20=15</formula>
    </cfRule>
    <cfRule type="expression" dxfId="3223" priority="12175">
      <formula>AE20=10</formula>
    </cfRule>
    <cfRule type="expression" dxfId="3222" priority="12176">
      <formula>AA20=25</formula>
    </cfRule>
  </conditionalFormatting>
  <conditionalFormatting sqref="AE21:AF24">
    <cfRule type="expression" dxfId="3221" priority="12158">
      <formula>AE21=10</formula>
    </cfRule>
    <cfRule type="expression" dxfId="3220" priority="12159">
      <formula>AC21=15</formula>
    </cfRule>
    <cfRule type="expression" dxfId="3219" priority="12160">
      <formula>AA21=25</formula>
    </cfRule>
    <cfRule type="cellIs" dxfId="3218" priority="12170" operator="equal">
      <formula>25</formula>
    </cfRule>
  </conditionalFormatting>
  <conditionalFormatting sqref="AE21:AF24">
    <cfRule type="expression" dxfId="3217" priority="12167">
      <formula>AG21=15</formula>
    </cfRule>
    <cfRule type="expression" dxfId="3216" priority="12168">
      <formula>AI21=10</formula>
    </cfRule>
    <cfRule type="expression" dxfId="3215" priority="12169">
      <formula>AG21=15</formula>
    </cfRule>
  </conditionalFormatting>
  <conditionalFormatting sqref="AA21:AB24">
    <cfRule type="expression" dxfId="3214" priority="12164">
      <formula>AE21=10</formula>
    </cfRule>
    <cfRule type="expression" dxfId="3213" priority="12165">
      <formula>AA21=25</formula>
    </cfRule>
    <cfRule type="expression" dxfId="3212" priority="12166">
      <formula>AC21=15</formula>
    </cfRule>
  </conditionalFormatting>
  <conditionalFormatting sqref="AC21:AD24">
    <cfRule type="expression" dxfId="3211" priority="12161">
      <formula>AC21=15</formula>
    </cfRule>
    <cfRule type="expression" dxfId="3210" priority="12162">
      <formula>AE21=10</formula>
    </cfRule>
    <cfRule type="expression" dxfId="3209" priority="12163">
      <formula>AA21=25</formula>
    </cfRule>
  </conditionalFormatting>
  <conditionalFormatting sqref="Y20:Y24">
    <cfRule type="expression" dxfId="3208" priority="12143">
      <formula>Z20="X"</formula>
    </cfRule>
  </conditionalFormatting>
  <conditionalFormatting sqref="AM20">
    <cfRule type="cellIs" dxfId="3207" priority="11477" operator="equal">
      <formula>0.6</formula>
    </cfRule>
    <cfRule type="cellIs" dxfId="3206" priority="11478" operator="equal">
      <formula>1</formula>
    </cfRule>
    <cfRule type="cellIs" dxfId="3205" priority="11479" operator="equal">
      <formula>0.8</formula>
    </cfRule>
  </conditionalFormatting>
  <conditionalFormatting sqref="BE20:BE24">
    <cfRule type="cellIs" dxfId="3204" priority="11446" operator="equal">
      <formula>"compartir"</formula>
    </cfRule>
  </conditionalFormatting>
  <conditionalFormatting sqref="Z20">
    <cfRule type="cellIs" dxfId="3203" priority="11143" operator="equal">
      <formula>"X"</formula>
    </cfRule>
  </conditionalFormatting>
  <conditionalFormatting sqref="Z20">
    <cfRule type="cellIs" dxfId="3202" priority="11142" operator="equal">
      <formula>"X"</formula>
    </cfRule>
  </conditionalFormatting>
  <conditionalFormatting sqref="Z20">
    <cfRule type="expression" dxfId="3201" priority="11140">
      <formula>Y20=Y</formula>
    </cfRule>
    <cfRule type="expression" dxfId="3200" priority="11141">
      <formula>Y20="y"</formula>
    </cfRule>
  </conditionalFormatting>
  <conditionalFormatting sqref="Y26:Y30">
    <cfRule type="cellIs" dxfId="3199" priority="8916" operator="equal">
      <formula>"X"</formula>
    </cfRule>
  </conditionalFormatting>
  <conditionalFormatting sqref="AN26:AO30">
    <cfRule type="cellIs" dxfId="3198" priority="8914" operator="equal">
      <formula>"NO"</formula>
    </cfRule>
    <cfRule type="cellIs" dxfId="3197" priority="8915" operator="equal">
      <formula>"SI"</formula>
    </cfRule>
  </conditionalFormatting>
  <conditionalFormatting sqref="AP26:AQ30">
    <cfRule type="cellIs" dxfId="3196" priority="8912" operator="equal">
      <formula>"ALE"</formula>
    </cfRule>
    <cfRule type="cellIs" dxfId="3195" priority="8913" operator="equal">
      <formula>"CON"</formula>
    </cfRule>
  </conditionalFormatting>
  <conditionalFormatting sqref="AG26:AH30">
    <cfRule type="cellIs" dxfId="3194" priority="8911" operator="equal">
      <formula>25</formula>
    </cfRule>
  </conditionalFormatting>
  <conditionalFormatting sqref="AI26:AJ30">
    <cfRule type="cellIs" dxfId="3193" priority="8910" operator="equal">
      <formula>15</formula>
    </cfRule>
  </conditionalFormatting>
  <conditionalFormatting sqref="Y26:Y30">
    <cfRule type="cellIs" dxfId="3192" priority="8857" operator="equal">
      <formula>"Y"</formula>
    </cfRule>
  </conditionalFormatting>
  <conditionalFormatting sqref="AL26:AL30">
    <cfRule type="cellIs" dxfId="3191" priority="8902" operator="equal">
      <formula>0</formula>
    </cfRule>
    <cfRule type="cellIs" dxfId="3190" priority="8903" operator="between">
      <formula>"0.1"</formula>
      <formula>100</formula>
    </cfRule>
    <cfRule type="cellIs" dxfId="3189" priority="8904" operator="between">
      <formula>0</formula>
      <formula>100</formula>
    </cfRule>
    <cfRule type="cellIs" dxfId="3188" priority="8905" operator="between">
      <formula>0</formula>
      <formula>100</formula>
    </cfRule>
  </conditionalFormatting>
  <conditionalFormatting sqref="AL26:AL30">
    <cfRule type="cellIs" dxfId="3187" priority="8900" operator="equal">
      <formula>0.58</formula>
    </cfRule>
  </conditionalFormatting>
  <conditionalFormatting sqref="AR26:AS30">
    <cfRule type="cellIs" dxfId="3186" priority="8861" operator="equal">
      <formula>"NO"</formula>
    </cfRule>
  </conditionalFormatting>
  <conditionalFormatting sqref="AG26:AH30">
    <cfRule type="expression" dxfId="3185" priority="8831">
      <formula>AI26=15</formula>
    </cfRule>
  </conditionalFormatting>
  <conditionalFormatting sqref="AI26:AJ30">
    <cfRule type="expression" dxfId="3184" priority="8830">
      <formula>AG26=25</formula>
    </cfRule>
  </conditionalFormatting>
  <conditionalFormatting sqref="AE26:AF26">
    <cfRule type="expression" dxfId="3183" priority="8817">
      <formula>AE26=10</formula>
    </cfRule>
    <cfRule type="expression" dxfId="3182" priority="8818">
      <formula>AC26=15</formula>
    </cfRule>
    <cfRule type="expression" dxfId="3181" priority="8819">
      <formula>AA26=25</formula>
    </cfRule>
    <cfRule type="cellIs" dxfId="3180" priority="8829" operator="equal">
      <formula>25</formula>
    </cfRule>
  </conditionalFormatting>
  <conditionalFormatting sqref="AE26:AF26">
    <cfRule type="expression" dxfId="3179" priority="8826">
      <formula>AG26=15</formula>
    </cfRule>
    <cfRule type="expression" dxfId="3178" priority="8827">
      <formula>AI26=10</formula>
    </cfRule>
    <cfRule type="expression" dxfId="3177" priority="8828">
      <formula>AG26=15</formula>
    </cfRule>
  </conditionalFormatting>
  <conditionalFormatting sqref="AA26:AB26">
    <cfRule type="expression" dxfId="3176" priority="8823">
      <formula>AE26=10</formula>
    </cfRule>
    <cfRule type="expression" dxfId="3175" priority="8824">
      <formula>AA26=25</formula>
    </cfRule>
    <cfRule type="expression" dxfId="3174" priority="8825">
      <formula>AC26=15</formula>
    </cfRule>
  </conditionalFormatting>
  <conditionalFormatting sqref="AC26:AD26">
    <cfRule type="expression" dxfId="3173" priority="8820">
      <formula>AC26=15</formula>
    </cfRule>
    <cfRule type="expression" dxfId="3172" priority="8821">
      <formula>AE26=10</formula>
    </cfRule>
    <cfRule type="expression" dxfId="3171" priority="8822">
      <formula>AA26=25</formula>
    </cfRule>
  </conditionalFormatting>
  <conditionalFormatting sqref="AE27:AF30">
    <cfRule type="expression" dxfId="3170" priority="8804">
      <formula>AE27=10</formula>
    </cfRule>
    <cfRule type="expression" dxfId="3169" priority="8805">
      <formula>AC27=15</formula>
    </cfRule>
    <cfRule type="expression" dxfId="3168" priority="8806">
      <formula>AA27=25</formula>
    </cfRule>
    <cfRule type="cellIs" dxfId="3167" priority="8816" operator="equal">
      <formula>25</formula>
    </cfRule>
  </conditionalFormatting>
  <conditionalFormatting sqref="AE27:AF30">
    <cfRule type="expression" dxfId="3166" priority="8813">
      <formula>AG27=15</formula>
    </cfRule>
    <cfRule type="expression" dxfId="3165" priority="8814">
      <formula>AI27=10</formula>
    </cfRule>
    <cfRule type="expression" dxfId="3164" priority="8815">
      <formula>AG27=15</formula>
    </cfRule>
  </conditionalFormatting>
  <conditionalFormatting sqref="AA27:AB30">
    <cfRule type="expression" dxfId="3163" priority="8810">
      <formula>AE27=10</formula>
    </cfRule>
    <cfRule type="expression" dxfId="3162" priority="8811">
      <formula>AA27=25</formula>
    </cfRule>
    <cfRule type="expression" dxfId="3161" priority="8812">
      <formula>AC27=15</formula>
    </cfRule>
  </conditionalFormatting>
  <conditionalFormatting sqref="AC27:AD30">
    <cfRule type="expression" dxfId="3160" priority="8807">
      <formula>AC27=15</formula>
    </cfRule>
    <cfRule type="expression" dxfId="3159" priority="8808">
      <formula>AE27=10</formula>
    </cfRule>
    <cfRule type="expression" dxfId="3158" priority="8809">
      <formula>AA27=25</formula>
    </cfRule>
  </conditionalFormatting>
  <conditionalFormatting sqref="Y26:Y30">
    <cfRule type="expression" dxfId="3157" priority="8803">
      <formula>Z26="X"</formula>
    </cfRule>
  </conditionalFormatting>
  <conditionalFormatting sqref="AM26">
    <cfRule type="cellIs" dxfId="3156" priority="8800" operator="equal">
      <formula>0.6</formula>
    </cfRule>
    <cfRule type="cellIs" dxfId="3155" priority="8801" operator="equal">
      <formula>1</formula>
    </cfRule>
    <cfRule type="cellIs" dxfId="3154" priority="8802" operator="equal">
      <formula>0.8</formula>
    </cfRule>
  </conditionalFormatting>
  <conditionalFormatting sqref="Z26">
    <cfRule type="cellIs" dxfId="3153" priority="8798" operator="equal">
      <formula>"X"</formula>
    </cfRule>
  </conditionalFormatting>
  <conditionalFormatting sqref="Z26">
    <cfRule type="cellIs" dxfId="3152" priority="8797" operator="equal">
      <formula>"X"</formula>
    </cfRule>
  </conditionalFormatting>
  <conditionalFormatting sqref="Z26">
    <cfRule type="expression" dxfId="3151" priority="8795">
      <formula>Y26=Y</formula>
    </cfRule>
    <cfRule type="expression" dxfId="3150" priority="8796">
      <formula>Y26="y"</formula>
    </cfRule>
  </conditionalFormatting>
  <conditionalFormatting sqref="Y32:Y36">
    <cfRule type="cellIs" dxfId="3149" priority="8769" operator="equal">
      <formula>"X"</formula>
    </cfRule>
  </conditionalFormatting>
  <conditionalFormatting sqref="AN32:AO36">
    <cfRule type="cellIs" dxfId="3148" priority="8767" operator="equal">
      <formula>"NO"</formula>
    </cfRule>
    <cfRule type="cellIs" dxfId="3147" priority="8768" operator="equal">
      <formula>"SI"</formula>
    </cfRule>
  </conditionalFormatting>
  <conditionalFormatting sqref="AP32:AQ36">
    <cfRule type="cellIs" dxfId="3146" priority="8765" operator="equal">
      <formula>"ALE"</formula>
    </cfRule>
    <cfRule type="cellIs" dxfId="3145" priority="8766" operator="equal">
      <formula>"CON"</formula>
    </cfRule>
  </conditionalFormatting>
  <conditionalFormatting sqref="AG32:AH36">
    <cfRule type="cellIs" dxfId="3144" priority="8764" operator="equal">
      <formula>25</formula>
    </cfRule>
  </conditionalFormatting>
  <conditionalFormatting sqref="AI32:AJ36">
    <cfRule type="cellIs" dxfId="3143" priority="8763" operator="equal">
      <formula>15</formula>
    </cfRule>
  </conditionalFormatting>
  <conditionalFormatting sqref="Y32:Y36">
    <cfRule type="cellIs" dxfId="3142" priority="8710" operator="equal">
      <formula>"Y"</formula>
    </cfRule>
  </conditionalFormatting>
  <conditionalFormatting sqref="AL32:AL36">
    <cfRule type="cellIs" dxfId="3141" priority="8755" operator="equal">
      <formula>0</formula>
    </cfRule>
    <cfRule type="cellIs" dxfId="3140" priority="8756" operator="between">
      <formula>"0.1"</formula>
      <formula>100</formula>
    </cfRule>
    <cfRule type="cellIs" dxfId="3139" priority="8757" operator="between">
      <formula>0</formula>
      <formula>100</formula>
    </cfRule>
    <cfRule type="cellIs" dxfId="3138" priority="8758" operator="between">
      <formula>0</formula>
      <formula>100</formula>
    </cfRule>
  </conditionalFormatting>
  <conditionalFormatting sqref="AL32:AL36">
    <cfRule type="cellIs" dxfId="3137" priority="8753" operator="equal">
      <formula>0.58</formula>
    </cfRule>
  </conditionalFormatting>
  <conditionalFormatting sqref="AR32:AS36">
    <cfRule type="cellIs" dxfId="3136" priority="8714" operator="equal">
      <formula>"NO"</formula>
    </cfRule>
  </conditionalFormatting>
  <conditionalFormatting sqref="AG32:AH36">
    <cfRule type="expression" dxfId="3135" priority="8684">
      <formula>AI32=15</formula>
    </cfRule>
  </conditionalFormatting>
  <conditionalFormatting sqref="AI32:AJ36">
    <cfRule type="expression" dxfId="3134" priority="8683">
      <formula>AG32=25</formula>
    </cfRule>
  </conditionalFormatting>
  <conditionalFormatting sqref="AE32:AF32">
    <cfRule type="expression" dxfId="3133" priority="8670">
      <formula>AE32=10</formula>
    </cfRule>
    <cfRule type="expression" dxfId="3132" priority="8671">
      <formula>AC32=15</formula>
    </cfRule>
    <cfRule type="expression" dxfId="3131" priority="8672">
      <formula>AA32=25</formula>
    </cfRule>
    <cfRule type="cellIs" dxfId="3130" priority="8682" operator="equal">
      <formula>25</formula>
    </cfRule>
  </conditionalFormatting>
  <conditionalFormatting sqref="AE32:AF32">
    <cfRule type="expression" dxfId="3129" priority="8679">
      <formula>AG32=15</formula>
    </cfRule>
    <cfRule type="expression" dxfId="3128" priority="8680">
      <formula>AI32=10</formula>
    </cfRule>
    <cfRule type="expression" dxfId="3127" priority="8681">
      <formula>AG32=15</formula>
    </cfRule>
  </conditionalFormatting>
  <conditionalFormatting sqref="AA32:AB32">
    <cfRule type="expression" dxfId="3126" priority="8676">
      <formula>AE32=10</formula>
    </cfRule>
    <cfRule type="expression" dxfId="3125" priority="8677">
      <formula>AA32=25</formula>
    </cfRule>
    <cfRule type="expression" dxfId="3124" priority="8678">
      <formula>AC32=15</formula>
    </cfRule>
  </conditionalFormatting>
  <conditionalFormatting sqref="AC32:AD32">
    <cfRule type="expression" dxfId="3123" priority="8673">
      <formula>AC32=15</formula>
    </cfRule>
    <cfRule type="expression" dxfId="3122" priority="8674">
      <formula>AE32=10</formula>
    </cfRule>
    <cfRule type="expression" dxfId="3121" priority="8675">
      <formula>AA32=25</formula>
    </cfRule>
  </conditionalFormatting>
  <conditionalFormatting sqref="AE33:AF36">
    <cfRule type="expression" dxfId="3120" priority="8657">
      <formula>AE33=10</formula>
    </cfRule>
    <cfRule type="expression" dxfId="3119" priority="8658">
      <formula>AC33=15</formula>
    </cfRule>
    <cfRule type="expression" dxfId="3118" priority="8659">
      <formula>AA33=25</formula>
    </cfRule>
    <cfRule type="cellIs" dxfId="3117" priority="8669" operator="equal">
      <formula>25</formula>
    </cfRule>
  </conditionalFormatting>
  <conditionalFormatting sqref="AE33:AF36">
    <cfRule type="expression" dxfId="3116" priority="8666">
      <formula>AG33=15</formula>
    </cfRule>
    <cfRule type="expression" dxfId="3115" priority="8667">
      <formula>AI33=10</formula>
    </cfRule>
    <cfRule type="expression" dxfId="3114" priority="8668">
      <formula>AG33=15</formula>
    </cfRule>
  </conditionalFormatting>
  <conditionalFormatting sqref="AA33:AB36">
    <cfRule type="expression" dxfId="3113" priority="8663">
      <formula>AE33=10</formula>
    </cfRule>
    <cfRule type="expression" dxfId="3112" priority="8664">
      <formula>AA33=25</formula>
    </cfRule>
    <cfRule type="expression" dxfId="3111" priority="8665">
      <formula>AC33=15</formula>
    </cfRule>
  </conditionalFormatting>
  <conditionalFormatting sqref="AC33:AD36">
    <cfRule type="expression" dxfId="3110" priority="8660">
      <formula>AC33=15</formula>
    </cfRule>
    <cfRule type="expression" dxfId="3109" priority="8661">
      <formula>AE33=10</formula>
    </cfRule>
    <cfRule type="expression" dxfId="3108" priority="8662">
      <formula>AA33=25</formula>
    </cfRule>
  </conditionalFormatting>
  <conditionalFormatting sqref="Y32:Y36">
    <cfRule type="expression" dxfId="3107" priority="8656">
      <formula>Z32="X"</formula>
    </cfRule>
  </conditionalFormatting>
  <conditionalFormatting sqref="AM32">
    <cfRule type="cellIs" dxfId="3106" priority="8653" operator="equal">
      <formula>0.6</formula>
    </cfRule>
    <cfRule type="cellIs" dxfId="3105" priority="8654" operator="equal">
      <formula>1</formula>
    </cfRule>
    <cfRule type="cellIs" dxfId="3104" priority="8655" operator="equal">
      <formula>0.8</formula>
    </cfRule>
  </conditionalFormatting>
  <conditionalFormatting sqref="Z32">
    <cfRule type="cellIs" dxfId="3103" priority="8651" operator="equal">
      <formula>"X"</formula>
    </cfRule>
  </conditionalFormatting>
  <conditionalFormatting sqref="Z32">
    <cfRule type="cellIs" dxfId="3102" priority="8650" operator="equal">
      <formula>"X"</formula>
    </cfRule>
  </conditionalFormatting>
  <conditionalFormatting sqref="Z32">
    <cfRule type="expression" dxfId="3101" priority="8648">
      <formula>Y32=Y</formula>
    </cfRule>
    <cfRule type="expression" dxfId="3100" priority="8649">
      <formula>Y32="y"</formula>
    </cfRule>
  </conditionalFormatting>
  <conditionalFormatting sqref="Y44:Y48">
    <cfRule type="cellIs" dxfId="3099" priority="8475" operator="equal">
      <formula>"X"</formula>
    </cfRule>
  </conditionalFormatting>
  <conditionalFormatting sqref="AN44:AO48">
    <cfRule type="cellIs" dxfId="3098" priority="8473" operator="equal">
      <formula>"NO"</formula>
    </cfRule>
    <cfRule type="cellIs" dxfId="3097" priority="8474" operator="equal">
      <formula>"SI"</formula>
    </cfRule>
  </conditionalFormatting>
  <conditionalFormatting sqref="AP44:AQ48">
    <cfRule type="cellIs" dxfId="3096" priority="8471" operator="equal">
      <formula>"ALE"</formula>
    </cfRule>
    <cfRule type="cellIs" dxfId="3095" priority="8472" operator="equal">
      <formula>"CON"</formula>
    </cfRule>
  </conditionalFormatting>
  <conditionalFormatting sqref="AG44:AH48">
    <cfRule type="cellIs" dxfId="3094" priority="8470" operator="equal">
      <formula>25</formula>
    </cfRule>
  </conditionalFormatting>
  <conditionalFormatting sqref="AI44:AJ48">
    <cfRule type="cellIs" dxfId="3093" priority="8469" operator="equal">
      <formula>15</formula>
    </cfRule>
  </conditionalFormatting>
  <conditionalFormatting sqref="Y44:Y48">
    <cfRule type="cellIs" dxfId="3092" priority="8416" operator="equal">
      <formula>"Y"</formula>
    </cfRule>
  </conditionalFormatting>
  <conditionalFormatting sqref="AL45:AL48">
    <cfRule type="cellIs" dxfId="3091" priority="8461" operator="equal">
      <formula>0</formula>
    </cfRule>
    <cfRule type="cellIs" dxfId="3090" priority="8462" operator="between">
      <formula>"0.1"</formula>
      <formula>100</formula>
    </cfRule>
    <cfRule type="cellIs" dxfId="3089" priority="8463" operator="between">
      <formula>0</formula>
      <formula>100</formula>
    </cfRule>
    <cfRule type="cellIs" dxfId="3088" priority="8464" operator="between">
      <formula>0</formula>
      <formula>100</formula>
    </cfRule>
  </conditionalFormatting>
  <conditionalFormatting sqref="BE44">
    <cfRule type="cellIs" dxfId="3087" priority="8460" stopIfTrue="1" operator="equal">
      <formula>"SI"</formula>
    </cfRule>
  </conditionalFormatting>
  <conditionalFormatting sqref="AL45:AL48">
    <cfRule type="cellIs" dxfId="3086" priority="8459" operator="equal">
      <formula>0.58</formula>
    </cfRule>
  </conditionalFormatting>
  <conditionalFormatting sqref="BB44:BB48">
    <cfRule type="expression" dxfId="3085" priority="8433">
      <formula>"&lt;,2"</formula>
    </cfRule>
  </conditionalFormatting>
  <conditionalFormatting sqref="AZ44:AZ48">
    <cfRule type="expression" dxfId="3084" priority="8432">
      <formula>"&lt;,2"</formula>
    </cfRule>
  </conditionalFormatting>
  <conditionalFormatting sqref="BD44">
    <cfRule type="expression" dxfId="3083" priority="8434">
      <formula>$BG44=25</formula>
    </cfRule>
    <cfRule type="expression" dxfId="3082" priority="8435">
      <formula>$BG44=24</formula>
    </cfRule>
    <cfRule type="expression" dxfId="3081" priority="8436">
      <formula>$BG44=23</formula>
    </cfRule>
    <cfRule type="expression" dxfId="3080" priority="8437">
      <formula>$BG44=22</formula>
    </cfRule>
    <cfRule type="expression" dxfId="3079" priority="8438">
      <formula>$BG44=21</formula>
    </cfRule>
    <cfRule type="expression" dxfId="3078" priority="8439">
      <formula>$BG44=20</formula>
    </cfRule>
    <cfRule type="expression" dxfId="3077" priority="8440">
      <formula>$BG44=19</formula>
    </cfRule>
    <cfRule type="expression" dxfId="3076" priority="8441">
      <formula>$BG44=18</formula>
    </cfRule>
    <cfRule type="expression" dxfId="3075" priority="8442">
      <formula>$BG44=17</formula>
    </cfRule>
    <cfRule type="expression" dxfId="3074" priority="8443">
      <formula>$BG44=16</formula>
    </cfRule>
    <cfRule type="expression" dxfId="3073" priority="8444">
      <formula>$BG44=15</formula>
    </cfRule>
    <cfRule type="expression" dxfId="3072" priority="8445">
      <formula>$BG44=14</formula>
    </cfRule>
    <cfRule type="expression" dxfId="3071" priority="8446">
      <formula>$BG44=13</formula>
    </cfRule>
    <cfRule type="expression" dxfId="3070" priority="8447">
      <formula>$BG44=12</formula>
    </cfRule>
    <cfRule type="expression" dxfId="3069" priority="8448">
      <formula>$BG44=11</formula>
    </cfRule>
    <cfRule type="expression" dxfId="3068" priority="8449">
      <formula>$BG44=10</formula>
    </cfRule>
    <cfRule type="expression" dxfId="3067" priority="8450">
      <formula>$BG44=9</formula>
    </cfRule>
    <cfRule type="expression" dxfId="3066" priority="8451">
      <formula>$BG44=8</formula>
    </cfRule>
    <cfRule type="expression" dxfId="3065" priority="8452">
      <formula>$BG44=7</formula>
    </cfRule>
    <cfRule type="expression" dxfId="3064" priority="8453">
      <formula>$BG44=6</formula>
    </cfRule>
    <cfRule type="expression" dxfId="3063" priority="8454">
      <formula>$BG44=5</formula>
    </cfRule>
    <cfRule type="expression" dxfId="3062" priority="8455">
      <formula>$BG44=4</formula>
    </cfRule>
    <cfRule type="expression" dxfId="3061" priority="8456">
      <formula>$BG44=3</formula>
    </cfRule>
    <cfRule type="expression" dxfId="3060" priority="8457">
      <formula>$BG44=2</formula>
    </cfRule>
    <cfRule type="expression" dxfId="3059" priority="8458">
      <formula>$BG44=1</formula>
    </cfRule>
  </conditionalFormatting>
  <conditionalFormatting sqref="BA44:BA48">
    <cfRule type="beginsWith" dxfId="3058" priority="8427" operator="beginsWith" text="MUY ALTA">
      <formula>LEFT(BA44,LEN("MUY ALTA"))="MUY ALTA"</formula>
    </cfRule>
    <cfRule type="beginsWith" dxfId="3057" priority="8428" operator="beginsWith" text="ALTA">
      <formula>LEFT(BA44,LEN("ALTA"))="ALTA"</formula>
    </cfRule>
    <cfRule type="beginsWith" dxfId="3056" priority="8429" operator="beginsWith" text="MEDIA">
      <formula>LEFT(BA44,LEN("MEDIA"))="MEDIA"</formula>
    </cfRule>
    <cfRule type="beginsWith" dxfId="3055" priority="8430" operator="beginsWith" text="BAJA">
      <formula>LEFT(BA44,LEN("BAJA"))="BAJA"</formula>
    </cfRule>
    <cfRule type="beginsWith" dxfId="3054" priority="8431" operator="beginsWith" text="MUY BAJA">
      <formula>LEFT(BA44,LEN("MUY BAJA"))="MUY BAJA"</formula>
    </cfRule>
  </conditionalFormatting>
  <conditionalFormatting sqref="BC44:BC48">
    <cfRule type="beginsWith" dxfId="3053" priority="8422" operator="beginsWith" text="MUY ALTA">
      <formula>LEFT(BC44,LEN("MUY ALTA"))="MUY ALTA"</formula>
    </cfRule>
    <cfRule type="beginsWith" dxfId="3052" priority="8423" operator="beginsWith" text="ALTA">
      <formula>LEFT(BC44,LEN("ALTA"))="ALTA"</formula>
    </cfRule>
    <cfRule type="beginsWith" dxfId="3051" priority="8424" operator="beginsWith" text="MEDIA">
      <formula>LEFT(BC44,LEN("MEDIA"))="MEDIA"</formula>
    </cfRule>
    <cfRule type="beginsWith" dxfId="3050" priority="8425" operator="beginsWith" text="BAJA">
      <formula>LEFT(BC44,LEN("BAJA"))="BAJA"</formula>
    </cfRule>
    <cfRule type="beginsWith" dxfId="3049" priority="8426" operator="beginsWith" text="MUY BAJA">
      <formula>LEFT(BC44,LEN("MUY BAJA"))="MUY BAJA"</formula>
    </cfRule>
  </conditionalFormatting>
  <conditionalFormatting sqref="AR44:AS48">
    <cfRule type="cellIs" dxfId="3048" priority="8420" operator="equal">
      <formula>"NO"</formula>
    </cfRule>
  </conditionalFormatting>
  <conditionalFormatting sqref="BE44:BE48">
    <cfRule type="cellIs" dxfId="3047" priority="8417" operator="equal">
      <formula>"Evitar"</formula>
    </cfRule>
    <cfRule type="cellIs" dxfId="3046" priority="8418" operator="equal">
      <formula>"Aceptar"</formula>
    </cfRule>
    <cfRule type="cellIs" dxfId="3045" priority="8419" operator="equal">
      <formula>"Reducir"</formula>
    </cfRule>
  </conditionalFormatting>
  <conditionalFormatting sqref="AG44:AH48">
    <cfRule type="expression" dxfId="3044" priority="8390">
      <formula>AI44=15</formula>
    </cfRule>
  </conditionalFormatting>
  <conditionalFormatting sqref="AI44:AJ48">
    <cfRule type="expression" dxfId="3043" priority="8389">
      <formula>AG44=25</formula>
    </cfRule>
  </conditionalFormatting>
  <conditionalFormatting sqref="AE44:AF44">
    <cfRule type="expression" dxfId="3042" priority="8376">
      <formula>AE44=10</formula>
    </cfRule>
    <cfRule type="expression" dxfId="3041" priority="8377">
      <formula>AC44=15</formula>
    </cfRule>
    <cfRule type="expression" dxfId="3040" priority="8378">
      <formula>AA44=25</formula>
    </cfRule>
    <cfRule type="cellIs" dxfId="3039" priority="8388" operator="equal">
      <formula>25</formula>
    </cfRule>
  </conditionalFormatting>
  <conditionalFormatting sqref="AE44:AF44">
    <cfRule type="expression" dxfId="3038" priority="8385">
      <formula>AG44=15</formula>
    </cfRule>
    <cfRule type="expression" dxfId="3037" priority="8386">
      <formula>AI44=10</formula>
    </cfRule>
    <cfRule type="expression" dxfId="3036" priority="8387">
      <formula>AG44=15</formula>
    </cfRule>
  </conditionalFormatting>
  <conditionalFormatting sqref="AA44:AB44">
    <cfRule type="expression" dxfId="3035" priority="8382">
      <formula>AE44=10</formula>
    </cfRule>
    <cfRule type="expression" dxfId="3034" priority="8383">
      <formula>AA44=25</formula>
    </cfRule>
    <cfRule type="expression" dxfId="3033" priority="8384">
      <formula>AC44=15</formula>
    </cfRule>
  </conditionalFormatting>
  <conditionalFormatting sqref="AC44:AD44">
    <cfRule type="expression" dxfId="3032" priority="8379">
      <formula>AC44=15</formula>
    </cfRule>
    <cfRule type="expression" dxfId="3031" priority="8380">
      <formula>AE44=10</formula>
    </cfRule>
    <cfRule type="expression" dxfId="3030" priority="8381">
      <formula>AA44=25</formula>
    </cfRule>
  </conditionalFormatting>
  <conditionalFormatting sqref="AE45:AF48">
    <cfRule type="expression" dxfId="3029" priority="8363">
      <formula>AE45=10</formula>
    </cfRule>
    <cfRule type="expression" dxfId="3028" priority="8364">
      <formula>AC45=15</formula>
    </cfRule>
    <cfRule type="expression" dxfId="3027" priority="8365">
      <formula>AA45=25</formula>
    </cfRule>
    <cfRule type="cellIs" dxfId="3026" priority="8375" operator="equal">
      <formula>25</formula>
    </cfRule>
  </conditionalFormatting>
  <conditionalFormatting sqref="AE45:AF48">
    <cfRule type="expression" dxfId="3025" priority="8372">
      <formula>AG45=15</formula>
    </cfRule>
    <cfRule type="expression" dxfId="3024" priority="8373">
      <formula>AI45=10</formula>
    </cfRule>
    <cfRule type="expression" dxfId="3023" priority="8374">
      <formula>AG45=15</formula>
    </cfRule>
  </conditionalFormatting>
  <conditionalFormatting sqref="AA45:AB48">
    <cfRule type="expression" dxfId="3022" priority="8369">
      <formula>AE45=10</formula>
    </cfRule>
    <cfRule type="expression" dxfId="3021" priority="8370">
      <formula>AA45=25</formula>
    </cfRule>
    <cfRule type="expression" dxfId="3020" priority="8371">
      <formula>AC45=15</formula>
    </cfRule>
  </conditionalFormatting>
  <conditionalFormatting sqref="AC45:AD48">
    <cfRule type="expression" dxfId="3019" priority="8366">
      <formula>AC45=15</formula>
    </cfRule>
    <cfRule type="expression" dxfId="3018" priority="8367">
      <formula>AE45=10</formula>
    </cfRule>
    <cfRule type="expression" dxfId="3017" priority="8368">
      <formula>AA45=25</formula>
    </cfRule>
  </conditionalFormatting>
  <conditionalFormatting sqref="Y44:Y48">
    <cfRule type="expression" dxfId="3016" priority="8362">
      <formula>Z44="X"</formula>
    </cfRule>
  </conditionalFormatting>
  <conditionalFormatting sqref="AM44">
    <cfRule type="cellIs" dxfId="3015" priority="8359" operator="equal">
      <formula>0.6</formula>
    </cfRule>
    <cfRule type="cellIs" dxfId="3014" priority="8360" operator="equal">
      <formula>1</formula>
    </cfRule>
    <cfRule type="cellIs" dxfId="3013" priority="8361" operator="equal">
      <formula>0.8</formula>
    </cfRule>
  </conditionalFormatting>
  <conditionalFormatting sqref="BE44:BE48">
    <cfRule type="cellIs" dxfId="3012" priority="8358" operator="equal">
      <formula>"compartir"</formula>
    </cfRule>
  </conditionalFormatting>
  <conditionalFormatting sqref="Z44">
    <cfRule type="cellIs" dxfId="3011" priority="8357" operator="equal">
      <formula>"X"</formula>
    </cfRule>
  </conditionalFormatting>
  <conditionalFormatting sqref="Z44">
    <cfRule type="cellIs" dxfId="3010" priority="8356" operator="equal">
      <formula>"X"</formula>
    </cfRule>
  </conditionalFormatting>
  <conditionalFormatting sqref="Z44">
    <cfRule type="expression" dxfId="3009" priority="8354">
      <formula>Y44=Y</formula>
    </cfRule>
    <cfRule type="expression" dxfId="3008" priority="8355">
      <formula>Y44="y"</formula>
    </cfRule>
  </conditionalFormatting>
  <conditionalFormatting sqref="T20:T24">
    <cfRule type="expression" dxfId="3007" priority="7545">
      <formula>"&lt;,2"</formula>
    </cfRule>
  </conditionalFormatting>
  <conditionalFormatting sqref="U20:U24">
    <cfRule type="cellIs" dxfId="3006" priority="7537" operator="equal">
      <formula>20</formula>
    </cfRule>
    <cfRule type="cellIs" dxfId="3005" priority="7538" operator="equal">
      <formula>10</formula>
    </cfRule>
    <cfRule type="cellIs" dxfId="3004" priority="7539" operator="equal">
      <formula>5</formula>
    </cfRule>
    <cfRule type="cellIs" dxfId="3003" priority="7540" operator="equal">
      <formula>1</formula>
    </cfRule>
    <cfRule type="cellIs" dxfId="3002" priority="7541" operator="equal">
      <formula>0.8</formula>
    </cfRule>
    <cfRule type="cellIs" dxfId="3001" priority="7542" operator="equal">
      <formula>0.6</formula>
    </cfRule>
    <cfRule type="cellIs" dxfId="3000" priority="7543" operator="equal">
      <formula>0.4</formula>
    </cfRule>
    <cfRule type="cellIs" dxfId="2999" priority="7544" operator="equal">
      <formula>20%</formula>
    </cfRule>
  </conditionalFormatting>
  <conditionalFormatting sqref="S20:S24">
    <cfRule type="cellIs" dxfId="2998" priority="7536" operator="equal">
      <formula>0.2</formula>
    </cfRule>
  </conditionalFormatting>
  <conditionalFormatting sqref="R20:R24">
    <cfRule type="beginsWith" priority="7523" operator="beginsWith" text="La actividad que conlleva el riesgo se ejecuta como máximos 2 veces por año">
      <formula>LEFT(R20,LEN("La actividad que conlleva el riesgo se ejecuta como máximos 2 veces por año"))="La actividad que conlleva el riesgo se ejecuta como máximos 2 veces por año"</formula>
    </cfRule>
    <cfRule type="cellIs" dxfId="2997" priority="7524" operator="equal">
      <formula>"La actividad que conlleva el riesgo se ejecuta como máximos 2 veces por año"</formula>
    </cfRule>
    <cfRule type="cellIs" dxfId="2996" priority="7525" operator="equal">
      <formula>"La actividad que conlleva el riesgo se ejecuta como máximos 2 veces por año "</formula>
    </cfRule>
    <cfRule type="containsText" dxfId="2995" priority="7527" operator="containsText" text="La actividad que conlleva el riesgo se ejecuta como máximos 2 veces por año">
      <formula>NOT(ISERROR(SEARCH("La actividad que conlleva el riesgo se ejecuta como máximos 2 veces por año",R20)))</formula>
    </cfRule>
    <cfRule type="cellIs" dxfId="2994" priority="7528" operator="equal">
      <formula>"La actividad que conlleva el riesgo se ejecuta como máximos 2 veces por año"</formula>
    </cfRule>
    <cfRule type="cellIs" dxfId="2993" priority="7529" operator="equal">
      <formula>"La actividad que conlleva el riesgo se ejecuta como máximos 2 veces por año"</formula>
    </cfRule>
  </conditionalFormatting>
  <conditionalFormatting sqref="W20">
    <cfRule type="expression" dxfId="2992" priority="7012" stopIfTrue="1">
      <formula>$V$20=25</formula>
    </cfRule>
    <cfRule type="expression" dxfId="2991" priority="7013">
      <formula>$V$20</formula>
    </cfRule>
    <cfRule type="expression" dxfId="2990" priority="7016">
      <formula>$V$20=25</formula>
    </cfRule>
    <cfRule type="expression" dxfId="2989" priority="7546">
      <formula>$U20=25</formula>
    </cfRule>
    <cfRule type="expression" dxfId="2988" priority="7547">
      <formula>$U20=24</formula>
    </cfRule>
    <cfRule type="expression" dxfId="2987" priority="7548">
      <formula>$U20=23</formula>
    </cfRule>
    <cfRule type="expression" dxfId="2986" priority="7549">
      <formula>$U20=22</formula>
    </cfRule>
    <cfRule type="expression" dxfId="2985" priority="7550">
      <formula>$U20=21</formula>
    </cfRule>
    <cfRule type="expression" dxfId="2984" priority="7551">
      <formula>$U20=20</formula>
    </cfRule>
    <cfRule type="expression" dxfId="2983" priority="7552">
      <formula>$U20=19</formula>
    </cfRule>
    <cfRule type="expression" dxfId="2982" priority="7553">
      <formula>$V$20</formula>
    </cfRule>
    <cfRule type="expression" dxfId="2981" priority="7554">
      <formula>$V20=17</formula>
    </cfRule>
    <cfRule type="expression" dxfId="2980" priority="7555">
      <formula>$V20=16</formula>
    </cfRule>
    <cfRule type="expression" dxfId="2979" priority="7556">
      <formula>$V20=15</formula>
    </cfRule>
  </conditionalFormatting>
  <conditionalFormatting sqref="V20:V24">
    <cfRule type="endsWith" dxfId="2978" priority="6974" operator="endsWith" text="11">
      <formula>RIGHT(V20,LEN("11"))="11"</formula>
    </cfRule>
    <cfRule type="endsWith" dxfId="2977" priority="6975" operator="endsWith" text="12">
      <formula>RIGHT(V20,LEN("12"))="12"</formula>
    </cfRule>
    <cfRule type="endsWith" dxfId="2976" priority="6976" operator="endsWith" text="13">
      <formula>RIGHT(V20,LEN("13"))="13"</formula>
    </cfRule>
    <cfRule type="endsWith" dxfId="2975" priority="6977" operator="endsWith" text="14">
      <formula>RIGHT(V20,LEN("14"))="14"</formula>
    </cfRule>
    <cfRule type="endsWith" dxfId="2974" priority="6978" operator="endsWith" text="15">
      <formula>RIGHT(V20,LEN("15"))="15"</formula>
    </cfRule>
    <cfRule type="endsWith" dxfId="2973" priority="6979" operator="endsWith" text="16">
      <formula>RIGHT(V20,LEN("16"))="16"</formula>
    </cfRule>
    <cfRule type="endsWith" dxfId="2972" priority="6980" operator="endsWith" text="17">
      <formula>RIGHT(V20,LEN("17"))="17"</formula>
    </cfRule>
    <cfRule type="endsWith" dxfId="2971" priority="6981" operator="endsWith" text="25">
      <formula>RIGHT(V20,LEN("25"))="25"</formula>
    </cfRule>
    <cfRule type="endsWith" dxfId="2970" priority="6982" operator="endsWith" text="24">
      <formula>RIGHT(V20,LEN("24"))="24"</formula>
    </cfRule>
    <cfRule type="endsWith" dxfId="2969" priority="6983" operator="endsWith" text="23">
      <formula>RIGHT(V20,LEN("23"))="23"</formula>
    </cfRule>
    <cfRule type="endsWith" dxfId="2968" priority="6984" operator="endsWith" text="22">
      <formula>RIGHT(V20,LEN("22"))="22"</formula>
    </cfRule>
    <cfRule type="endsWith" dxfId="2967" priority="6985" operator="endsWith" text="21">
      <formula>RIGHT(V20,LEN("21"))="21"</formula>
    </cfRule>
    <cfRule type="endsWith" dxfId="2966" priority="6986" operator="endsWith" text="20">
      <formula>RIGHT(V20,LEN("20"))="20"</formula>
    </cfRule>
    <cfRule type="endsWith" dxfId="2965" priority="6987" operator="endsWith" text="19">
      <formula>RIGHT(V20,LEN("19"))="19"</formula>
    </cfRule>
    <cfRule type="endsWith" dxfId="2964" priority="6988" operator="endsWith" text="18">
      <formula>RIGHT(V20,LEN("18"))="18"</formula>
    </cfRule>
  </conditionalFormatting>
  <conditionalFormatting sqref="T26:T30">
    <cfRule type="expression" dxfId="2963" priority="6116">
      <formula>"&lt;,2"</formula>
    </cfRule>
  </conditionalFormatting>
  <conditionalFormatting sqref="U26:U30">
    <cfRule type="cellIs" dxfId="2962" priority="6108" operator="equal">
      <formula>20</formula>
    </cfRule>
    <cfRule type="cellIs" dxfId="2961" priority="6109" operator="equal">
      <formula>10</formula>
    </cfRule>
    <cfRule type="cellIs" dxfId="2960" priority="6110" operator="equal">
      <formula>5</formula>
    </cfRule>
    <cfRule type="cellIs" dxfId="2959" priority="6111" operator="equal">
      <formula>1</formula>
    </cfRule>
    <cfRule type="cellIs" dxfId="2958" priority="6112" operator="equal">
      <formula>0.8</formula>
    </cfRule>
    <cfRule type="cellIs" dxfId="2957" priority="6113" operator="equal">
      <formula>0.6</formula>
    </cfRule>
    <cfRule type="cellIs" dxfId="2956" priority="6114" operator="equal">
      <formula>0.4</formula>
    </cfRule>
    <cfRule type="cellIs" dxfId="2955" priority="6115" operator="equal">
      <formula>20%</formula>
    </cfRule>
  </conditionalFormatting>
  <conditionalFormatting sqref="S26:S30">
    <cfRule type="cellIs" dxfId="2954" priority="6107" operator="equal">
      <formula>0.2</formula>
    </cfRule>
  </conditionalFormatting>
  <conditionalFormatting sqref="R26:R30">
    <cfRule type="beginsWith" priority="6094" operator="beginsWith" text="La actividad que conlleva el riesgo se ejecuta como máximos 2 veces por año">
      <formula>LEFT(R26,LEN("La actividad que conlleva el riesgo se ejecuta como máximos 2 veces por año"))="La actividad que conlleva el riesgo se ejecuta como máximos 2 veces por año"</formula>
    </cfRule>
    <cfRule type="cellIs" dxfId="2953" priority="6095" operator="equal">
      <formula>"La actividad que conlleva el riesgo se ejecuta como máximos 2 veces por año"</formula>
    </cfRule>
    <cfRule type="cellIs" dxfId="2952" priority="6096" operator="equal">
      <formula>"La actividad que conlleva el riesgo se ejecuta como máximos 2 veces por año "</formula>
    </cfRule>
    <cfRule type="containsText" dxfId="2951" priority="6098" operator="containsText" text="La actividad que conlleva el riesgo se ejecuta como máximos 2 veces por año">
      <formula>NOT(ISERROR(SEARCH("La actividad que conlleva el riesgo se ejecuta como máximos 2 veces por año",R26)))</formula>
    </cfRule>
    <cfRule type="cellIs" dxfId="2950" priority="6099" operator="equal">
      <formula>"La actividad que conlleva el riesgo se ejecuta como máximos 2 veces por año"</formula>
    </cfRule>
    <cfRule type="cellIs" dxfId="2949" priority="6100" operator="equal">
      <formula>"La actividad que conlleva el riesgo se ejecuta como máximos 2 veces por año"</formula>
    </cfRule>
  </conditionalFormatting>
  <conditionalFormatting sqref="V26:V30">
    <cfRule type="endsWith" dxfId="2948" priority="6079" operator="endsWith" text="11">
      <formula>RIGHT(V26,LEN("11"))="11"</formula>
    </cfRule>
    <cfRule type="endsWith" dxfId="2947" priority="6080" operator="endsWith" text="12">
      <formula>RIGHT(V26,LEN("12"))="12"</formula>
    </cfRule>
    <cfRule type="endsWith" dxfId="2946" priority="6081" operator="endsWith" text="13">
      <formula>RIGHT(V26,LEN("13"))="13"</formula>
    </cfRule>
    <cfRule type="endsWith" dxfId="2945" priority="6082" operator="endsWith" text="14">
      <formula>RIGHT(V26,LEN("14"))="14"</formula>
    </cfRule>
    <cfRule type="endsWith" dxfId="2944" priority="6083" operator="endsWith" text="15">
      <formula>RIGHT(V26,LEN("15"))="15"</formula>
    </cfRule>
    <cfRule type="endsWith" dxfId="2943" priority="6084" operator="endsWith" text="16">
      <formula>RIGHT(V26,LEN("16"))="16"</formula>
    </cfRule>
    <cfRule type="endsWith" dxfId="2942" priority="6085" operator="endsWith" text="17">
      <formula>RIGHT(V26,LEN("17"))="17"</formula>
    </cfRule>
    <cfRule type="endsWith" dxfId="2941" priority="6086" operator="endsWith" text="25">
      <formula>RIGHT(V26,LEN("25"))="25"</formula>
    </cfRule>
    <cfRule type="endsWith" dxfId="2940" priority="6087" operator="endsWith" text="24">
      <formula>RIGHT(V26,LEN("24"))="24"</formula>
    </cfRule>
    <cfRule type="endsWith" dxfId="2939" priority="6088" operator="endsWith" text="23">
      <formula>RIGHT(V26,LEN("23"))="23"</formula>
    </cfRule>
    <cfRule type="endsWith" dxfId="2938" priority="6089" operator="endsWith" text="22">
      <formula>RIGHT(V26,LEN("22"))="22"</formula>
    </cfRule>
    <cfRule type="endsWith" dxfId="2937" priority="6090" operator="endsWith" text="21">
      <formula>RIGHT(V26,LEN("21"))="21"</formula>
    </cfRule>
    <cfRule type="endsWith" dxfId="2936" priority="6091" operator="endsWith" text="20">
      <formula>RIGHT(V26,LEN("20"))="20"</formula>
    </cfRule>
    <cfRule type="endsWith" dxfId="2935" priority="6092" operator="endsWith" text="19">
      <formula>RIGHT(V26,LEN("19"))="19"</formula>
    </cfRule>
    <cfRule type="endsWith" dxfId="2934" priority="6093" operator="endsWith" text="18">
      <formula>RIGHT(V26,LEN("18"))="18"</formula>
    </cfRule>
  </conditionalFormatting>
  <conditionalFormatting sqref="T32:T36">
    <cfRule type="expression" dxfId="2933" priority="6078">
      <formula>"&lt;,2"</formula>
    </cfRule>
  </conditionalFormatting>
  <conditionalFormatting sqref="U32:U36">
    <cfRule type="cellIs" dxfId="2932" priority="6070" operator="equal">
      <formula>20</formula>
    </cfRule>
    <cfRule type="cellIs" dxfId="2931" priority="6071" operator="equal">
      <formula>10</formula>
    </cfRule>
    <cfRule type="cellIs" dxfId="2930" priority="6072" operator="equal">
      <formula>5</formula>
    </cfRule>
    <cfRule type="cellIs" dxfId="2929" priority="6073" operator="equal">
      <formula>1</formula>
    </cfRule>
    <cfRule type="cellIs" dxfId="2928" priority="6074" operator="equal">
      <formula>0.8</formula>
    </cfRule>
    <cfRule type="cellIs" dxfId="2927" priority="6075" operator="equal">
      <formula>0.6</formula>
    </cfRule>
    <cfRule type="cellIs" dxfId="2926" priority="6076" operator="equal">
      <formula>0.4</formula>
    </cfRule>
    <cfRule type="cellIs" dxfId="2925" priority="6077" operator="equal">
      <formula>20%</formula>
    </cfRule>
  </conditionalFormatting>
  <conditionalFormatting sqref="S32:S36">
    <cfRule type="cellIs" dxfId="2924" priority="6069" operator="equal">
      <formula>0.2</formula>
    </cfRule>
  </conditionalFormatting>
  <conditionalFormatting sqref="R32:R36">
    <cfRule type="beginsWith" priority="6056" operator="beginsWith" text="La actividad que conlleva el riesgo se ejecuta como máximos 2 veces por año">
      <formula>LEFT(R32,LEN("La actividad que conlleva el riesgo se ejecuta como máximos 2 veces por año"))="La actividad que conlleva el riesgo se ejecuta como máximos 2 veces por año"</formula>
    </cfRule>
    <cfRule type="cellIs" dxfId="2923" priority="6057" operator="equal">
      <formula>"La actividad que conlleva el riesgo se ejecuta como máximos 2 veces por año"</formula>
    </cfRule>
    <cfRule type="cellIs" dxfId="2922" priority="6058" operator="equal">
      <formula>"La actividad que conlleva el riesgo se ejecuta como máximos 2 veces por año "</formula>
    </cfRule>
    <cfRule type="containsText" dxfId="2921" priority="6060" operator="containsText" text="La actividad que conlleva el riesgo se ejecuta como máximos 2 veces por año">
      <formula>NOT(ISERROR(SEARCH("La actividad que conlleva el riesgo se ejecuta como máximos 2 veces por año",R32)))</formula>
    </cfRule>
    <cfRule type="cellIs" dxfId="2920" priority="6061" operator="equal">
      <formula>"La actividad que conlleva el riesgo se ejecuta como máximos 2 veces por año"</formula>
    </cfRule>
    <cfRule type="cellIs" dxfId="2919" priority="6062" operator="equal">
      <formula>"La actividad que conlleva el riesgo se ejecuta como máximos 2 veces por año"</formula>
    </cfRule>
  </conditionalFormatting>
  <conditionalFormatting sqref="V32:V36">
    <cfRule type="endsWith" dxfId="2918" priority="6041" operator="endsWith" text="11">
      <formula>RIGHT(V32,LEN("11"))="11"</formula>
    </cfRule>
    <cfRule type="endsWith" dxfId="2917" priority="6042" operator="endsWith" text="12">
      <formula>RIGHT(V32,LEN("12"))="12"</formula>
    </cfRule>
    <cfRule type="endsWith" dxfId="2916" priority="6043" operator="endsWith" text="13">
      <formula>RIGHT(V32,LEN("13"))="13"</formula>
    </cfRule>
    <cfRule type="endsWith" dxfId="2915" priority="6044" operator="endsWith" text="14">
      <formula>RIGHT(V32,LEN("14"))="14"</formula>
    </cfRule>
    <cfRule type="endsWith" dxfId="2914" priority="6045" operator="endsWith" text="15">
      <formula>RIGHT(V32,LEN("15"))="15"</formula>
    </cfRule>
    <cfRule type="endsWith" dxfId="2913" priority="6046" operator="endsWith" text="16">
      <formula>RIGHT(V32,LEN("16"))="16"</formula>
    </cfRule>
    <cfRule type="endsWith" dxfId="2912" priority="6047" operator="endsWith" text="17">
      <formula>RIGHT(V32,LEN("17"))="17"</formula>
    </cfRule>
    <cfRule type="endsWith" dxfId="2911" priority="6048" operator="endsWith" text="25">
      <formula>RIGHT(V32,LEN("25"))="25"</formula>
    </cfRule>
    <cfRule type="endsWith" dxfId="2910" priority="6049" operator="endsWith" text="24">
      <formula>RIGHT(V32,LEN("24"))="24"</formula>
    </cfRule>
    <cfRule type="endsWith" dxfId="2909" priority="6050" operator="endsWith" text="23">
      <formula>RIGHT(V32,LEN("23"))="23"</formula>
    </cfRule>
    <cfRule type="endsWith" dxfId="2908" priority="6051" operator="endsWith" text="22">
      <formula>RIGHT(V32,LEN("22"))="22"</formula>
    </cfRule>
    <cfRule type="endsWith" dxfId="2907" priority="6052" operator="endsWith" text="21">
      <formula>RIGHT(V32,LEN("21"))="21"</formula>
    </cfRule>
    <cfRule type="endsWith" dxfId="2906" priority="6053" operator="endsWith" text="20">
      <formula>RIGHT(V32,LEN("20"))="20"</formula>
    </cfRule>
    <cfRule type="endsWith" dxfId="2905" priority="6054" operator="endsWith" text="19">
      <formula>RIGHT(V32,LEN("19"))="19"</formula>
    </cfRule>
    <cfRule type="endsWith" dxfId="2904" priority="6055" operator="endsWith" text="18">
      <formula>RIGHT(V32,LEN("18"))="18"</formula>
    </cfRule>
  </conditionalFormatting>
  <conditionalFormatting sqref="T44:T48">
    <cfRule type="expression" dxfId="2903" priority="6002">
      <formula>"&lt;,2"</formula>
    </cfRule>
  </conditionalFormatting>
  <conditionalFormatting sqref="U44:U48">
    <cfRule type="cellIs" dxfId="2902" priority="5994" operator="equal">
      <formula>20</formula>
    </cfRule>
    <cfRule type="cellIs" dxfId="2901" priority="5995" operator="equal">
      <formula>10</formula>
    </cfRule>
    <cfRule type="cellIs" dxfId="2900" priority="5996" operator="equal">
      <formula>5</formula>
    </cfRule>
    <cfRule type="cellIs" dxfId="2899" priority="5997" operator="equal">
      <formula>1</formula>
    </cfRule>
    <cfRule type="cellIs" dxfId="2898" priority="5998" operator="equal">
      <formula>0.8</formula>
    </cfRule>
    <cfRule type="cellIs" dxfId="2897" priority="5999" operator="equal">
      <formula>0.6</formula>
    </cfRule>
    <cfRule type="cellIs" dxfId="2896" priority="6000" operator="equal">
      <formula>0.4</formula>
    </cfRule>
    <cfRule type="cellIs" dxfId="2895" priority="6001" operator="equal">
      <formula>20%</formula>
    </cfRule>
  </conditionalFormatting>
  <conditionalFormatting sqref="S44:S48">
    <cfRule type="cellIs" dxfId="2894" priority="5993" operator="equal">
      <formula>0.2</formula>
    </cfRule>
  </conditionalFormatting>
  <conditionalFormatting sqref="R44:R48">
    <cfRule type="beginsWith" priority="5980" operator="beginsWith" text="La actividad que conlleva el riesgo se ejecuta como máximos 2 veces por año">
      <formula>LEFT(R44,LEN("La actividad que conlleva el riesgo se ejecuta como máximos 2 veces por año"))="La actividad que conlleva el riesgo se ejecuta como máximos 2 veces por año"</formula>
    </cfRule>
    <cfRule type="cellIs" dxfId="2893" priority="5981" operator="equal">
      <formula>"La actividad que conlleva el riesgo se ejecuta como máximos 2 veces por año"</formula>
    </cfRule>
    <cfRule type="cellIs" dxfId="2892" priority="5982" operator="equal">
      <formula>"La actividad que conlleva el riesgo se ejecuta como máximos 2 veces por año "</formula>
    </cfRule>
    <cfRule type="containsText" dxfId="2891" priority="5984" operator="containsText" text="La actividad que conlleva el riesgo se ejecuta como máximos 2 veces por año">
      <formula>NOT(ISERROR(SEARCH("La actividad que conlleva el riesgo se ejecuta como máximos 2 veces por año",R44)))</formula>
    </cfRule>
    <cfRule type="cellIs" dxfId="2890" priority="5985" operator="equal">
      <formula>"La actividad que conlleva el riesgo se ejecuta como máximos 2 veces por año"</formula>
    </cfRule>
    <cfRule type="cellIs" dxfId="2889" priority="5986" operator="equal">
      <formula>"La actividad que conlleva el riesgo se ejecuta como máximos 2 veces por año"</formula>
    </cfRule>
  </conditionalFormatting>
  <conditionalFormatting sqref="V44:V48">
    <cfRule type="endsWith" dxfId="2888" priority="5965" operator="endsWith" text="11">
      <formula>RIGHT(V44,LEN("11"))="11"</formula>
    </cfRule>
    <cfRule type="endsWith" dxfId="2887" priority="5966" operator="endsWith" text="12">
      <formula>RIGHT(V44,LEN("12"))="12"</formula>
    </cfRule>
    <cfRule type="endsWith" dxfId="2886" priority="5967" operator="endsWith" text="13">
      <formula>RIGHT(V44,LEN("13"))="13"</formula>
    </cfRule>
    <cfRule type="endsWith" dxfId="2885" priority="5968" operator="endsWith" text="14">
      <formula>RIGHT(V44,LEN("14"))="14"</formula>
    </cfRule>
    <cfRule type="endsWith" dxfId="2884" priority="5969" operator="endsWith" text="15">
      <formula>RIGHT(V44,LEN("15"))="15"</formula>
    </cfRule>
    <cfRule type="endsWith" dxfId="2883" priority="5970" operator="endsWith" text="16">
      <formula>RIGHT(V44,LEN("16"))="16"</formula>
    </cfRule>
    <cfRule type="endsWith" dxfId="2882" priority="5971" operator="endsWith" text="17">
      <formula>RIGHT(V44,LEN("17"))="17"</formula>
    </cfRule>
    <cfRule type="endsWith" dxfId="2881" priority="5972" operator="endsWith" text="25">
      <formula>RIGHT(V44,LEN("25"))="25"</formula>
    </cfRule>
    <cfRule type="endsWith" dxfId="2880" priority="5973" operator="endsWith" text="24">
      <formula>RIGHT(V44,LEN("24"))="24"</formula>
    </cfRule>
    <cfRule type="endsWith" dxfId="2879" priority="5974" operator="endsWith" text="23">
      <formula>RIGHT(V44,LEN("23"))="23"</formula>
    </cfRule>
    <cfRule type="endsWith" dxfId="2878" priority="5975" operator="endsWith" text="22">
      <formula>RIGHT(V44,LEN("22"))="22"</formula>
    </cfRule>
    <cfRule type="endsWith" dxfId="2877" priority="5976" operator="endsWith" text="21">
      <formula>RIGHT(V44,LEN("21"))="21"</formula>
    </cfRule>
    <cfRule type="endsWith" dxfId="2876" priority="5977" operator="endsWith" text="20">
      <formula>RIGHT(V44,LEN("20"))="20"</formula>
    </cfRule>
    <cfRule type="endsWith" dxfId="2875" priority="5978" operator="endsWith" text="19">
      <formula>RIGHT(V44,LEN("19"))="19"</formula>
    </cfRule>
    <cfRule type="endsWith" dxfId="2874" priority="5979" operator="endsWith" text="18">
      <formula>RIGHT(V44,LEN("18"))="18"</formula>
    </cfRule>
  </conditionalFormatting>
  <conditionalFormatting sqref="BE32">
    <cfRule type="cellIs" dxfId="2873" priority="5522" stopIfTrue="1" operator="equal">
      <formula>"SI"</formula>
    </cfRule>
  </conditionalFormatting>
  <conditionalFormatting sqref="BB32:BB36">
    <cfRule type="expression" dxfId="2872" priority="5496">
      <formula>"&lt;,2"</formula>
    </cfRule>
  </conditionalFormatting>
  <conditionalFormatting sqref="AZ32:AZ36">
    <cfRule type="expression" dxfId="2871" priority="5495">
      <formula>"&lt;,2"</formula>
    </cfRule>
  </conditionalFormatting>
  <conditionalFormatting sqref="BD32">
    <cfRule type="expression" dxfId="2870" priority="5497">
      <formula>$BG32=25</formula>
    </cfRule>
    <cfRule type="expression" dxfId="2869" priority="5498">
      <formula>$BG32=24</formula>
    </cfRule>
    <cfRule type="expression" dxfId="2868" priority="5499">
      <formula>$BG32=23</formula>
    </cfRule>
    <cfRule type="expression" dxfId="2867" priority="5500">
      <formula>$BG32=22</formula>
    </cfRule>
    <cfRule type="expression" dxfId="2866" priority="5501">
      <formula>$BG32=21</formula>
    </cfRule>
    <cfRule type="expression" dxfId="2865" priority="5502">
      <formula>$BG32=20</formula>
    </cfRule>
    <cfRule type="expression" dxfId="2864" priority="5503">
      <formula>$BG32=19</formula>
    </cfRule>
    <cfRule type="expression" dxfId="2863" priority="5504">
      <formula>$BG32=18</formula>
    </cfRule>
    <cfRule type="expression" dxfId="2862" priority="5505">
      <formula>$BG32=17</formula>
    </cfRule>
    <cfRule type="expression" dxfId="2861" priority="5506">
      <formula>$BG32=16</formula>
    </cfRule>
    <cfRule type="expression" dxfId="2860" priority="5507">
      <formula>$BG32=15</formula>
    </cfRule>
    <cfRule type="expression" dxfId="2859" priority="5508">
      <formula>$BG32=14</formula>
    </cfRule>
    <cfRule type="expression" dxfId="2858" priority="5509">
      <formula>$BG32=13</formula>
    </cfRule>
    <cfRule type="expression" dxfId="2857" priority="5510">
      <formula>$BG32=12</formula>
    </cfRule>
    <cfRule type="expression" dxfId="2856" priority="5511">
      <formula>$BG32=11</formula>
    </cfRule>
    <cfRule type="expression" dxfId="2855" priority="5512">
      <formula>$BG32=10</formula>
    </cfRule>
    <cfRule type="expression" dxfId="2854" priority="5513">
      <formula>$BG32=9</formula>
    </cfRule>
    <cfRule type="expression" dxfId="2853" priority="5514">
      <formula>$BG32=8</formula>
    </cfRule>
    <cfRule type="expression" dxfId="2852" priority="5515">
      <formula>$BG32=7</formula>
    </cfRule>
    <cfRule type="expression" dxfId="2851" priority="5516">
      <formula>$BG32=6</formula>
    </cfRule>
    <cfRule type="expression" dxfId="2850" priority="5517">
      <formula>$BG32=5</formula>
    </cfRule>
    <cfRule type="expression" dxfId="2849" priority="5518">
      <formula>$BG32=4</formula>
    </cfRule>
    <cfRule type="expression" dxfId="2848" priority="5519">
      <formula>$BG32=3</formula>
    </cfRule>
    <cfRule type="expression" dxfId="2847" priority="5520">
      <formula>$BG32=2</formula>
    </cfRule>
    <cfRule type="expression" dxfId="2846" priority="5521">
      <formula>$BG32=1</formula>
    </cfRule>
  </conditionalFormatting>
  <conditionalFormatting sqref="BA32:BA36">
    <cfRule type="beginsWith" dxfId="2845" priority="5490" operator="beginsWith" text="MUY ALTA">
      <formula>LEFT(BA32,LEN("MUY ALTA"))="MUY ALTA"</formula>
    </cfRule>
    <cfRule type="beginsWith" dxfId="2844" priority="5491" operator="beginsWith" text="ALTA">
      <formula>LEFT(BA32,LEN("ALTA"))="ALTA"</formula>
    </cfRule>
    <cfRule type="beginsWith" dxfId="2843" priority="5492" operator="beginsWith" text="MEDIA">
      <formula>LEFT(BA32,LEN("MEDIA"))="MEDIA"</formula>
    </cfRule>
    <cfRule type="beginsWith" dxfId="2842" priority="5493" operator="beginsWith" text="BAJA">
      <formula>LEFT(BA32,LEN("BAJA"))="BAJA"</formula>
    </cfRule>
    <cfRule type="beginsWith" dxfId="2841" priority="5494" operator="beginsWith" text="MUY BAJA">
      <formula>LEFT(BA32,LEN("MUY BAJA"))="MUY BAJA"</formula>
    </cfRule>
  </conditionalFormatting>
  <conditionalFormatting sqref="BC32:BC36">
    <cfRule type="beginsWith" dxfId="2840" priority="5485" operator="beginsWith" text="MUY ALTA">
      <formula>LEFT(BC32,LEN("MUY ALTA"))="MUY ALTA"</formula>
    </cfRule>
    <cfRule type="beginsWith" dxfId="2839" priority="5486" operator="beginsWith" text="ALTA">
      <formula>LEFT(BC32,LEN("ALTA"))="ALTA"</formula>
    </cfRule>
    <cfRule type="beginsWith" dxfId="2838" priority="5487" operator="beginsWith" text="MEDIA">
      <formula>LEFT(BC32,LEN("MEDIA"))="MEDIA"</formula>
    </cfRule>
    <cfRule type="beginsWith" dxfId="2837" priority="5488" operator="beginsWith" text="BAJA">
      <formula>LEFT(BC32,LEN("BAJA"))="BAJA"</formula>
    </cfRule>
    <cfRule type="beginsWith" dxfId="2836" priority="5489" operator="beginsWith" text="MUY BAJA">
      <formula>LEFT(BC32,LEN("MUY BAJA"))="MUY BAJA"</formula>
    </cfRule>
  </conditionalFormatting>
  <conditionalFormatting sqref="BE32:BE36">
    <cfRule type="cellIs" dxfId="2835" priority="5482" operator="equal">
      <formula>"Evitar"</formula>
    </cfRule>
    <cfRule type="cellIs" dxfId="2834" priority="5483" operator="equal">
      <formula>"Aceptar"</formula>
    </cfRule>
    <cfRule type="cellIs" dxfId="2833" priority="5484" operator="equal">
      <formula>"Reducir"</formula>
    </cfRule>
  </conditionalFormatting>
  <conditionalFormatting sqref="BE32:BE36">
    <cfRule type="cellIs" dxfId="2832" priority="5481" operator="equal">
      <formula>"compartir"</formula>
    </cfRule>
  </conditionalFormatting>
  <conditionalFormatting sqref="BE26">
    <cfRule type="cellIs" dxfId="2831" priority="5433" stopIfTrue="1" operator="equal">
      <formula>"SI"</formula>
    </cfRule>
  </conditionalFormatting>
  <conditionalFormatting sqref="BB26:BB30">
    <cfRule type="expression" dxfId="2830" priority="5407">
      <formula>"&lt;,2"</formula>
    </cfRule>
  </conditionalFormatting>
  <conditionalFormatting sqref="AZ26:AZ30">
    <cfRule type="expression" dxfId="2829" priority="5406">
      <formula>"&lt;,2"</formula>
    </cfRule>
  </conditionalFormatting>
  <conditionalFormatting sqref="BD26">
    <cfRule type="expression" dxfId="2828" priority="5408">
      <formula>$BG26=25</formula>
    </cfRule>
    <cfRule type="expression" dxfId="2827" priority="5409">
      <formula>$BG26=24</formula>
    </cfRule>
    <cfRule type="expression" dxfId="2826" priority="5410">
      <formula>$BG26=23</formula>
    </cfRule>
    <cfRule type="expression" dxfId="2825" priority="5411">
      <formula>$BG26=22</formula>
    </cfRule>
    <cfRule type="expression" dxfId="2824" priority="5412">
      <formula>$BG26=21</formula>
    </cfRule>
    <cfRule type="expression" dxfId="2823" priority="5413">
      <formula>$BG26=20</formula>
    </cfRule>
    <cfRule type="expression" dxfId="2822" priority="5414">
      <formula>$BG26=19</formula>
    </cfRule>
    <cfRule type="expression" dxfId="2821" priority="5415">
      <formula>$BG26=18</formula>
    </cfRule>
    <cfRule type="expression" dxfId="2820" priority="5416">
      <formula>$BG26=17</formula>
    </cfRule>
    <cfRule type="expression" dxfId="2819" priority="5417">
      <formula>$BG26=16</formula>
    </cfRule>
    <cfRule type="expression" dxfId="2818" priority="5418">
      <formula>$BG26=15</formula>
    </cfRule>
    <cfRule type="expression" dxfId="2817" priority="5419">
      <formula>$BG26=14</formula>
    </cfRule>
    <cfRule type="expression" dxfId="2816" priority="5420">
      <formula>$BG26=13</formula>
    </cfRule>
    <cfRule type="expression" dxfId="2815" priority="5421">
      <formula>$BG26=12</formula>
    </cfRule>
    <cfRule type="expression" dxfId="2814" priority="5422">
      <formula>$BG26=11</formula>
    </cfRule>
    <cfRule type="expression" dxfId="2813" priority="5423">
      <formula>$BG26=10</formula>
    </cfRule>
    <cfRule type="expression" dxfId="2812" priority="5424">
      <formula>$BG26=9</formula>
    </cfRule>
    <cfRule type="expression" dxfId="2811" priority="5425">
      <formula>$BG26=8</formula>
    </cfRule>
    <cfRule type="expression" dxfId="2810" priority="5426">
      <formula>$BG26=7</formula>
    </cfRule>
    <cfRule type="expression" dxfId="2809" priority="5427">
      <formula>$BG26=6</formula>
    </cfRule>
    <cfRule type="expression" dxfId="2808" priority="5428">
      <formula>$BG26=5</formula>
    </cfRule>
    <cfRule type="expression" dxfId="2807" priority="5429">
      <formula>$BG26=4</formula>
    </cfRule>
    <cfRule type="expression" dxfId="2806" priority="5430">
      <formula>$BG26=3</formula>
    </cfRule>
    <cfRule type="expression" dxfId="2805" priority="5431">
      <formula>$BG26=2</formula>
    </cfRule>
    <cfRule type="expression" dxfId="2804" priority="5432">
      <formula>$BG26=1</formula>
    </cfRule>
  </conditionalFormatting>
  <conditionalFormatting sqref="BA26:BA30">
    <cfRule type="beginsWith" dxfId="2803" priority="5401" operator="beginsWith" text="MUY ALTA">
      <formula>LEFT(BA26,LEN("MUY ALTA"))="MUY ALTA"</formula>
    </cfRule>
    <cfRule type="beginsWith" dxfId="2802" priority="5402" operator="beginsWith" text="ALTA">
      <formula>LEFT(BA26,LEN("ALTA"))="ALTA"</formula>
    </cfRule>
    <cfRule type="beginsWith" dxfId="2801" priority="5403" operator="beginsWith" text="MEDIA">
      <formula>LEFT(BA26,LEN("MEDIA"))="MEDIA"</formula>
    </cfRule>
    <cfRule type="beginsWith" dxfId="2800" priority="5404" operator="beginsWith" text="BAJA">
      <formula>LEFT(BA26,LEN("BAJA"))="BAJA"</formula>
    </cfRule>
    <cfRule type="beginsWith" dxfId="2799" priority="5405" operator="beginsWith" text="MUY BAJA">
      <formula>LEFT(BA26,LEN("MUY BAJA"))="MUY BAJA"</formula>
    </cfRule>
  </conditionalFormatting>
  <conditionalFormatting sqref="BC26:BC30">
    <cfRule type="beginsWith" dxfId="2798" priority="5396" operator="beginsWith" text="MUY ALTA">
      <formula>LEFT(BC26,LEN("MUY ALTA"))="MUY ALTA"</formula>
    </cfRule>
    <cfRule type="beginsWith" dxfId="2797" priority="5397" operator="beginsWith" text="ALTA">
      <formula>LEFT(BC26,LEN("ALTA"))="ALTA"</formula>
    </cfRule>
    <cfRule type="beginsWith" dxfId="2796" priority="5398" operator="beginsWith" text="MEDIA">
      <formula>LEFT(BC26,LEN("MEDIA"))="MEDIA"</formula>
    </cfRule>
    <cfRule type="beginsWith" dxfId="2795" priority="5399" operator="beginsWith" text="BAJA">
      <formula>LEFT(BC26,LEN("BAJA"))="BAJA"</formula>
    </cfRule>
    <cfRule type="beginsWith" dxfId="2794" priority="5400" operator="beginsWith" text="MUY BAJA">
      <formula>LEFT(BC26,LEN("MUY BAJA"))="MUY BAJA"</formula>
    </cfRule>
  </conditionalFormatting>
  <conditionalFormatting sqref="BE26:BE30">
    <cfRule type="cellIs" dxfId="2793" priority="5393" operator="equal">
      <formula>"Evitar"</formula>
    </cfRule>
    <cfRule type="cellIs" dxfId="2792" priority="5394" operator="equal">
      <formula>"Aceptar"</formula>
    </cfRule>
    <cfRule type="cellIs" dxfId="2791" priority="5395" operator="equal">
      <formula>"Reducir"</formula>
    </cfRule>
  </conditionalFormatting>
  <conditionalFormatting sqref="BE26:BE30">
    <cfRule type="cellIs" dxfId="2790" priority="5392" operator="equal">
      <formula>"compartir"</formula>
    </cfRule>
  </conditionalFormatting>
  <conditionalFormatting sqref="AL44">
    <cfRule type="cellIs" dxfId="2789" priority="5383" operator="equal">
      <formula>0</formula>
    </cfRule>
    <cfRule type="cellIs" dxfId="2788" priority="5384" operator="between">
      <formula>"0.1"</formula>
      <formula>100</formula>
    </cfRule>
    <cfRule type="cellIs" dxfId="2787" priority="5385" operator="between">
      <formula>0</formula>
      <formula>100</formula>
    </cfRule>
    <cfRule type="cellIs" dxfId="2786" priority="5386" operator="between">
      <formula>0</formula>
      <formula>100</formula>
    </cfRule>
  </conditionalFormatting>
  <conditionalFormatting sqref="AL44">
    <cfRule type="cellIs" dxfId="2785" priority="5382" operator="equal">
      <formula>0.58</formula>
    </cfRule>
  </conditionalFormatting>
  <conditionalFormatting sqref="Y38:Y42">
    <cfRule type="cellIs" dxfId="2784" priority="5087" operator="equal">
      <formula>"X"</formula>
    </cfRule>
  </conditionalFormatting>
  <conditionalFormatting sqref="AN38:AO42">
    <cfRule type="cellIs" dxfId="2783" priority="5085" operator="equal">
      <formula>"NO"</formula>
    </cfRule>
    <cfRule type="cellIs" dxfId="2782" priority="5086" operator="equal">
      <formula>"SI"</formula>
    </cfRule>
  </conditionalFormatting>
  <conditionalFormatting sqref="AP38:AQ42">
    <cfRule type="cellIs" dxfId="2781" priority="5083" operator="equal">
      <formula>"ALE"</formula>
    </cfRule>
    <cfRule type="cellIs" dxfId="2780" priority="5084" operator="equal">
      <formula>"CON"</formula>
    </cfRule>
  </conditionalFormatting>
  <conditionalFormatting sqref="AG38:AH42">
    <cfRule type="cellIs" dxfId="2779" priority="5082" operator="equal">
      <formula>25</formula>
    </cfRule>
  </conditionalFormatting>
  <conditionalFormatting sqref="AI38:AJ42">
    <cfRule type="cellIs" dxfId="2778" priority="5081" operator="equal">
      <formula>15</formula>
    </cfRule>
  </conditionalFormatting>
  <conditionalFormatting sqref="Y38:Y42">
    <cfRule type="cellIs" dxfId="2777" priority="5028" operator="equal">
      <formula>"Y"</formula>
    </cfRule>
  </conditionalFormatting>
  <conditionalFormatting sqref="AL38:AL42">
    <cfRule type="cellIs" dxfId="2776" priority="5073" operator="equal">
      <formula>0</formula>
    </cfRule>
    <cfRule type="cellIs" dxfId="2775" priority="5074" operator="between">
      <formula>"0.1"</formula>
      <formula>100</formula>
    </cfRule>
    <cfRule type="cellIs" dxfId="2774" priority="5075" operator="between">
      <formula>0</formula>
      <formula>100</formula>
    </cfRule>
    <cfRule type="cellIs" dxfId="2773" priority="5076" operator="between">
      <formula>0</formula>
      <formula>100</formula>
    </cfRule>
  </conditionalFormatting>
  <conditionalFormatting sqref="BE38">
    <cfRule type="cellIs" dxfId="2772" priority="5072" stopIfTrue="1" operator="equal">
      <formula>"SI"</formula>
    </cfRule>
  </conditionalFormatting>
  <conditionalFormatting sqref="AL38:AL42">
    <cfRule type="cellIs" dxfId="2771" priority="5071" operator="equal">
      <formula>0.58</formula>
    </cfRule>
  </conditionalFormatting>
  <conditionalFormatting sqref="BB38:BB42">
    <cfRule type="expression" dxfId="2770" priority="5045">
      <formula>"&lt;,2"</formula>
    </cfRule>
  </conditionalFormatting>
  <conditionalFormatting sqref="AZ38:AZ42">
    <cfRule type="expression" dxfId="2769" priority="5044">
      <formula>"&lt;,2"</formula>
    </cfRule>
  </conditionalFormatting>
  <conditionalFormatting sqref="BD38">
    <cfRule type="expression" dxfId="2768" priority="5046">
      <formula>$BG38=25</formula>
    </cfRule>
    <cfRule type="expression" dxfId="2767" priority="5047">
      <formula>$BG38=24</formula>
    </cfRule>
    <cfRule type="expression" dxfId="2766" priority="5048">
      <formula>$BG38=23</formula>
    </cfRule>
    <cfRule type="expression" dxfId="2765" priority="5049">
      <formula>$BG38=22</formula>
    </cfRule>
    <cfRule type="expression" dxfId="2764" priority="5050">
      <formula>$BG38=21</formula>
    </cfRule>
    <cfRule type="expression" dxfId="2763" priority="5051">
      <formula>$BG38=20</formula>
    </cfRule>
    <cfRule type="expression" dxfId="2762" priority="5052">
      <formula>$BG38=19</formula>
    </cfRule>
    <cfRule type="expression" dxfId="2761" priority="5053">
      <formula>$BG38=18</formula>
    </cfRule>
    <cfRule type="expression" dxfId="2760" priority="5054">
      <formula>$BG38=17</formula>
    </cfRule>
    <cfRule type="expression" dxfId="2759" priority="5055">
      <formula>$BG38=16</formula>
    </cfRule>
    <cfRule type="expression" dxfId="2758" priority="5056">
      <formula>$BG38=15</formula>
    </cfRule>
    <cfRule type="expression" dxfId="2757" priority="5057">
      <formula>$BG38=14</formula>
    </cfRule>
    <cfRule type="expression" dxfId="2756" priority="5058">
      <formula>$BG38=13</formula>
    </cfRule>
    <cfRule type="expression" dxfId="2755" priority="5059">
      <formula>$BG38=12</formula>
    </cfRule>
    <cfRule type="expression" dxfId="2754" priority="5060">
      <formula>$BG38=11</formula>
    </cfRule>
    <cfRule type="expression" dxfId="2753" priority="5061">
      <formula>$BG38=10</formula>
    </cfRule>
    <cfRule type="expression" dxfId="2752" priority="5062">
      <formula>$BG38=9</formula>
    </cfRule>
    <cfRule type="expression" dxfId="2751" priority="5063">
      <formula>$BG38=8</formula>
    </cfRule>
    <cfRule type="expression" dxfId="2750" priority="5064">
      <formula>$BG38=7</formula>
    </cfRule>
    <cfRule type="expression" dxfId="2749" priority="5065">
      <formula>$BG38=6</formula>
    </cfRule>
    <cfRule type="expression" dxfId="2748" priority="5066">
      <formula>$BG38=5</formula>
    </cfRule>
    <cfRule type="expression" dxfId="2747" priority="5067">
      <formula>$BG38=4</formula>
    </cfRule>
    <cfRule type="expression" dxfId="2746" priority="5068">
      <formula>$BG38=3</formula>
    </cfRule>
    <cfRule type="expression" dxfId="2745" priority="5069">
      <formula>$BG38=2</formula>
    </cfRule>
    <cfRule type="expression" dxfId="2744" priority="5070">
      <formula>$BG38=1</formula>
    </cfRule>
  </conditionalFormatting>
  <conditionalFormatting sqref="BA38:BA42">
    <cfRule type="beginsWith" dxfId="2743" priority="5039" operator="beginsWith" text="MUY ALTA">
      <formula>LEFT(BA38,LEN("MUY ALTA"))="MUY ALTA"</formula>
    </cfRule>
    <cfRule type="beginsWith" dxfId="2742" priority="5040" operator="beginsWith" text="ALTA">
      <formula>LEFT(BA38,LEN("ALTA"))="ALTA"</formula>
    </cfRule>
    <cfRule type="beginsWith" dxfId="2741" priority="5041" operator="beginsWith" text="MEDIA">
      <formula>LEFT(BA38,LEN("MEDIA"))="MEDIA"</formula>
    </cfRule>
    <cfRule type="beginsWith" dxfId="2740" priority="5042" operator="beginsWith" text="BAJA">
      <formula>LEFT(BA38,LEN("BAJA"))="BAJA"</formula>
    </cfRule>
    <cfRule type="beginsWith" dxfId="2739" priority="5043" operator="beginsWith" text="MUY BAJA">
      <formula>LEFT(BA38,LEN("MUY BAJA"))="MUY BAJA"</formula>
    </cfRule>
  </conditionalFormatting>
  <conditionalFormatting sqref="BC38:BC42">
    <cfRule type="beginsWith" dxfId="2738" priority="5034" operator="beginsWith" text="MUY ALTA">
      <formula>LEFT(BC38,LEN("MUY ALTA"))="MUY ALTA"</formula>
    </cfRule>
    <cfRule type="beginsWith" dxfId="2737" priority="5035" operator="beginsWith" text="ALTA">
      <formula>LEFT(BC38,LEN("ALTA"))="ALTA"</formula>
    </cfRule>
    <cfRule type="beginsWith" dxfId="2736" priority="5036" operator="beginsWith" text="MEDIA">
      <formula>LEFT(BC38,LEN("MEDIA"))="MEDIA"</formula>
    </cfRule>
    <cfRule type="beginsWith" dxfId="2735" priority="5037" operator="beginsWith" text="BAJA">
      <formula>LEFT(BC38,LEN("BAJA"))="BAJA"</formula>
    </cfRule>
    <cfRule type="beginsWith" dxfId="2734" priority="5038" operator="beginsWith" text="MUY BAJA">
      <formula>LEFT(BC38,LEN("MUY BAJA"))="MUY BAJA"</formula>
    </cfRule>
  </conditionalFormatting>
  <conditionalFormatting sqref="AR38:AS42">
    <cfRule type="cellIs" dxfId="2733" priority="5032" operator="equal">
      <formula>"NO"</formula>
    </cfRule>
  </conditionalFormatting>
  <conditionalFormatting sqref="BE38:BE42">
    <cfRule type="cellIs" dxfId="2732" priority="5029" operator="equal">
      <formula>"Evitar"</formula>
    </cfRule>
    <cfRule type="cellIs" dxfId="2731" priority="5030" operator="equal">
      <formula>"Aceptar"</formula>
    </cfRule>
    <cfRule type="cellIs" dxfId="2730" priority="5031" operator="equal">
      <formula>"Reducir"</formula>
    </cfRule>
  </conditionalFormatting>
  <conditionalFormatting sqref="AG38:AH42">
    <cfRule type="expression" dxfId="2729" priority="5025">
      <formula>AI38=15</formula>
    </cfRule>
  </conditionalFormatting>
  <conditionalFormatting sqref="AI38:AJ42">
    <cfRule type="expression" dxfId="2728" priority="5024">
      <formula>AG38=25</formula>
    </cfRule>
  </conditionalFormatting>
  <conditionalFormatting sqref="AE38:AF38">
    <cfRule type="expression" dxfId="2727" priority="5011">
      <formula>AE38=10</formula>
    </cfRule>
    <cfRule type="expression" dxfId="2726" priority="5012">
      <formula>AC38=15</formula>
    </cfRule>
    <cfRule type="expression" dxfId="2725" priority="5013">
      <formula>AA38=25</formula>
    </cfRule>
    <cfRule type="cellIs" dxfId="2724" priority="5023" operator="equal">
      <formula>25</formula>
    </cfRule>
  </conditionalFormatting>
  <conditionalFormatting sqref="AE38:AF38">
    <cfRule type="expression" dxfId="2723" priority="5020">
      <formula>AG38=15</formula>
    </cfRule>
    <cfRule type="expression" dxfId="2722" priority="5021">
      <formula>AI38=10</formula>
    </cfRule>
    <cfRule type="expression" dxfId="2721" priority="5022">
      <formula>AG38=15</formula>
    </cfRule>
  </conditionalFormatting>
  <conditionalFormatting sqref="AA38:AB38">
    <cfRule type="expression" dxfId="2720" priority="5017">
      <formula>AE38=10</formula>
    </cfRule>
    <cfRule type="expression" dxfId="2719" priority="5018">
      <formula>AA38=25</formula>
    </cfRule>
    <cfRule type="expression" dxfId="2718" priority="5019">
      <formula>AC38=15</formula>
    </cfRule>
  </conditionalFormatting>
  <conditionalFormatting sqref="AC38:AD38">
    <cfRule type="expression" dxfId="2717" priority="5014">
      <formula>AC38=15</formula>
    </cfRule>
    <cfRule type="expression" dxfId="2716" priority="5015">
      <formula>AE38=10</formula>
    </cfRule>
    <cfRule type="expression" dxfId="2715" priority="5016">
      <formula>AA38=25</formula>
    </cfRule>
  </conditionalFormatting>
  <conditionalFormatting sqref="AE39:AF42">
    <cfRule type="expression" dxfId="2714" priority="4998">
      <formula>AE39=10</formula>
    </cfRule>
    <cfRule type="expression" dxfId="2713" priority="4999">
      <formula>AC39=15</formula>
    </cfRule>
    <cfRule type="expression" dxfId="2712" priority="5000">
      <formula>AA39=25</formula>
    </cfRule>
    <cfRule type="cellIs" dxfId="2711" priority="5010" operator="equal">
      <formula>25</formula>
    </cfRule>
  </conditionalFormatting>
  <conditionalFormatting sqref="AE39:AF42">
    <cfRule type="expression" dxfId="2710" priority="5007">
      <formula>AG39=15</formula>
    </cfRule>
    <cfRule type="expression" dxfId="2709" priority="5008">
      <formula>AI39=10</formula>
    </cfRule>
    <cfRule type="expression" dxfId="2708" priority="5009">
      <formula>AG39=15</formula>
    </cfRule>
  </conditionalFormatting>
  <conditionalFormatting sqref="AA39:AB42">
    <cfRule type="expression" dxfId="2707" priority="5004">
      <formula>AE39=10</formula>
    </cfRule>
    <cfRule type="expression" dxfId="2706" priority="5005">
      <formula>AA39=25</formula>
    </cfRule>
    <cfRule type="expression" dxfId="2705" priority="5006">
      <formula>AC39=15</formula>
    </cfRule>
  </conditionalFormatting>
  <conditionalFormatting sqref="AC39:AD42">
    <cfRule type="expression" dxfId="2704" priority="5001">
      <formula>AC39=15</formula>
    </cfRule>
    <cfRule type="expression" dxfId="2703" priority="5002">
      <formula>AE39=10</formula>
    </cfRule>
    <cfRule type="expression" dxfId="2702" priority="5003">
      <formula>AA39=25</formula>
    </cfRule>
  </conditionalFormatting>
  <conditionalFormatting sqref="Y38:Y42">
    <cfRule type="expression" dxfId="2701" priority="4997">
      <formula>Z38="X"</formula>
    </cfRule>
  </conditionalFormatting>
  <conditionalFormatting sqref="AM38">
    <cfRule type="cellIs" dxfId="2700" priority="4994" operator="equal">
      <formula>0.6</formula>
    </cfRule>
    <cfRule type="cellIs" dxfId="2699" priority="4995" operator="equal">
      <formula>1</formula>
    </cfRule>
    <cfRule type="cellIs" dxfId="2698" priority="4996" operator="equal">
      <formula>0.8</formula>
    </cfRule>
  </conditionalFormatting>
  <conditionalFormatting sqref="BE38:BE42">
    <cfRule type="cellIs" dxfId="2697" priority="4993" operator="equal">
      <formula>"compartir"</formula>
    </cfRule>
  </conditionalFormatting>
  <conditionalFormatting sqref="Z38">
    <cfRule type="cellIs" dxfId="2696" priority="4992" operator="equal">
      <formula>"X"</formula>
    </cfRule>
  </conditionalFormatting>
  <conditionalFormatting sqref="Z38">
    <cfRule type="cellIs" dxfId="2695" priority="4991" operator="equal">
      <formula>"X"</formula>
    </cfRule>
  </conditionalFormatting>
  <conditionalFormatting sqref="Z38">
    <cfRule type="expression" dxfId="2694" priority="4989">
      <formula>Y38=Y</formula>
    </cfRule>
    <cfRule type="expression" dxfId="2693" priority="4990">
      <formula>Y38="y"</formula>
    </cfRule>
  </conditionalFormatting>
  <conditionalFormatting sqref="T38:T42">
    <cfRule type="expression" dxfId="2692" priority="4977">
      <formula>"&lt;,2"</formula>
    </cfRule>
  </conditionalFormatting>
  <conditionalFormatting sqref="U38:U42">
    <cfRule type="cellIs" dxfId="2691" priority="4969" operator="equal">
      <formula>20</formula>
    </cfRule>
    <cfRule type="cellIs" dxfId="2690" priority="4970" operator="equal">
      <formula>10</formula>
    </cfRule>
    <cfRule type="cellIs" dxfId="2689" priority="4971" operator="equal">
      <formula>5</formula>
    </cfRule>
    <cfRule type="cellIs" dxfId="2688" priority="4972" operator="equal">
      <formula>1</formula>
    </cfRule>
    <cfRule type="cellIs" dxfId="2687" priority="4973" operator="equal">
      <formula>0.8</formula>
    </cfRule>
    <cfRule type="cellIs" dxfId="2686" priority="4974" operator="equal">
      <formula>0.6</formula>
    </cfRule>
    <cfRule type="cellIs" dxfId="2685" priority="4975" operator="equal">
      <formula>0.4</formula>
    </cfRule>
    <cfRule type="cellIs" dxfId="2684" priority="4976" operator="equal">
      <formula>20%</formula>
    </cfRule>
  </conditionalFormatting>
  <conditionalFormatting sqref="S38:S42">
    <cfRule type="cellIs" dxfId="2683" priority="4968" operator="equal">
      <formula>0.2</formula>
    </cfRule>
  </conditionalFormatting>
  <conditionalFormatting sqref="R38:R42">
    <cfRule type="beginsWith" priority="4955" operator="beginsWith" text="La actividad que conlleva el riesgo se ejecuta como máximos 2 veces por año">
      <formula>LEFT(R38,LEN("La actividad que conlleva el riesgo se ejecuta como máximos 2 veces por año"))="La actividad que conlleva el riesgo se ejecuta como máximos 2 veces por año"</formula>
    </cfRule>
    <cfRule type="cellIs" dxfId="2682" priority="4956" operator="equal">
      <formula>"La actividad que conlleva el riesgo se ejecuta como máximos 2 veces por año"</formula>
    </cfRule>
    <cfRule type="cellIs" dxfId="2681" priority="4957" operator="equal">
      <formula>"La actividad que conlleva el riesgo se ejecuta como máximos 2 veces por año "</formula>
    </cfRule>
    <cfRule type="containsText" dxfId="2680" priority="4959" operator="containsText" text="La actividad que conlleva el riesgo se ejecuta como máximos 2 veces por año">
      <formula>NOT(ISERROR(SEARCH("La actividad que conlleva el riesgo se ejecuta como máximos 2 veces por año",R38)))</formula>
    </cfRule>
    <cfRule type="cellIs" dxfId="2679" priority="4960" operator="equal">
      <formula>"La actividad que conlleva el riesgo se ejecuta como máximos 2 veces por año"</formula>
    </cfRule>
    <cfRule type="cellIs" dxfId="2678" priority="4961" operator="equal">
      <formula>"La actividad que conlleva el riesgo se ejecuta como máximos 2 veces por año"</formula>
    </cfRule>
  </conditionalFormatting>
  <conditionalFormatting sqref="W38">
    <cfRule type="expression" dxfId="2677" priority="4952" stopIfTrue="1">
      <formula>$V$20=25</formula>
    </cfRule>
    <cfRule type="expression" dxfId="2676" priority="4953">
      <formula>$V$20</formula>
    </cfRule>
    <cfRule type="expression" dxfId="2675" priority="4954">
      <formula>$V$20=25</formula>
    </cfRule>
    <cfRule type="expression" dxfId="2674" priority="4978">
      <formula>$U38=25</formula>
    </cfRule>
    <cfRule type="expression" dxfId="2673" priority="4979">
      <formula>$U38=24</formula>
    </cfRule>
    <cfRule type="expression" dxfId="2672" priority="4980">
      <formula>$U38=23</formula>
    </cfRule>
    <cfRule type="expression" dxfId="2671" priority="4981">
      <formula>$U38=22</formula>
    </cfRule>
    <cfRule type="expression" dxfId="2670" priority="4982">
      <formula>$U38=21</formula>
    </cfRule>
    <cfRule type="expression" dxfId="2669" priority="4983">
      <formula>$U38=20</formula>
    </cfRule>
    <cfRule type="expression" dxfId="2668" priority="4984">
      <formula>$U38=19</formula>
    </cfRule>
    <cfRule type="expression" dxfId="2667" priority="4985">
      <formula>$V$20</formula>
    </cfRule>
    <cfRule type="expression" dxfId="2666" priority="4986">
      <formula>$V38=17</formula>
    </cfRule>
    <cfRule type="expression" dxfId="2665" priority="4987">
      <formula>$V38=16</formula>
    </cfRule>
    <cfRule type="expression" dxfId="2664" priority="4988">
      <formula>$V38=15</formula>
    </cfRule>
  </conditionalFormatting>
  <conditionalFormatting sqref="V38:V42">
    <cfRule type="endsWith" dxfId="2663" priority="4937" operator="endsWith" text="11">
      <formula>RIGHT(V38,LEN("11"))="11"</formula>
    </cfRule>
    <cfRule type="endsWith" dxfId="2662" priority="4938" operator="endsWith" text="12">
      <formula>RIGHT(V38,LEN("12"))="12"</formula>
    </cfRule>
    <cfRule type="endsWith" dxfId="2661" priority="4939" operator="endsWith" text="13">
      <formula>RIGHT(V38,LEN("13"))="13"</formula>
    </cfRule>
    <cfRule type="endsWith" dxfId="2660" priority="4940" operator="endsWith" text="14">
      <formula>RIGHT(V38,LEN("14"))="14"</formula>
    </cfRule>
    <cfRule type="endsWith" dxfId="2659" priority="4941" operator="endsWith" text="15">
      <formula>RIGHT(V38,LEN("15"))="15"</formula>
    </cfRule>
    <cfRule type="endsWith" dxfId="2658" priority="4942" operator="endsWith" text="16">
      <formula>RIGHT(V38,LEN("16"))="16"</formula>
    </cfRule>
    <cfRule type="endsWith" dxfId="2657" priority="4943" operator="endsWith" text="17">
      <formula>RIGHT(V38,LEN("17"))="17"</formula>
    </cfRule>
    <cfRule type="endsWith" dxfId="2656" priority="4944" operator="endsWith" text="25">
      <formula>RIGHT(V38,LEN("25"))="25"</formula>
    </cfRule>
    <cfRule type="endsWith" dxfId="2655" priority="4945" operator="endsWith" text="24">
      <formula>RIGHT(V38,LEN("24"))="24"</formula>
    </cfRule>
    <cfRule type="endsWith" dxfId="2654" priority="4946" operator="endsWith" text="23">
      <formula>RIGHT(V38,LEN("23"))="23"</formula>
    </cfRule>
    <cfRule type="endsWith" dxfId="2653" priority="4947" operator="endsWith" text="22">
      <formula>RIGHT(V38,LEN("22"))="22"</formula>
    </cfRule>
    <cfRule type="endsWith" dxfId="2652" priority="4948" operator="endsWith" text="21">
      <formula>RIGHT(V38,LEN("21"))="21"</formula>
    </cfRule>
    <cfRule type="endsWith" dxfId="2651" priority="4949" operator="endsWith" text="20">
      <formula>RIGHT(V38,LEN("20"))="20"</formula>
    </cfRule>
    <cfRule type="endsWith" dxfId="2650" priority="4950" operator="endsWith" text="19">
      <formula>RIGHT(V38,LEN("19"))="19"</formula>
    </cfRule>
    <cfRule type="endsWith" dxfId="2649" priority="4951" operator="endsWith" text="18">
      <formula>RIGHT(V38,LEN("18"))="18"</formula>
    </cfRule>
  </conditionalFormatting>
  <conditionalFormatting sqref="Y50:Y54">
    <cfRule type="cellIs" dxfId="2648" priority="3141" operator="equal">
      <formula>"X"</formula>
    </cfRule>
  </conditionalFormatting>
  <conditionalFormatting sqref="AN50:AO54">
    <cfRule type="cellIs" dxfId="2647" priority="3139" operator="equal">
      <formula>"NO"</formula>
    </cfRule>
    <cfRule type="cellIs" dxfId="2646" priority="3140" operator="equal">
      <formula>"SI"</formula>
    </cfRule>
  </conditionalFormatting>
  <conditionalFormatting sqref="AP50:AQ54">
    <cfRule type="cellIs" dxfId="2645" priority="3137" operator="equal">
      <formula>"ALE"</formula>
    </cfRule>
    <cfRule type="cellIs" dxfId="2644" priority="3138" operator="equal">
      <formula>"CON"</formula>
    </cfRule>
  </conditionalFormatting>
  <conditionalFormatting sqref="AG50:AH54">
    <cfRule type="cellIs" dxfId="2643" priority="3136" operator="equal">
      <formula>25</formula>
    </cfRule>
  </conditionalFormatting>
  <conditionalFormatting sqref="AI50:AJ54">
    <cfRule type="cellIs" dxfId="2642" priority="3135" operator="equal">
      <formula>15</formula>
    </cfRule>
  </conditionalFormatting>
  <conditionalFormatting sqref="Y50:Y54">
    <cfRule type="cellIs" dxfId="2641" priority="3123" operator="equal">
      <formula>"Y"</formula>
    </cfRule>
  </conditionalFormatting>
  <conditionalFormatting sqref="AL50:AL54">
    <cfRule type="cellIs" dxfId="2640" priority="3127" operator="equal">
      <formula>0</formula>
    </cfRule>
    <cfRule type="cellIs" dxfId="2639" priority="3128" operator="between">
      <formula>"0.1"</formula>
      <formula>100</formula>
    </cfRule>
    <cfRule type="cellIs" dxfId="2638" priority="3129" operator="between">
      <formula>0</formula>
      <formula>100</formula>
    </cfRule>
    <cfRule type="cellIs" dxfId="2637" priority="3130" operator="between">
      <formula>0</formula>
      <formula>100</formula>
    </cfRule>
  </conditionalFormatting>
  <conditionalFormatting sqref="AL50:AL54">
    <cfRule type="cellIs" dxfId="2636" priority="3126" operator="equal">
      <formula>0.58</formula>
    </cfRule>
  </conditionalFormatting>
  <conditionalFormatting sqref="AR50:AS54">
    <cfRule type="cellIs" dxfId="2635" priority="3124" operator="equal">
      <formula>"NO"</formula>
    </cfRule>
  </conditionalFormatting>
  <conditionalFormatting sqref="AG50:AH54">
    <cfRule type="expression" dxfId="2634" priority="3120">
      <formula>AI50=15</formula>
    </cfRule>
  </conditionalFormatting>
  <conditionalFormatting sqref="AI50:AJ54">
    <cfRule type="expression" dxfId="2633" priority="3119">
      <formula>AG50=25</formula>
    </cfRule>
  </conditionalFormatting>
  <conditionalFormatting sqref="AE50:AF50">
    <cfRule type="expression" dxfId="2632" priority="3106">
      <formula>AE50=10</formula>
    </cfRule>
    <cfRule type="expression" dxfId="2631" priority="3107">
      <formula>AC50=15</formula>
    </cfRule>
    <cfRule type="expression" dxfId="2630" priority="3108">
      <formula>AA50=25</formula>
    </cfRule>
    <cfRule type="cellIs" dxfId="2629" priority="3118" operator="equal">
      <formula>25</formula>
    </cfRule>
  </conditionalFormatting>
  <conditionalFormatting sqref="AE50:AF50">
    <cfRule type="expression" dxfId="2628" priority="3115">
      <formula>AG50=15</formula>
    </cfRule>
    <cfRule type="expression" dxfId="2627" priority="3116">
      <formula>AI50=10</formula>
    </cfRule>
    <cfRule type="expression" dxfId="2626" priority="3117">
      <formula>AG50=15</formula>
    </cfRule>
  </conditionalFormatting>
  <conditionalFormatting sqref="AA50:AB50">
    <cfRule type="expression" dxfId="2625" priority="3112">
      <formula>AE50=10</formula>
    </cfRule>
    <cfRule type="expression" dxfId="2624" priority="3113">
      <formula>AA50=25</formula>
    </cfRule>
    <cfRule type="expression" dxfId="2623" priority="3114">
      <formula>AC50=15</formula>
    </cfRule>
  </conditionalFormatting>
  <conditionalFormatting sqref="AC50:AD50">
    <cfRule type="expression" dxfId="2622" priority="3109">
      <formula>AC50=15</formula>
    </cfRule>
    <cfRule type="expression" dxfId="2621" priority="3110">
      <formula>AE50=10</formula>
    </cfRule>
    <cfRule type="expression" dxfId="2620" priority="3111">
      <formula>AA50=25</formula>
    </cfRule>
  </conditionalFormatting>
  <conditionalFormatting sqref="AE51:AF54">
    <cfRule type="expression" dxfId="2619" priority="3093">
      <formula>AE51=10</formula>
    </cfRule>
    <cfRule type="expression" dxfId="2618" priority="3094">
      <formula>AC51=15</formula>
    </cfRule>
    <cfRule type="expression" dxfId="2617" priority="3095">
      <formula>AA51=25</formula>
    </cfRule>
    <cfRule type="cellIs" dxfId="2616" priority="3105" operator="equal">
      <formula>25</formula>
    </cfRule>
  </conditionalFormatting>
  <conditionalFormatting sqref="AE51:AF54">
    <cfRule type="expression" dxfId="2615" priority="3102">
      <formula>AG51=15</formula>
    </cfRule>
    <cfRule type="expression" dxfId="2614" priority="3103">
      <formula>AI51=10</formula>
    </cfRule>
    <cfRule type="expression" dxfId="2613" priority="3104">
      <formula>AG51=15</formula>
    </cfRule>
  </conditionalFormatting>
  <conditionalFormatting sqref="AA51:AB54">
    <cfRule type="expression" dxfId="2612" priority="3099">
      <formula>AE51=10</formula>
    </cfRule>
    <cfRule type="expression" dxfId="2611" priority="3100">
      <formula>AA51=25</formula>
    </cfRule>
    <cfRule type="expression" dxfId="2610" priority="3101">
      <formula>AC51=15</formula>
    </cfRule>
  </conditionalFormatting>
  <conditionalFormatting sqref="AC51:AD54">
    <cfRule type="expression" dxfId="2609" priority="3096">
      <formula>AC51=15</formula>
    </cfRule>
    <cfRule type="expression" dxfId="2608" priority="3097">
      <formula>AE51=10</formula>
    </cfRule>
    <cfRule type="expression" dxfId="2607" priority="3098">
      <formula>AA51=25</formula>
    </cfRule>
  </conditionalFormatting>
  <conditionalFormatting sqref="Y50:Y54">
    <cfRule type="expression" dxfId="2606" priority="3092">
      <formula>Z50="X"</formula>
    </cfRule>
  </conditionalFormatting>
  <conditionalFormatting sqref="AM50">
    <cfRule type="cellIs" dxfId="2605" priority="3089" operator="equal">
      <formula>0.6</formula>
    </cfRule>
    <cfRule type="cellIs" dxfId="2604" priority="3090" operator="equal">
      <formula>1</formula>
    </cfRule>
    <cfRule type="cellIs" dxfId="2603" priority="3091" operator="equal">
      <formula>0.8</formula>
    </cfRule>
  </conditionalFormatting>
  <conditionalFormatting sqref="Z50">
    <cfRule type="cellIs" dxfId="2602" priority="3088" operator="equal">
      <formula>"X"</formula>
    </cfRule>
  </conditionalFormatting>
  <conditionalFormatting sqref="Z50">
    <cfRule type="cellIs" dxfId="2601" priority="3087" operator="equal">
      <formula>"X"</formula>
    </cfRule>
  </conditionalFormatting>
  <conditionalFormatting sqref="Z50">
    <cfRule type="expression" dxfId="2600" priority="3085">
      <formula>Y50=Y</formula>
    </cfRule>
    <cfRule type="expression" dxfId="2599" priority="3086">
      <formula>Y50="y"</formula>
    </cfRule>
  </conditionalFormatting>
  <conditionalFormatting sqref="T50:T54">
    <cfRule type="expression" dxfId="2598" priority="3084">
      <formula>"&lt;,2"</formula>
    </cfRule>
  </conditionalFormatting>
  <conditionalFormatting sqref="U50:U54">
    <cfRule type="cellIs" dxfId="2597" priority="3076" operator="equal">
      <formula>20</formula>
    </cfRule>
    <cfRule type="cellIs" dxfId="2596" priority="3077" operator="equal">
      <formula>10</formula>
    </cfRule>
    <cfRule type="cellIs" dxfId="2595" priority="3078" operator="equal">
      <formula>5</formula>
    </cfRule>
    <cfRule type="cellIs" dxfId="2594" priority="3079" operator="equal">
      <formula>1</formula>
    </cfRule>
    <cfRule type="cellIs" dxfId="2593" priority="3080" operator="equal">
      <formula>0.8</formula>
    </cfRule>
    <cfRule type="cellIs" dxfId="2592" priority="3081" operator="equal">
      <formula>0.6</formula>
    </cfRule>
    <cfRule type="cellIs" dxfId="2591" priority="3082" operator="equal">
      <formula>0.4</formula>
    </cfRule>
    <cfRule type="cellIs" dxfId="2590" priority="3083" operator="equal">
      <formula>20%</formula>
    </cfRule>
  </conditionalFormatting>
  <conditionalFormatting sqref="S50:S54">
    <cfRule type="cellIs" dxfId="2589" priority="3075" operator="equal">
      <formula>0.2</formula>
    </cfRule>
  </conditionalFormatting>
  <conditionalFormatting sqref="R50:R54">
    <cfRule type="beginsWith" priority="3062" operator="beginsWith" text="La actividad que conlleva el riesgo se ejecuta como máximos 2 veces por año">
      <formula>LEFT(R50,LEN("La actividad que conlleva el riesgo se ejecuta como máximos 2 veces por año"))="La actividad que conlleva el riesgo se ejecuta como máximos 2 veces por año"</formula>
    </cfRule>
    <cfRule type="cellIs" dxfId="2588" priority="3063" operator="equal">
      <formula>"La actividad que conlleva el riesgo se ejecuta como máximos 2 veces por año"</formula>
    </cfRule>
    <cfRule type="cellIs" dxfId="2587" priority="3064" operator="equal">
      <formula>"La actividad que conlleva el riesgo se ejecuta como máximos 2 veces por año "</formula>
    </cfRule>
    <cfRule type="containsText" dxfId="2586" priority="3066" operator="containsText" text="La actividad que conlleva el riesgo se ejecuta como máximos 2 veces por año">
      <formula>NOT(ISERROR(SEARCH("La actividad que conlleva el riesgo se ejecuta como máximos 2 veces por año",R50)))</formula>
    </cfRule>
    <cfRule type="cellIs" dxfId="2585" priority="3067" operator="equal">
      <formula>"La actividad que conlleva el riesgo se ejecuta como máximos 2 veces por año"</formula>
    </cfRule>
    <cfRule type="cellIs" dxfId="2584" priority="3068" operator="equal">
      <formula>"La actividad que conlleva el riesgo se ejecuta como máximos 2 veces por año"</formula>
    </cfRule>
  </conditionalFormatting>
  <conditionalFormatting sqref="V50:V54">
    <cfRule type="endsWith" dxfId="2583" priority="3047" operator="endsWith" text="11">
      <formula>RIGHT(V50,LEN("11"))="11"</formula>
    </cfRule>
    <cfRule type="endsWith" dxfId="2582" priority="3048" operator="endsWith" text="12">
      <formula>RIGHT(V50,LEN("12"))="12"</formula>
    </cfRule>
    <cfRule type="endsWith" dxfId="2581" priority="3049" operator="endsWith" text="13">
      <formula>RIGHT(V50,LEN("13"))="13"</formula>
    </cfRule>
    <cfRule type="endsWith" dxfId="2580" priority="3050" operator="endsWith" text="14">
      <formula>RIGHT(V50,LEN("14"))="14"</formula>
    </cfRule>
    <cfRule type="endsWith" dxfId="2579" priority="3051" operator="endsWith" text="15">
      <formula>RIGHT(V50,LEN("15"))="15"</formula>
    </cfRule>
    <cfRule type="endsWith" dxfId="2578" priority="3052" operator="endsWith" text="16">
      <formula>RIGHT(V50,LEN("16"))="16"</formula>
    </cfRule>
    <cfRule type="endsWith" dxfId="2577" priority="3053" operator="endsWith" text="17">
      <formula>RIGHT(V50,LEN("17"))="17"</formula>
    </cfRule>
    <cfRule type="endsWith" dxfId="2576" priority="3054" operator="endsWith" text="25">
      <formula>RIGHT(V50,LEN("25"))="25"</formula>
    </cfRule>
    <cfRule type="endsWith" dxfId="2575" priority="3055" operator="endsWith" text="24">
      <formula>RIGHT(V50,LEN("24"))="24"</formula>
    </cfRule>
    <cfRule type="endsWith" dxfId="2574" priority="3056" operator="endsWith" text="23">
      <formula>RIGHT(V50,LEN("23"))="23"</formula>
    </cfRule>
    <cfRule type="endsWith" dxfId="2573" priority="3057" operator="endsWith" text="22">
      <formula>RIGHT(V50,LEN("22"))="22"</formula>
    </cfRule>
    <cfRule type="endsWith" dxfId="2572" priority="3058" operator="endsWith" text="21">
      <formula>RIGHT(V50,LEN("21"))="21"</formula>
    </cfRule>
    <cfRule type="endsWith" dxfId="2571" priority="3059" operator="endsWith" text="20">
      <formula>RIGHT(V50,LEN("20"))="20"</formula>
    </cfRule>
    <cfRule type="endsWith" dxfId="2570" priority="3060" operator="endsWith" text="19">
      <formula>RIGHT(V50,LEN("19"))="19"</formula>
    </cfRule>
    <cfRule type="endsWith" dxfId="2569" priority="3061" operator="endsWith" text="18">
      <formula>RIGHT(V50,LEN("18"))="18"</formula>
    </cfRule>
  </conditionalFormatting>
  <conditionalFormatting sqref="BE128">
    <cfRule type="cellIs" dxfId="2568" priority="591" stopIfTrue="1" operator="equal">
      <formula>"SI"</formula>
    </cfRule>
  </conditionalFormatting>
  <conditionalFormatting sqref="BB128:BB132">
    <cfRule type="expression" dxfId="2567" priority="565">
      <formula>"&lt;,2"</formula>
    </cfRule>
  </conditionalFormatting>
  <conditionalFormatting sqref="AZ128:AZ132">
    <cfRule type="expression" dxfId="2566" priority="564">
      <formula>"&lt;,2"</formula>
    </cfRule>
  </conditionalFormatting>
  <conditionalFormatting sqref="BD128">
    <cfRule type="expression" dxfId="2565" priority="566">
      <formula>$BG128=25</formula>
    </cfRule>
    <cfRule type="expression" dxfId="2564" priority="567">
      <formula>$BG128=24</formula>
    </cfRule>
    <cfRule type="expression" dxfId="2563" priority="568">
      <formula>$BG128=23</formula>
    </cfRule>
    <cfRule type="expression" dxfId="2562" priority="569">
      <formula>$BG128=22</formula>
    </cfRule>
    <cfRule type="expression" dxfId="2561" priority="570">
      <formula>$BG128=21</formula>
    </cfRule>
    <cfRule type="expression" dxfId="2560" priority="571">
      <formula>$BG128=20</formula>
    </cfRule>
    <cfRule type="expression" dxfId="2559" priority="572">
      <formula>$BG128=19</formula>
    </cfRule>
    <cfRule type="expression" dxfId="2558" priority="573">
      <formula>$BG128=18</formula>
    </cfRule>
    <cfRule type="expression" dxfId="2557" priority="574">
      <formula>$BG128=17</formula>
    </cfRule>
    <cfRule type="expression" dxfId="2556" priority="575">
      <formula>$BG128=16</formula>
    </cfRule>
    <cfRule type="expression" dxfId="2555" priority="576">
      <formula>$BG128=15</formula>
    </cfRule>
    <cfRule type="expression" dxfId="2554" priority="577">
      <formula>$BG128=14</formula>
    </cfRule>
    <cfRule type="expression" dxfId="2553" priority="578">
      <formula>$BG128=13</formula>
    </cfRule>
    <cfRule type="expression" dxfId="2552" priority="579">
      <formula>$BG128=12</formula>
    </cfRule>
    <cfRule type="expression" dxfId="2551" priority="580">
      <formula>$BG128=11</formula>
    </cfRule>
    <cfRule type="expression" dxfId="2550" priority="581">
      <formula>$BG128=10</formula>
    </cfRule>
    <cfRule type="expression" dxfId="2549" priority="582">
      <formula>$BG128=9</formula>
    </cfRule>
    <cfRule type="expression" dxfId="2548" priority="583">
      <formula>$BG128=8</formula>
    </cfRule>
    <cfRule type="expression" dxfId="2547" priority="584">
      <formula>$BG128=7</formula>
    </cfRule>
    <cfRule type="expression" dxfId="2546" priority="585">
      <formula>$BG128=6</formula>
    </cfRule>
    <cfRule type="expression" dxfId="2545" priority="586">
      <formula>$BG128=5</formula>
    </cfRule>
    <cfRule type="expression" dxfId="2544" priority="587">
      <formula>$BG128=4</formula>
    </cfRule>
    <cfRule type="expression" dxfId="2543" priority="588">
      <formula>$BG128=3</formula>
    </cfRule>
    <cfRule type="expression" dxfId="2542" priority="589">
      <formula>$BG128=2</formula>
    </cfRule>
    <cfRule type="expression" dxfId="2541" priority="590">
      <formula>$BG128=1</formula>
    </cfRule>
  </conditionalFormatting>
  <conditionalFormatting sqref="BA128:BA132">
    <cfRule type="beginsWith" dxfId="2540" priority="559" operator="beginsWith" text="MUY ALTA">
      <formula>LEFT(BA128,LEN("MUY ALTA"))="MUY ALTA"</formula>
    </cfRule>
    <cfRule type="beginsWith" dxfId="2539" priority="560" operator="beginsWith" text="ALTA">
      <formula>LEFT(BA128,LEN("ALTA"))="ALTA"</formula>
    </cfRule>
    <cfRule type="beginsWith" dxfId="2538" priority="561" operator="beginsWith" text="MEDIA">
      <formula>LEFT(BA128,LEN("MEDIA"))="MEDIA"</formula>
    </cfRule>
    <cfRule type="beginsWith" dxfId="2537" priority="562" operator="beginsWith" text="BAJA">
      <formula>LEFT(BA128,LEN("BAJA"))="BAJA"</formula>
    </cfRule>
    <cfRule type="beginsWith" dxfId="2536" priority="563" operator="beginsWith" text="MUY BAJA">
      <formula>LEFT(BA128,LEN("MUY BAJA"))="MUY BAJA"</formula>
    </cfRule>
  </conditionalFormatting>
  <conditionalFormatting sqref="BC128:BC132">
    <cfRule type="beginsWith" dxfId="2535" priority="554" operator="beginsWith" text="MUY ALTA">
      <formula>LEFT(BC128,LEN("MUY ALTA"))="MUY ALTA"</formula>
    </cfRule>
    <cfRule type="beginsWith" dxfId="2534" priority="555" operator="beginsWith" text="ALTA">
      <formula>LEFT(BC128,LEN("ALTA"))="ALTA"</formula>
    </cfRule>
    <cfRule type="beginsWith" dxfId="2533" priority="556" operator="beginsWith" text="MEDIA">
      <formula>LEFT(BC128,LEN("MEDIA"))="MEDIA"</formula>
    </cfRule>
    <cfRule type="beginsWith" dxfId="2532" priority="557" operator="beginsWith" text="BAJA">
      <formula>LEFT(BC128,LEN("BAJA"))="BAJA"</formula>
    </cfRule>
    <cfRule type="beginsWith" dxfId="2531" priority="558" operator="beginsWith" text="MUY BAJA">
      <formula>LEFT(BC128,LEN("MUY BAJA"))="MUY BAJA"</formula>
    </cfRule>
  </conditionalFormatting>
  <conditionalFormatting sqref="BE128:BE132">
    <cfRule type="cellIs" dxfId="2530" priority="551" operator="equal">
      <formula>"Evitar"</formula>
    </cfRule>
    <cfRule type="cellIs" dxfId="2529" priority="552" operator="equal">
      <formula>"Aceptar"</formula>
    </cfRule>
    <cfRule type="cellIs" dxfId="2528" priority="553" operator="equal">
      <formula>"Reducir"</formula>
    </cfRule>
  </conditionalFormatting>
  <conditionalFormatting sqref="BE128:BE132">
    <cfRule type="cellIs" dxfId="2527" priority="550" operator="equal">
      <formula>"compartir"</formula>
    </cfRule>
  </conditionalFormatting>
  <conditionalFormatting sqref="BE50">
    <cfRule type="cellIs" dxfId="2526" priority="2962" stopIfTrue="1" operator="equal">
      <formula>"SI"</formula>
    </cfRule>
  </conditionalFormatting>
  <conditionalFormatting sqref="BB50:BB54">
    <cfRule type="expression" dxfId="2525" priority="2936">
      <formula>"&lt;,2"</formula>
    </cfRule>
  </conditionalFormatting>
  <conditionalFormatting sqref="AZ50:AZ54">
    <cfRule type="expression" dxfId="2524" priority="2935">
      <formula>"&lt;,2"</formula>
    </cfRule>
  </conditionalFormatting>
  <conditionalFormatting sqref="BD50">
    <cfRule type="expression" dxfId="2523" priority="2937">
      <formula>$BG50=25</formula>
    </cfRule>
    <cfRule type="expression" dxfId="2522" priority="2938">
      <formula>$BG50=24</formula>
    </cfRule>
    <cfRule type="expression" dxfId="2521" priority="2939">
      <formula>$BG50=23</formula>
    </cfRule>
    <cfRule type="expression" dxfId="2520" priority="2940">
      <formula>$BG50=22</formula>
    </cfRule>
    <cfRule type="expression" dxfId="2519" priority="2941">
      <formula>$BG50=21</formula>
    </cfRule>
    <cfRule type="expression" dxfId="2518" priority="2942">
      <formula>$BG50=20</formula>
    </cfRule>
    <cfRule type="expression" dxfId="2517" priority="2943">
      <formula>$BG50=19</formula>
    </cfRule>
    <cfRule type="expression" dxfId="2516" priority="2944">
      <formula>$BG50=18</formula>
    </cfRule>
    <cfRule type="expression" dxfId="2515" priority="2945">
      <formula>$BG50=17</formula>
    </cfRule>
    <cfRule type="expression" dxfId="2514" priority="2946">
      <formula>$BG50=16</formula>
    </cfRule>
    <cfRule type="expression" dxfId="2513" priority="2947">
      <formula>$BG50=15</formula>
    </cfRule>
    <cfRule type="expression" dxfId="2512" priority="2948">
      <formula>$BG50=14</formula>
    </cfRule>
    <cfRule type="expression" dxfId="2511" priority="2949">
      <formula>$BG50=13</formula>
    </cfRule>
    <cfRule type="expression" dxfId="2510" priority="2950">
      <formula>$BG50=12</formula>
    </cfRule>
    <cfRule type="expression" dxfId="2509" priority="2951">
      <formula>$BG50=11</formula>
    </cfRule>
    <cfRule type="expression" dxfId="2508" priority="2952">
      <formula>$BG50=10</formula>
    </cfRule>
    <cfRule type="expression" dxfId="2507" priority="2953">
      <formula>$BG50=9</formula>
    </cfRule>
    <cfRule type="expression" dxfId="2506" priority="2954">
      <formula>$BG50=8</formula>
    </cfRule>
    <cfRule type="expression" dxfId="2505" priority="2955">
      <formula>$BG50=7</formula>
    </cfRule>
    <cfRule type="expression" dxfId="2504" priority="2956">
      <formula>$BG50=6</formula>
    </cfRule>
    <cfRule type="expression" dxfId="2503" priority="2957">
      <formula>$BG50=5</formula>
    </cfRule>
    <cfRule type="expression" dxfId="2502" priority="2958">
      <formula>$BG50=4</formula>
    </cfRule>
    <cfRule type="expression" dxfId="2501" priority="2959">
      <formula>$BG50=3</formula>
    </cfRule>
    <cfRule type="expression" dxfId="2500" priority="2960">
      <formula>$BG50=2</formula>
    </cfRule>
    <cfRule type="expression" dxfId="2499" priority="2961">
      <formula>$BG50=1</formula>
    </cfRule>
  </conditionalFormatting>
  <conditionalFormatting sqref="BA50:BA54">
    <cfRule type="beginsWith" dxfId="2498" priority="2930" operator="beginsWith" text="MUY ALTA">
      <formula>LEFT(BA50,LEN("MUY ALTA"))="MUY ALTA"</formula>
    </cfRule>
    <cfRule type="beginsWith" dxfId="2497" priority="2931" operator="beginsWith" text="ALTA">
      <formula>LEFT(BA50,LEN("ALTA"))="ALTA"</formula>
    </cfRule>
    <cfRule type="beginsWith" dxfId="2496" priority="2932" operator="beginsWith" text="MEDIA">
      <formula>LEFT(BA50,LEN("MEDIA"))="MEDIA"</formula>
    </cfRule>
    <cfRule type="beginsWith" dxfId="2495" priority="2933" operator="beginsWith" text="BAJA">
      <formula>LEFT(BA50,LEN("BAJA"))="BAJA"</formula>
    </cfRule>
    <cfRule type="beginsWith" dxfId="2494" priority="2934" operator="beginsWith" text="MUY BAJA">
      <formula>LEFT(BA50,LEN("MUY BAJA"))="MUY BAJA"</formula>
    </cfRule>
  </conditionalFormatting>
  <conditionalFormatting sqref="BC50:BC54">
    <cfRule type="beginsWith" dxfId="2493" priority="2925" operator="beginsWith" text="MUY ALTA">
      <formula>LEFT(BC50,LEN("MUY ALTA"))="MUY ALTA"</formula>
    </cfRule>
    <cfRule type="beginsWith" dxfId="2492" priority="2926" operator="beginsWith" text="ALTA">
      <formula>LEFT(BC50,LEN("ALTA"))="ALTA"</formula>
    </cfRule>
    <cfRule type="beginsWith" dxfId="2491" priority="2927" operator="beginsWith" text="MEDIA">
      <formula>LEFT(BC50,LEN("MEDIA"))="MEDIA"</formula>
    </cfRule>
    <cfRule type="beginsWith" dxfId="2490" priority="2928" operator="beginsWith" text="BAJA">
      <formula>LEFT(BC50,LEN("BAJA"))="BAJA"</formula>
    </cfRule>
    <cfRule type="beginsWith" dxfId="2489" priority="2929" operator="beginsWith" text="MUY BAJA">
      <formula>LEFT(BC50,LEN("MUY BAJA"))="MUY BAJA"</formula>
    </cfRule>
  </conditionalFormatting>
  <conditionalFormatting sqref="BE50:BE54">
    <cfRule type="cellIs" dxfId="2488" priority="2922" operator="equal">
      <formula>"Evitar"</formula>
    </cfRule>
    <cfRule type="cellIs" dxfId="2487" priority="2923" operator="equal">
      <formula>"Aceptar"</formula>
    </cfRule>
    <cfRule type="cellIs" dxfId="2486" priority="2924" operator="equal">
      <formula>"Reducir"</formula>
    </cfRule>
  </conditionalFormatting>
  <conditionalFormatting sqref="BE50:BE54">
    <cfRule type="cellIs" dxfId="2485" priority="2921" operator="equal">
      <formula>"compartir"</formula>
    </cfRule>
  </conditionalFormatting>
  <conditionalFormatting sqref="Y56:Y60">
    <cfRule type="cellIs" dxfId="2484" priority="2878" operator="equal">
      <formula>"X"</formula>
    </cfRule>
  </conditionalFormatting>
  <conditionalFormatting sqref="AN56:AO60">
    <cfRule type="cellIs" dxfId="2483" priority="2876" operator="equal">
      <formula>"NO"</formula>
    </cfRule>
    <cfRule type="cellIs" dxfId="2482" priority="2877" operator="equal">
      <formula>"SI"</formula>
    </cfRule>
  </conditionalFormatting>
  <conditionalFormatting sqref="AP56:AQ60">
    <cfRule type="cellIs" dxfId="2481" priority="2874" operator="equal">
      <formula>"ALE"</formula>
    </cfRule>
    <cfRule type="cellIs" dxfId="2480" priority="2875" operator="equal">
      <formula>"CON"</formula>
    </cfRule>
  </conditionalFormatting>
  <conditionalFormatting sqref="AG56:AH60">
    <cfRule type="cellIs" dxfId="2479" priority="2873" operator="equal">
      <formula>25</formula>
    </cfRule>
  </conditionalFormatting>
  <conditionalFormatting sqref="AI56:AJ60">
    <cfRule type="cellIs" dxfId="2478" priority="2872" operator="equal">
      <formula>15</formula>
    </cfRule>
  </conditionalFormatting>
  <conditionalFormatting sqref="Y56:Y60">
    <cfRule type="cellIs" dxfId="2477" priority="2860" operator="equal">
      <formula>"Y"</formula>
    </cfRule>
  </conditionalFormatting>
  <conditionalFormatting sqref="AL56:AL60">
    <cfRule type="cellIs" dxfId="2476" priority="2864" operator="equal">
      <formula>0</formula>
    </cfRule>
    <cfRule type="cellIs" dxfId="2475" priority="2865" operator="between">
      <formula>"0.1"</formula>
      <formula>100</formula>
    </cfRule>
    <cfRule type="cellIs" dxfId="2474" priority="2866" operator="between">
      <formula>0</formula>
      <formula>100</formula>
    </cfRule>
    <cfRule type="cellIs" dxfId="2473" priority="2867" operator="between">
      <formula>0</formula>
      <formula>100</formula>
    </cfRule>
  </conditionalFormatting>
  <conditionalFormatting sqref="AL56:AL60">
    <cfRule type="cellIs" dxfId="2472" priority="2863" operator="equal">
      <formula>0.58</formula>
    </cfRule>
  </conditionalFormatting>
  <conditionalFormatting sqref="AR56:AS60">
    <cfRule type="cellIs" dxfId="2471" priority="2861" operator="equal">
      <formula>"NO"</formula>
    </cfRule>
  </conditionalFormatting>
  <conditionalFormatting sqref="AG56:AH60">
    <cfRule type="expression" dxfId="2470" priority="2857">
      <formula>AI56=15</formula>
    </cfRule>
  </conditionalFormatting>
  <conditionalFormatting sqref="AI56:AJ60">
    <cfRule type="expression" dxfId="2469" priority="2856">
      <formula>AG56=25</formula>
    </cfRule>
  </conditionalFormatting>
  <conditionalFormatting sqref="AE56:AF56">
    <cfRule type="expression" dxfId="2468" priority="2843">
      <formula>AE56=10</formula>
    </cfRule>
    <cfRule type="expression" dxfId="2467" priority="2844">
      <formula>AC56=15</formula>
    </cfRule>
    <cfRule type="expression" dxfId="2466" priority="2845">
      <formula>AA56=25</formula>
    </cfRule>
    <cfRule type="cellIs" dxfId="2465" priority="2855" operator="equal">
      <formula>25</formula>
    </cfRule>
  </conditionalFormatting>
  <conditionalFormatting sqref="AE56:AF56">
    <cfRule type="expression" dxfId="2464" priority="2852">
      <formula>AG56=15</formula>
    </cfRule>
    <cfRule type="expression" dxfId="2463" priority="2853">
      <formula>AI56=10</formula>
    </cfRule>
    <cfRule type="expression" dxfId="2462" priority="2854">
      <formula>AG56=15</formula>
    </cfRule>
  </conditionalFormatting>
  <conditionalFormatting sqref="AA56:AB56">
    <cfRule type="expression" dxfId="2461" priority="2849">
      <formula>AE56=10</formula>
    </cfRule>
    <cfRule type="expression" dxfId="2460" priority="2850">
      <formula>AA56=25</formula>
    </cfRule>
    <cfRule type="expression" dxfId="2459" priority="2851">
      <formula>AC56=15</formula>
    </cfRule>
  </conditionalFormatting>
  <conditionalFormatting sqref="AC56:AD56">
    <cfRule type="expression" dxfId="2458" priority="2846">
      <formula>AC56=15</formula>
    </cfRule>
    <cfRule type="expression" dxfId="2457" priority="2847">
      <formula>AE56=10</formula>
    </cfRule>
    <cfRule type="expression" dxfId="2456" priority="2848">
      <formula>AA56=25</formula>
    </cfRule>
  </conditionalFormatting>
  <conditionalFormatting sqref="AE57:AF60">
    <cfRule type="expression" dxfId="2455" priority="2830">
      <formula>AE57=10</formula>
    </cfRule>
    <cfRule type="expression" dxfId="2454" priority="2831">
      <formula>AC57=15</formula>
    </cfRule>
    <cfRule type="expression" dxfId="2453" priority="2832">
      <formula>AA57=25</formula>
    </cfRule>
    <cfRule type="cellIs" dxfId="2452" priority="2842" operator="equal">
      <formula>25</formula>
    </cfRule>
  </conditionalFormatting>
  <conditionalFormatting sqref="AE57:AF60">
    <cfRule type="expression" dxfId="2451" priority="2839">
      <formula>AG57=15</formula>
    </cfRule>
    <cfRule type="expression" dxfId="2450" priority="2840">
      <formula>AI57=10</formula>
    </cfRule>
    <cfRule type="expression" dxfId="2449" priority="2841">
      <formula>AG57=15</formula>
    </cfRule>
  </conditionalFormatting>
  <conditionalFormatting sqref="AA57:AB60">
    <cfRule type="expression" dxfId="2448" priority="2836">
      <formula>AE57=10</formula>
    </cfRule>
    <cfRule type="expression" dxfId="2447" priority="2837">
      <formula>AA57=25</formula>
    </cfRule>
    <cfRule type="expression" dxfId="2446" priority="2838">
      <formula>AC57=15</formula>
    </cfRule>
  </conditionalFormatting>
  <conditionalFormatting sqref="AC57:AD60">
    <cfRule type="expression" dxfId="2445" priority="2833">
      <formula>AC57=15</formula>
    </cfRule>
    <cfRule type="expression" dxfId="2444" priority="2834">
      <formula>AE57=10</formula>
    </cfRule>
    <cfRule type="expression" dxfId="2443" priority="2835">
      <formula>AA57=25</formula>
    </cfRule>
  </conditionalFormatting>
  <conditionalFormatting sqref="Y56:Y60">
    <cfRule type="expression" dxfId="2442" priority="2829">
      <formula>Z56="X"</formula>
    </cfRule>
  </conditionalFormatting>
  <conditionalFormatting sqref="AM56">
    <cfRule type="cellIs" dxfId="2441" priority="2826" operator="equal">
      <formula>0.6</formula>
    </cfRule>
    <cfRule type="cellIs" dxfId="2440" priority="2827" operator="equal">
      <formula>1</formula>
    </cfRule>
    <cfRule type="cellIs" dxfId="2439" priority="2828" operator="equal">
      <formula>0.8</formula>
    </cfRule>
  </conditionalFormatting>
  <conditionalFormatting sqref="Z56">
    <cfRule type="cellIs" dxfId="2438" priority="2825" operator="equal">
      <formula>"X"</formula>
    </cfRule>
  </conditionalFormatting>
  <conditionalFormatting sqref="Z56">
    <cfRule type="cellIs" dxfId="2437" priority="2824" operator="equal">
      <formula>"X"</formula>
    </cfRule>
  </conditionalFormatting>
  <conditionalFormatting sqref="Z56">
    <cfRule type="expression" dxfId="2436" priority="2822">
      <formula>Y56=Y</formula>
    </cfRule>
    <cfRule type="expression" dxfId="2435" priority="2823">
      <formula>Y56="y"</formula>
    </cfRule>
  </conditionalFormatting>
  <conditionalFormatting sqref="T56:T60">
    <cfRule type="expression" dxfId="2434" priority="2821">
      <formula>"&lt;,2"</formula>
    </cfRule>
  </conditionalFormatting>
  <conditionalFormatting sqref="U56:U60">
    <cfRule type="cellIs" dxfId="2433" priority="2813" operator="equal">
      <formula>20</formula>
    </cfRule>
    <cfRule type="cellIs" dxfId="2432" priority="2814" operator="equal">
      <formula>10</formula>
    </cfRule>
    <cfRule type="cellIs" dxfId="2431" priority="2815" operator="equal">
      <formula>5</formula>
    </cfRule>
    <cfRule type="cellIs" dxfId="2430" priority="2816" operator="equal">
      <formula>1</formula>
    </cfRule>
    <cfRule type="cellIs" dxfId="2429" priority="2817" operator="equal">
      <formula>0.8</formula>
    </cfRule>
    <cfRule type="cellIs" dxfId="2428" priority="2818" operator="equal">
      <formula>0.6</formula>
    </cfRule>
    <cfRule type="cellIs" dxfId="2427" priority="2819" operator="equal">
      <formula>0.4</formula>
    </cfRule>
    <cfRule type="cellIs" dxfId="2426" priority="2820" operator="equal">
      <formula>20%</formula>
    </cfRule>
  </conditionalFormatting>
  <conditionalFormatting sqref="S56:S60">
    <cfRule type="cellIs" dxfId="2425" priority="2812" operator="equal">
      <formula>0.2</formula>
    </cfRule>
  </conditionalFormatting>
  <conditionalFormatting sqref="R56:R60">
    <cfRule type="beginsWith" priority="2799" operator="beginsWith" text="La actividad que conlleva el riesgo se ejecuta como máximos 2 veces por año">
      <formula>LEFT(R56,LEN("La actividad que conlleva el riesgo se ejecuta como máximos 2 veces por año"))="La actividad que conlleva el riesgo se ejecuta como máximos 2 veces por año"</formula>
    </cfRule>
    <cfRule type="cellIs" dxfId="2424" priority="2800" operator="equal">
      <formula>"La actividad que conlleva el riesgo se ejecuta como máximos 2 veces por año"</formula>
    </cfRule>
    <cfRule type="cellIs" dxfId="2423" priority="2801" operator="equal">
      <formula>"La actividad que conlleva el riesgo se ejecuta como máximos 2 veces por año "</formula>
    </cfRule>
    <cfRule type="containsText" dxfId="2422" priority="2803" operator="containsText" text="La actividad que conlleva el riesgo se ejecuta como máximos 2 veces por año">
      <formula>NOT(ISERROR(SEARCH("La actividad que conlleva el riesgo se ejecuta como máximos 2 veces por año",R56)))</formula>
    </cfRule>
    <cfRule type="cellIs" dxfId="2421" priority="2804" operator="equal">
      <formula>"La actividad que conlleva el riesgo se ejecuta como máximos 2 veces por año"</formula>
    </cfRule>
    <cfRule type="cellIs" dxfId="2420" priority="2805" operator="equal">
      <formula>"La actividad que conlleva el riesgo se ejecuta como máximos 2 veces por año"</formula>
    </cfRule>
  </conditionalFormatting>
  <conditionalFormatting sqref="V56:V60">
    <cfRule type="endsWith" dxfId="2419" priority="2784" operator="endsWith" text="11">
      <formula>RIGHT(V56,LEN("11"))="11"</formula>
    </cfRule>
    <cfRule type="endsWith" dxfId="2418" priority="2785" operator="endsWith" text="12">
      <formula>RIGHT(V56,LEN("12"))="12"</formula>
    </cfRule>
    <cfRule type="endsWith" dxfId="2417" priority="2786" operator="endsWith" text="13">
      <formula>RIGHT(V56,LEN("13"))="13"</formula>
    </cfRule>
    <cfRule type="endsWith" dxfId="2416" priority="2787" operator="endsWith" text="14">
      <formula>RIGHT(V56,LEN("14"))="14"</formula>
    </cfRule>
    <cfRule type="endsWith" dxfId="2415" priority="2788" operator="endsWith" text="15">
      <formula>RIGHT(V56,LEN("15"))="15"</formula>
    </cfRule>
    <cfRule type="endsWith" dxfId="2414" priority="2789" operator="endsWith" text="16">
      <formula>RIGHT(V56,LEN("16"))="16"</formula>
    </cfRule>
    <cfRule type="endsWith" dxfId="2413" priority="2790" operator="endsWith" text="17">
      <formula>RIGHT(V56,LEN("17"))="17"</formula>
    </cfRule>
    <cfRule type="endsWith" dxfId="2412" priority="2791" operator="endsWith" text="25">
      <formula>RIGHT(V56,LEN("25"))="25"</formula>
    </cfRule>
    <cfRule type="endsWith" dxfId="2411" priority="2792" operator="endsWith" text="24">
      <formula>RIGHT(V56,LEN("24"))="24"</formula>
    </cfRule>
    <cfRule type="endsWith" dxfId="2410" priority="2793" operator="endsWith" text="23">
      <formula>RIGHT(V56,LEN("23"))="23"</formula>
    </cfRule>
    <cfRule type="endsWith" dxfId="2409" priority="2794" operator="endsWith" text="22">
      <formula>RIGHT(V56,LEN("22"))="22"</formula>
    </cfRule>
    <cfRule type="endsWith" dxfId="2408" priority="2795" operator="endsWith" text="21">
      <formula>RIGHT(V56,LEN("21"))="21"</formula>
    </cfRule>
    <cfRule type="endsWith" dxfId="2407" priority="2796" operator="endsWith" text="20">
      <formula>RIGHT(V56,LEN("20"))="20"</formula>
    </cfRule>
    <cfRule type="endsWith" dxfId="2406" priority="2797" operator="endsWith" text="19">
      <formula>RIGHT(V56,LEN("19"))="19"</formula>
    </cfRule>
    <cfRule type="endsWith" dxfId="2405" priority="2798" operator="endsWith" text="18">
      <formula>RIGHT(V56,LEN("18"))="18"</formula>
    </cfRule>
  </conditionalFormatting>
  <conditionalFormatting sqref="BE56">
    <cfRule type="cellIs" dxfId="2404" priority="2783" stopIfTrue="1" operator="equal">
      <formula>"SI"</formula>
    </cfRule>
  </conditionalFormatting>
  <conditionalFormatting sqref="BB56:BB60">
    <cfRule type="expression" dxfId="2403" priority="2757">
      <formula>"&lt;,2"</formula>
    </cfRule>
  </conditionalFormatting>
  <conditionalFormatting sqref="AZ56:AZ60">
    <cfRule type="expression" dxfId="2402" priority="2756">
      <formula>"&lt;,2"</formula>
    </cfRule>
  </conditionalFormatting>
  <conditionalFormatting sqref="BD56">
    <cfRule type="expression" dxfId="2401" priority="2758">
      <formula>$BG56=25</formula>
    </cfRule>
    <cfRule type="expression" dxfId="2400" priority="2759">
      <formula>$BG56=24</formula>
    </cfRule>
    <cfRule type="expression" dxfId="2399" priority="2760">
      <formula>$BG56=23</formula>
    </cfRule>
    <cfRule type="expression" dxfId="2398" priority="2761">
      <formula>$BG56=22</formula>
    </cfRule>
    <cfRule type="expression" dxfId="2397" priority="2762">
      <formula>$BG56=21</formula>
    </cfRule>
    <cfRule type="expression" dxfId="2396" priority="2763">
      <formula>$BG56=20</formula>
    </cfRule>
    <cfRule type="expression" dxfId="2395" priority="2764">
      <formula>$BG56=19</formula>
    </cfRule>
    <cfRule type="expression" dxfId="2394" priority="2765">
      <formula>$BG56=18</formula>
    </cfRule>
    <cfRule type="expression" dxfId="2393" priority="2766">
      <formula>$BG56=17</formula>
    </cfRule>
    <cfRule type="expression" dxfId="2392" priority="2767">
      <formula>$BG56=16</formula>
    </cfRule>
    <cfRule type="expression" dxfId="2391" priority="2768">
      <formula>$BG56=15</formula>
    </cfRule>
    <cfRule type="expression" dxfId="2390" priority="2769">
      <formula>$BG56=14</formula>
    </cfRule>
    <cfRule type="expression" dxfId="2389" priority="2770">
      <formula>$BG56=13</formula>
    </cfRule>
    <cfRule type="expression" dxfId="2388" priority="2771">
      <formula>$BG56=12</formula>
    </cfRule>
    <cfRule type="expression" dxfId="2387" priority="2772">
      <formula>$BG56=11</formula>
    </cfRule>
    <cfRule type="expression" dxfId="2386" priority="2773">
      <formula>$BG56=10</formula>
    </cfRule>
    <cfRule type="expression" dxfId="2385" priority="2774">
      <formula>$BG56=9</formula>
    </cfRule>
    <cfRule type="expression" dxfId="2384" priority="2775">
      <formula>$BG56=8</formula>
    </cfRule>
    <cfRule type="expression" dxfId="2383" priority="2776">
      <formula>$BG56=7</formula>
    </cfRule>
    <cfRule type="expression" dxfId="2382" priority="2777">
      <formula>$BG56=6</formula>
    </cfRule>
    <cfRule type="expression" dxfId="2381" priority="2778">
      <formula>$BG56=5</formula>
    </cfRule>
    <cfRule type="expression" dxfId="2380" priority="2779">
      <formula>$BG56=4</formula>
    </cfRule>
    <cfRule type="expression" dxfId="2379" priority="2780">
      <formula>$BG56=3</formula>
    </cfRule>
    <cfRule type="expression" dxfId="2378" priority="2781">
      <formula>$BG56=2</formula>
    </cfRule>
    <cfRule type="expression" dxfId="2377" priority="2782">
      <formula>$BG56=1</formula>
    </cfRule>
  </conditionalFormatting>
  <conditionalFormatting sqref="BA56:BA60">
    <cfRule type="beginsWith" dxfId="2376" priority="2751" operator="beginsWith" text="MUY ALTA">
      <formula>LEFT(BA56,LEN("MUY ALTA"))="MUY ALTA"</formula>
    </cfRule>
    <cfRule type="beginsWith" dxfId="2375" priority="2752" operator="beginsWith" text="ALTA">
      <formula>LEFT(BA56,LEN("ALTA"))="ALTA"</formula>
    </cfRule>
    <cfRule type="beginsWith" dxfId="2374" priority="2753" operator="beginsWith" text="MEDIA">
      <formula>LEFT(BA56,LEN("MEDIA"))="MEDIA"</formula>
    </cfRule>
    <cfRule type="beginsWith" dxfId="2373" priority="2754" operator="beginsWith" text="BAJA">
      <formula>LEFT(BA56,LEN("BAJA"))="BAJA"</formula>
    </cfRule>
    <cfRule type="beginsWith" dxfId="2372" priority="2755" operator="beginsWith" text="MUY BAJA">
      <formula>LEFT(BA56,LEN("MUY BAJA"))="MUY BAJA"</formula>
    </cfRule>
  </conditionalFormatting>
  <conditionalFormatting sqref="BC56:BC60">
    <cfRule type="beginsWith" dxfId="2371" priority="2746" operator="beginsWith" text="MUY ALTA">
      <formula>LEFT(BC56,LEN("MUY ALTA"))="MUY ALTA"</formula>
    </cfRule>
    <cfRule type="beginsWith" dxfId="2370" priority="2747" operator="beginsWith" text="ALTA">
      <formula>LEFT(BC56,LEN("ALTA"))="ALTA"</formula>
    </cfRule>
    <cfRule type="beginsWith" dxfId="2369" priority="2748" operator="beginsWith" text="MEDIA">
      <formula>LEFT(BC56,LEN("MEDIA"))="MEDIA"</formula>
    </cfRule>
    <cfRule type="beginsWith" dxfId="2368" priority="2749" operator="beginsWith" text="BAJA">
      <formula>LEFT(BC56,LEN("BAJA"))="BAJA"</formula>
    </cfRule>
    <cfRule type="beginsWith" dxfId="2367" priority="2750" operator="beginsWith" text="MUY BAJA">
      <formula>LEFT(BC56,LEN("MUY BAJA"))="MUY BAJA"</formula>
    </cfRule>
  </conditionalFormatting>
  <conditionalFormatting sqref="BE56:BE60">
    <cfRule type="cellIs" dxfId="2366" priority="2743" operator="equal">
      <formula>"Evitar"</formula>
    </cfRule>
    <cfRule type="cellIs" dxfId="2365" priority="2744" operator="equal">
      <formula>"Aceptar"</formula>
    </cfRule>
    <cfRule type="cellIs" dxfId="2364" priority="2745" operator="equal">
      <formula>"Reducir"</formula>
    </cfRule>
  </conditionalFormatting>
  <conditionalFormatting sqref="BE56:BE60">
    <cfRule type="cellIs" dxfId="2363" priority="2742" operator="equal">
      <formula>"compartir"</formula>
    </cfRule>
  </conditionalFormatting>
  <conditionalFormatting sqref="Y62:Y66">
    <cfRule type="cellIs" dxfId="2362" priority="2741" operator="equal">
      <formula>"X"</formula>
    </cfRule>
  </conditionalFormatting>
  <conditionalFormatting sqref="AN62:AO66">
    <cfRule type="cellIs" dxfId="2361" priority="2739" operator="equal">
      <formula>"NO"</formula>
    </cfRule>
    <cfRule type="cellIs" dxfId="2360" priority="2740" operator="equal">
      <formula>"SI"</formula>
    </cfRule>
  </conditionalFormatting>
  <conditionalFormatting sqref="AP62:AQ66">
    <cfRule type="cellIs" dxfId="2359" priority="2737" operator="equal">
      <formula>"ALE"</formula>
    </cfRule>
    <cfRule type="cellIs" dxfId="2358" priority="2738" operator="equal">
      <formula>"CON"</formula>
    </cfRule>
  </conditionalFormatting>
  <conditionalFormatting sqref="AG62:AH66 AI65:AJ65">
    <cfRule type="cellIs" dxfId="2357" priority="2736" operator="equal">
      <formula>25</formula>
    </cfRule>
  </conditionalFormatting>
  <conditionalFormatting sqref="AI62:AJ64 AI66:AJ66">
    <cfRule type="cellIs" dxfId="2356" priority="2735" operator="equal">
      <formula>15</formula>
    </cfRule>
  </conditionalFormatting>
  <conditionalFormatting sqref="Y62:Y66">
    <cfRule type="cellIs" dxfId="2355" priority="2723" operator="equal">
      <formula>"Y"</formula>
    </cfRule>
  </conditionalFormatting>
  <conditionalFormatting sqref="AL62:AL66">
    <cfRule type="cellIs" dxfId="2354" priority="2727" operator="equal">
      <formula>0</formula>
    </cfRule>
    <cfRule type="cellIs" dxfId="2353" priority="2728" operator="between">
      <formula>"0.1"</formula>
      <formula>100</formula>
    </cfRule>
    <cfRule type="cellIs" dxfId="2352" priority="2729" operator="between">
      <formula>0</formula>
      <formula>100</formula>
    </cfRule>
    <cfRule type="cellIs" dxfId="2351" priority="2730" operator="between">
      <formula>0</formula>
      <formula>100</formula>
    </cfRule>
  </conditionalFormatting>
  <conditionalFormatting sqref="AL62:AL66">
    <cfRule type="cellIs" dxfId="2350" priority="2726" operator="equal">
      <formula>0.58</formula>
    </cfRule>
  </conditionalFormatting>
  <conditionalFormatting sqref="AR62:AS66">
    <cfRule type="cellIs" dxfId="2349" priority="2724" operator="equal">
      <formula>"NO"</formula>
    </cfRule>
  </conditionalFormatting>
  <conditionalFormatting sqref="AG62:AH66 AI65:AJ65">
    <cfRule type="expression" dxfId="2348" priority="2720">
      <formula>AI62=15</formula>
    </cfRule>
  </conditionalFormatting>
  <conditionalFormatting sqref="AI62:AJ64 AI66:AJ66">
    <cfRule type="expression" dxfId="2347" priority="2719">
      <formula>AG62=25</formula>
    </cfRule>
  </conditionalFormatting>
  <conditionalFormatting sqref="AE62:AF62">
    <cfRule type="expression" dxfId="2346" priority="2706">
      <formula>AE62=10</formula>
    </cfRule>
    <cfRule type="expression" dxfId="2345" priority="2707">
      <formula>AC62=15</formula>
    </cfRule>
    <cfRule type="expression" dxfId="2344" priority="2708">
      <formula>AA62=25</formula>
    </cfRule>
    <cfRule type="cellIs" dxfId="2343" priority="2718" operator="equal">
      <formula>25</formula>
    </cfRule>
  </conditionalFormatting>
  <conditionalFormatting sqref="AE62:AF62">
    <cfRule type="expression" dxfId="2342" priority="2715">
      <formula>AG62=15</formula>
    </cfRule>
    <cfRule type="expression" dxfId="2341" priority="2716">
      <formula>AI62=10</formula>
    </cfRule>
    <cfRule type="expression" dxfId="2340" priority="2717">
      <formula>AG62=15</formula>
    </cfRule>
  </conditionalFormatting>
  <conditionalFormatting sqref="AA62:AB62">
    <cfRule type="expression" dxfId="2339" priority="2712">
      <formula>AE62=10</formula>
    </cfRule>
    <cfRule type="expression" dxfId="2338" priority="2713">
      <formula>AA62=25</formula>
    </cfRule>
    <cfRule type="expression" dxfId="2337" priority="2714">
      <formula>AC62=15</formula>
    </cfRule>
  </conditionalFormatting>
  <conditionalFormatting sqref="AC62:AD62">
    <cfRule type="expression" dxfId="2336" priority="2709">
      <formula>AC62=15</formula>
    </cfRule>
    <cfRule type="expression" dxfId="2335" priority="2710">
      <formula>AE62=10</formula>
    </cfRule>
    <cfRule type="expression" dxfId="2334" priority="2711">
      <formula>AA62=25</formula>
    </cfRule>
  </conditionalFormatting>
  <conditionalFormatting sqref="AE63:AF66">
    <cfRule type="expression" dxfId="2333" priority="2693">
      <formula>AE63=10</formula>
    </cfRule>
    <cfRule type="expression" dxfId="2332" priority="2694">
      <formula>AC63=15</formula>
    </cfRule>
    <cfRule type="expression" dxfId="2331" priority="2695">
      <formula>AA63=25</formula>
    </cfRule>
    <cfRule type="cellIs" dxfId="2330" priority="2705" operator="equal">
      <formula>25</formula>
    </cfRule>
  </conditionalFormatting>
  <conditionalFormatting sqref="AE63:AF66">
    <cfRule type="expression" dxfId="2329" priority="2702">
      <formula>AG63=15</formula>
    </cfRule>
    <cfRule type="expression" dxfId="2328" priority="2703">
      <formula>AI63=10</formula>
    </cfRule>
    <cfRule type="expression" dxfId="2327" priority="2704">
      <formula>AG63=15</formula>
    </cfRule>
  </conditionalFormatting>
  <conditionalFormatting sqref="AA63:AB66">
    <cfRule type="expression" dxfId="2326" priority="2699">
      <formula>AE63=10</formula>
    </cfRule>
    <cfRule type="expression" dxfId="2325" priority="2700">
      <formula>AA63=25</formula>
    </cfRule>
    <cfRule type="expression" dxfId="2324" priority="2701">
      <formula>AC63=15</formula>
    </cfRule>
  </conditionalFormatting>
  <conditionalFormatting sqref="AC63:AD66">
    <cfRule type="expression" dxfId="2323" priority="2696">
      <formula>AC63=15</formula>
    </cfRule>
    <cfRule type="expression" dxfId="2322" priority="2697">
      <formula>AE63=10</formula>
    </cfRule>
    <cfRule type="expression" dxfId="2321" priority="2698">
      <formula>AA63=25</formula>
    </cfRule>
  </conditionalFormatting>
  <conditionalFormatting sqref="Y62:Y66">
    <cfRule type="expression" dxfId="2320" priority="2692">
      <formula>Z62="X"</formula>
    </cfRule>
  </conditionalFormatting>
  <conditionalFormatting sqref="AM62">
    <cfRule type="cellIs" dxfId="2319" priority="2689" operator="equal">
      <formula>0.6</formula>
    </cfRule>
    <cfRule type="cellIs" dxfId="2318" priority="2690" operator="equal">
      <formula>1</formula>
    </cfRule>
    <cfRule type="cellIs" dxfId="2317" priority="2691" operator="equal">
      <formula>0.8</formula>
    </cfRule>
  </conditionalFormatting>
  <conditionalFormatting sqref="Z62">
    <cfRule type="cellIs" dxfId="2316" priority="2688" operator="equal">
      <formula>"X"</formula>
    </cfRule>
  </conditionalFormatting>
  <conditionalFormatting sqref="Z62">
    <cfRule type="cellIs" dxfId="2315" priority="2687" operator="equal">
      <formula>"X"</formula>
    </cfRule>
  </conditionalFormatting>
  <conditionalFormatting sqref="Z62">
    <cfRule type="expression" dxfId="2314" priority="2685">
      <formula>Y62=Y</formula>
    </cfRule>
    <cfRule type="expression" dxfId="2313" priority="2686">
      <formula>Y62="y"</formula>
    </cfRule>
  </conditionalFormatting>
  <conditionalFormatting sqref="T62:T66">
    <cfRule type="expression" dxfId="2312" priority="2684">
      <formula>"&lt;,2"</formula>
    </cfRule>
  </conditionalFormatting>
  <conditionalFormatting sqref="U62:U66">
    <cfRule type="cellIs" dxfId="2311" priority="2676" operator="equal">
      <formula>20</formula>
    </cfRule>
    <cfRule type="cellIs" dxfId="2310" priority="2677" operator="equal">
      <formula>10</formula>
    </cfRule>
    <cfRule type="cellIs" dxfId="2309" priority="2678" operator="equal">
      <formula>5</formula>
    </cfRule>
    <cfRule type="cellIs" dxfId="2308" priority="2679" operator="equal">
      <formula>1</formula>
    </cfRule>
    <cfRule type="cellIs" dxfId="2307" priority="2680" operator="equal">
      <formula>0.8</formula>
    </cfRule>
    <cfRule type="cellIs" dxfId="2306" priority="2681" operator="equal">
      <formula>0.6</formula>
    </cfRule>
    <cfRule type="cellIs" dxfId="2305" priority="2682" operator="equal">
      <formula>0.4</formula>
    </cfRule>
    <cfRule type="cellIs" dxfId="2304" priority="2683" operator="equal">
      <formula>20%</formula>
    </cfRule>
  </conditionalFormatting>
  <conditionalFormatting sqref="S62:S66">
    <cfRule type="cellIs" dxfId="2303" priority="2675" operator="equal">
      <formula>0.2</formula>
    </cfRule>
  </conditionalFormatting>
  <conditionalFormatting sqref="R62:R66">
    <cfRule type="beginsWith" priority="2662" operator="beginsWith" text="La actividad que conlleva el riesgo se ejecuta como máximos 2 veces por año">
      <formula>LEFT(R62,LEN("La actividad que conlleva el riesgo se ejecuta como máximos 2 veces por año"))="La actividad que conlleva el riesgo se ejecuta como máximos 2 veces por año"</formula>
    </cfRule>
    <cfRule type="cellIs" dxfId="2302" priority="2663" operator="equal">
      <formula>"La actividad que conlleva el riesgo se ejecuta como máximos 2 veces por año"</formula>
    </cfRule>
    <cfRule type="cellIs" dxfId="2301" priority="2664" operator="equal">
      <formula>"La actividad que conlleva el riesgo se ejecuta como máximos 2 veces por año "</formula>
    </cfRule>
    <cfRule type="containsText" dxfId="2300" priority="2666" operator="containsText" text="La actividad que conlleva el riesgo se ejecuta como máximos 2 veces por año">
      <formula>NOT(ISERROR(SEARCH("La actividad que conlleva el riesgo se ejecuta como máximos 2 veces por año",R62)))</formula>
    </cfRule>
    <cfRule type="cellIs" dxfId="2299" priority="2667" operator="equal">
      <formula>"La actividad que conlleva el riesgo se ejecuta como máximos 2 veces por año"</formula>
    </cfRule>
    <cfRule type="cellIs" dxfId="2298" priority="2668" operator="equal">
      <formula>"La actividad que conlleva el riesgo se ejecuta como máximos 2 veces por año"</formula>
    </cfRule>
  </conditionalFormatting>
  <conditionalFormatting sqref="V62:V66">
    <cfRule type="endsWith" dxfId="2297" priority="2647" operator="endsWith" text="11">
      <formula>RIGHT(V62,LEN("11"))="11"</formula>
    </cfRule>
    <cfRule type="endsWith" dxfId="2296" priority="2648" operator="endsWith" text="12">
      <formula>RIGHT(V62,LEN("12"))="12"</formula>
    </cfRule>
    <cfRule type="endsWith" dxfId="2295" priority="2649" operator="endsWith" text="13">
      <formula>RIGHT(V62,LEN("13"))="13"</formula>
    </cfRule>
    <cfRule type="endsWith" dxfId="2294" priority="2650" operator="endsWith" text="14">
      <formula>RIGHT(V62,LEN("14"))="14"</formula>
    </cfRule>
    <cfRule type="endsWith" dxfId="2293" priority="2651" operator="endsWith" text="15">
      <formula>RIGHT(V62,LEN("15"))="15"</formula>
    </cfRule>
    <cfRule type="endsWith" dxfId="2292" priority="2652" operator="endsWith" text="16">
      <formula>RIGHT(V62,LEN("16"))="16"</formula>
    </cfRule>
    <cfRule type="endsWith" dxfId="2291" priority="2653" operator="endsWith" text="17">
      <formula>RIGHT(V62,LEN("17"))="17"</formula>
    </cfRule>
    <cfRule type="endsWith" dxfId="2290" priority="2654" operator="endsWith" text="25">
      <formula>RIGHT(V62,LEN("25"))="25"</formula>
    </cfRule>
    <cfRule type="endsWith" dxfId="2289" priority="2655" operator="endsWith" text="24">
      <formula>RIGHT(V62,LEN("24"))="24"</formula>
    </cfRule>
    <cfRule type="endsWith" dxfId="2288" priority="2656" operator="endsWith" text="23">
      <formula>RIGHT(V62,LEN("23"))="23"</formula>
    </cfRule>
    <cfRule type="endsWith" dxfId="2287" priority="2657" operator="endsWith" text="22">
      <formula>RIGHT(V62,LEN("22"))="22"</formula>
    </cfRule>
    <cfRule type="endsWith" dxfId="2286" priority="2658" operator="endsWith" text="21">
      <formula>RIGHT(V62,LEN("21"))="21"</formula>
    </cfRule>
    <cfRule type="endsWith" dxfId="2285" priority="2659" operator="endsWith" text="20">
      <formula>RIGHT(V62,LEN("20"))="20"</formula>
    </cfRule>
    <cfRule type="endsWith" dxfId="2284" priority="2660" operator="endsWith" text="19">
      <formula>RIGHT(V62,LEN("19"))="19"</formula>
    </cfRule>
    <cfRule type="endsWith" dxfId="2283" priority="2661" operator="endsWith" text="18">
      <formula>RIGHT(V62,LEN("18"))="18"</formula>
    </cfRule>
  </conditionalFormatting>
  <conditionalFormatting sqref="BE62">
    <cfRule type="cellIs" dxfId="2282" priority="2646" stopIfTrue="1" operator="equal">
      <formula>"SI"</formula>
    </cfRule>
  </conditionalFormatting>
  <conditionalFormatting sqref="BB62:BB66">
    <cfRule type="expression" dxfId="2281" priority="2620">
      <formula>"&lt;,2"</formula>
    </cfRule>
  </conditionalFormatting>
  <conditionalFormatting sqref="AZ62:AZ66">
    <cfRule type="expression" dxfId="2280" priority="2619">
      <formula>"&lt;,2"</formula>
    </cfRule>
  </conditionalFormatting>
  <conditionalFormatting sqref="BD62">
    <cfRule type="expression" dxfId="2279" priority="2621">
      <formula>$BG62=25</formula>
    </cfRule>
    <cfRule type="expression" dxfId="2278" priority="2622">
      <formula>$BG62=24</formula>
    </cfRule>
    <cfRule type="expression" dxfId="2277" priority="2623">
      <formula>$BG62=23</formula>
    </cfRule>
    <cfRule type="expression" dxfId="2276" priority="2624">
      <formula>$BG62=22</formula>
    </cfRule>
    <cfRule type="expression" dxfId="2275" priority="2625">
      <formula>$BG62=21</formula>
    </cfRule>
    <cfRule type="expression" dxfId="2274" priority="2626">
      <formula>$BG62=20</formula>
    </cfRule>
    <cfRule type="expression" dxfId="2273" priority="2627">
      <formula>$BG62=19</formula>
    </cfRule>
    <cfRule type="expression" dxfId="2272" priority="2628">
      <formula>$BG62=18</formula>
    </cfRule>
    <cfRule type="expression" dxfId="2271" priority="2629">
      <formula>$BG62=17</formula>
    </cfRule>
    <cfRule type="expression" dxfId="2270" priority="2630">
      <formula>$BG62=16</formula>
    </cfRule>
    <cfRule type="expression" dxfId="2269" priority="2631">
      <formula>$BG62=15</formula>
    </cfRule>
    <cfRule type="expression" dxfId="2268" priority="2632">
      <formula>$BG62=14</formula>
    </cfRule>
    <cfRule type="expression" dxfId="2267" priority="2633">
      <formula>$BG62=13</formula>
    </cfRule>
    <cfRule type="expression" dxfId="2266" priority="2634">
      <formula>$BG62=12</formula>
    </cfRule>
    <cfRule type="expression" dxfId="2265" priority="2635">
      <formula>$BG62=11</formula>
    </cfRule>
    <cfRule type="expression" dxfId="2264" priority="2636">
      <formula>$BG62=10</formula>
    </cfRule>
    <cfRule type="expression" dxfId="2263" priority="2637">
      <formula>$BG62=9</formula>
    </cfRule>
    <cfRule type="expression" dxfId="2262" priority="2638">
      <formula>$BG62=8</formula>
    </cfRule>
    <cfRule type="expression" dxfId="2261" priority="2639">
      <formula>$BG62=7</formula>
    </cfRule>
    <cfRule type="expression" dxfId="2260" priority="2640">
      <formula>$BG62=6</formula>
    </cfRule>
    <cfRule type="expression" dxfId="2259" priority="2641">
      <formula>$BG62=5</formula>
    </cfRule>
    <cfRule type="expression" dxfId="2258" priority="2642">
      <formula>$BG62=4</formula>
    </cfRule>
    <cfRule type="expression" dxfId="2257" priority="2643">
      <formula>$BG62=3</formula>
    </cfRule>
    <cfRule type="expression" dxfId="2256" priority="2644">
      <formula>$BG62=2</formula>
    </cfRule>
    <cfRule type="expression" dxfId="2255" priority="2645">
      <formula>$BG62=1</formula>
    </cfRule>
  </conditionalFormatting>
  <conditionalFormatting sqref="BA62:BA66">
    <cfRule type="beginsWith" dxfId="2254" priority="2614" operator="beginsWith" text="MUY ALTA">
      <formula>LEFT(BA62,LEN("MUY ALTA"))="MUY ALTA"</formula>
    </cfRule>
    <cfRule type="beginsWith" dxfId="2253" priority="2615" operator="beginsWith" text="ALTA">
      <formula>LEFT(BA62,LEN("ALTA"))="ALTA"</formula>
    </cfRule>
    <cfRule type="beginsWith" dxfId="2252" priority="2616" operator="beginsWith" text="MEDIA">
      <formula>LEFT(BA62,LEN("MEDIA"))="MEDIA"</formula>
    </cfRule>
    <cfRule type="beginsWith" dxfId="2251" priority="2617" operator="beginsWith" text="BAJA">
      <formula>LEFT(BA62,LEN("BAJA"))="BAJA"</formula>
    </cfRule>
    <cfRule type="beginsWith" dxfId="2250" priority="2618" operator="beginsWith" text="MUY BAJA">
      <formula>LEFT(BA62,LEN("MUY BAJA"))="MUY BAJA"</formula>
    </cfRule>
  </conditionalFormatting>
  <conditionalFormatting sqref="BC62:BC66">
    <cfRule type="beginsWith" dxfId="2249" priority="2609" operator="beginsWith" text="MUY ALTA">
      <formula>LEFT(BC62,LEN("MUY ALTA"))="MUY ALTA"</formula>
    </cfRule>
    <cfRule type="beginsWith" dxfId="2248" priority="2610" operator="beginsWith" text="ALTA">
      <formula>LEFT(BC62,LEN("ALTA"))="ALTA"</formula>
    </cfRule>
    <cfRule type="beginsWith" dxfId="2247" priority="2611" operator="beginsWith" text="MEDIA">
      <formula>LEFT(BC62,LEN("MEDIA"))="MEDIA"</formula>
    </cfRule>
    <cfRule type="beginsWith" dxfId="2246" priority="2612" operator="beginsWith" text="BAJA">
      <formula>LEFT(BC62,LEN("BAJA"))="BAJA"</formula>
    </cfRule>
    <cfRule type="beginsWith" dxfId="2245" priority="2613" operator="beginsWith" text="MUY BAJA">
      <formula>LEFT(BC62,LEN("MUY BAJA"))="MUY BAJA"</formula>
    </cfRule>
  </conditionalFormatting>
  <conditionalFormatting sqref="BE62:BE66">
    <cfRule type="cellIs" dxfId="2244" priority="2606" operator="equal">
      <formula>"Evitar"</formula>
    </cfRule>
    <cfRule type="cellIs" dxfId="2243" priority="2607" operator="equal">
      <formula>"Aceptar"</formula>
    </cfRule>
    <cfRule type="cellIs" dxfId="2242" priority="2608" operator="equal">
      <formula>"Reducir"</formula>
    </cfRule>
  </conditionalFormatting>
  <conditionalFormatting sqref="BE62:BE66">
    <cfRule type="cellIs" dxfId="2241" priority="2605" operator="equal">
      <formula>"compartir"</formula>
    </cfRule>
  </conditionalFormatting>
  <conditionalFormatting sqref="Y68:Y72">
    <cfRule type="cellIs" dxfId="2240" priority="2604" operator="equal">
      <formula>"X"</formula>
    </cfRule>
  </conditionalFormatting>
  <conditionalFormatting sqref="AN68:AO72">
    <cfRule type="cellIs" dxfId="2239" priority="2602" operator="equal">
      <formula>"NO"</formula>
    </cfRule>
    <cfRule type="cellIs" dxfId="2238" priority="2603" operator="equal">
      <formula>"SI"</formula>
    </cfRule>
  </conditionalFormatting>
  <conditionalFormatting sqref="AP68:AQ72">
    <cfRule type="cellIs" dxfId="2237" priority="2600" operator="equal">
      <formula>"ALE"</formula>
    </cfRule>
    <cfRule type="cellIs" dxfId="2236" priority="2601" operator="equal">
      <formula>"CON"</formula>
    </cfRule>
  </conditionalFormatting>
  <conditionalFormatting sqref="AG68:AH72">
    <cfRule type="cellIs" dxfId="2235" priority="2599" operator="equal">
      <formula>25</formula>
    </cfRule>
  </conditionalFormatting>
  <conditionalFormatting sqref="AI68:AJ72">
    <cfRule type="cellIs" dxfId="2234" priority="2598" operator="equal">
      <formula>15</formula>
    </cfRule>
  </conditionalFormatting>
  <conditionalFormatting sqref="Y68:Y72">
    <cfRule type="cellIs" dxfId="2233" priority="2586" operator="equal">
      <formula>"Y"</formula>
    </cfRule>
  </conditionalFormatting>
  <conditionalFormatting sqref="AL68:AL72">
    <cfRule type="cellIs" dxfId="2232" priority="2590" operator="equal">
      <formula>0</formula>
    </cfRule>
    <cfRule type="cellIs" dxfId="2231" priority="2591" operator="between">
      <formula>"0.1"</formula>
      <formula>100</formula>
    </cfRule>
    <cfRule type="cellIs" dxfId="2230" priority="2592" operator="between">
      <formula>0</formula>
      <formula>100</formula>
    </cfRule>
    <cfRule type="cellIs" dxfId="2229" priority="2593" operator="between">
      <formula>0</formula>
      <formula>100</formula>
    </cfRule>
  </conditionalFormatting>
  <conditionalFormatting sqref="AL68:AL72">
    <cfRule type="cellIs" dxfId="2228" priority="2589" operator="equal">
      <formula>0.58</formula>
    </cfRule>
  </conditionalFormatting>
  <conditionalFormatting sqref="AR68:AS72">
    <cfRule type="cellIs" dxfId="2227" priority="2587" operator="equal">
      <formula>"NO"</formula>
    </cfRule>
  </conditionalFormatting>
  <conditionalFormatting sqref="AG68:AH72">
    <cfRule type="expression" dxfId="2226" priority="2583">
      <formula>AI68=15</formula>
    </cfRule>
  </conditionalFormatting>
  <conditionalFormatting sqref="AI68:AJ72">
    <cfRule type="expression" dxfId="2225" priority="2582">
      <formula>AG68=25</formula>
    </cfRule>
  </conditionalFormatting>
  <conditionalFormatting sqref="AE68:AF68">
    <cfRule type="expression" dxfId="2224" priority="2569">
      <formula>AE68=10</formula>
    </cfRule>
    <cfRule type="expression" dxfId="2223" priority="2570">
      <formula>AC68=15</formula>
    </cfRule>
    <cfRule type="expression" dxfId="2222" priority="2571">
      <formula>AA68=25</formula>
    </cfRule>
    <cfRule type="cellIs" dxfId="2221" priority="2581" operator="equal">
      <formula>25</formula>
    </cfRule>
  </conditionalFormatting>
  <conditionalFormatting sqref="AE68:AF68">
    <cfRule type="expression" dxfId="2220" priority="2578">
      <formula>AG68=15</formula>
    </cfRule>
    <cfRule type="expression" dxfId="2219" priority="2579">
      <formula>AI68=10</formula>
    </cfRule>
    <cfRule type="expression" dxfId="2218" priority="2580">
      <formula>AG68=15</formula>
    </cfRule>
  </conditionalFormatting>
  <conditionalFormatting sqref="AA68:AB68">
    <cfRule type="expression" dxfId="2217" priority="2575">
      <formula>AE68=10</formula>
    </cfRule>
    <cfRule type="expression" dxfId="2216" priority="2576">
      <formula>AA68=25</formula>
    </cfRule>
    <cfRule type="expression" dxfId="2215" priority="2577">
      <formula>AC68=15</formula>
    </cfRule>
  </conditionalFormatting>
  <conditionalFormatting sqref="AC68:AD68">
    <cfRule type="expression" dxfId="2214" priority="2572">
      <formula>AC68=15</formula>
    </cfRule>
    <cfRule type="expression" dxfId="2213" priority="2573">
      <formula>AE68=10</formula>
    </cfRule>
    <cfRule type="expression" dxfId="2212" priority="2574">
      <formula>AA68=25</formula>
    </cfRule>
  </conditionalFormatting>
  <conditionalFormatting sqref="AE69:AF72">
    <cfRule type="expression" dxfId="2211" priority="2556">
      <formula>AE69=10</formula>
    </cfRule>
    <cfRule type="expression" dxfId="2210" priority="2557">
      <formula>AC69=15</formula>
    </cfRule>
    <cfRule type="expression" dxfId="2209" priority="2558">
      <formula>AA69=25</formula>
    </cfRule>
    <cfRule type="cellIs" dxfId="2208" priority="2568" operator="equal">
      <formula>25</formula>
    </cfRule>
  </conditionalFormatting>
  <conditionalFormatting sqref="AE69:AF72">
    <cfRule type="expression" dxfId="2207" priority="2565">
      <formula>AG69=15</formula>
    </cfRule>
    <cfRule type="expression" dxfId="2206" priority="2566">
      <formula>AI69=10</formula>
    </cfRule>
    <cfRule type="expression" dxfId="2205" priority="2567">
      <formula>AG69=15</formula>
    </cfRule>
  </conditionalFormatting>
  <conditionalFormatting sqref="AA69:AB72">
    <cfRule type="expression" dxfId="2204" priority="2562">
      <formula>AE69=10</formula>
    </cfRule>
    <cfRule type="expression" dxfId="2203" priority="2563">
      <formula>AA69=25</formula>
    </cfRule>
    <cfRule type="expression" dxfId="2202" priority="2564">
      <formula>AC69=15</formula>
    </cfRule>
  </conditionalFormatting>
  <conditionalFormatting sqref="AC69:AD72">
    <cfRule type="expression" dxfId="2201" priority="2559">
      <formula>AC69=15</formula>
    </cfRule>
    <cfRule type="expression" dxfId="2200" priority="2560">
      <formula>AE69=10</formula>
    </cfRule>
    <cfRule type="expression" dxfId="2199" priority="2561">
      <formula>AA69=25</formula>
    </cfRule>
  </conditionalFormatting>
  <conditionalFormatting sqref="Y68:Y72">
    <cfRule type="expression" dxfId="2198" priority="2555">
      <formula>Z68="X"</formula>
    </cfRule>
  </conditionalFormatting>
  <conditionalFormatting sqref="AM68">
    <cfRule type="cellIs" dxfId="2197" priority="2552" operator="equal">
      <formula>0.6</formula>
    </cfRule>
    <cfRule type="cellIs" dxfId="2196" priority="2553" operator="equal">
      <formula>1</formula>
    </cfRule>
    <cfRule type="cellIs" dxfId="2195" priority="2554" operator="equal">
      <formula>0.8</formula>
    </cfRule>
  </conditionalFormatting>
  <conditionalFormatting sqref="Z68">
    <cfRule type="cellIs" dxfId="2194" priority="2551" operator="equal">
      <formula>"X"</formula>
    </cfRule>
  </conditionalFormatting>
  <conditionalFormatting sqref="Z68">
    <cfRule type="cellIs" dxfId="2193" priority="2550" operator="equal">
      <formula>"X"</formula>
    </cfRule>
  </conditionalFormatting>
  <conditionalFormatting sqref="Z68">
    <cfRule type="expression" dxfId="2192" priority="2548">
      <formula>Y68=Y</formula>
    </cfRule>
    <cfRule type="expression" dxfId="2191" priority="2549">
      <formula>Y68="y"</formula>
    </cfRule>
  </conditionalFormatting>
  <conditionalFormatting sqref="T68:T72">
    <cfRule type="expression" dxfId="2190" priority="2547">
      <formula>"&lt;,2"</formula>
    </cfRule>
  </conditionalFormatting>
  <conditionalFormatting sqref="U68:U72">
    <cfRule type="cellIs" dxfId="2189" priority="2539" operator="equal">
      <formula>20</formula>
    </cfRule>
    <cfRule type="cellIs" dxfId="2188" priority="2540" operator="equal">
      <formula>10</formula>
    </cfRule>
    <cfRule type="cellIs" dxfId="2187" priority="2541" operator="equal">
      <formula>5</formula>
    </cfRule>
    <cfRule type="cellIs" dxfId="2186" priority="2542" operator="equal">
      <formula>1</formula>
    </cfRule>
    <cfRule type="cellIs" dxfId="2185" priority="2543" operator="equal">
      <formula>0.8</formula>
    </cfRule>
    <cfRule type="cellIs" dxfId="2184" priority="2544" operator="equal">
      <formula>0.6</formula>
    </cfRule>
    <cfRule type="cellIs" dxfId="2183" priority="2545" operator="equal">
      <formula>0.4</formula>
    </cfRule>
    <cfRule type="cellIs" dxfId="2182" priority="2546" operator="equal">
      <formula>20%</formula>
    </cfRule>
  </conditionalFormatting>
  <conditionalFormatting sqref="S68:S72">
    <cfRule type="cellIs" dxfId="2181" priority="2538" operator="equal">
      <formula>0.2</formula>
    </cfRule>
  </conditionalFormatting>
  <conditionalFormatting sqref="R68:R72">
    <cfRule type="beginsWith" priority="2525" operator="beginsWith" text="La actividad que conlleva el riesgo se ejecuta como máximos 2 veces por año">
      <formula>LEFT(R68,LEN("La actividad que conlleva el riesgo se ejecuta como máximos 2 veces por año"))="La actividad que conlleva el riesgo se ejecuta como máximos 2 veces por año"</formula>
    </cfRule>
    <cfRule type="cellIs" dxfId="2180" priority="2526" operator="equal">
      <formula>"La actividad que conlleva el riesgo se ejecuta como máximos 2 veces por año"</formula>
    </cfRule>
    <cfRule type="cellIs" dxfId="2179" priority="2527" operator="equal">
      <formula>"La actividad que conlleva el riesgo se ejecuta como máximos 2 veces por año "</formula>
    </cfRule>
    <cfRule type="containsText" dxfId="2178" priority="2529" operator="containsText" text="La actividad que conlleva el riesgo se ejecuta como máximos 2 veces por año">
      <formula>NOT(ISERROR(SEARCH("La actividad que conlleva el riesgo se ejecuta como máximos 2 veces por año",R68)))</formula>
    </cfRule>
    <cfRule type="cellIs" dxfId="2177" priority="2530" operator="equal">
      <formula>"La actividad que conlleva el riesgo se ejecuta como máximos 2 veces por año"</formula>
    </cfRule>
    <cfRule type="cellIs" dxfId="2176" priority="2531" operator="equal">
      <formula>"La actividad que conlleva el riesgo se ejecuta como máximos 2 veces por año"</formula>
    </cfRule>
  </conditionalFormatting>
  <conditionalFormatting sqref="V68:V72">
    <cfRule type="endsWith" dxfId="2175" priority="2510" operator="endsWith" text="11">
      <formula>RIGHT(V68,LEN("11"))="11"</formula>
    </cfRule>
    <cfRule type="endsWith" dxfId="2174" priority="2511" operator="endsWith" text="12">
      <formula>RIGHT(V68,LEN("12"))="12"</formula>
    </cfRule>
    <cfRule type="endsWith" dxfId="2173" priority="2512" operator="endsWith" text="13">
      <formula>RIGHT(V68,LEN("13"))="13"</formula>
    </cfRule>
    <cfRule type="endsWith" dxfId="2172" priority="2513" operator="endsWith" text="14">
      <formula>RIGHT(V68,LEN("14"))="14"</formula>
    </cfRule>
    <cfRule type="endsWith" dxfId="2171" priority="2514" operator="endsWith" text="15">
      <formula>RIGHT(V68,LEN("15"))="15"</formula>
    </cfRule>
    <cfRule type="endsWith" dxfId="2170" priority="2515" operator="endsWith" text="16">
      <formula>RIGHT(V68,LEN("16"))="16"</formula>
    </cfRule>
    <cfRule type="endsWith" dxfId="2169" priority="2516" operator="endsWith" text="17">
      <formula>RIGHT(V68,LEN("17"))="17"</formula>
    </cfRule>
    <cfRule type="endsWith" dxfId="2168" priority="2517" operator="endsWith" text="25">
      <formula>RIGHT(V68,LEN("25"))="25"</formula>
    </cfRule>
    <cfRule type="endsWith" dxfId="2167" priority="2518" operator="endsWith" text="24">
      <formula>RIGHT(V68,LEN("24"))="24"</formula>
    </cfRule>
    <cfRule type="endsWith" dxfId="2166" priority="2519" operator="endsWith" text="23">
      <formula>RIGHT(V68,LEN("23"))="23"</formula>
    </cfRule>
    <cfRule type="endsWith" dxfId="2165" priority="2520" operator="endsWith" text="22">
      <formula>RIGHT(V68,LEN("22"))="22"</formula>
    </cfRule>
    <cfRule type="endsWith" dxfId="2164" priority="2521" operator="endsWith" text="21">
      <formula>RIGHT(V68,LEN("21"))="21"</formula>
    </cfRule>
    <cfRule type="endsWith" dxfId="2163" priority="2522" operator="endsWith" text="20">
      <formula>RIGHT(V68,LEN("20"))="20"</formula>
    </cfRule>
    <cfRule type="endsWith" dxfId="2162" priority="2523" operator="endsWith" text="19">
      <formula>RIGHT(V68,LEN("19"))="19"</formula>
    </cfRule>
    <cfRule type="endsWith" dxfId="2161" priority="2524" operator="endsWith" text="18">
      <formula>RIGHT(V68,LEN("18"))="18"</formula>
    </cfRule>
  </conditionalFormatting>
  <conditionalFormatting sqref="BE68">
    <cfRule type="cellIs" dxfId="2160" priority="2509" stopIfTrue="1" operator="equal">
      <formula>"SI"</formula>
    </cfRule>
  </conditionalFormatting>
  <conditionalFormatting sqref="BB68:BB72">
    <cfRule type="expression" dxfId="2159" priority="2483">
      <formula>"&lt;,2"</formula>
    </cfRule>
  </conditionalFormatting>
  <conditionalFormatting sqref="AZ68:AZ72">
    <cfRule type="expression" dxfId="2158" priority="2482">
      <formula>"&lt;,2"</formula>
    </cfRule>
  </conditionalFormatting>
  <conditionalFormatting sqref="BD68">
    <cfRule type="expression" dxfId="2157" priority="2484">
      <formula>$BG68=25</formula>
    </cfRule>
    <cfRule type="expression" dxfId="2156" priority="2485">
      <formula>$BG68=24</formula>
    </cfRule>
    <cfRule type="expression" dxfId="2155" priority="2486">
      <formula>$BG68=23</formula>
    </cfRule>
    <cfRule type="expression" dxfId="2154" priority="2487">
      <formula>$BG68=22</formula>
    </cfRule>
    <cfRule type="expression" dxfId="2153" priority="2488">
      <formula>$BG68=21</formula>
    </cfRule>
    <cfRule type="expression" dxfId="2152" priority="2489">
      <formula>$BG68=20</formula>
    </cfRule>
    <cfRule type="expression" dxfId="2151" priority="2490">
      <formula>$BG68=19</formula>
    </cfRule>
    <cfRule type="expression" dxfId="2150" priority="2491">
      <formula>$BG68=18</formula>
    </cfRule>
    <cfRule type="expression" dxfId="2149" priority="2492">
      <formula>$BG68=17</formula>
    </cfRule>
    <cfRule type="expression" dxfId="2148" priority="2493">
      <formula>$BG68=16</formula>
    </cfRule>
    <cfRule type="expression" dxfId="2147" priority="2494">
      <formula>$BG68=15</formula>
    </cfRule>
    <cfRule type="expression" dxfId="2146" priority="2495">
      <formula>$BG68=14</formula>
    </cfRule>
    <cfRule type="expression" dxfId="2145" priority="2496">
      <formula>$BG68=13</formula>
    </cfRule>
    <cfRule type="expression" dxfId="2144" priority="2497">
      <formula>$BG68=12</formula>
    </cfRule>
    <cfRule type="expression" dxfId="2143" priority="2498">
      <formula>$BG68=11</formula>
    </cfRule>
    <cfRule type="expression" dxfId="2142" priority="2499">
      <formula>$BG68=10</formula>
    </cfRule>
    <cfRule type="expression" dxfId="2141" priority="2500">
      <formula>$BG68=9</formula>
    </cfRule>
    <cfRule type="expression" dxfId="2140" priority="2501">
      <formula>$BG68=8</formula>
    </cfRule>
    <cfRule type="expression" dxfId="2139" priority="2502">
      <formula>$BG68=7</formula>
    </cfRule>
    <cfRule type="expression" dxfId="2138" priority="2503">
      <formula>$BG68=6</formula>
    </cfRule>
    <cfRule type="expression" dxfId="2137" priority="2504">
      <formula>$BG68=5</formula>
    </cfRule>
    <cfRule type="expression" dxfId="2136" priority="2505">
      <formula>$BG68=4</formula>
    </cfRule>
    <cfRule type="expression" dxfId="2135" priority="2506">
      <formula>$BG68=3</formula>
    </cfRule>
    <cfRule type="expression" dxfId="2134" priority="2507">
      <formula>$BG68=2</formula>
    </cfRule>
    <cfRule type="expression" dxfId="2133" priority="2508">
      <formula>$BG68=1</formula>
    </cfRule>
  </conditionalFormatting>
  <conditionalFormatting sqref="BA68:BA72">
    <cfRule type="beginsWith" dxfId="2132" priority="2477" operator="beginsWith" text="MUY ALTA">
      <formula>LEFT(BA68,LEN("MUY ALTA"))="MUY ALTA"</formula>
    </cfRule>
    <cfRule type="beginsWith" dxfId="2131" priority="2478" operator="beginsWith" text="ALTA">
      <formula>LEFT(BA68,LEN("ALTA"))="ALTA"</formula>
    </cfRule>
    <cfRule type="beginsWith" dxfId="2130" priority="2479" operator="beginsWith" text="MEDIA">
      <formula>LEFT(BA68,LEN("MEDIA"))="MEDIA"</formula>
    </cfRule>
    <cfRule type="beginsWith" dxfId="2129" priority="2480" operator="beginsWith" text="BAJA">
      <formula>LEFT(BA68,LEN("BAJA"))="BAJA"</formula>
    </cfRule>
    <cfRule type="beginsWith" dxfId="2128" priority="2481" operator="beginsWith" text="MUY BAJA">
      <formula>LEFT(BA68,LEN("MUY BAJA"))="MUY BAJA"</formula>
    </cfRule>
  </conditionalFormatting>
  <conditionalFormatting sqref="BC68:BC72">
    <cfRule type="beginsWith" dxfId="2127" priority="2472" operator="beginsWith" text="MUY ALTA">
      <formula>LEFT(BC68,LEN("MUY ALTA"))="MUY ALTA"</formula>
    </cfRule>
    <cfRule type="beginsWith" dxfId="2126" priority="2473" operator="beginsWith" text="ALTA">
      <formula>LEFT(BC68,LEN("ALTA"))="ALTA"</formula>
    </cfRule>
    <cfRule type="beginsWith" dxfId="2125" priority="2474" operator="beginsWith" text="MEDIA">
      <formula>LEFT(BC68,LEN("MEDIA"))="MEDIA"</formula>
    </cfRule>
    <cfRule type="beginsWith" dxfId="2124" priority="2475" operator="beginsWith" text="BAJA">
      <formula>LEFT(BC68,LEN("BAJA"))="BAJA"</formula>
    </cfRule>
    <cfRule type="beginsWith" dxfId="2123" priority="2476" operator="beginsWith" text="MUY BAJA">
      <formula>LEFT(BC68,LEN("MUY BAJA"))="MUY BAJA"</formula>
    </cfRule>
  </conditionalFormatting>
  <conditionalFormatting sqref="BE68:BE72">
    <cfRule type="cellIs" dxfId="2122" priority="2469" operator="equal">
      <formula>"Evitar"</formula>
    </cfRule>
    <cfRule type="cellIs" dxfId="2121" priority="2470" operator="equal">
      <formula>"Aceptar"</formula>
    </cfRule>
    <cfRule type="cellIs" dxfId="2120" priority="2471" operator="equal">
      <formula>"Reducir"</formula>
    </cfRule>
  </conditionalFormatting>
  <conditionalFormatting sqref="BE68:BE72">
    <cfRule type="cellIs" dxfId="2119" priority="2468" operator="equal">
      <formula>"compartir"</formula>
    </cfRule>
  </conditionalFormatting>
  <conditionalFormatting sqref="Y74:Y78">
    <cfRule type="cellIs" dxfId="2118" priority="2467" operator="equal">
      <formula>"X"</formula>
    </cfRule>
  </conditionalFormatting>
  <conditionalFormatting sqref="AN74:AO78">
    <cfRule type="cellIs" dxfId="2117" priority="2465" operator="equal">
      <formula>"NO"</formula>
    </cfRule>
    <cfRule type="cellIs" dxfId="2116" priority="2466" operator="equal">
      <formula>"SI"</formula>
    </cfRule>
  </conditionalFormatting>
  <conditionalFormatting sqref="AP74:AQ78">
    <cfRule type="cellIs" dxfId="2115" priority="2463" operator="equal">
      <formula>"ALE"</formula>
    </cfRule>
    <cfRule type="cellIs" dxfId="2114" priority="2464" operator="equal">
      <formula>"CON"</formula>
    </cfRule>
  </conditionalFormatting>
  <conditionalFormatting sqref="AG74:AH78">
    <cfRule type="cellIs" dxfId="2113" priority="2462" operator="equal">
      <formula>25</formula>
    </cfRule>
  </conditionalFormatting>
  <conditionalFormatting sqref="AI74:AJ78">
    <cfRule type="cellIs" dxfId="2112" priority="2461" operator="equal">
      <formula>15</formula>
    </cfRule>
  </conditionalFormatting>
  <conditionalFormatting sqref="Y74:Y78">
    <cfRule type="cellIs" dxfId="2111" priority="2449" operator="equal">
      <formula>"Y"</formula>
    </cfRule>
  </conditionalFormatting>
  <conditionalFormatting sqref="AL74:AL78">
    <cfRule type="cellIs" dxfId="2110" priority="2453" operator="equal">
      <formula>0</formula>
    </cfRule>
    <cfRule type="cellIs" dxfId="2109" priority="2454" operator="between">
      <formula>"0.1"</formula>
      <formula>100</formula>
    </cfRule>
    <cfRule type="cellIs" dxfId="2108" priority="2455" operator="between">
      <formula>0</formula>
      <formula>100</formula>
    </cfRule>
    <cfRule type="cellIs" dxfId="2107" priority="2456" operator="between">
      <formula>0</formula>
      <formula>100</formula>
    </cfRule>
  </conditionalFormatting>
  <conditionalFormatting sqref="AL74:AL78">
    <cfRule type="cellIs" dxfId="2106" priority="2452" operator="equal">
      <formula>0.58</formula>
    </cfRule>
  </conditionalFormatting>
  <conditionalFormatting sqref="AR74:AS78">
    <cfRule type="cellIs" dxfId="2105" priority="2450" operator="equal">
      <formula>"NO"</formula>
    </cfRule>
  </conditionalFormatting>
  <conditionalFormatting sqref="AG74:AH78">
    <cfRule type="expression" dxfId="2104" priority="2446">
      <formula>AI74=15</formula>
    </cfRule>
  </conditionalFormatting>
  <conditionalFormatting sqref="AI74:AJ78">
    <cfRule type="expression" dxfId="2103" priority="2445">
      <formula>AG74=25</formula>
    </cfRule>
  </conditionalFormatting>
  <conditionalFormatting sqref="AE74:AF74">
    <cfRule type="expression" dxfId="2102" priority="2432">
      <formula>AE74=10</formula>
    </cfRule>
    <cfRule type="expression" dxfId="2101" priority="2433">
      <formula>AC74=15</formula>
    </cfRule>
    <cfRule type="expression" dxfId="2100" priority="2434">
      <formula>AA74=25</formula>
    </cfRule>
    <cfRule type="cellIs" dxfId="2099" priority="2444" operator="equal">
      <formula>25</formula>
    </cfRule>
  </conditionalFormatting>
  <conditionalFormatting sqref="AE74:AF74">
    <cfRule type="expression" dxfId="2098" priority="2441">
      <formula>AG74=15</formula>
    </cfRule>
    <cfRule type="expression" dxfId="2097" priority="2442">
      <formula>AI74=10</formula>
    </cfRule>
    <cfRule type="expression" dxfId="2096" priority="2443">
      <formula>AG74=15</formula>
    </cfRule>
  </conditionalFormatting>
  <conditionalFormatting sqref="AA74:AB74">
    <cfRule type="expression" dxfId="2095" priority="2438">
      <formula>AE74=10</formula>
    </cfRule>
    <cfRule type="expression" dxfId="2094" priority="2439">
      <formula>AA74=25</formula>
    </cfRule>
    <cfRule type="expression" dxfId="2093" priority="2440">
      <formula>AC74=15</formula>
    </cfRule>
  </conditionalFormatting>
  <conditionalFormatting sqref="AC74:AD74">
    <cfRule type="expression" dxfId="2092" priority="2435">
      <formula>AC74=15</formula>
    </cfRule>
    <cfRule type="expression" dxfId="2091" priority="2436">
      <formula>AE74=10</formula>
    </cfRule>
    <cfRule type="expression" dxfId="2090" priority="2437">
      <formula>AA74=25</formula>
    </cfRule>
  </conditionalFormatting>
  <conditionalFormatting sqref="AE75:AF78">
    <cfRule type="expression" dxfId="2089" priority="2419">
      <formula>AE75=10</formula>
    </cfRule>
    <cfRule type="expression" dxfId="2088" priority="2420">
      <formula>AC75=15</formula>
    </cfRule>
    <cfRule type="expression" dxfId="2087" priority="2421">
      <formula>AA75=25</formula>
    </cfRule>
    <cfRule type="cellIs" dxfId="2086" priority="2431" operator="equal">
      <formula>25</formula>
    </cfRule>
  </conditionalFormatting>
  <conditionalFormatting sqref="AE75:AF78">
    <cfRule type="expression" dxfId="2085" priority="2428">
      <formula>AG75=15</formula>
    </cfRule>
    <cfRule type="expression" dxfId="2084" priority="2429">
      <formula>AI75=10</formula>
    </cfRule>
    <cfRule type="expression" dxfId="2083" priority="2430">
      <formula>AG75=15</formula>
    </cfRule>
  </conditionalFormatting>
  <conditionalFormatting sqref="AA75:AB78">
    <cfRule type="expression" dxfId="2082" priority="2425">
      <formula>AE75=10</formula>
    </cfRule>
    <cfRule type="expression" dxfId="2081" priority="2426">
      <formula>AA75=25</formula>
    </cfRule>
    <cfRule type="expression" dxfId="2080" priority="2427">
      <formula>AC75=15</formula>
    </cfRule>
  </conditionalFormatting>
  <conditionalFormatting sqref="AC75:AD78">
    <cfRule type="expression" dxfId="2079" priority="2422">
      <formula>AC75=15</formula>
    </cfRule>
    <cfRule type="expression" dxfId="2078" priority="2423">
      <formula>AE75=10</formula>
    </cfRule>
    <cfRule type="expression" dxfId="2077" priority="2424">
      <formula>AA75=25</formula>
    </cfRule>
  </conditionalFormatting>
  <conditionalFormatting sqref="Y74:Y78">
    <cfRule type="expression" dxfId="2076" priority="2418">
      <formula>Z74="X"</formula>
    </cfRule>
  </conditionalFormatting>
  <conditionalFormatting sqref="AM74">
    <cfRule type="cellIs" dxfId="2075" priority="2415" operator="equal">
      <formula>0.6</formula>
    </cfRule>
    <cfRule type="cellIs" dxfId="2074" priority="2416" operator="equal">
      <formula>1</formula>
    </cfRule>
    <cfRule type="cellIs" dxfId="2073" priority="2417" operator="equal">
      <formula>0.8</formula>
    </cfRule>
  </conditionalFormatting>
  <conditionalFormatting sqref="Z74">
    <cfRule type="cellIs" dxfId="2072" priority="2414" operator="equal">
      <formula>"X"</formula>
    </cfRule>
  </conditionalFormatting>
  <conditionalFormatting sqref="Z74">
    <cfRule type="cellIs" dxfId="2071" priority="2413" operator="equal">
      <formula>"X"</formula>
    </cfRule>
  </conditionalFormatting>
  <conditionalFormatting sqref="Z74">
    <cfRule type="expression" dxfId="2070" priority="2411">
      <formula>Y74=Y</formula>
    </cfRule>
    <cfRule type="expression" dxfId="2069" priority="2412">
      <formula>Y74="y"</formula>
    </cfRule>
  </conditionalFormatting>
  <conditionalFormatting sqref="T74:T78">
    <cfRule type="expression" dxfId="2068" priority="2410">
      <formula>"&lt;,2"</formula>
    </cfRule>
  </conditionalFormatting>
  <conditionalFormatting sqref="U74:U78">
    <cfRule type="cellIs" dxfId="2067" priority="2402" operator="equal">
      <formula>20</formula>
    </cfRule>
    <cfRule type="cellIs" dxfId="2066" priority="2403" operator="equal">
      <formula>10</formula>
    </cfRule>
    <cfRule type="cellIs" dxfId="2065" priority="2404" operator="equal">
      <formula>5</formula>
    </cfRule>
    <cfRule type="cellIs" dxfId="2064" priority="2405" operator="equal">
      <formula>1</formula>
    </cfRule>
    <cfRule type="cellIs" dxfId="2063" priority="2406" operator="equal">
      <formula>0.8</formula>
    </cfRule>
    <cfRule type="cellIs" dxfId="2062" priority="2407" operator="equal">
      <formula>0.6</formula>
    </cfRule>
    <cfRule type="cellIs" dxfId="2061" priority="2408" operator="equal">
      <formula>0.4</formula>
    </cfRule>
    <cfRule type="cellIs" dxfId="2060" priority="2409" operator="equal">
      <formula>20%</formula>
    </cfRule>
  </conditionalFormatting>
  <conditionalFormatting sqref="S74:S78">
    <cfRule type="cellIs" dxfId="2059" priority="2401" operator="equal">
      <formula>0.2</formula>
    </cfRule>
  </conditionalFormatting>
  <conditionalFormatting sqref="R74:R78">
    <cfRule type="beginsWith" priority="2388" operator="beginsWith" text="La actividad que conlleva el riesgo se ejecuta como máximos 2 veces por año">
      <formula>LEFT(R74,LEN("La actividad que conlleva el riesgo se ejecuta como máximos 2 veces por año"))="La actividad que conlleva el riesgo se ejecuta como máximos 2 veces por año"</formula>
    </cfRule>
    <cfRule type="cellIs" dxfId="2058" priority="2389" operator="equal">
      <formula>"La actividad que conlleva el riesgo se ejecuta como máximos 2 veces por año"</formula>
    </cfRule>
    <cfRule type="cellIs" dxfId="2057" priority="2390" operator="equal">
      <formula>"La actividad que conlleva el riesgo se ejecuta como máximos 2 veces por año "</formula>
    </cfRule>
    <cfRule type="containsText" dxfId="2056" priority="2392" operator="containsText" text="La actividad que conlleva el riesgo se ejecuta como máximos 2 veces por año">
      <formula>NOT(ISERROR(SEARCH("La actividad que conlleva el riesgo se ejecuta como máximos 2 veces por año",R74)))</formula>
    </cfRule>
    <cfRule type="cellIs" dxfId="2055" priority="2393" operator="equal">
      <formula>"La actividad que conlleva el riesgo se ejecuta como máximos 2 veces por año"</formula>
    </cfRule>
    <cfRule type="cellIs" dxfId="2054" priority="2394" operator="equal">
      <formula>"La actividad que conlleva el riesgo se ejecuta como máximos 2 veces por año"</formula>
    </cfRule>
  </conditionalFormatting>
  <conditionalFormatting sqref="V74:V78">
    <cfRule type="endsWith" dxfId="2053" priority="2373" operator="endsWith" text="11">
      <formula>RIGHT(V74,LEN("11"))="11"</formula>
    </cfRule>
    <cfRule type="endsWith" dxfId="2052" priority="2374" operator="endsWith" text="12">
      <formula>RIGHT(V74,LEN("12"))="12"</formula>
    </cfRule>
    <cfRule type="endsWith" dxfId="2051" priority="2375" operator="endsWith" text="13">
      <formula>RIGHT(V74,LEN("13"))="13"</formula>
    </cfRule>
    <cfRule type="endsWith" dxfId="2050" priority="2376" operator="endsWith" text="14">
      <formula>RIGHT(V74,LEN("14"))="14"</formula>
    </cfRule>
    <cfRule type="endsWith" dxfId="2049" priority="2377" operator="endsWith" text="15">
      <formula>RIGHT(V74,LEN("15"))="15"</formula>
    </cfRule>
    <cfRule type="endsWith" dxfId="2048" priority="2378" operator="endsWith" text="16">
      <formula>RIGHT(V74,LEN("16"))="16"</formula>
    </cfRule>
    <cfRule type="endsWith" dxfId="2047" priority="2379" operator="endsWith" text="17">
      <formula>RIGHT(V74,LEN("17"))="17"</formula>
    </cfRule>
    <cfRule type="endsWith" dxfId="2046" priority="2380" operator="endsWith" text="25">
      <formula>RIGHT(V74,LEN("25"))="25"</formula>
    </cfRule>
    <cfRule type="endsWith" dxfId="2045" priority="2381" operator="endsWith" text="24">
      <formula>RIGHT(V74,LEN("24"))="24"</formula>
    </cfRule>
    <cfRule type="endsWith" dxfId="2044" priority="2382" operator="endsWith" text="23">
      <formula>RIGHT(V74,LEN("23"))="23"</formula>
    </cfRule>
    <cfRule type="endsWith" dxfId="2043" priority="2383" operator="endsWith" text="22">
      <formula>RIGHT(V74,LEN("22"))="22"</formula>
    </cfRule>
    <cfRule type="endsWith" dxfId="2042" priority="2384" operator="endsWith" text="21">
      <formula>RIGHT(V74,LEN("21"))="21"</formula>
    </cfRule>
    <cfRule type="endsWith" dxfId="2041" priority="2385" operator="endsWith" text="20">
      <formula>RIGHT(V74,LEN("20"))="20"</formula>
    </cfRule>
    <cfRule type="endsWith" dxfId="2040" priority="2386" operator="endsWith" text="19">
      <formula>RIGHT(V74,LEN("19"))="19"</formula>
    </cfRule>
    <cfRule type="endsWith" dxfId="2039" priority="2387" operator="endsWith" text="18">
      <formula>RIGHT(V74,LEN("18"))="18"</formula>
    </cfRule>
  </conditionalFormatting>
  <conditionalFormatting sqref="BE74">
    <cfRule type="cellIs" dxfId="2038" priority="2372" stopIfTrue="1" operator="equal">
      <formula>"SI"</formula>
    </cfRule>
  </conditionalFormatting>
  <conditionalFormatting sqref="BB74:BB78">
    <cfRule type="expression" dxfId="2037" priority="2346">
      <formula>"&lt;,2"</formula>
    </cfRule>
  </conditionalFormatting>
  <conditionalFormatting sqref="AZ74:AZ78">
    <cfRule type="expression" dxfId="2036" priority="2345">
      <formula>"&lt;,2"</formula>
    </cfRule>
  </conditionalFormatting>
  <conditionalFormatting sqref="BD74">
    <cfRule type="expression" dxfId="2035" priority="2347">
      <formula>$BG74=25</formula>
    </cfRule>
    <cfRule type="expression" dxfId="2034" priority="2348">
      <formula>$BG74=24</formula>
    </cfRule>
    <cfRule type="expression" dxfId="2033" priority="2349">
      <formula>$BG74=23</formula>
    </cfRule>
    <cfRule type="expression" dxfId="2032" priority="2350">
      <formula>$BG74=22</formula>
    </cfRule>
    <cfRule type="expression" dxfId="2031" priority="2351">
      <formula>$BG74=21</formula>
    </cfRule>
    <cfRule type="expression" dxfId="2030" priority="2352">
      <formula>$BG74=20</formula>
    </cfRule>
    <cfRule type="expression" dxfId="2029" priority="2353">
      <formula>$BG74=19</formula>
    </cfRule>
    <cfRule type="expression" dxfId="2028" priority="2354">
      <formula>$BG74=18</formula>
    </cfRule>
    <cfRule type="expression" dxfId="2027" priority="2355">
      <formula>$BG74=17</formula>
    </cfRule>
    <cfRule type="expression" dxfId="2026" priority="2356">
      <formula>$BG74=16</formula>
    </cfRule>
    <cfRule type="expression" dxfId="2025" priority="2357">
      <formula>$BG74=15</formula>
    </cfRule>
    <cfRule type="expression" dxfId="2024" priority="2358">
      <formula>$BG74=14</formula>
    </cfRule>
    <cfRule type="expression" dxfId="2023" priority="2359">
      <formula>$BG74=13</formula>
    </cfRule>
    <cfRule type="expression" dxfId="2022" priority="2360">
      <formula>$BG74=12</formula>
    </cfRule>
    <cfRule type="expression" dxfId="2021" priority="2361">
      <formula>$BG74=11</formula>
    </cfRule>
    <cfRule type="expression" dxfId="2020" priority="2362">
      <formula>$BG74=10</formula>
    </cfRule>
    <cfRule type="expression" dxfId="2019" priority="2363">
      <formula>$BG74=9</formula>
    </cfRule>
    <cfRule type="expression" dxfId="2018" priority="2364">
      <formula>$BG74=8</formula>
    </cfRule>
    <cfRule type="expression" dxfId="2017" priority="2365">
      <formula>$BG74=7</formula>
    </cfRule>
    <cfRule type="expression" dxfId="2016" priority="2366">
      <formula>$BG74=6</formula>
    </cfRule>
    <cfRule type="expression" dxfId="2015" priority="2367">
      <formula>$BG74=5</formula>
    </cfRule>
    <cfRule type="expression" dxfId="2014" priority="2368">
      <formula>$BG74=4</formula>
    </cfRule>
    <cfRule type="expression" dxfId="2013" priority="2369">
      <formula>$BG74=3</formula>
    </cfRule>
    <cfRule type="expression" dxfId="2012" priority="2370">
      <formula>$BG74=2</formula>
    </cfRule>
    <cfRule type="expression" dxfId="2011" priority="2371">
      <formula>$BG74=1</formula>
    </cfRule>
  </conditionalFormatting>
  <conditionalFormatting sqref="BA74:BA78">
    <cfRule type="beginsWith" dxfId="2010" priority="2340" operator="beginsWith" text="MUY ALTA">
      <formula>LEFT(BA74,LEN("MUY ALTA"))="MUY ALTA"</formula>
    </cfRule>
    <cfRule type="beginsWith" dxfId="2009" priority="2341" operator="beginsWith" text="ALTA">
      <formula>LEFT(BA74,LEN("ALTA"))="ALTA"</formula>
    </cfRule>
    <cfRule type="beginsWith" dxfId="2008" priority="2342" operator="beginsWith" text="MEDIA">
      <formula>LEFT(BA74,LEN("MEDIA"))="MEDIA"</formula>
    </cfRule>
    <cfRule type="beginsWith" dxfId="2007" priority="2343" operator="beginsWith" text="BAJA">
      <formula>LEFT(BA74,LEN("BAJA"))="BAJA"</formula>
    </cfRule>
    <cfRule type="beginsWith" dxfId="2006" priority="2344" operator="beginsWith" text="MUY BAJA">
      <formula>LEFT(BA74,LEN("MUY BAJA"))="MUY BAJA"</formula>
    </cfRule>
  </conditionalFormatting>
  <conditionalFormatting sqref="BC74:BC78">
    <cfRule type="beginsWith" dxfId="2005" priority="2335" operator="beginsWith" text="MUY ALTA">
      <formula>LEFT(BC74,LEN("MUY ALTA"))="MUY ALTA"</formula>
    </cfRule>
    <cfRule type="beginsWith" dxfId="2004" priority="2336" operator="beginsWith" text="ALTA">
      <formula>LEFT(BC74,LEN("ALTA"))="ALTA"</formula>
    </cfRule>
    <cfRule type="beginsWith" dxfId="2003" priority="2337" operator="beginsWith" text="MEDIA">
      <formula>LEFT(BC74,LEN("MEDIA"))="MEDIA"</formula>
    </cfRule>
    <cfRule type="beginsWith" dxfId="2002" priority="2338" operator="beginsWith" text="BAJA">
      <formula>LEFT(BC74,LEN("BAJA"))="BAJA"</formula>
    </cfRule>
    <cfRule type="beginsWith" dxfId="2001" priority="2339" operator="beginsWith" text="MUY BAJA">
      <formula>LEFT(BC74,LEN("MUY BAJA"))="MUY BAJA"</formula>
    </cfRule>
  </conditionalFormatting>
  <conditionalFormatting sqref="BE74:BE78">
    <cfRule type="cellIs" dxfId="2000" priority="2332" operator="equal">
      <formula>"Evitar"</formula>
    </cfRule>
    <cfRule type="cellIs" dxfId="1999" priority="2333" operator="equal">
      <formula>"Aceptar"</formula>
    </cfRule>
    <cfRule type="cellIs" dxfId="1998" priority="2334" operator="equal">
      <formula>"Reducir"</formula>
    </cfRule>
  </conditionalFormatting>
  <conditionalFormatting sqref="BE74:BE78">
    <cfRule type="cellIs" dxfId="1997" priority="2331" operator="equal">
      <formula>"compartir"</formula>
    </cfRule>
  </conditionalFormatting>
  <conditionalFormatting sqref="Y80:Y84">
    <cfRule type="cellIs" dxfId="1996" priority="2330" operator="equal">
      <formula>"X"</formula>
    </cfRule>
  </conditionalFormatting>
  <conditionalFormatting sqref="AN80:AO84">
    <cfRule type="cellIs" dxfId="1995" priority="2328" operator="equal">
      <formula>"NO"</formula>
    </cfRule>
    <cfRule type="cellIs" dxfId="1994" priority="2329" operator="equal">
      <formula>"SI"</formula>
    </cfRule>
  </conditionalFormatting>
  <conditionalFormatting sqref="AP80:AQ84">
    <cfRule type="cellIs" dxfId="1993" priority="2326" operator="equal">
      <formula>"ALE"</formula>
    </cfRule>
    <cfRule type="cellIs" dxfId="1992" priority="2327" operator="equal">
      <formula>"CON"</formula>
    </cfRule>
  </conditionalFormatting>
  <conditionalFormatting sqref="AG80:AH84">
    <cfRule type="cellIs" dxfId="1991" priority="2325" operator="equal">
      <formula>25</formula>
    </cfRule>
  </conditionalFormatting>
  <conditionalFormatting sqref="AI80:AJ84">
    <cfRule type="cellIs" dxfId="1990" priority="2324" operator="equal">
      <formula>15</formula>
    </cfRule>
  </conditionalFormatting>
  <conditionalFormatting sqref="Y80:Y84">
    <cfRule type="cellIs" dxfId="1989" priority="2312" operator="equal">
      <formula>"Y"</formula>
    </cfRule>
  </conditionalFormatting>
  <conditionalFormatting sqref="AL80:AL84">
    <cfRule type="cellIs" dxfId="1988" priority="2316" operator="equal">
      <formula>0</formula>
    </cfRule>
    <cfRule type="cellIs" dxfId="1987" priority="2317" operator="between">
      <formula>"0.1"</formula>
      <formula>100</formula>
    </cfRule>
    <cfRule type="cellIs" dxfId="1986" priority="2318" operator="between">
      <formula>0</formula>
      <formula>100</formula>
    </cfRule>
    <cfRule type="cellIs" dxfId="1985" priority="2319" operator="between">
      <formula>0</formula>
      <formula>100</formula>
    </cfRule>
  </conditionalFormatting>
  <conditionalFormatting sqref="AL80:AL84">
    <cfRule type="cellIs" dxfId="1984" priority="2315" operator="equal">
      <formula>0.58</formula>
    </cfRule>
  </conditionalFormatting>
  <conditionalFormatting sqref="AR80:AS84">
    <cfRule type="cellIs" dxfId="1983" priority="2313" operator="equal">
      <formula>"NO"</formula>
    </cfRule>
  </conditionalFormatting>
  <conditionalFormatting sqref="AG80:AH84">
    <cfRule type="expression" dxfId="1982" priority="2309">
      <formula>AI80=15</formula>
    </cfRule>
  </conditionalFormatting>
  <conditionalFormatting sqref="AI80:AJ84">
    <cfRule type="expression" dxfId="1981" priority="2308">
      <formula>AG80=25</formula>
    </cfRule>
  </conditionalFormatting>
  <conditionalFormatting sqref="AE80:AF80">
    <cfRule type="expression" dxfId="1980" priority="2295">
      <formula>AE80=10</formula>
    </cfRule>
    <cfRule type="expression" dxfId="1979" priority="2296">
      <formula>AC80=15</formula>
    </cfRule>
    <cfRule type="expression" dxfId="1978" priority="2297">
      <formula>AA80=25</formula>
    </cfRule>
    <cfRule type="cellIs" dxfId="1977" priority="2307" operator="equal">
      <formula>25</formula>
    </cfRule>
  </conditionalFormatting>
  <conditionalFormatting sqref="AE80:AF80">
    <cfRule type="expression" dxfId="1976" priority="2304">
      <formula>AG80=15</formula>
    </cfRule>
    <cfRule type="expression" dxfId="1975" priority="2305">
      <formula>AI80=10</formula>
    </cfRule>
    <cfRule type="expression" dxfId="1974" priority="2306">
      <formula>AG80=15</formula>
    </cfRule>
  </conditionalFormatting>
  <conditionalFormatting sqref="AA80:AB80">
    <cfRule type="expression" dxfId="1973" priority="2301">
      <formula>AE80=10</formula>
    </cfRule>
    <cfRule type="expression" dxfId="1972" priority="2302">
      <formula>AA80=25</formula>
    </cfRule>
    <cfRule type="expression" dxfId="1971" priority="2303">
      <formula>AC80=15</formula>
    </cfRule>
  </conditionalFormatting>
  <conditionalFormatting sqref="AC80:AD80">
    <cfRule type="expression" dxfId="1970" priority="2298">
      <formula>AC80=15</formula>
    </cfRule>
    <cfRule type="expression" dxfId="1969" priority="2299">
      <formula>AE80=10</formula>
    </cfRule>
    <cfRule type="expression" dxfId="1968" priority="2300">
      <formula>AA80=25</formula>
    </cfRule>
  </conditionalFormatting>
  <conditionalFormatting sqref="AE81:AF84">
    <cfRule type="expression" dxfId="1967" priority="2282">
      <formula>AE81=10</formula>
    </cfRule>
    <cfRule type="expression" dxfId="1966" priority="2283">
      <formula>AC81=15</formula>
    </cfRule>
    <cfRule type="expression" dxfId="1965" priority="2284">
      <formula>AA81=25</formula>
    </cfRule>
    <cfRule type="cellIs" dxfId="1964" priority="2294" operator="equal">
      <formula>25</formula>
    </cfRule>
  </conditionalFormatting>
  <conditionalFormatting sqref="AE81:AF84">
    <cfRule type="expression" dxfId="1963" priority="2291">
      <formula>AG81=15</formula>
    </cfRule>
    <cfRule type="expression" dxfId="1962" priority="2292">
      <formula>AI81=10</formula>
    </cfRule>
    <cfRule type="expression" dxfId="1961" priority="2293">
      <formula>AG81=15</formula>
    </cfRule>
  </conditionalFormatting>
  <conditionalFormatting sqref="AA81:AB84">
    <cfRule type="expression" dxfId="1960" priority="2288">
      <formula>AE81=10</formula>
    </cfRule>
    <cfRule type="expression" dxfId="1959" priority="2289">
      <formula>AA81=25</formula>
    </cfRule>
    <cfRule type="expression" dxfId="1958" priority="2290">
      <formula>AC81=15</formula>
    </cfRule>
  </conditionalFormatting>
  <conditionalFormatting sqref="AC81:AD84">
    <cfRule type="expression" dxfId="1957" priority="2285">
      <formula>AC81=15</formula>
    </cfRule>
    <cfRule type="expression" dxfId="1956" priority="2286">
      <formula>AE81=10</formula>
    </cfRule>
    <cfRule type="expression" dxfId="1955" priority="2287">
      <formula>AA81=25</formula>
    </cfRule>
  </conditionalFormatting>
  <conditionalFormatting sqref="Y80:Y84">
    <cfRule type="expression" dxfId="1954" priority="2281">
      <formula>Z80="X"</formula>
    </cfRule>
  </conditionalFormatting>
  <conditionalFormatting sqref="AM80">
    <cfRule type="cellIs" dxfId="1953" priority="2278" operator="equal">
      <formula>0.6</formula>
    </cfRule>
    <cfRule type="cellIs" dxfId="1952" priority="2279" operator="equal">
      <formula>1</formula>
    </cfRule>
    <cfRule type="cellIs" dxfId="1951" priority="2280" operator="equal">
      <formula>0.8</formula>
    </cfRule>
  </conditionalFormatting>
  <conditionalFormatting sqref="Z80">
    <cfRule type="cellIs" dxfId="1950" priority="2277" operator="equal">
      <formula>"X"</formula>
    </cfRule>
  </conditionalFormatting>
  <conditionalFormatting sqref="Z80">
    <cfRule type="cellIs" dxfId="1949" priority="2276" operator="equal">
      <formula>"X"</formula>
    </cfRule>
  </conditionalFormatting>
  <conditionalFormatting sqref="Z80">
    <cfRule type="expression" dxfId="1948" priority="2274">
      <formula>Y80=Y</formula>
    </cfRule>
    <cfRule type="expression" dxfId="1947" priority="2275">
      <formula>Y80="y"</formula>
    </cfRule>
  </conditionalFormatting>
  <conditionalFormatting sqref="T80:T84">
    <cfRule type="expression" dxfId="1946" priority="2273">
      <formula>"&lt;,2"</formula>
    </cfRule>
  </conditionalFormatting>
  <conditionalFormatting sqref="U80:U84">
    <cfRule type="cellIs" dxfId="1945" priority="2265" operator="equal">
      <formula>20</formula>
    </cfRule>
    <cfRule type="cellIs" dxfId="1944" priority="2266" operator="equal">
      <formula>10</formula>
    </cfRule>
    <cfRule type="cellIs" dxfId="1943" priority="2267" operator="equal">
      <formula>5</formula>
    </cfRule>
    <cfRule type="cellIs" dxfId="1942" priority="2268" operator="equal">
      <formula>1</formula>
    </cfRule>
    <cfRule type="cellIs" dxfId="1941" priority="2269" operator="equal">
      <formula>0.8</formula>
    </cfRule>
    <cfRule type="cellIs" dxfId="1940" priority="2270" operator="equal">
      <formula>0.6</formula>
    </cfRule>
    <cfRule type="cellIs" dxfId="1939" priority="2271" operator="equal">
      <formula>0.4</formula>
    </cfRule>
    <cfRule type="cellIs" dxfId="1938" priority="2272" operator="equal">
      <formula>20%</formula>
    </cfRule>
  </conditionalFormatting>
  <conditionalFormatting sqref="S80:S84">
    <cfRule type="cellIs" dxfId="1937" priority="2264" operator="equal">
      <formula>0.2</formula>
    </cfRule>
  </conditionalFormatting>
  <conditionalFormatting sqref="R80:R84">
    <cfRule type="beginsWith" priority="2251" operator="beginsWith" text="La actividad que conlleva el riesgo se ejecuta como máximos 2 veces por año">
      <formula>LEFT(R80,LEN("La actividad que conlleva el riesgo se ejecuta como máximos 2 veces por año"))="La actividad que conlleva el riesgo se ejecuta como máximos 2 veces por año"</formula>
    </cfRule>
    <cfRule type="cellIs" dxfId="1936" priority="2252" operator="equal">
      <formula>"La actividad que conlleva el riesgo se ejecuta como máximos 2 veces por año"</formula>
    </cfRule>
    <cfRule type="cellIs" dxfId="1935" priority="2253" operator="equal">
      <formula>"La actividad que conlleva el riesgo se ejecuta como máximos 2 veces por año "</formula>
    </cfRule>
    <cfRule type="containsText" dxfId="1934" priority="2255" operator="containsText" text="La actividad que conlleva el riesgo se ejecuta como máximos 2 veces por año">
      <formula>NOT(ISERROR(SEARCH("La actividad que conlleva el riesgo se ejecuta como máximos 2 veces por año",R80)))</formula>
    </cfRule>
    <cfRule type="cellIs" dxfId="1933" priority="2256" operator="equal">
      <formula>"La actividad que conlleva el riesgo se ejecuta como máximos 2 veces por año"</formula>
    </cfRule>
    <cfRule type="cellIs" dxfId="1932" priority="2257" operator="equal">
      <formula>"La actividad que conlleva el riesgo se ejecuta como máximos 2 veces por año"</formula>
    </cfRule>
  </conditionalFormatting>
  <conditionalFormatting sqref="V80:V84">
    <cfRule type="endsWith" dxfId="1931" priority="2236" operator="endsWith" text="11">
      <formula>RIGHT(V80,LEN("11"))="11"</formula>
    </cfRule>
    <cfRule type="endsWith" dxfId="1930" priority="2237" operator="endsWith" text="12">
      <formula>RIGHT(V80,LEN("12"))="12"</formula>
    </cfRule>
    <cfRule type="endsWith" dxfId="1929" priority="2238" operator="endsWith" text="13">
      <formula>RIGHT(V80,LEN("13"))="13"</formula>
    </cfRule>
    <cfRule type="endsWith" dxfId="1928" priority="2239" operator="endsWith" text="14">
      <formula>RIGHT(V80,LEN("14"))="14"</formula>
    </cfRule>
    <cfRule type="endsWith" dxfId="1927" priority="2240" operator="endsWith" text="15">
      <formula>RIGHT(V80,LEN("15"))="15"</formula>
    </cfRule>
    <cfRule type="endsWith" dxfId="1926" priority="2241" operator="endsWith" text="16">
      <formula>RIGHT(V80,LEN("16"))="16"</formula>
    </cfRule>
    <cfRule type="endsWith" dxfId="1925" priority="2242" operator="endsWith" text="17">
      <formula>RIGHT(V80,LEN("17"))="17"</formula>
    </cfRule>
    <cfRule type="endsWith" dxfId="1924" priority="2243" operator="endsWith" text="25">
      <formula>RIGHT(V80,LEN("25"))="25"</formula>
    </cfRule>
    <cfRule type="endsWith" dxfId="1923" priority="2244" operator="endsWith" text="24">
      <formula>RIGHT(V80,LEN("24"))="24"</formula>
    </cfRule>
    <cfRule type="endsWith" dxfId="1922" priority="2245" operator="endsWith" text="23">
      <formula>RIGHT(V80,LEN("23"))="23"</formula>
    </cfRule>
    <cfRule type="endsWith" dxfId="1921" priority="2246" operator="endsWith" text="22">
      <formula>RIGHT(V80,LEN("22"))="22"</formula>
    </cfRule>
    <cfRule type="endsWith" dxfId="1920" priority="2247" operator="endsWith" text="21">
      <formula>RIGHT(V80,LEN("21"))="21"</formula>
    </cfRule>
    <cfRule type="endsWith" dxfId="1919" priority="2248" operator="endsWith" text="20">
      <formula>RIGHT(V80,LEN("20"))="20"</formula>
    </cfRule>
    <cfRule type="endsWith" dxfId="1918" priority="2249" operator="endsWith" text="19">
      <formula>RIGHT(V80,LEN("19"))="19"</formula>
    </cfRule>
    <cfRule type="endsWith" dxfId="1917" priority="2250" operator="endsWith" text="18">
      <formula>RIGHT(V80,LEN("18"))="18"</formula>
    </cfRule>
  </conditionalFormatting>
  <conditionalFormatting sqref="BE80">
    <cfRule type="cellIs" dxfId="1916" priority="2235" stopIfTrue="1" operator="equal">
      <formula>"SI"</formula>
    </cfRule>
  </conditionalFormatting>
  <conditionalFormatting sqref="BB80:BB84">
    <cfRule type="expression" dxfId="1915" priority="2209">
      <formula>"&lt;,2"</formula>
    </cfRule>
  </conditionalFormatting>
  <conditionalFormatting sqref="AZ80:AZ84">
    <cfRule type="expression" dxfId="1914" priority="2208">
      <formula>"&lt;,2"</formula>
    </cfRule>
  </conditionalFormatting>
  <conditionalFormatting sqref="BD80">
    <cfRule type="expression" dxfId="1913" priority="2210">
      <formula>$BG80=25</formula>
    </cfRule>
    <cfRule type="expression" dxfId="1912" priority="2211">
      <formula>$BG80=24</formula>
    </cfRule>
    <cfRule type="expression" dxfId="1911" priority="2212">
      <formula>$BG80=23</formula>
    </cfRule>
    <cfRule type="expression" dxfId="1910" priority="2213">
      <formula>$BG80=22</formula>
    </cfRule>
    <cfRule type="expression" dxfId="1909" priority="2214">
      <formula>$BG80=21</formula>
    </cfRule>
    <cfRule type="expression" dxfId="1908" priority="2215">
      <formula>$BG80=20</formula>
    </cfRule>
    <cfRule type="expression" dxfId="1907" priority="2216">
      <formula>$BG80=19</formula>
    </cfRule>
    <cfRule type="expression" dxfId="1906" priority="2217">
      <formula>$BG80=18</formula>
    </cfRule>
    <cfRule type="expression" dxfId="1905" priority="2218">
      <formula>$BG80=17</formula>
    </cfRule>
    <cfRule type="expression" dxfId="1904" priority="2219">
      <formula>$BG80=16</formula>
    </cfRule>
    <cfRule type="expression" dxfId="1903" priority="2220">
      <formula>$BG80=15</formula>
    </cfRule>
    <cfRule type="expression" dxfId="1902" priority="2221">
      <formula>$BG80=14</formula>
    </cfRule>
    <cfRule type="expression" dxfId="1901" priority="2222">
      <formula>$BG80=13</formula>
    </cfRule>
    <cfRule type="expression" dxfId="1900" priority="2223">
      <formula>$BG80=12</formula>
    </cfRule>
    <cfRule type="expression" dxfId="1899" priority="2224">
      <formula>$BG80=11</formula>
    </cfRule>
    <cfRule type="expression" dxfId="1898" priority="2225">
      <formula>$BG80=10</formula>
    </cfRule>
    <cfRule type="expression" dxfId="1897" priority="2226">
      <formula>$BG80=9</formula>
    </cfRule>
    <cfRule type="expression" dxfId="1896" priority="2227">
      <formula>$BG80=8</formula>
    </cfRule>
    <cfRule type="expression" dxfId="1895" priority="2228">
      <formula>$BG80=7</formula>
    </cfRule>
    <cfRule type="expression" dxfId="1894" priority="2229">
      <formula>$BG80=6</formula>
    </cfRule>
    <cfRule type="expression" dxfId="1893" priority="2230">
      <formula>$BG80=5</formula>
    </cfRule>
    <cfRule type="expression" dxfId="1892" priority="2231">
      <formula>$BG80=4</formula>
    </cfRule>
    <cfRule type="expression" dxfId="1891" priority="2232">
      <formula>$BG80=3</formula>
    </cfRule>
    <cfRule type="expression" dxfId="1890" priority="2233">
      <formula>$BG80=2</formula>
    </cfRule>
    <cfRule type="expression" dxfId="1889" priority="2234">
      <formula>$BG80=1</formula>
    </cfRule>
  </conditionalFormatting>
  <conditionalFormatting sqref="BA80:BA84">
    <cfRule type="beginsWith" dxfId="1888" priority="2203" operator="beginsWith" text="MUY ALTA">
      <formula>LEFT(BA80,LEN("MUY ALTA"))="MUY ALTA"</formula>
    </cfRule>
    <cfRule type="beginsWith" dxfId="1887" priority="2204" operator="beginsWith" text="ALTA">
      <formula>LEFT(BA80,LEN("ALTA"))="ALTA"</formula>
    </cfRule>
    <cfRule type="beginsWith" dxfId="1886" priority="2205" operator="beginsWith" text="MEDIA">
      <formula>LEFT(BA80,LEN("MEDIA"))="MEDIA"</formula>
    </cfRule>
    <cfRule type="beginsWith" dxfId="1885" priority="2206" operator="beginsWith" text="BAJA">
      <formula>LEFT(BA80,LEN("BAJA"))="BAJA"</formula>
    </cfRule>
    <cfRule type="beginsWith" dxfId="1884" priority="2207" operator="beginsWith" text="MUY BAJA">
      <formula>LEFT(BA80,LEN("MUY BAJA"))="MUY BAJA"</formula>
    </cfRule>
  </conditionalFormatting>
  <conditionalFormatting sqref="BC80:BC84">
    <cfRule type="beginsWith" dxfId="1883" priority="2198" operator="beginsWith" text="MUY ALTA">
      <formula>LEFT(BC80,LEN("MUY ALTA"))="MUY ALTA"</formula>
    </cfRule>
    <cfRule type="beginsWith" dxfId="1882" priority="2199" operator="beginsWith" text="ALTA">
      <formula>LEFT(BC80,LEN("ALTA"))="ALTA"</formula>
    </cfRule>
    <cfRule type="beginsWith" dxfId="1881" priority="2200" operator="beginsWith" text="MEDIA">
      <formula>LEFT(BC80,LEN("MEDIA"))="MEDIA"</formula>
    </cfRule>
    <cfRule type="beginsWith" dxfId="1880" priority="2201" operator="beginsWith" text="BAJA">
      <formula>LEFT(BC80,LEN("BAJA"))="BAJA"</formula>
    </cfRule>
    <cfRule type="beginsWith" dxfId="1879" priority="2202" operator="beginsWith" text="MUY BAJA">
      <formula>LEFT(BC80,LEN("MUY BAJA"))="MUY BAJA"</formula>
    </cfRule>
  </conditionalFormatting>
  <conditionalFormatting sqref="BE80:BE84">
    <cfRule type="cellIs" dxfId="1878" priority="2195" operator="equal">
      <formula>"Evitar"</formula>
    </cfRule>
    <cfRule type="cellIs" dxfId="1877" priority="2196" operator="equal">
      <formula>"Aceptar"</formula>
    </cfRule>
    <cfRule type="cellIs" dxfId="1876" priority="2197" operator="equal">
      <formula>"Reducir"</formula>
    </cfRule>
  </conditionalFormatting>
  <conditionalFormatting sqref="BE80:BE84">
    <cfRule type="cellIs" dxfId="1875" priority="2194" operator="equal">
      <formula>"compartir"</formula>
    </cfRule>
  </conditionalFormatting>
  <conditionalFormatting sqref="Y86:Y90">
    <cfRule type="cellIs" dxfId="1874" priority="2193" operator="equal">
      <formula>"X"</formula>
    </cfRule>
  </conditionalFormatting>
  <conditionalFormatting sqref="AN86:AO90">
    <cfRule type="cellIs" dxfId="1873" priority="2191" operator="equal">
      <formula>"NO"</formula>
    </cfRule>
    <cfRule type="cellIs" dxfId="1872" priority="2192" operator="equal">
      <formula>"SI"</formula>
    </cfRule>
  </conditionalFormatting>
  <conditionalFormatting sqref="AP86:AQ90">
    <cfRule type="cellIs" dxfId="1871" priority="2189" operator="equal">
      <formula>"ALE"</formula>
    </cfRule>
    <cfRule type="cellIs" dxfId="1870" priority="2190" operator="equal">
      <formula>"CON"</formula>
    </cfRule>
  </conditionalFormatting>
  <conditionalFormatting sqref="AG86:AH90">
    <cfRule type="cellIs" dxfId="1869" priority="2188" operator="equal">
      <formula>25</formula>
    </cfRule>
  </conditionalFormatting>
  <conditionalFormatting sqref="AI86:AJ90">
    <cfRule type="cellIs" dxfId="1868" priority="2187" operator="equal">
      <formula>15</formula>
    </cfRule>
  </conditionalFormatting>
  <conditionalFormatting sqref="Y86:Y90">
    <cfRule type="cellIs" dxfId="1867" priority="2175" operator="equal">
      <formula>"Y"</formula>
    </cfRule>
  </conditionalFormatting>
  <conditionalFormatting sqref="AL86:AL90">
    <cfRule type="cellIs" dxfId="1866" priority="2179" operator="equal">
      <formula>0</formula>
    </cfRule>
    <cfRule type="cellIs" dxfId="1865" priority="2180" operator="between">
      <formula>"0.1"</formula>
      <formula>100</formula>
    </cfRule>
    <cfRule type="cellIs" dxfId="1864" priority="2181" operator="between">
      <formula>0</formula>
      <formula>100</formula>
    </cfRule>
    <cfRule type="cellIs" dxfId="1863" priority="2182" operator="between">
      <formula>0</formula>
      <formula>100</formula>
    </cfRule>
  </conditionalFormatting>
  <conditionalFormatting sqref="AL86:AL90">
    <cfRule type="cellIs" dxfId="1862" priority="2178" operator="equal">
      <formula>0.58</formula>
    </cfRule>
  </conditionalFormatting>
  <conditionalFormatting sqref="AR86:AS90">
    <cfRule type="cellIs" dxfId="1861" priority="2176" operator="equal">
      <formula>"NO"</formula>
    </cfRule>
  </conditionalFormatting>
  <conditionalFormatting sqref="AG86:AH90">
    <cfRule type="expression" dxfId="1860" priority="2172">
      <formula>AI86=15</formula>
    </cfRule>
  </conditionalFormatting>
  <conditionalFormatting sqref="AI86:AJ90">
    <cfRule type="expression" dxfId="1859" priority="2171">
      <formula>AG86=25</formula>
    </cfRule>
  </conditionalFormatting>
  <conditionalFormatting sqref="AE86:AF86">
    <cfRule type="expression" dxfId="1858" priority="2158">
      <formula>AE86=10</formula>
    </cfRule>
    <cfRule type="expression" dxfId="1857" priority="2159">
      <formula>AC86=15</formula>
    </cfRule>
    <cfRule type="expression" dxfId="1856" priority="2160">
      <formula>AA86=25</formula>
    </cfRule>
    <cfRule type="cellIs" dxfId="1855" priority="2170" operator="equal">
      <formula>25</formula>
    </cfRule>
  </conditionalFormatting>
  <conditionalFormatting sqref="AE86:AF86">
    <cfRule type="expression" dxfId="1854" priority="2167">
      <formula>AG86=15</formula>
    </cfRule>
    <cfRule type="expression" dxfId="1853" priority="2168">
      <formula>AI86=10</formula>
    </cfRule>
    <cfRule type="expression" dxfId="1852" priority="2169">
      <formula>AG86=15</formula>
    </cfRule>
  </conditionalFormatting>
  <conditionalFormatting sqref="AA86:AB86">
    <cfRule type="expression" dxfId="1851" priority="2164">
      <formula>AE86=10</formula>
    </cfRule>
    <cfRule type="expression" dxfId="1850" priority="2165">
      <formula>AA86=25</formula>
    </cfRule>
    <cfRule type="expression" dxfId="1849" priority="2166">
      <formula>AC86=15</formula>
    </cfRule>
  </conditionalFormatting>
  <conditionalFormatting sqref="AC86:AD86">
    <cfRule type="expression" dxfId="1848" priority="2161">
      <formula>AC86=15</formula>
    </cfRule>
    <cfRule type="expression" dxfId="1847" priority="2162">
      <formula>AE86=10</formula>
    </cfRule>
    <cfRule type="expression" dxfId="1846" priority="2163">
      <formula>AA86=25</formula>
    </cfRule>
  </conditionalFormatting>
  <conditionalFormatting sqref="AE87:AF90">
    <cfRule type="expression" dxfId="1845" priority="2145">
      <formula>AE87=10</formula>
    </cfRule>
    <cfRule type="expression" dxfId="1844" priority="2146">
      <formula>AC87=15</formula>
    </cfRule>
    <cfRule type="expression" dxfId="1843" priority="2147">
      <formula>AA87=25</formula>
    </cfRule>
    <cfRule type="cellIs" dxfId="1842" priority="2157" operator="equal">
      <formula>25</formula>
    </cfRule>
  </conditionalFormatting>
  <conditionalFormatting sqref="AE87:AF90">
    <cfRule type="expression" dxfId="1841" priority="2154">
      <formula>AG87=15</formula>
    </cfRule>
    <cfRule type="expression" dxfId="1840" priority="2155">
      <formula>AI87=10</formula>
    </cfRule>
    <cfRule type="expression" dxfId="1839" priority="2156">
      <formula>AG87=15</formula>
    </cfRule>
  </conditionalFormatting>
  <conditionalFormatting sqref="AA87:AB90">
    <cfRule type="expression" dxfId="1838" priority="2151">
      <formula>AE87=10</formula>
    </cfRule>
    <cfRule type="expression" dxfId="1837" priority="2152">
      <formula>AA87=25</formula>
    </cfRule>
    <cfRule type="expression" dxfId="1836" priority="2153">
      <formula>AC87=15</formula>
    </cfRule>
  </conditionalFormatting>
  <conditionalFormatting sqref="AC87:AD90">
    <cfRule type="expression" dxfId="1835" priority="2148">
      <formula>AC87=15</formula>
    </cfRule>
    <cfRule type="expression" dxfId="1834" priority="2149">
      <formula>AE87=10</formula>
    </cfRule>
    <cfRule type="expression" dxfId="1833" priority="2150">
      <formula>AA87=25</formula>
    </cfRule>
  </conditionalFormatting>
  <conditionalFormatting sqref="Y86:Y90">
    <cfRule type="expression" dxfId="1832" priority="2144">
      <formula>Z86="X"</formula>
    </cfRule>
  </conditionalFormatting>
  <conditionalFormatting sqref="AM86">
    <cfRule type="cellIs" dxfId="1831" priority="2141" operator="equal">
      <formula>0.6</formula>
    </cfRule>
    <cfRule type="cellIs" dxfId="1830" priority="2142" operator="equal">
      <formula>1</formula>
    </cfRule>
    <cfRule type="cellIs" dxfId="1829" priority="2143" operator="equal">
      <formula>0.8</formula>
    </cfRule>
  </conditionalFormatting>
  <conditionalFormatting sqref="Z86">
    <cfRule type="cellIs" dxfId="1828" priority="2140" operator="equal">
      <formula>"X"</formula>
    </cfRule>
  </conditionalFormatting>
  <conditionalFormatting sqref="Z86">
    <cfRule type="cellIs" dxfId="1827" priority="2139" operator="equal">
      <formula>"X"</formula>
    </cfRule>
  </conditionalFormatting>
  <conditionalFormatting sqref="Z86">
    <cfRule type="expression" dxfId="1826" priority="2137">
      <formula>Y86=Y</formula>
    </cfRule>
    <cfRule type="expression" dxfId="1825" priority="2138">
      <formula>Y86="y"</formula>
    </cfRule>
  </conditionalFormatting>
  <conditionalFormatting sqref="T86:T90">
    <cfRule type="expression" dxfId="1824" priority="2136">
      <formula>"&lt;,2"</formula>
    </cfRule>
  </conditionalFormatting>
  <conditionalFormatting sqref="U86:U90">
    <cfRule type="cellIs" dxfId="1823" priority="2128" operator="equal">
      <formula>20</formula>
    </cfRule>
    <cfRule type="cellIs" dxfId="1822" priority="2129" operator="equal">
      <formula>10</formula>
    </cfRule>
    <cfRule type="cellIs" dxfId="1821" priority="2130" operator="equal">
      <formula>5</formula>
    </cfRule>
    <cfRule type="cellIs" dxfId="1820" priority="2131" operator="equal">
      <formula>1</formula>
    </cfRule>
    <cfRule type="cellIs" dxfId="1819" priority="2132" operator="equal">
      <formula>0.8</formula>
    </cfRule>
    <cfRule type="cellIs" dxfId="1818" priority="2133" operator="equal">
      <formula>0.6</formula>
    </cfRule>
    <cfRule type="cellIs" dxfId="1817" priority="2134" operator="equal">
      <formula>0.4</formula>
    </cfRule>
    <cfRule type="cellIs" dxfId="1816" priority="2135" operator="equal">
      <formula>20%</formula>
    </cfRule>
  </conditionalFormatting>
  <conditionalFormatting sqref="S86:S90">
    <cfRule type="cellIs" dxfId="1815" priority="2127" operator="equal">
      <formula>0.2</formula>
    </cfRule>
  </conditionalFormatting>
  <conditionalFormatting sqref="R86:R90">
    <cfRule type="beginsWith" priority="2114" operator="beginsWith" text="La actividad que conlleva el riesgo se ejecuta como máximos 2 veces por año">
      <formula>LEFT(R86,LEN("La actividad que conlleva el riesgo se ejecuta como máximos 2 veces por año"))="La actividad que conlleva el riesgo se ejecuta como máximos 2 veces por año"</formula>
    </cfRule>
    <cfRule type="cellIs" dxfId="1814" priority="2115" operator="equal">
      <formula>"La actividad que conlleva el riesgo se ejecuta como máximos 2 veces por año"</formula>
    </cfRule>
    <cfRule type="cellIs" dxfId="1813" priority="2116" operator="equal">
      <formula>"La actividad que conlleva el riesgo se ejecuta como máximos 2 veces por año "</formula>
    </cfRule>
    <cfRule type="containsText" dxfId="1812" priority="2118" operator="containsText" text="La actividad que conlleva el riesgo se ejecuta como máximos 2 veces por año">
      <formula>NOT(ISERROR(SEARCH("La actividad que conlleva el riesgo se ejecuta como máximos 2 veces por año",R86)))</formula>
    </cfRule>
    <cfRule type="cellIs" dxfId="1811" priority="2119" operator="equal">
      <formula>"La actividad que conlleva el riesgo se ejecuta como máximos 2 veces por año"</formula>
    </cfRule>
    <cfRule type="cellIs" dxfId="1810" priority="2120" operator="equal">
      <formula>"La actividad que conlleva el riesgo se ejecuta como máximos 2 veces por año"</formula>
    </cfRule>
  </conditionalFormatting>
  <conditionalFormatting sqref="V86:V90">
    <cfRule type="endsWith" dxfId="1809" priority="2099" operator="endsWith" text="11">
      <formula>RIGHT(V86,LEN("11"))="11"</formula>
    </cfRule>
    <cfRule type="endsWith" dxfId="1808" priority="2100" operator="endsWith" text="12">
      <formula>RIGHT(V86,LEN("12"))="12"</formula>
    </cfRule>
    <cfRule type="endsWith" dxfId="1807" priority="2101" operator="endsWith" text="13">
      <formula>RIGHT(V86,LEN("13"))="13"</formula>
    </cfRule>
    <cfRule type="endsWith" dxfId="1806" priority="2102" operator="endsWith" text="14">
      <formula>RIGHT(V86,LEN("14"))="14"</formula>
    </cfRule>
    <cfRule type="endsWith" dxfId="1805" priority="2103" operator="endsWith" text="15">
      <formula>RIGHT(V86,LEN("15"))="15"</formula>
    </cfRule>
    <cfRule type="endsWith" dxfId="1804" priority="2104" operator="endsWith" text="16">
      <formula>RIGHT(V86,LEN("16"))="16"</formula>
    </cfRule>
    <cfRule type="endsWith" dxfId="1803" priority="2105" operator="endsWith" text="17">
      <formula>RIGHT(V86,LEN("17"))="17"</formula>
    </cfRule>
    <cfRule type="endsWith" dxfId="1802" priority="2106" operator="endsWith" text="25">
      <formula>RIGHT(V86,LEN("25"))="25"</formula>
    </cfRule>
    <cfRule type="endsWith" dxfId="1801" priority="2107" operator="endsWith" text="24">
      <formula>RIGHT(V86,LEN("24"))="24"</formula>
    </cfRule>
    <cfRule type="endsWith" dxfId="1800" priority="2108" operator="endsWith" text="23">
      <formula>RIGHT(V86,LEN("23"))="23"</formula>
    </cfRule>
    <cfRule type="endsWith" dxfId="1799" priority="2109" operator="endsWith" text="22">
      <formula>RIGHT(V86,LEN("22"))="22"</formula>
    </cfRule>
    <cfRule type="endsWith" dxfId="1798" priority="2110" operator="endsWith" text="21">
      <formula>RIGHT(V86,LEN("21"))="21"</formula>
    </cfRule>
    <cfRule type="endsWith" dxfId="1797" priority="2111" operator="endsWith" text="20">
      <formula>RIGHT(V86,LEN("20"))="20"</formula>
    </cfRule>
    <cfRule type="endsWith" dxfId="1796" priority="2112" operator="endsWith" text="19">
      <formula>RIGHT(V86,LEN("19"))="19"</formula>
    </cfRule>
    <cfRule type="endsWith" dxfId="1795" priority="2113" operator="endsWith" text="18">
      <formula>RIGHT(V86,LEN("18"))="18"</formula>
    </cfRule>
  </conditionalFormatting>
  <conditionalFormatting sqref="BE86">
    <cfRule type="cellIs" dxfId="1794" priority="2098" stopIfTrue="1" operator="equal">
      <formula>"SI"</formula>
    </cfRule>
  </conditionalFormatting>
  <conditionalFormatting sqref="BB86:BB90">
    <cfRule type="expression" dxfId="1793" priority="2072">
      <formula>"&lt;,2"</formula>
    </cfRule>
  </conditionalFormatting>
  <conditionalFormatting sqref="AZ86:AZ90">
    <cfRule type="expression" dxfId="1792" priority="2071">
      <formula>"&lt;,2"</formula>
    </cfRule>
  </conditionalFormatting>
  <conditionalFormatting sqref="BD86">
    <cfRule type="expression" dxfId="1791" priority="2073">
      <formula>$BG86=25</formula>
    </cfRule>
    <cfRule type="expression" dxfId="1790" priority="2074">
      <formula>$BG86=24</formula>
    </cfRule>
    <cfRule type="expression" dxfId="1789" priority="2075">
      <formula>$BG86=23</formula>
    </cfRule>
    <cfRule type="expression" dxfId="1788" priority="2076">
      <formula>$BG86=22</formula>
    </cfRule>
    <cfRule type="expression" dxfId="1787" priority="2077">
      <formula>$BG86=21</formula>
    </cfRule>
    <cfRule type="expression" dxfId="1786" priority="2078">
      <formula>$BG86=20</formula>
    </cfRule>
    <cfRule type="expression" dxfId="1785" priority="2079">
      <formula>$BG86=19</formula>
    </cfRule>
    <cfRule type="expression" dxfId="1784" priority="2080">
      <formula>$BG86=18</formula>
    </cfRule>
    <cfRule type="expression" dxfId="1783" priority="2081">
      <formula>$BG86=17</formula>
    </cfRule>
    <cfRule type="expression" dxfId="1782" priority="2082">
      <formula>$BG86=16</formula>
    </cfRule>
    <cfRule type="expression" dxfId="1781" priority="2083">
      <formula>$BG86=15</formula>
    </cfRule>
    <cfRule type="expression" dxfId="1780" priority="2084">
      <formula>$BG86=14</formula>
    </cfRule>
    <cfRule type="expression" dxfId="1779" priority="2085">
      <formula>$BG86=13</formula>
    </cfRule>
    <cfRule type="expression" dxfId="1778" priority="2086">
      <formula>$BG86=12</formula>
    </cfRule>
    <cfRule type="expression" dxfId="1777" priority="2087">
      <formula>$BG86=11</formula>
    </cfRule>
    <cfRule type="expression" dxfId="1776" priority="2088">
      <formula>$BG86=10</formula>
    </cfRule>
    <cfRule type="expression" dxfId="1775" priority="2089">
      <formula>$BG86=9</formula>
    </cfRule>
    <cfRule type="expression" dxfId="1774" priority="2090">
      <formula>$BG86=8</formula>
    </cfRule>
    <cfRule type="expression" dxfId="1773" priority="2091">
      <formula>$BG86=7</formula>
    </cfRule>
    <cfRule type="expression" dxfId="1772" priority="2092">
      <formula>$BG86=6</formula>
    </cfRule>
    <cfRule type="expression" dxfId="1771" priority="2093">
      <formula>$BG86=5</formula>
    </cfRule>
    <cfRule type="expression" dxfId="1770" priority="2094">
      <formula>$BG86=4</formula>
    </cfRule>
    <cfRule type="expression" dxfId="1769" priority="2095">
      <formula>$BG86=3</formula>
    </cfRule>
    <cfRule type="expression" dxfId="1768" priority="2096">
      <formula>$BG86=2</formula>
    </cfRule>
    <cfRule type="expression" dxfId="1767" priority="2097">
      <formula>$BG86=1</formula>
    </cfRule>
  </conditionalFormatting>
  <conditionalFormatting sqref="BA86:BA90">
    <cfRule type="beginsWith" dxfId="1766" priority="2066" operator="beginsWith" text="MUY ALTA">
      <formula>LEFT(BA86,LEN("MUY ALTA"))="MUY ALTA"</formula>
    </cfRule>
    <cfRule type="beginsWith" dxfId="1765" priority="2067" operator="beginsWith" text="ALTA">
      <formula>LEFT(BA86,LEN("ALTA"))="ALTA"</formula>
    </cfRule>
    <cfRule type="beginsWith" dxfId="1764" priority="2068" operator="beginsWith" text="MEDIA">
      <formula>LEFT(BA86,LEN("MEDIA"))="MEDIA"</formula>
    </cfRule>
    <cfRule type="beginsWith" dxfId="1763" priority="2069" operator="beginsWith" text="BAJA">
      <formula>LEFT(BA86,LEN("BAJA"))="BAJA"</formula>
    </cfRule>
    <cfRule type="beginsWith" dxfId="1762" priority="2070" operator="beginsWith" text="MUY BAJA">
      <formula>LEFT(BA86,LEN("MUY BAJA"))="MUY BAJA"</formula>
    </cfRule>
  </conditionalFormatting>
  <conditionalFormatting sqref="BC86:BC90">
    <cfRule type="beginsWith" dxfId="1761" priority="2061" operator="beginsWith" text="MUY ALTA">
      <formula>LEFT(BC86,LEN("MUY ALTA"))="MUY ALTA"</formula>
    </cfRule>
    <cfRule type="beginsWith" dxfId="1760" priority="2062" operator="beginsWith" text="ALTA">
      <formula>LEFT(BC86,LEN("ALTA"))="ALTA"</formula>
    </cfRule>
    <cfRule type="beginsWith" dxfId="1759" priority="2063" operator="beginsWith" text="MEDIA">
      <formula>LEFT(BC86,LEN("MEDIA"))="MEDIA"</formula>
    </cfRule>
    <cfRule type="beginsWith" dxfId="1758" priority="2064" operator="beginsWith" text="BAJA">
      <formula>LEFT(BC86,LEN("BAJA"))="BAJA"</formula>
    </cfRule>
    <cfRule type="beginsWith" dxfId="1757" priority="2065" operator="beginsWith" text="MUY BAJA">
      <formula>LEFT(BC86,LEN("MUY BAJA"))="MUY BAJA"</formula>
    </cfRule>
  </conditionalFormatting>
  <conditionalFormatting sqref="BE86:BE90">
    <cfRule type="cellIs" dxfId="1756" priority="2058" operator="equal">
      <formula>"Evitar"</formula>
    </cfRule>
    <cfRule type="cellIs" dxfId="1755" priority="2059" operator="equal">
      <formula>"Aceptar"</formula>
    </cfRule>
    <cfRule type="cellIs" dxfId="1754" priority="2060" operator="equal">
      <formula>"Reducir"</formula>
    </cfRule>
  </conditionalFormatting>
  <conditionalFormatting sqref="BE86:BE90">
    <cfRule type="cellIs" dxfId="1753" priority="2057" operator="equal">
      <formula>"compartir"</formula>
    </cfRule>
  </conditionalFormatting>
  <conditionalFormatting sqref="Y92:Y96">
    <cfRule type="cellIs" dxfId="1752" priority="2056" operator="equal">
      <formula>"X"</formula>
    </cfRule>
  </conditionalFormatting>
  <conditionalFormatting sqref="AN92:AO96">
    <cfRule type="cellIs" dxfId="1751" priority="2054" operator="equal">
      <formula>"NO"</formula>
    </cfRule>
    <cfRule type="cellIs" dxfId="1750" priority="2055" operator="equal">
      <formula>"SI"</formula>
    </cfRule>
  </conditionalFormatting>
  <conditionalFormatting sqref="AP92:AQ96">
    <cfRule type="cellIs" dxfId="1749" priority="2052" operator="equal">
      <formula>"ALE"</formula>
    </cfRule>
    <cfRule type="cellIs" dxfId="1748" priority="2053" operator="equal">
      <formula>"CON"</formula>
    </cfRule>
  </conditionalFormatting>
  <conditionalFormatting sqref="AG92:AH96">
    <cfRule type="cellIs" dxfId="1747" priority="2051" operator="equal">
      <formula>25</formula>
    </cfRule>
  </conditionalFormatting>
  <conditionalFormatting sqref="AI92:AJ96">
    <cfRule type="cellIs" dxfId="1746" priority="2050" operator="equal">
      <formula>15</formula>
    </cfRule>
  </conditionalFormatting>
  <conditionalFormatting sqref="Y92:Y96">
    <cfRule type="cellIs" dxfId="1745" priority="2038" operator="equal">
      <formula>"Y"</formula>
    </cfRule>
  </conditionalFormatting>
  <conditionalFormatting sqref="AL92:AL96">
    <cfRule type="cellIs" dxfId="1744" priority="2042" operator="equal">
      <formula>0</formula>
    </cfRule>
    <cfRule type="cellIs" dxfId="1743" priority="2043" operator="between">
      <formula>"0.1"</formula>
      <formula>100</formula>
    </cfRule>
    <cfRule type="cellIs" dxfId="1742" priority="2044" operator="between">
      <formula>0</formula>
      <formula>100</formula>
    </cfRule>
    <cfRule type="cellIs" dxfId="1741" priority="2045" operator="between">
      <formula>0</formula>
      <formula>100</formula>
    </cfRule>
  </conditionalFormatting>
  <conditionalFormatting sqref="AL92:AL96">
    <cfRule type="cellIs" dxfId="1740" priority="2041" operator="equal">
      <formula>0.58</formula>
    </cfRule>
  </conditionalFormatting>
  <conditionalFormatting sqref="AR92:AS96">
    <cfRule type="cellIs" dxfId="1739" priority="2039" operator="equal">
      <formula>"NO"</formula>
    </cfRule>
  </conditionalFormatting>
  <conditionalFormatting sqref="AG92:AH96">
    <cfRule type="expression" dxfId="1738" priority="2035">
      <formula>AI92=15</formula>
    </cfRule>
  </conditionalFormatting>
  <conditionalFormatting sqref="AI92:AJ96">
    <cfRule type="expression" dxfId="1737" priority="2034">
      <formula>AG92=25</formula>
    </cfRule>
  </conditionalFormatting>
  <conditionalFormatting sqref="AE92:AF92">
    <cfRule type="expression" dxfId="1736" priority="2021">
      <formula>AE92=10</formula>
    </cfRule>
    <cfRule type="expression" dxfId="1735" priority="2022">
      <formula>AC92=15</formula>
    </cfRule>
    <cfRule type="expression" dxfId="1734" priority="2023">
      <formula>AA92=25</formula>
    </cfRule>
    <cfRule type="cellIs" dxfId="1733" priority="2033" operator="equal">
      <formula>25</formula>
    </cfRule>
  </conditionalFormatting>
  <conditionalFormatting sqref="AE92:AF92">
    <cfRule type="expression" dxfId="1732" priority="2030">
      <formula>AG92=15</formula>
    </cfRule>
    <cfRule type="expression" dxfId="1731" priority="2031">
      <formula>AI92=10</formula>
    </cfRule>
    <cfRule type="expression" dxfId="1730" priority="2032">
      <formula>AG92=15</formula>
    </cfRule>
  </conditionalFormatting>
  <conditionalFormatting sqref="AA92:AB92">
    <cfRule type="expression" dxfId="1729" priority="2027">
      <formula>AE92=10</formula>
    </cfRule>
    <cfRule type="expression" dxfId="1728" priority="2028">
      <formula>AA92=25</formula>
    </cfRule>
    <cfRule type="expression" dxfId="1727" priority="2029">
      <formula>AC92=15</formula>
    </cfRule>
  </conditionalFormatting>
  <conditionalFormatting sqref="AC92:AD92">
    <cfRule type="expression" dxfId="1726" priority="2024">
      <formula>AC92=15</formula>
    </cfRule>
    <cfRule type="expression" dxfId="1725" priority="2025">
      <formula>AE92=10</formula>
    </cfRule>
    <cfRule type="expression" dxfId="1724" priority="2026">
      <formula>AA92=25</formula>
    </cfRule>
  </conditionalFormatting>
  <conditionalFormatting sqref="AE93:AF96">
    <cfRule type="expression" dxfId="1723" priority="2008">
      <formula>AE93=10</formula>
    </cfRule>
    <cfRule type="expression" dxfId="1722" priority="2009">
      <formula>AC93=15</formula>
    </cfRule>
    <cfRule type="expression" dxfId="1721" priority="2010">
      <formula>AA93=25</formula>
    </cfRule>
    <cfRule type="cellIs" dxfId="1720" priority="2020" operator="equal">
      <formula>25</formula>
    </cfRule>
  </conditionalFormatting>
  <conditionalFormatting sqref="AE93:AF96">
    <cfRule type="expression" dxfId="1719" priority="2017">
      <formula>AG93=15</formula>
    </cfRule>
    <cfRule type="expression" dxfId="1718" priority="2018">
      <formula>AI93=10</formula>
    </cfRule>
    <cfRule type="expression" dxfId="1717" priority="2019">
      <formula>AG93=15</formula>
    </cfRule>
  </conditionalFormatting>
  <conditionalFormatting sqref="AA93:AB96">
    <cfRule type="expression" dxfId="1716" priority="2014">
      <formula>AE93=10</formula>
    </cfRule>
    <cfRule type="expression" dxfId="1715" priority="2015">
      <formula>AA93=25</formula>
    </cfRule>
    <cfRule type="expression" dxfId="1714" priority="2016">
      <formula>AC93=15</formula>
    </cfRule>
  </conditionalFormatting>
  <conditionalFormatting sqref="AC93:AD96">
    <cfRule type="expression" dxfId="1713" priority="2011">
      <formula>AC93=15</formula>
    </cfRule>
    <cfRule type="expression" dxfId="1712" priority="2012">
      <formula>AE93=10</formula>
    </cfRule>
    <cfRule type="expression" dxfId="1711" priority="2013">
      <formula>AA93=25</formula>
    </cfRule>
  </conditionalFormatting>
  <conditionalFormatting sqref="Y92:Y96">
    <cfRule type="expression" dxfId="1710" priority="2007">
      <formula>Z92="X"</formula>
    </cfRule>
  </conditionalFormatting>
  <conditionalFormatting sqref="AM92">
    <cfRule type="cellIs" dxfId="1709" priority="2004" operator="equal">
      <formula>0.6</formula>
    </cfRule>
    <cfRule type="cellIs" dxfId="1708" priority="2005" operator="equal">
      <formula>1</formula>
    </cfRule>
    <cfRule type="cellIs" dxfId="1707" priority="2006" operator="equal">
      <formula>0.8</formula>
    </cfRule>
  </conditionalFormatting>
  <conditionalFormatting sqref="Z92">
    <cfRule type="cellIs" dxfId="1706" priority="2003" operator="equal">
      <formula>"X"</formula>
    </cfRule>
  </conditionalFormatting>
  <conditionalFormatting sqref="Z92">
    <cfRule type="cellIs" dxfId="1705" priority="2002" operator="equal">
      <formula>"X"</formula>
    </cfRule>
  </conditionalFormatting>
  <conditionalFormatting sqref="Z92">
    <cfRule type="expression" dxfId="1704" priority="2000">
      <formula>Y92=Y</formula>
    </cfRule>
    <cfRule type="expression" dxfId="1703" priority="2001">
      <formula>Y92="y"</formula>
    </cfRule>
  </conditionalFormatting>
  <conditionalFormatting sqref="T92:T96">
    <cfRule type="expression" dxfId="1702" priority="1999">
      <formula>"&lt;,2"</formula>
    </cfRule>
  </conditionalFormatting>
  <conditionalFormatting sqref="U92:U96">
    <cfRule type="cellIs" dxfId="1701" priority="1991" operator="equal">
      <formula>20</formula>
    </cfRule>
    <cfRule type="cellIs" dxfId="1700" priority="1992" operator="equal">
      <formula>10</formula>
    </cfRule>
    <cfRule type="cellIs" dxfId="1699" priority="1993" operator="equal">
      <formula>5</formula>
    </cfRule>
    <cfRule type="cellIs" dxfId="1698" priority="1994" operator="equal">
      <formula>1</formula>
    </cfRule>
    <cfRule type="cellIs" dxfId="1697" priority="1995" operator="equal">
      <formula>0.8</formula>
    </cfRule>
    <cfRule type="cellIs" dxfId="1696" priority="1996" operator="equal">
      <formula>0.6</formula>
    </cfRule>
    <cfRule type="cellIs" dxfId="1695" priority="1997" operator="equal">
      <formula>0.4</formula>
    </cfRule>
    <cfRule type="cellIs" dxfId="1694" priority="1998" operator="equal">
      <formula>20%</formula>
    </cfRule>
  </conditionalFormatting>
  <conditionalFormatting sqref="S92:S96">
    <cfRule type="cellIs" dxfId="1693" priority="1990" operator="equal">
      <formula>0.2</formula>
    </cfRule>
  </conditionalFormatting>
  <conditionalFormatting sqref="R92:R96">
    <cfRule type="beginsWith" priority="1977" operator="beginsWith" text="La actividad que conlleva el riesgo se ejecuta como máximos 2 veces por año">
      <formula>LEFT(R92,LEN("La actividad que conlleva el riesgo se ejecuta como máximos 2 veces por año"))="La actividad que conlleva el riesgo se ejecuta como máximos 2 veces por año"</formula>
    </cfRule>
    <cfRule type="cellIs" dxfId="1692" priority="1978" operator="equal">
      <formula>"La actividad que conlleva el riesgo se ejecuta como máximos 2 veces por año"</formula>
    </cfRule>
    <cfRule type="cellIs" dxfId="1691" priority="1979" operator="equal">
      <formula>"La actividad que conlleva el riesgo se ejecuta como máximos 2 veces por año "</formula>
    </cfRule>
    <cfRule type="containsText" dxfId="1690" priority="1981" operator="containsText" text="La actividad que conlleva el riesgo se ejecuta como máximos 2 veces por año">
      <formula>NOT(ISERROR(SEARCH("La actividad que conlleva el riesgo se ejecuta como máximos 2 veces por año",R92)))</formula>
    </cfRule>
    <cfRule type="cellIs" dxfId="1689" priority="1982" operator="equal">
      <formula>"La actividad que conlleva el riesgo se ejecuta como máximos 2 veces por año"</formula>
    </cfRule>
    <cfRule type="cellIs" dxfId="1688" priority="1983" operator="equal">
      <formula>"La actividad que conlleva el riesgo se ejecuta como máximos 2 veces por año"</formula>
    </cfRule>
  </conditionalFormatting>
  <conditionalFormatting sqref="V92:V96">
    <cfRule type="endsWith" dxfId="1687" priority="1962" operator="endsWith" text="11">
      <formula>RIGHT(V92,LEN("11"))="11"</formula>
    </cfRule>
    <cfRule type="endsWith" dxfId="1686" priority="1963" operator="endsWith" text="12">
      <formula>RIGHT(V92,LEN("12"))="12"</formula>
    </cfRule>
    <cfRule type="endsWith" dxfId="1685" priority="1964" operator="endsWith" text="13">
      <formula>RIGHT(V92,LEN("13"))="13"</formula>
    </cfRule>
    <cfRule type="endsWith" dxfId="1684" priority="1965" operator="endsWith" text="14">
      <formula>RIGHT(V92,LEN("14"))="14"</formula>
    </cfRule>
    <cfRule type="endsWith" dxfId="1683" priority="1966" operator="endsWith" text="15">
      <formula>RIGHT(V92,LEN("15"))="15"</formula>
    </cfRule>
    <cfRule type="endsWith" dxfId="1682" priority="1967" operator="endsWith" text="16">
      <formula>RIGHT(V92,LEN("16"))="16"</formula>
    </cfRule>
    <cfRule type="endsWith" dxfId="1681" priority="1968" operator="endsWith" text="17">
      <formula>RIGHT(V92,LEN("17"))="17"</formula>
    </cfRule>
    <cfRule type="endsWith" dxfId="1680" priority="1969" operator="endsWith" text="25">
      <formula>RIGHT(V92,LEN("25"))="25"</formula>
    </cfRule>
    <cfRule type="endsWith" dxfId="1679" priority="1970" operator="endsWith" text="24">
      <formula>RIGHT(V92,LEN("24"))="24"</formula>
    </cfRule>
    <cfRule type="endsWith" dxfId="1678" priority="1971" operator="endsWith" text="23">
      <formula>RIGHT(V92,LEN("23"))="23"</formula>
    </cfRule>
    <cfRule type="endsWith" dxfId="1677" priority="1972" operator="endsWith" text="22">
      <formula>RIGHT(V92,LEN("22"))="22"</formula>
    </cfRule>
    <cfRule type="endsWith" dxfId="1676" priority="1973" operator="endsWith" text="21">
      <formula>RIGHT(V92,LEN("21"))="21"</formula>
    </cfRule>
    <cfRule type="endsWith" dxfId="1675" priority="1974" operator="endsWith" text="20">
      <formula>RIGHT(V92,LEN("20"))="20"</formula>
    </cfRule>
    <cfRule type="endsWith" dxfId="1674" priority="1975" operator="endsWith" text="19">
      <formula>RIGHT(V92,LEN("19"))="19"</formula>
    </cfRule>
    <cfRule type="endsWith" dxfId="1673" priority="1976" operator="endsWith" text="18">
      <formula>RIGHT(V92,LEN("18"))="18"</formula>
    </cfRule>
  </conditionalFormatting>
  <conditionalFormatting sqref="BE92">
    <cfRule type="cellIs" dxfId="1672" priority="1961" stopIfTrue="1" operator="equal">
      <formula>"SI"</formula>
    </cfRule>
  </conditionalFormatting>
  <conditionalFormatting sqref="BB92:BB96">
    <cfRule type="expression" dxfId="1671" priority="1935">
      <formula>"&lt;,2"</formula>
    </cfRule>
  </conditionalFormatting>
  <conditionalFormatting sqref="AZ92:AZ96">
    <cfRule type="expression" dxfId="1670" priority="1934">
      <formula>"&lt;,2"</formula>
    </cfRule>
  </conditionalFormatting>
  <conditionalFormatting sqref="BD92">
    <cfRule type="expression" dxfId="1669" priority="1936">
      <formula>$BG92=25</formula>
    </cfRule>
    <cfRule type="expression" dxfId="1668" priority="1937">
      <formula>$BG92=24</formula>
    </cfRule>
    <cfRule type="expression" dxfId="1667" priority="1938">
      <formula>$BG92=23</formula>
    </cfRule>
    <cfRule type="expression" dxfId="1666" priority="1939">
      <formula>$BG92=22</formula>
    </cfRule>
    <cfRule type="expression" dxfId="1665" priority="1940">
      <formula>$BG92=21</formula>
    </cfRule>
    <cfRule type="expression" dxfId="1664" priority="1941">
      <formula>$BG92=20</formula>
    </cfRule>
    <cfRule type="expression" dxfId="1663" priority="1942">
      <formula>$BG92=19</formula>
    </cfRule>
    <cfRule type="expression" dxfId="1662" priority="1943">
      <formula>$BG92=18</formula>
    </cfRule>
    <cfRule type="expression" dxfId="1661" priority="1944">
      <formula>$BG92=17</formula>
    </cfRule>
    <cfRule type="expression" dxfId="1660" priority="1945">
      <formula>$BG92=16</formula>
    </cfRule>
    <cfRule type="expression" dxfId="1659" priority="1946">
      <formula>$BG92=15</formula>
    </cfRule>
    <cfRule type="expression" dxfId="1658" priority="1947">
      <formula>$BG92=14</formula>
    </cfRule>
    <cfRule type="expression" dxfId="1657" priority="1948">
      <formula>$BG92=13</formula>
    </cfRule>
    <cfRule type="expression" dxfId="1656" priority="1949">
      <formula>$BG92=12</formula>
    </cfRule>
    <cfRule type="expression" dxfId="1655" priority="1950">
      <formula>$BG92=11</formula>
    </cfRule>
    <cfRule type="expression" dxfId="1654" priority="1951">
      <formula>$BG92=10</formula>
    </cfRule>
    <cfRule type="expression" dxfId="1653" priority="1952">
      <formula>$BG92=9</formula>
    </cfRule>
    <cfRule type="expression" dxfId="1652" priority="1953">
      <formula>$BG92=8</formula>
    </cfRule>
    <cfRule type="expression" dxfId="1651" priority="1954">
      <formula>$BG92=7</formula>
    </cfRule>
    <cfRule type="expression" dxfId="1650" priority="1955">
      <formula>$BG92=6</formula>
    </cfRule>
    <cfRule type="expression" dxfId="1649" priority="1956">
      <formula>$BG92=5</formula>
    </cfRule>
    <cfRule type="expression" dxfId="1648" priority="1957">
      <formula>$BG92=4</formula>
    </cfRule>
    <cfRule type="expression" dxfId="1647" priority="1958">
      <formula>$BG92=3</formula>
    </cfRule>
    <cfRule type="expression" dxfId="1646" priority="1959">
      <formula>$BG92=2</formula>
    </cfRule>
    <cfRule type="expression" dxfId="1645" priority="1960">
      <formula>$BG92=1</formula>
    </cfRule>
  </conditionalFormatting>
  <conditionalFormatting sqref="BA92:BA96">
    <cfRule type="beginsWith" dxfId="1644" priority="1929" operator="beginsWith" text="MUY ALTA">
      <formula>LEFT(BA92,LEN("MUY ALTA"))="MUY ALTA"</formula>
    </cfRule>
    <cfRule type="beginsWith" dxfId="1643" priority="1930" operator="beginsWith" text="ALTA">
      <formula>LEFT(BA92,LEN("ALTA"))="ALTA"</formula>
    </cfRule>
    <cfRule type="beginsWith" dxfId="1642" priority="1931" operator="beginsWith" text="MEDIA">
      <formula>LEFT(BA92,LEN("MEDIA"))="MEDIA"</formula>
    </cfRule>
    <cfRule type="beginsWith" dxfId="1641" priority="1932" operator="beginsWith" text="BAJA">
      <formula>LEFT(BA92,LEN("BAJA"))="BAJA"</formula>
    </cfRule>
    <cfRule type="beginsWith" dxfId="1640" priority="1933" operator="beginsWith" text="MUY BAJA">
      <formula>LEFT(BA92,LEN("MUY BAJA"))="MUY BAJA"</formula>
    </cfRule>
  </conditionalFormatting>
  <conditionalFormatting sqref="BC92:BC96">
    <cfRule type="beginsWith" dxfId="1639" priority="1924" operator="beginsWith" text="MUY ALTA">
      <formula>LEFT(BC92,LEN("MUY ALTA"))="MUY ALTA"</formula>
    </cfRule>
    <cfRule type="beginsWith" dxfId="1638" priority="1925" operator="beginsWith" text="ALTA">
      <formula>LEFT(BC92,LEN("ALTA"))="ALTA"</formula>
    </cfRule>
    <cfRule type="beginsWith" dxfId="1637" priority="1926" operator="beginsWith" text="MEDIA">
      <formula>LEFT(BC92,LEN("MEDIA"))="MEDIA"</formula>
    </cfRule>
    <cfRule type="beginsWith" dxfId="1636" priority="1927" operator="beginsWith" text="BAJA">
      <formula>LEFT(BC92,LEN("BAJA"))="BAJA"</formula>
    </cfRule>
    <cfRule type="beginsWith" dxfId="1635" priority="1928" operator="beginsWith" text="MUY BAJA">
      <formula>LEFT(BC92,LEN("MUY BAJA"))="MUY BAJA"</formula>
    </cfRule>
  </conditionalFormatting>
  <conditionalFormatting sqref="BE92:BE96">
    <cfRule type="cellIs" dxfId="1634" priority="1921" operator="equal">
      <formula>"Evitar"</formula>
    </cfRule>
    <cfRule type="cellIs" dxfId="1633" priority="1922" operator="equal">
      <formula>"Aceptar"</formula>
    </cfRule>
    <cfRule type="cellIs" dxfId="1632" priority="1923" operator="equal">
      <formula>"Reducir"</formula>
    </cfRule>
  </conditionalFormatting>
  <conditionalFormatting sqref="BE92:BE96">
    <cfRule type="cellIs" dxfId="1631" priority="1920" operator="equal">
      <formula>"compartir"</formula>
    </cfRule>
  </conditionalFormatting>
  <conditionalFormatting sqref="Y98:Y102">
    <cfRule type="cellIs" dxfId="1630" priority="1919" operator="equal">
      <formula>"X"</formula>
    </cfRule>
  </conditionalFormatting>
  <conditionalFormatting sqref="AN98:AO102">
    <cfRule type="cellIs" dxfId="1629" priority="1917" operator="equal">
      <formula>"NO"</formula>
    </cfRule>
    <cfRule type="cellIs" dxfId="1628" priority="1918" operator="equal">
      <formula>"SI"</formula>
    </cfRule>
  </conditionalFormatting>
  <conditionalFormatting sqref="AP98:AQ102">
    <cfRule type="cellIs" dxfId="1627" priority="1915" operator="equal">
      <formula>"ALE"</formula>
    </cfRule>
    <cfRule type="cellIs" dxfId="1626" priority="1916" operator="equal">
      <formula>"CON"</formula>
    </cfRule>
  </conditionalFormatting>
  <conditionalFormatting sqref="AG98:AH102">
    <cfRule type="cellIs" dxfId="1625" priority="1914" operator="equal">
      <formula>25</formula>
    </cfRule>
  </conditionalFormatting>
  <conditionalFormatting sqref="AI98:AJ102">
    <cfRule type="cellIs" dxfId="1624" priority="1913" operator="equal">
      <formula>15</formula>
    </cfRule>
  </conditionalFormatting>
  <conditionalFormatting sqref="Y98:Y102">
    <cfRule type="cellIs" dxfId="1623" priority="1901" operator="equal">
      <formula>"Y"</formula>
    </cfRule>
  </conditionalFormatting>
  <conditionalFormatting sqref="AL98:AL102">
    <cfRule type="cellIs" dxfId="1622" priority="1905" operator="equal">
      <formula>0</formula>
    </cfRule>
    <cfRule type="cellIs" dxfId="1621" priority="1906" operator="between">
      <formula>"0.1"</formula>
      <formula>100</formula>
    </cfRule>
    <cfRule type="cellIs" dxfId="1620" priority="1907" operator="between">
      <formula>0</formula>
      <formula>100</formula>
    </cfRule>
    <cfRule type="cellIs" dxfId="1619" priority="1908" operator="between">
      <formula>0</formula>
      <formula>100</formula>
    </cfRule>
  </conditionalFormatting>
  <conditionalFormatting sqref="AL98:AL102">
    <cfRule type="cellIs" dxfId="1618" priority="1904" operator="equal">
      <formula>0.58</formula>
    </cfRule>
  </conditionalFormatting>
  <conditionalFormatting sqref="AR98:AS102">
    <cfRule type="cellIs" dxfId="1617" priority="1902" operator="equal">
      <formula>"NO"</formula>
    </cfRule>
  </conditionalFormatting>
  <conditionalFormatting sqref="AG98:AH102">
    <cfRule type="expression" dxfId="1616" priority="1898">
      <formula>AI98=15</formula>
    </cfRule>
  </conditionalFormatting>
  <conditionalFormatting sqref="AI98:AJ102">
    <cfRule type="expression" dxfId="1615" priority="1897">
      <formula>AG98=25</formula>
    </cfRule>
  </conditionalFormatting>
  <conditionalFormatting sqref="AE98:AF98">
    <cfRule type="expression" dxfId="1614" priority="1884">
      <formula>AE98=10</formula>
    </cfRule>
    <cfRule type="expression" dxfId="1613" priority="1885">
      <formula>AC98=15</formula>
    </cfRule>
    <cfRule type="expression" dxfId="1612" priority="1886">
      <formula>AA98=25</formula>
    </cfRule>
    <cfRule type="cellIs" dxfId="1611" priority="1896" operator="equal">
      <formula>25</formula>
    </cfRule>
  </conditionalFormatting>
  <conditionalFormatting sqref="AE98:AF98">
    <cfRule type="expression" dxfId="1610" priority="1893">
      <formula>AG98=15</formula>
    </cfRule>
    <cfRule type="expression" dxfId="1609" priority="1894">
      <formula>AI98=10</formula>
    </cfRule>
    <cfRule type="expression" dxfId="1608" priority="1895">
      <formula>AG98=15</formula>
    </cfRule>
  </conditionalFormatting>
  <conditionalFormatting sqref="AA98:AB98">
    <cfRule type="expression" dxfId="1607" priority="1890">
      <formula>AE98=10</formula>
    </cfRule>
    <cfRule type="expression" dxfId="1606" priority="1891">
      <formula>AA98=25</formula>
    </cfRule>
    <cfRule type="expression" dxfId="1605" priority="1892">
      <formula>AC98=15</formula>
    </cfRule>
  </conditionalFormatting>
  <conditionalFormatting sqref="AC98:AD98">
    <cfRule type="expression" dxfId="1604" priority="1887">
      <formula>AC98=15</formula>
    </cfRule>
    <cfRule type="expression" dxfId="1603" priority="1888">
      <formula>AE98=10</formula>
    </cfRule>
    <cfRule type="expression" dxfId="1602" priority="1889">
      <formula>AA98=25</formula>
    </cfRule>
  </conditionalFormatting>
  <conditionalFormatting sqref="AE99:AF102">
    <cfRule type="expression" dxfId="1601" priority="1871">
      <formula>AE99=10</formula>
    </cfRule>
    <cfRule type="expression" dxfId="1600" priority="1872">
      <formula>AC99=15</formula>
    </cfRule>
    <cfRule type="expression" dxfId="1599" priority="1873">
      <formula>AA99=25</formula>
    </cfRule>
    <cfRule type="cellIs" dxfId="1598" priority="1883" operator="equal">
      <formula>25</formula>
    </cfRule>
  </conditionalFormatting>
  <conditionalFormatting sqref="AE99:AF102">
    <cfRule type="expression" dxfId="1597" priority="1880">
      <formula>AG99=15</formula>
    </cfRule>
    <cfRule type="expression" dxfId="1596" priority="1881">
      <formula>AI99=10</formula>
    </cfRule>
    <cfRule type="expression" dxfId="1595" priority="1882">
      <formula>AG99=15</formula>
    </cfRule>
  </conditionalFormatting>
  <conditionalFormatting sqref="AA99:AB102">
    <cfRule type="expression" dxfId="1594" priority="1877">
      <formula>AE99=10</formula>
    </cfRule>
    <cfRule type="expression" dxfId="1593" priority="1878">
      <formula>AA99=25</formula>
    </cfRule>
    <cfRule type="expression" dxfId="1592" priority="1879">
      <formula>AC99=15</formula>
    </cfRule>
  </conditionalFormatting>
  <conditionalFormatting sqref="AC99:AD102">
    <cfRule type="expression" dxfId="1591" priority="1874">
      <formula>AC99=15</formula>
    </cfRule>
    <cfRule type="expression" dxfId="1590" priority="1875">
      <formula>AE99=10</formula>
    </cfRule>
    <cfRule type="expression" dxfId="1589" priority="1876">
      <formula>AA99=25</formula>
    </cfRule>
  </conditionalFormatting>
  <conditionalFormatting sqref="Y98:Y102">
    <cfRule type="expression" dxfId="1588" priority="1870">
      <formula>Z98="X"</formula>
    </cfRule>
  </conditionalFormatting>
  <conditionalFormatting sqref="AM98">
    <cfRule type="cellIs" dxfId="1587" priority="1867" operator="equal">
      <formula>0.6</formula>
    </cfRule>
    <cfRule type="cellIs" dxfId="1586" priority="1868" operator="equal">
      <formula>1</formula>
    </cfRule>
    <cfRule type="cellIs" dxfId="1585" priority="1869" operator="equal">
      <formula>0.8</formula>
    </cfRule>
  </conditionalFormatting>
  <conditionalFormatting sqref="Z98">
    <cfRule type="cellIs" dxfId="1584" priority="1866" operator="equal">
      <formula>"X"</formula>
    </cfRule>
  </conditionalFormatting>
  <conditionalFormatting sqref="Z98">
    <cfRule type="cellIs" dxfId="1583" priority="1865" operator="equal">
      <formula>"X"</formula>
    </cfRule>
  </conditionalFormatting>
  <conditionalFormatting sqref="Z98">
    <cfRule type="expression" dxfId="1582" priority="1863">
      <formula>Y98=Y</formula>
    </cfRule>
    <cfRule type="expression" dxfId="1581" priority="1864">
      <formula>Y98="y"</formula>
    </cfRule>
  </conditionalFormatting>
  <conditionalFormatting sqref="T98:T102">
    <cfRule type="expression" dxfId="1580" priority="1862">
      <formula>"&lt;,2"</formula>
    </cfRule>
  </conditionalFormatting>
  <conditionalFormatting sqref="U98:U102">
    <cfRule type="cellIs" dxfId="1579" priority="1854" operator="equal">
      <formula>20</formula>
    </cfRule>
    <cfRule type="cellIs" dxfId="1578" priority="1855" operator="equal">
      <formula>10</formula>
    </cfRule>
    <cfRule type="cellIs" dxfId="1577" priority="1856" operator="equal">
      <formula>5</formula>
    </cfRule>
    <cfRule type="cellIs" dxfId="1576" priority="1857" operator="equal">
      <formula>1</formula>
    </cfRule>
    <cfRule type="cellIs" dxfId="1575" priority="1858" operator="equal">
      <formula>0.8</formula>
    </cfRule>
    <cfRule type="cellIs" dxfId="1574" priority="1859" operator="equal">
      <formula>0.6</formula>
    </cfRule>
    <cfRule type="cellIs" dxfId="1573" priority="1860" operator="equal">
      <formula>0.4</formula>
    </cfRule>
    <cfRule type="cellIs" dxfId="1572" priority="1861" operator="equal">
      <formula>20%</formula>
    </cfRule>
  </conditionalFormatting>
  <conditionalFormatting sqref="S98:S102">
    <cfRule type="cellIs" dxfId="1571" priority="1853" operator="equal">
      <formula>0.2</formula>
    </cfRule>
  </conditionalFormatting>
  <conditionalFormatting sqref="R98:R102">
    <cfRule type="beginsWith" priority="1840" operator="beginsWith" text="La actividad que conlleva el riesgo se ejecuta como máximos 2 veces por año">
      <formula>LEFT(R98,LEN("La actividad que conlleva el riesgo se ejecuta como máximos 2 veces por año"))="La actividad que conlleva el riesgo se ejecuta como máximos 2 veces por año"</formula>
    </cfRule>
    <cfRule type="cellIs" dxfId="1570" priority="1841" operator="equal">
      <formula>"La actividad que conlleva el riesgo se ejecuta como máximos 2 veces por año"</formula>
    </cfRule>
    <cfRule type="cellIs" dxfId="1569" priority="1842" operator="equal">
      <formula>"La actividad que conlleva el riesgo se ejecuta como máximos 2 veces por año "</formula>
    </cfRule>
    <cfRule type="containsText" dxfId="1568" priority="1844" operator="containsText" text="La actividad que conlleva el riesgo se ejecuta como máximos 2 veces por año">
      <formula>NOT(ISERROR(SEARCH("La actividad que conlleva el riesgo se ejecuta como máximos 2 veces por año",R98)))</formula>
    </cfRule>
    <cfRule type="cellIs" dxfId="1567" priority="1845" operator="equal">
      <formula>"La actividad que conlleva el riesgo se ejecuta como máximos 2 veces por año"</formula>
    </cfRule>
    <cfRule type="cellIs" dxfId="1566" priority="1846" operator="equal">
      <formula>"La actividad que conlleva el riesgo se ejecuta como máximos 2 veces por año"</formula>
    </cfRule>
  </conditionalFormatting>
  <conditionalFormatting sqref="V98:V102">
    <cfRule type="endsWith" dxfId="1565" priority="1825" operator="endsWith" text="11">
      <formula>RIGHT(V98,LEN("11"))="11"</formula>
    </cfRule>
    <cfRule type="endsWith" dxfId="1564" priority="1826" operator="endsWith" text="12">
      <formula>RIGHT(V98,LEN("12"))="12"</formula>
    </cfRule>
    <cfRule type="endsWith" dxfId="1563" priority="1827" operator="endsWith" text="13">
      <formula>RIGHT(V98,LEN("13"))="13"</formula>
    </cfRule>
    <cfRule type="endsWith" dxfId="1562" priority="1828" operator="endsWith" text="14">
      <formula>RIGHT(V98,LEN("14"))="14"</formula>
    </cfRule>
    <cfRule type="endsWith" dxfId="1561" priority="1829" operator="endsWith" text="15">
      <formula>RIGHT(V98,LEN("15"))="15"</formula>
    </cfRule>
    <cfRule type="endsWith" dxfId="1560" priority="1830" operator="endsWith" text="16">
      <formula>RIGHT(V98,LEN("16"))="16"</formula>
    </cfRule>
    <cfRule type="endsWith" dxfId="1559" priority="1831" operator="endsWith" text="17">
      <formula>RIGHT(V98,LEN("17"))="17"</formula>
    </cfRule>
    <cfRule type="endsWith" dxfId="1558" priority="1832" operator="endsWith" text="25">
      <formula>RIGHT(V98,LEN("25"))="25"</formula>
    </cfRule>
    <cfRule type="endsWith" dxfId="1557" priority="1833" operator="endsWith" text="24">
      <formula>RIGHT(V98,LEN("24"))="24"</formula>
    </cfRule>
    <cfRule type="endsWith" dxfId="1556" priority="1834" operator="endsWith" text="23">
      <formula>RIGHT(V98,LEN("23"))="23"</formula>
    </cfRule>
    <cfRule type="endsWith" dxfId="1555" priority="1835" operator="endsWith" text="22">
      <formula>RIGHT(V98,LEN("22"))="22"</formula>
    </cfRule>
    <cfRule type="endsWith" dxfId="1554" priority="1836" operator="endsWith" text="21">
      <formula>RIGHT(V98,LEN("21"))="21"</formula>
    </cfRule>
    <cfRule type="endsWith" dxfId="1553" priority="1837" operator="endsWith" text="20">
      <formula>RIGHT(V98,LEN("20"))="20"</formula>
    </cfRule>
    <cfRule type="endsWith" dxfId="1552" priority="1838" operator="endsWith" text="19">
      <formula>RIGHT(V98,LEN("19"))="19"</formula>
    </cfRule>
    <cfRule type="endsWith" dxfId="1551" priority="1839" operator="endsWith" text="18">
      <formula>RIGHT(V98,LEN("18"))="18"</formula>
    </cfRule>
  </conditionalFormatting>
  <conditionalFormatting sqref="BE98">
    <cfRule type="cellIs" dxfId="1550" priority="1824" stopIfTrue="1" operator="equal">
      <formula>"SI"</formula>
    </cfRule>
  </conditionalFormatting>
  <conditionalFormatting sqref="BB98:BB102">
    <cfRule type="expression" dxfId="1549" priority="1798">
      <formula>"&lt;,2"</formula>
    </cfRule>
  </conditionalFormatting>
  <conditionalFormatting sqref="AZ98:AZ102">
    <cfRule type="expression" dxfId="1548" priority="1797">
      <formula>"&lt;,2"</formula>
    </cfRule>
  </conditionalFormatting>
  <conditionalFormatting sqref="BD98">
    <cfRule type="expression" dxfId="1547" priority="1799">
      <formula>$BG98=25</formula>
    </cfRule>
    <cfRule type="expression" dxfId="1546" priority="1800">
      <formula>$BG98=24</formula>
    </cfRule>
    <cfRule type="expression" dxfId="1545" priority="1801">
      <formula>$BG98=23</formula>
    </cfRule>
    <cfRule type="expression" dxfId="1544" priority="1802">
      <formula>$BG98=22</formula>
    </cfRule>
    <cfRule type="expression" dxfId="1543" priority="1803">
      <formula>$BG98=21</formula>
    </cfRule>
    <cfRule type="expression" dxfId="1542" priority="1804">
      <formula>$BG98=20</formula>
    </cfRule>
    <cfRule type="expression" dxfId="1541" priority="1805">
      <formula>$BG98=19</formula>
    </cfRule>
    <cfRule type="expression" dxfId="1540" priority="1806">
      <formula>$BG98=18</formula>
    </cfRule>
    <cfRule type="expression" dxfId="1539" priority="1807">
      <formula>$BG98=17</formula>
    </cfRule>
    <cfRule type="expression" dxfId="1538" priority="1808">
      <formula>$BG98=16</formula>
    </cfRule>
    <cfRule type="expression" dxfId="1537" priority="1809">
      <formula>$BG98=15</formula>
    </cfRule>
    <cfRule type="expression" dxfId="1536" priority="1810">
      <formula>$BG98=14</formula>
    </cfRule>
    <cfRule type="expression" dxfId="1535" priority="1811">
      <formula>$BG98=13</formula>
    </cfRule>
    <cfRule type="expression" dxfId="1534" priority="1812">
      <formula>$BG98=12</formula>
    </cfRule>
    <cfRule type="expression" dxfId="1533" priority="1813">
      <formula>$BG98=11</formula>
    </cfRule>
    <cfRule type="expression" dxfId="1532" priority="1814">
      <formula>$BG98=10</formula>
    </cfRule>
    <cfRule type="expression" dxfId="1531" priority="1815">
      <formula>$BG98=9</formula>
    </cfRule>
    <cfRule type="expression" dxfId="1530" priority="1816">
      <formula>$BG98=8</formula>
    </cfRule>
    <cfRule type="expression" dxfId="1529" priority="1817">
      <formula>$BG98=7</formula>
    </cfRule>
    <cfRule type="expression" dxfId="1528" priority="1818">
      <formula>$BG98=6</formula>
    </cfRule>
    <cfRule type="expression" dxfId="1527" priority="1819">
      <formula>$BG98=5</formula>
    </cfRule>
    <cfRule type="expression" dxfId="1526" priority="1820">
      <formula>$BG98=4</formula>
    </cfRule>
    <cfRule type="expression" dxfId="1525" priority="1821">
      <formula>$BG98=3</formula>
    </cfRule>
    <cfRule type="expression" dxfId="1524" priority="1822">
      <formula>$BG98=2</formula>
    </cfRule>
    <cfRule type="expression" dxfId="1523" priority="1823">
      <formula>$BG98=1</formula>
    </cfRule>
  </conditionalFormatting>
  <conditionalFormatting sqref="BA98:BA102">
    <cfRule type="beginsWith" dxfId="1522" priority="1792" operator="beginsWith" text="MUY ALTA">
      <formula>LEFT(BA98,LEN("MUY ALTA"))="MUY ALTA"</formula>
    </cfRule>
    <cfRule type="beginsWith" dxfId="1521" priority="1793" operator="beginsWith" text="ALTA">
      <formula>LEFT(BA98,LEN("ALTA"))="ALTA"</formula>
    </cfRule>
    <cfRule type="beginsWith" dxfId="1520" priority="1794" operator="beginsWith" text="MEDIA">
      <formula>LEFT(BA98,LEN("MEDIA"))="MEDIA"</formula>
    </cfRule>
    <cfRule type="beginsWith" dxfId="1519" priority="1795" operator="beginsWith" text="BAJA">
      <formula>LEFT(BA98,LEN("BAJA"))="BAJA"</formula>
    </cfRule>
    <cfRule type="beginsWith" dxfId="1518" priority="1796" operator="beginsWith" text="MUY BAJA">
      <formula>LEFT(BA98,LEN("MUY BAJA"))="MUY BAJA"</formula>
    </cfRule>
  </conditionalFormatting>
  <conditionalFormatting sqref="BC98:BC102">
    <cfRule type="beginsWith" dxfId="1517" priority="1787" operator="beginsWith" text="MUY ALTA">
      <formula>LEFT(BC98,LEN("MUY ALTA"))="MUY ALTA"</formula>
    </cfRule>
    <cfRule type="beginsWith" dxfId="1516" priority="1788" operator="beginsWith" text="ALTA">
      <formula>LEFT(BC98,LEN("ALTA"))="ALTA"</formula>
    </cfRule>
    <cfRule type="beginsWith" dxfId="1515" priority="1789" operator="beginsWith" text="MEDIA">
      <formula>LEFT(BC98,LEN("MEDIA"))="MEDIA"</formula>
    </cfRule>
    <cfRule type="beginsWith" dxfId="1514" priority="1790" operator="beginsWith" text="BAJA">
      <formula>LEFT(BC98,LEN("BAJA"))="BAJA"</formula>
    </cfRule>
    <cfRule type="beginsWith" dxfId="1513" priority="1791" operator="beginsWith" text="MUY BAJA">
      <formula>LEFT(BC98,LEN("MUY BAJA"))="MUY BAJA"</formula>
    </cfRule>
  </conditionalFormatting>
  <conditionalFormatting sqref="BE98:BE102">
    <cfRule type="cellIs" dxfId="1512" priority="1784" operator="equal">
      <formula>"Evitar"</formula>
    </cfRule>
    <cfRule type="cellIs" dxfId="1511" priority="1785" operator="equal">
      <formula>"Aceptar"</formula>
    </cfRule>
    <cfRule type="cellIs" dxfId="1510" priority="1786" operator="equal">
      <formula>"Reducir"</formula>
    </cfRule>
  </conditionalFormatting>
  <conditionalFormatting sqref="BE98:BE102">
    <cfRule type="cellIs" dxfId="1509" priority="1783" operator="equal">
      <formula>"compartir"</formula>
    </cfRule>
  </conditionalFormatting>
  <conditionalFormatting sqref="Y104:Y108">
    <cfRule type="cellIs" dxfId="1508" priority="1782" operator="equal">
      <formula>"X"</formula>
    </cfRule>
  </conditionalFormatting>
  <conditionalFormatting sqref="AN104:AO108">
    <cfRule type="cellIs" dxfId="1507" priority="1780" operator="equal">
      <formula>"NO"</formula>
    </cfRule>
    <cfRule type="cellIs" dxfId="1506" priority="1781" operator="equal">
      <formula>"SI"</formula>
    </cfRule>
  </conditionalFormatting>
  <conditionalFormatting sqref="AP104:AQ108">
    <cfRule type="cellIs" dxfId="1505" priority="1778" operator="equal">
      <formula>"ALE"</formula>
    </cfRule>
    <cfRule type="cellIs" dxfId="1504" priority="1779" operator="equal">
      <formula>"CON"</formula>
    </cfRule>
  </conditionalFormatting>
  <conditionalFormatting sqref="AG104:AH108">
    <cfRule type="cellIs" dxfId="1503" priority="1777" operator="equal">
      <formula>25</formula>
    </cfRule>
  </conditionalFormatting>
  <conditionalFormatting sqref="AI104:AJ108">
    <cfRule type="cellIs" dxfId="1502" priority="1776" operator="equal">
      <formula>15</formula>
    </cfRule>
  </conditionalFormatting>
  <conditionalFormatting sqref="Y104:Y108">
    <cfRule type="cellIs" dxfId="1501" priority="1764" operator="equal">
      <formula>"Y"</formula>
    </cfRule>
  </conditionalFormatting>
  <conditionalFormatting sqref="AL104:AL108">
    <cfRule type="cellIs" dxfId="1500" priority="1768" operator="equal">
      <formula>0</formula>
    </cfRule>
    <cfRule type="cellIs" dxfId="1499" priority="1769" operator="between">
      <formula>"0.1"</formula>
      <formula>100</formula>
    </cfRule>
    <cfRule type="cellIs" dxfId="1498" priority="1770" operator="between">
      <formula>0</formula>
      <formula>100</formula>
    </cfRule>
    <cfRule type="cellIs" dxfId="1497" priority="1771" operator="between">
      <formula>0</formula>
      <formula>100</formula>
    </cfRule>
  </conditionalFormatting>
  <conditionalFormatting sqref="AL104:AL108">
    <cfRule type="cellIs" dxfId="1496" priority="1767" operator="equal">
      <formula>0.58</formula>
    </cfRule>
  </conditionalFormatting>
  <conditionalFormatting sqref="AR104:AS108">
    <cfRule type="cellIs" dxfId="1495" priority="1765" operator="equal">
      <formula>"NO"</formula>
    </cfRule>
  </conditionalFormatting>
  <conditionalFormatting sqref="AG104:AH108">
    <cfRule type="expression" dxfId="1494" priority="1761">
      <formula>AI104=15</formula>
    </cfRule>
  </conditionalFormatting>
  <conditionalFormatting sqref="AI104:AJ108">
    <cfRule type="expression" dxfId="1493" priority="1760">
      <formula>AG104=25</formula>
    </cfRule>
  </conditionalFormatting>
  <conditionalFormatting sqref="AE104:AF104">
    <cfRule type="expression" dxfId="1492" priority="1747">
      <formula>AE104=10</formula>
    </cfRule>
    <cfRule type="expression" dxfId="1491" priority="1748">
      <formula>AC104=15</formula>
    </cfRule>
    <cfRule type="expression" dxfId="1490" priority="1749">
      <formula>AA104=25</formula>
    </cfRule>
    <cfRule type="cellIs" dxfId="1489" priority="1759" operator="equal">
      <formula>25</formula>
    </cfRule>
  </conditionalFormatting>
  <conditionalFormatting sqref="AE104:AF104">
    <cfRule type="expression" dxfId="1488" priority="1756">
      <formula>AG104=15</formula>
    </cfRule>
    <cfRule type="expression" dxfId="1487" priority="1757">
      <formula>AI104=10</formula>
    </cfRule>
    <cfRule type="expression" dxfId="1486" priority="1758">
      <formula>AG104=15</formula>
    </cfRule>
  </conditionalFormatting>
  <conditionalFormatting sqref="AA104:AB104">
    <cfRule type="expression" dxfId="1485" priority="1753">
      <formula>AE104=10</formula>
    </cfRule>
    <cfRule type="expression" dxfId="1484" priority="1754">
      <formula>AA104=25</formula>
    </cfRule>
    <cfRule type="expression" dxfId="1483" priority="1755">
      <formula>AC104=15</formula>
    </cfRule>
  </conditionalFormatting>
  <conditionalFormatting sqref="AC104:AD104">
    <cfRule type="expression" dxfId="1482" priority="1750">
      <formula>AC104=15</formula>
    </cfRule>
    <cfRule type="expression" dxfId="1481" priority="1751">
      <formula>AE104=10</formula>
    </cfRule>
    <cfRule type="expression" dxfId="1480" priority="1752">
      <formula>AA104=25</formula>
    </cfRule>
  </conditionalFormatting>
  <conditionalFormatting sqref="AE105:AF108">
    <cfRule type="expression" dxfId="1479" priority="1734">
      <formula>AE105=10</formula>
    </cfRule>
    <cfRule type="expression" dxfId="1478" priority="1735">
      <formula>AC105=15</formula>
    </cfRule>
    <cfRule type="expression" dxfId="1477" priority="1736">
      <formula>AA105=25</formula>
    </cfRule>
    <cfRule type="cellIs" dxfId="1476" priority="1746" operator="equal">
      <formula>25</formula>
    </cfRule>
  </conditionalFormatting>
  <conditionalFormatting sqref="AE105:AF108">
    <cfRule type="expression" dxfId="1475" priority="1743">
      <formula>AG105=15</formula>
    </cfRule>
    <cfRule type="expression" dxfId="1474" priority="1744">
      <formula>AI105=10</formula>
    </cfRule>
    <cfRule type="expression" dxfId="1473" priority="1745">
      <formula>AG105=15</formula>
    </cfRule>
  </conditionalFormatting>
  <conditionalFormatting sqref="AA105:AB108">
    <cfRule type="expression" dxfId="1472" priority="1740">
      <formula>AE105=10</formula>
    </cfRule>
    <cfRule type="expression" dxfId="1471" priority="1741">
      <formula>AA105=25</formula>
    </cfRule>
    <cfRule type="expression" dxfId="1470" priority="1742">
      <formula>AC105=15</formula>
    </cfRule>
  </conditionalFormatting>
  <conditionalFormatting sqref="AC105:AD108">
    <cfRule type="expression" dxfId="1469" priority="1737">
      <formula>AC105=15</formula>
    </cfRule>
    <cfRule type="expression" dxfId="1468" priority="1738">
      <formula>AE105=10</formula>
    </cfRule>
    <cfRule type="expression" dxfId="1467" priority="1739">
      <formula>AA105=25</formula>
    </cfRule>
  </conditionalFormatting>
  <conditionalFormatting sqref="Y104:Y108">
    <cfRule type="expression" dxfId="1466" priority="1733">
      <formula>Z104="X"</formula>
    </cfRule>
  </conditionalFormatting>
  <conditionalFormatting sqref="AM104">
    <cfRule type="cellIs" dxfId="1465" priority="1730" operator="equal">
      <formula>0.6</formula>
    </cfRule>
    <cfRule type="cellIs" dxfId="1464" priority="1731" operator="equal">
      <formula>1</formula>
    </cfRule>
    <cfRule type="cellIs" dxfId="1463" priority="1732" operator="equal">
      <formula>0.8</formula>
    </cfRule>
  </conditionalFormatting>
  <conditionalFormatting sqref="Z104">
    <cfRule type="cellIs" dxfId="1462" priority="1729" operator="equal">
      <formula>"X"</formula>
    </cfRule>
  </conditionalFormatting>
  <conditionalFormatting sqref="Z104">
    <cfRule type="cellIs" dxfId="1461" priority="1728" operator="equal">
      <formula>"X"</formula>
    </cfRule>
  </conditionalFormatting>
  <conditionalFormatting sqref="Z104">
    <cfRule type="expression" dxfId="1460" priority="1726">
      <formula>Y104=Y</formula>
    </cfRule>
    <cfRule type="expression" dxfId="1459" priority="1727">
      <formula>Y104="y"</formula>
    </cfRule>
  </conditionalFormatting>
  <conditionalFormatting sqref="T104:T108">
    <cfRule type="expression" dxfId="1458" priority="1725">
      <formula>"&lt;,2"</formula>
    </cfRule>
  </conditionalFormatting>
  <conditionalFormatting sqref="U104:U108">
    <cfRule type="cellIs" dxfId="1457" priority="1717" operator="equal">
      <formula>20</formula>
    </cfRule>
    <cfRule type="cellIs" dxfId="1456" priority="1718" operator="equal">
      <formula>10</formula>
    </cfRule>
    <cfRule type="cellIs" dxfId="1455" priority="1719" operator="equal">
      <formula>5</formula>
    </cfRule>
    <cfRule type="cellIs" dxfId="1454" priority="1720" operator="equal">
      <formula>1</formula>
    </cfRule>
    <cfRule type="cellIs" dxfId="1453" priority="1721" operator="equal">
      <formula>0.8</formula>
    </cfRule>
    <cfRule type="cellIs" dxfId="1452" priority="1722" operator="equal">
      <formula>0.6</formula>
    </cfRule>
    <cfRule type="cellIs" dxfId="1451" priority="1723" operator="equal">
      <formula>0.4</formula>
    </cfRule>
    <cfRule type="cellIs" dxfId="1450" priority="1724" operator="equal">
      <formula>20%</formula>
    </cfRule>
  </conditionalFormatting>
  <conditionalFormatting sqref="S104:S108">
    <cfRule type="cellIs" dxfId="1449" priority="1716" operator="equal">
      <formula>0.2</formula>
    </cfRule>
  </conditionalFormatting>
  <conditionalFormatting sqref="R104:R108">
    <cfRule type="beginsWith" priority="1703" operator="beginsWith" text="La actividad que conlleva el riesgo se ejecuta como máximos 2 veces por año">
      <formula>LEFT(R104,LEN("La actividad que conlleva el riesgo se ejecuta como máximos 2 veces por año"))="La actividad que conlleva el riesgo se ejecuta como máximos 2 veces por año"</formula>
    </cfRule>
    <cfRule type="cellIs" dxfId="1448" priority="1704" operator="equal">
      <formula>"La actividad que conlleva el riesgo se ejecuta como máximos 2 veces por año"</formula>
    </cfRule>
    <cfRule type="cellIs" dxfId="1447" priority="1705" operator="equal">
      <formula>"La actividad que conlleva el riesgo se ejecuta como máximos 2 veces por año "</formula>
    </cfRule>
    <cfRule type="containsText" dxfId="1446" priority="1707" operator="containsText" text="La actividad que conlleva el riesgo se ejecuta como máximos 2 veces por año">
      <formula>NOT(ISERROR(SEARCH("La actividad que conlleva el riesgo se ejecuta como máximos 2 veces por año",R104)))</formula>
    </cfRule>
    <cfRule type="cellIs" dxfId="1445" priority="1708" operator="equal">
      <formula>"La actividad que conlleva el riesgo se ejecuta como máximos 2 veces por año"</formula>
    </cfRule>
    <cfRule type="cellIs" dxfId="1444" priority="1709" operator="equal">
      <formula>"La actividad que conlleva el riesgo se ejecuta como máximos 2 veces por año"</formula>
    </cfRule>
  </conditionalFormatting>
  <conditionalFormatting sqref="V104:V108">
    <cfRule type="endsWith" dxfId="1443" priority="1688" operator="endsWith" text="11">
      <formula>RIGHT(V104,LEN("11"))="11"</formula>
    </cfRule>
    <cfRule type="endsWith" dxfId="1442" priority="1689" operator="endsWith" text="12">
      <formula>RIGHT(V104,LEN("12"))="12"</formula>
    </cfRule>
    <cfRule type="endsWith" dxfId="1441" priority="1690" operator="endsWith" text="13">
      <formula>RIGHT(V104,LEN("13"))="13"</formula>
    </cfRule>
    <cfRule type="endsWith" dxfId="1440" priority="1691" operator="endsWith" text="14">
      <formula>RIGHT(V104,LEN("14"))="14"</formula>
    </cfRule>
    <cfRule type="endsWith" dxfId="1439" priority="1692" operator="endsWith" text="15">
      <formula>RIGHT(V104,LEN("15"))="15"</formula>
    </cfRule>
    <cfRule type="endsWith" dxfId="1438" priority="1693" operator="endsWith" text="16">
      <formula>RIGHT(V104,LEN("16"))="16"</formula>
    </cfRule>
    <cfRule type="endsWith" dxfId="1437" priority="1694" operator="endsWith" text="17">
      <formula>RIGHT(V104,LEN("17"))="17"</formula>
    </cfRule>
    <cfRule type="endsWith" dxfId="1436" priority="1695" operator="endsWith" text="25">
      <formula>RIGHT(V104,LEN("25"))="25"</formula>
    </cfRule>
    <cfRule type="endsWith" dxfId="1435" priority="1696" operator="endsWith" text="24">
      <formula>RIGHT(V104,LEN("24"))="24"</formula>
    </cfRule>
    <cfRule type="endsWith" dxfId="1434" priority="1697" operator="endsWith" text="23">
      <formula>RIGHT(V104,LEN("23"))="23"</formula>
    </cfRule>
    <cfRule type="endsWith" dxfId="1433" priority="1698" operator="endsWith" text="22">
      <formula>RIGHT(V104,LEN("22"))="22"</formula>
    </cfRule>
    <cfRule type="endsWith" dxfId="1432" priority="1699" operator="endsWith" text="21">
      <formula>RIGHT(V104,LEN("21"))="21"</formula>
    </cfRule>
    <cfRule type="endsWith" dxfId="1431" priority="1700" operator="endsWith" text="20">
      <formula>RIGHT(V104,LEN("20"))="20"</formula>
    </cfRule>
    <cfRule type="endsWith" dxfId="1430" priority="1701" operator="endsWith" text="19">
      <formula>RIGHT(V104,LEN("19"))="19"</formula>
    </cfRule>
    <cfRule type="endsWith" dxfId="1429" priority="1702" operator="endsWith" text="18">
      <formula>RIGHT(V104,LEN("18"))="18"</formula>
    </cfRule>
  </conditionalFormatting>
  <conditionalFormatting sqref="BE104">
    <cfRule type="cellIs" dxfId="1428" priority="1687" stopIfTrue="1" operator="equal">
      <formula>"SI"</formula>
    </cfRule>
  </conditionalFormatting>
  <conditionalFormatting sqref="BB104:BB108">
    <cfRule type="expression" dxfId="1427" priority="1661">
      <formula>"&lt;,2"</formula>
    </cfRule>
  </conditionalFormatting>
  <conditionalFormatting sqref="AZ104:AZ108">
    <cfRule type="expression" dxfId="1426" priority="1660">
      <formula>"&lt;,2"</formula>
    </cfRule>
  </conditionalFormatting>
  <conditionalFormatting sqref="BD104">
    <cfRule type="expression" dxfId="1425" priority="1662">
      <formula>$BG104=25</formula>
    </cfRule>
    <cfRule type="expression" dxfId="1424" priority="1663">
      <formula>$BG104=24</formula>
    </cfRule>
    <cfRule type="expression" dxfId="1423" priority="1664">
      <formula>$BG104=23</formula>
    </cfRule>
    <cfRule type="expression" dxfId="1422" priority="1665">
      <formula>$BG104=22</formula>
    </cfRule>
    <cfRule type="expression" dxfId="1421" priority="1666">
      <formula>$BG104=21</formula>
    </cfRule>
    <cfRule type="expression" dxfId="1420" priority="1667">
      <formula>$BG104=20</formula>
    </cfRule>
    <cfRule type="expression" dxfId="1419" priority="1668">
      <formula>$BG104=19</formula>
    </cfRule>
    <cfRule type="expression" dxfId="1418" priority="1669">
      <formula>$BG104=18</formula>
    </cfRule>
    <cfRule type="expression" dxfId="1417" priority="1670">
      <formula>$BG104=17</formula>
    </cfRule>
    <cfRule type="expression" dxfId="1416" priority="1671">
      <formula>$BG104=16</formula>
    </cfRule>
    <cfRule type="expression" dxfId="1415" priority="1672">
      <formula>$BG104=15</formula>
    </cfRule>
    <cfRule type="expression" dxfId="1414" priority="1673">
      <formula>$BG104=14</formula>
    </cfRule>
    <cfRule type="expression" dxfId="1413" priority="1674">
      <formula>$BG104=13</formula>
    </cfRule>
    <cfRule type="expression" dxfId="1412" priority="1675">
      <formula>$BG104=12</formula>
    </cfRule>
    <cfRule type="expression" dxfId="1411" priority="1676">
      <formula>$BG104=11</formula>
    </cfRule>
    <cfRule type="expression" dxfId="1410" priority="1677">
      <formula>$BG104=10</formula>
    </cfRule>
    <cfRule type="expression" dxfId="1409" priority="1678">
      <formula>$BG104=9</formula>
    </cfRule>
    <cfRule type="expression" dxfId="1408" priority="1679">
      <formula>$BG104=8</formula>
    </cfRule>
    <cfRule type="expression" dxfId="1407" priority="1680">
      <formula>$BG104=7</formula>
    </cfRule>
    <cfRule type="expression" dxfId="1406" priority="1681">
      <formula>$BG104=6</formula>
    </cfRule>
    <cfRule type="expression" dxfId="1405" priority="1682">
      <formula>$BG104=5</formula>
    </cfRule>
    <cfRule type="expression" dxfId="1404" priority="1683">
      <formula>$BG104=4</formula>
    </cfRule>
    <cfRule type="expression" dxfId="1403" priority="1684">
      <formula>$BG104=3</formula>
    </cfRule>
    <cfRule type="expression" dxfId="1402" priority="1685">
      <formula>$BG104=2</formula>
    </cfRule>
    <cfRule type="expression" dxfId="1401" priority="1686">
      <formula>$BG104=1</formula>
    </cfRule>
  </conditionalFormatting>
  <conditionalFormatting sqref="BA104:BA108">
    <cfRule type="beginsWith" dxfId="1400" priority="1655" operator="beginsWith" text="MUY ALTA">
      <formula>LEFT(BA104,LEN("MUY ALTA"))="MUY ALTA"</formula>
    </cfRule>
    <cfRule type="beginsWith" dxfId="1399" priority="1656" operator="beginsWith" text="ALTA">
      <formula>LEFT(BA104,LEN("ALTA"))="ALTA"</formula>
    </cfRule>
    <cfRule type="beginsWith" dxfId="1398" priority="1657" operator="beginsWith" text="MEDIA">
      <formula>LEFT(BA104,LEN("MEDIA"))="MEDIA"</formula>
    </cfRule>
    <cfRule type="beginsWith" dxfId="1397" priority="1658" operator="beginsWith" text="BAJA">
      <formula>LEFT(BA104,LEN("BAJA"))="BAJA"</formula>
    </cfRule>
    <cfRule type="beginsWith" dxfId="1396" priority="1659" operator="beginsWith" text="MUY BAJA">
      <formula>LEFT(BA104,LEN("MUY BAJA"))="MUY BAJA"</formula>
    </cfRule>
  </conditionalFormatting>
  <conditionalFormatting sqref="BC104:BC108">
    <cfRule type="beginsWith" dxfId="1395" priority="1650" operator="beginsWith" text="MUY ALTA">
      <formula>LEFT(BC104,LEN("MUY ALTA"))="MUY ALTA"</formula>
    </cfRule>
    <cfRule type="beginsWith" dxfId="1394" priority="1651" operator="beginsWith" text="ALTA">
      <formula>LEFT(BC104,LEN("ALTA"))="ALTA"</formula>
    </cfRule>
    <cfRule type="beginsWith" dxfId="1393" priority="1652" operator="beginsWith" text="MEDIA">
      <formula>LEFT(BC104,LEN("MEDIA"))="MEDIA"</formula>
    </cfRule>
    <cfRule type="beginsWith" dxfId="1392" priority="1653" operator="beginsWith" text="BAJA">
      <formula>LEFT(BC104,LEN("BAJA"))="BAJA"</formula>
    </cfRule>
    <cfRule type="beginsWith" dxfId="1391" priority="1654" operator="beginsWith" text="MUY BAJA">
      <formula>LEFT(BC104,LEN("MUY BAJA"))="MUY BAJA"</formula>
    </cfRule>
  </conditionalFormatting>
  <conditionalFormatting sqref="BE104:BE108">
    <cfRule type="cellIs" dxfId="1390" priority="1647" operator="equal">
      <formula>"Evitar"</formula>
    </cfRule>
    <cfRule type="cellIs" dxfId="1389" priority="1648" operator="equal">
      <formula>"Aceptar"</formula>
    </cfRule>
    <cfRule type="cellIs" dxfId="1388" priority="1649" operator="equal">
      <formula>"Reducir"</formula>
    </cfRule>
  </conditionalFormatting>
  <conditionalFormatting sqref="BE104:BE108">
    <cfRule type="cellIs" dxfId="1387" priority="1646" operator="equal">
      <formula>"compartir"</formula>
    </cfRule>
  </conditionalFormatting>
  <conditionalFormatting sqref="Y110:Y114">
    <cfRule type="cellIs" dxfId="1386" priority="1645" operator="equal">
      <formula>"X"</formula>
    </cfRule>
  </conditionalFormatting>
  <conditionalFormatting sqref="AN110:AO114">
    <cfRule type="cellIs" dxfId="1385" priority="1643" operator="equal">
      <formula>"NO"</formula>
    </cfRule>
    <cfRule type="cellIs" dxfId="1384" priority="1644" operator="equal">
      <formula>"SI"</formula>
    </cfRule>
  </conditionalFormatting>
  <conditionalFormatting sqref="AP110:AQ114">
    <cfRule type="cellIs" dxfId="1383" priority="1641" operator="equal">
      <formula>"ALE"</formula>
    </cfRule>
    <cfRule type="cellIs" dxfId="1382" priority="1642" operator="equal">
      <formula>"CON"</formula>
    </cfRule>
  </conditionalFormatting>
  <conditionalFormatting sqref="AG110:AH114">
    <cfRule type="cellIs" dxfId="1381" priority="1640" operator="equal">
      <formula>25</formula>
    </cfRule>
  </conditionalFormatting>
  <conditionalFormatting sqref="AI110:AJ114">
    <cfRule type="cellIs" dxfId="1380" priority="1639" operator="equal">
      <formula>15</formula>
    </cfRule>
  </conditionalFormatting>
  <conditionalFormatting sqref="Y110:Y114">
    <cfRule type="cellIs" dxfId="1379" priority="1627" operator="equal">
      <formula>"Y"</formula>
    </cfRule>
  </conditionalFormatting>
  <conditionalFormatting sqref="AL110:AL114">
    <cfRule type="cellIs" dxfId="1378" priority="1631" operator="equal">
      <formula>0</formula>
    </cfRule>
    <cfRule type="cellIs" dxfId="1377" priority="1632" operator="between">
      <formula>"0.1"</formula>
      <formula>100</formula>
    </cfRule>
    <cfRule type="cellIs" dxfId="1376" priority="1633" operator="between">
      <formula>0</formula>
      <formula>100</formula>
    </cfRule>
    <cfRule type="cellIs" dxfId="1375" priority="1634" operator="between">
      <formula>0</formula>
      <formula>100</formula>
    </cfRule>
  </conditionalFormatting>
  <conditionalFormatting sqref="AL110:AL114">
    <cfRule type="cellIs" dxfId="1374" priority="1630" operator="equal">
      <formula>0.58</formula>
    </cfRule>
  </conditionalFormatting>
  <conditionalFormatting sqref="AR110:AS114">
    <cfRule type="cellIs" dxfId="1373" priority="1628" operator="equal">
      <formula>"NO"</formula>
    </cfRule>
  </conditionalFormatting>
  <conditionalFormatting sqref="AG110:AH114">
    <cfRule type="expression" dxfId="1372" priority="1624">
      <formula>AI110=15</formula>
    </cfRule>
  </conditionalFormatting>
  <conditionalFormatting sqref="AI110:AJ114">
    <cfRule type="expression" dxfId="1371" priority="1623">
      <formula>AG110=25</formula>
    </cfRule>
  </conditionalFormatting>
  <conditionalFormatting sqref="AE110:AF110">
    <cfRule type="expression" dxfId="1370" priority="1610">
      <formula>AE110=10</formula>
    </cfRule>
    <cfRule type="expression" dxfId="1369" priority="1611">
      <formula>AC110=15</formula>
    </cfRule>
    <cfRule type="expression" dxfId="1368" priority="1612">
      <formula>AA110=25</formula>
    </cfRule>
    <cfRule type="cellIs" dxfId="1367" priority="1622" operator="equal">
      <formula>25</formula>
    </cfRule>
  </conditionalFormatting>
  <conditionalFormatting sqref="AE110:AF110">
    <cfRule type="expression" dxfId="1366" priority="1619">
      <formula>AG110=15</formula>
    </cfRule>
    <cfRule type="expression" dxfId="1365" priority="1620">
      <formula>AI110=10</formula>
    </cfRule>
    <cfRule type="expression" dxfId="1364" priority="1621">
      <formula>AG110=15</formula>
    </cfRule>
  </conditionalFormatting>
  <conditionalFormatting sqref="AA110:AB110">
    <cfRule type="expression" dxfId="1363" priority="1616">
      <formula>AE110=10</formula>
    </cfRule>
    <cfRule type="expression" dxfId="1362" priority="1617">
      <formula>AA110=25</formula>
    </cfRule>
    <cfRule type="expression" dxfId="1361" priority="1618">
      <formula>AC110=15</formula>
    </cfRule>
  </conditionalFormatting>
  <conditionalFormatting sqref="AC110:AD110">
    <cfRule type="expression" dxfId="1360" priority="1613">
      <formula>AC110=15</formula>
    </cfRule>
    <cfRule type="expression" dxfId="1359" priority="1614">
      <formula>AE110=10</formula>
    </cfRule>
    <cfRule type="expression" dxfId="1358" priority="1615">
      <formula>AA110=25</formula>
    </cfRule>
  </conditionalFormatting>
  <conditionalFormatting sqref="AE111:AF114">
    <cfRule type="expression" dxfId="1357" priority="1597">
      <formula>AE111=10</formula>
    </cfRule>
    <cfRule type="expression" dxfId="1356" priority="1598">
      <formula>AC111=15</formula>
    </cfRule>
    <cfRule type="expression" dxfId="1355" priority="1599">
      <formula>AA111=25</formula>
    </cfRule>
    <cfRule type="cellIs" dxfId="1354" priority="1609" operator="equal">
      <formula>25</formula>
    </cfRule>
  </conditionalFormatting>
  <conditionalFormatting sqref="AE111:AF114">
    <cfRule type="expression" dxfId="1353" priority="1606">
      <formula>AG111=15</formula>
    </cfRule>
    <cfRule type="expression" dxfId="1352" priority="1607">
      <formula>AI111=10</formula>
    </cfRule>
    <cfRule type="expression" dxfId="1351" priority="1608">
      <formula>AG111=15</formula>
    </cfRule>
  </conditionalFormatting>
  <conditionalFormatting sqref="AA111:AB114">
    <cfRule type="expression" dxfId="1350" priority="1603">
      <formula>AE111=10</formula>
    </cfRule>
    <cfRule type="expression" dxfId="1349" priority="1604">
      <formula>AA111=25</formula>
    </cfRule>
    <cfRule type="expression" dxfId="1348" priority="1605">
      <formula>AC111=15</formula>
    </cfRule>
  </conditionalFormatting>
  <conditionalFormatting sqref="AC111:AD114">
    <cfRule type="expression" dxfId="1347" priority="1600">
      <formula>AC111=15</formula>
    </cfRule>
    <cfRule type="expression" dxfId="1346" priority="1601">
      <formula>AE111=10</formula>
    </cfRule>
    <cfRule type="expression" dxfId="1345" priority="1602">
      <formula>AA111=25</formula>
    </cfRule>
  </conditionalFormatting>
  <conditionalFormatting sqref="Y110:Y114">
    <cfRule type="expression" dxfId="1344" priority="1596">
      <formula>Z110="X"</formula>
    </cfRule>
  </conditionalFormatting>
  <conditionalFormatting sqref="AM110">
    <cfRule type="cellIs" dxfId="1343" priority="1593" operator="equal">
      <formula>0.6</formula>
    </cfRule>
    <cfRule type="cellIs" dxfId="1342" priority="1594" operator="equal">
      <formula>1</formula>
    </cfRule>
    <cfRule type="cellIs" dxfId="1341" priority="1595" operator="equal">
      <formula>0.8</formula>
    </cfRule>
  </conditionalFormatting>
  <conditionalFormatting sqref="Z110">
    <cfRule type="cellIs" dxfId="1340" priority="1592" operator="equal">
      <formula>"X"</formula>
    </cfRule>
  </conditionalFormatting>
  <conditionalFormatting sqref="Z110">
    <cfRule type="cellIs" dxfId="1339" priority="1591" operator="equal">
      <formula>"X"</formula>
    </cfRule>
  </conditionalFormatting>
  <conditionalFormatting sqref="Z110">
    <cfRule type="expression" dxfId="1338" priority="1589">
      <formula>Y110=Y</formula>
    </cfRule>
    <cfRule type="expression" dxfId="1337" priority="1590">
      <formula>Y110="y"</formula>
    </cfRule>
  </conditionalFormatting>
  <conditionalFormatting sqref="T110:T114">
    <cfRule type="expression" dxfId="1336" priority="1588">
      <formula>"&lt;,2"</formula>
    </cfRule>
  </conditionalFormatting>
  <conditionalFormatting sqref="U110:U114">
    <cfRule type="cellIs" dxfId="1335" priority="1580" operator="equal">
      <formula>20</formula>
    </cfRule>
    <cfRule type="cellIs" dxfId="1334" priority="1581" operator="equal">
      <formula>10</formula>
    </cfRule>
    <cfRule type="cellIs" dxfId="1333" priority="1582" operator="equal">
      <formula>5</formula>
    </cfRule>
    <cfRule type="cellIs" dxfId="1332" priority="1583" operator="equal">
      <formula>1</formula>
    </cfRule>
    <cfRule type="cellIs" dxfId="1331" priority="1584" operator="equal">
      <formula>0.8</formula>
    </cfRule>
    <cfRule type="cellIs" dxfId="1330" priority="1585" operator="equal">
      <formula>0.6</formula>
    </cfRule>
    <cfRule type="cellIs" dxfId="1329" priority="1586" operator="equal">
      <formula>0.4</formula>
    </cfRule>
    <cfRule type="cellIs" dxfId="1328" priority="1587" operator="equal">
      <formula>20%</formula>
    </cfRule>
  </conditionalFormatting>
  <conditionalFormatting sqref="S110:S114">
    <cfRule type="cellIs" dxfId="1327" priority="1579" operator="equal">
      <formula>0.2</formula>
    </cfRule>
  </conditionalFormatting>
  <conditionalFormatting sqref="R110:R114">
    <cfRule type="beginsWith" priority="1566" operator="beginsWith" text="La actividad que conlleva el riesgo se ejecuta como máximos 2 veces por año">
      <formula>LEFT(R110,LEN("La actividad que conlleva el riesgo se ejecuta como máximos 2 veces por año"))="La actividad que conlleva el riesgo se ejecuta como máximos 2 veces por año"</formula>
    </cfRule>
    <cfRule type="cellIs" dxfId="1326" priority="1567" operator="equal">
      <formula>"La actividad que conlleva el riesgo se ejecuta como máximos 2 veces por año"</formula>
    </cfRule>
    <cfRule type="cellIs" dxfId="1325" priority="1568" operator="equal">
      <formula>"La actividad que conlleva el riesgo se ejecuta como máximos 2 veces por año "</formula>
    </cfRule>
    <cfRule type="containsText" dxfId="1324" priority="1570" operator="containsText" text="La actividad que conlleva el riesgo se ejecuta como máximos 2 veces por año">
      <formula>NOT(ISERROR(SEARCH("La actividad que conlleva el riesgo se ejecuta como máximos 2 veces por año",R110)))</formula>
    </cfRule>
    <cfRule type="cellIs" dxfId="1323" priority="1571" operator="equal">
      <formula>"La actividad que conlleva el riesgo se ejecuta como máximos 2 veces por año"</formula>
    </cfRule>
    <cfRule type="cellIs" dxfId="1322" priority="1572" operator="equal">
      <formula>"La actividad que conlleva el riesgo se ejecuta como máximos 2 veces por año"</formula>
    </cfRule>
  </conditionalFormatting>
  <conditionalFormatting sqref="V110:V114">
    <cfRule type="endsWith" dxfId="1321" priority="1551" operator="endsWith" text="11">
      <formula>RIGHT(V110,LEN("11"))="11"</formula>
    </cfRule>
    <cfRule type="endsWith" dxfId="1320" priority="1552" operator="endsWith" text="12">
      <formula>RIGHT(V110,LEN("12"))="12"</formula>
    </cfRule>
    <cfRule type="endsWith" dxfId="1319" priority="1553" operator="endsWith" text="13">
      <formula>RIGHT(V110,LEN("13"))="13"</formula>
    </cfRule>
    <cfRule type="endsWith" dxfId="1318" priority="1554" operator="endsWith" text="14">
      <formula>RIGHT(V110,LEN("14"))="14"</formula>
    </cfRule>
    <cfRule type="endsWith" dxfId="1317" priority="1555" operator="endsWith" text="15">
      <formula>RIGHT(V110,LEN("15"))="15"</formula>
    </cfRule>
    <cfRule type="endsWith" dxfId="1316" priority="1556" operator="endsWith" text="16">
      <formula>RIGHT(V110,LEN("16"))="16"</formula>
    </cfRule>
    <cfRule type="endsWith" dxfId="1315" priority="1557" operator="endsWith" text="17">
      <formula>RIGHT(V110,LEN("17"))="17"</formula>
    </cfRule>
    <cfRule type="endsWith" dxfId="1314" priority="1558" operator="endsWith" text="25">
      <formula>RIGHT(V110,LEN("25"))="25"</formula>
    </cfRule>
    <cfRule type="endsWith" dxfId="1313" priority="1559" operator="endsWith" text="24">
      <formula>RIGHT(V110,LEN("24"))="24"</formula>
    </cfRule>
    <cfRule type="endsWith" dxfId="1312" priority="1560" operator="endsWith" text="23">
      <formula>RIGHT(V110,LEN("23"))="23"</formula>
    </cfRule>
    <cfRule type="endsWith" dxfId="1311" priority="1561" operator="endsWith" text="22">
      <formula>RIGHT(V110,LEN("22"))="22"</formula>
    </cfRule>
    <cfRule type="endsWith" dxfId="1310" priority="1562" operator="endsWith" text="21">
      <formula>RIGHT(V110,LEN("21"))="21"</formula>
    </cfRule>
    <cfRule type="endsWith" dxfId="1309" priority="1563" operator="endsWith" text="20">
      <formula>RIGHT(V110,LEN("20"))="20"</formula>
    </cfRule>
    <cfRule type="endsWith" dxfId="1308" priority="1564" operator="endsWith" text="19">
      <formula>RIGHT(V110,LEN("19"))="19"</formula>
    </cfRule>
    <cfRule type="endsWith" dxfId="1307" priority="1565" operator="endsWith" text="18">
      <formula>RIGHT(V110,LEN("18"))="18"</formula>
    </cfRule>
  </conditionalFormatting>
  <conditionalFormatting sqref="BE110">
    <cfRule type="cellIs" dxfId="1306" priority="1550" stopIfTrue="1" operator="equal">
      <formula>"SI"</formula>
    </cfRule>
  </conditionalFormatting>
  <conditionalFormatting sqref="BB110:BB114">
    <cfRule type="expression" dxfId="1305" priority="1524">
      <formula>"&lt;,2"</formula>
    </cfRule>
  </conditionalFormatting>
  <conditionalFormatting sqref="AZ110:AZ114">
    <cfRule type="expression" dxfId="1304" priority="1523">
      <formula>"&lt;,2"</formula>
    </cfRule>
  </conditionalFormatting>
  <conditionalFormatting sqref="BD110">
    <cfRule type="expression" dxfId="1303" priority="1525">
      <formula>$BG110=25</formula>
    </cfRule>
    <cfRule type="expression" dxfId="1302" priority="1526">
      <formula>$BG110=24</formula>
    </cfRule>
    <cfRule type="expression" dxfId="1301" priority="1527">
      <formula>$BG110=23</formula>
    </cfRule>
    <cfRule type="expression" dxfId="1300" priority="1528">
      <formula>$BG110=22</formula>
    </cfRule>
    <cfRule type="expression" dxfId="1299" priority="1529">
      <formula>$BG110=21</formula>
    </cfRule>
    <cfRule type="expression" dxfId="1298" priority="1530">
      <formula>$BG110=20</formula>
    </cfRule>
    <cfRule type="expression" dxfId="1297" priority="1531">
      <formula>$BG110=19</formula>
    </cfRule>
    <cfRule type="expression" dxfId="1296" priority="1532">
      <formula>$BG110=18</formula>
    </cfRule>
    <cfRule type="expression" dxfId="1295" priority="1533">
      <formula>$BG110=17</formula>
    </cfRule>
    <cfRule type="expression" dxfId="1294" priority="1534">
      <formula>$BG110=16</formula>
    </cfRule>
    <cfRule type="expression" dxfId="1293" priority="1535">
      <formula>$BG110=15</formula>
    </cfRule>
    <cfRule type="expression" dxfId="1292" priority="1536">
      <formula>$BG110=14</formula>
    </cfRule>
    <cfRule type="expression" dxfId="1291" priority="1537">
      <formula>$BG110=13</formula>
    </cfRule>
    <cfRule type="expression" dxfId="1290" priority="1538">
      <formula>$BG110=12</formula>
    </cfRule>
    <cfRule type="expression" dxfId="1289" priority="1539">
      <formula>$BG110=11</formula>
    </cfRule>
    <cfRule type="expression" dxfId="1288" priority="1540">
      <formula>$BG110=10</formula>
    </cfRule>
    <cfRule type="expression" dxfId="1287" priority="1541">
      <formula>$BG110=9</formula>
    </cfRule>
    <cfRule type="expression" dxfId="1286" priority="1542">
      <formula>$BG110=8</formula>
    </cfRule>
    <cfRule type="expression" dxfId="1285" priority="1543">
      <formula>$BG110=7</formula>
    </cfRule>
    <cfRule type="expression" dxfId="1284" priority="1544">
      <formula>$BG110=6</formula>
    </cfRule>
    <cfRule type="expression" dxfId="1283" priority="1545">
      <formula>$BG110=5</formula>
    </cfRule>
    <cfRule type="expression" dxfId="1282" priority="1546">
      <formula>$BG110=4</formula>
    </cfRule>
    <cfRule type="expression" dxfId="1281" priority="1547">
      <formula>$BG110=3</formula>
    </cfRule>
    <cfRule type="expression" dxfId="1280" priority="1548">
      <formula>$BG110=2</formula>
    </cfRule>
    <cfRule type="expression" dxfId="1279" priority="1549">
      <formula>$BG110=1</formula>
    </cfRule>
  </conditionalFormatting>
  <conditionalFormatting sqref="BA110:BA114">
    <cfRule type="beginsWith" dxfId="1278" priority="1518" operator="beginsWith" text="MUY ALTA">
      <formula>LEFT(BA110,LEN("MUY ALTA"))="MUY ALTA"</formula>
    </cfRule>
    <cfRule type="beginsWith" dxfId="1277" priority="1519" operator="beginsWith" text="ALTA">
      <formula>LEFT(BA110,LEN("ALTA"))="ALTA"</formula>
    </cfRule>
    <cfRule type="beginsWith" dxfId="1276" priority="1520" operator="beginsWith" text="MEDIA">
      <formula>LEFT(BA110,LEN("MEDIA"))="MEDIA"</formula>
    </cfRule>
    <cfRule type="beginsWith" dxfId="1275" priority="1521" operator="beginsWith" text="BAJA">
      <formula>LEFT(BA110,LEN("BAJA"))="BAJA"</formula>
    </cfRule>
    <cfRule type="beginsWith" dxfId="1274" priority="1522" operator="beginsWith" text="MUY BAJA">
      <formula>LEFT(BA110,LEN("MUY BAJA"))="MUY BAJA"</formula>
    </cfRule>
  </conditionalFormatting>
  <conditionalFormatting sqref="BC110:BC114">
    <cfRule type="beginsWith" dxfId="1273" priority="1513" operator="beginsWith" text="MUY ALTA">
      <formula>LEFT(BC110,LEN("MUY ALTA"))="MUY ALTA"</formula>
    </cfRule>
    <cfRule type="beginsWith" dxfId="1272" priority="1514" operator="beginsWith" text="ALTA">
      <formula>LEFT(BC110,LEN("ALTA"))="ALTA"</formula>
    </cfRule>
    <cfRule type="beginsWith" dxfId="1271" priority="1515" operator="beginsWith" text="MEDIA">
      <formula>LEFT(BC110,LEN("MEDIA"))="MEDIA"</formula>
    </cfRule>
    <cfRule type="beginsWith" dxfId="1270" priority="1516" operator="beginsWith" text="BAJA">
      <formula>LEFT(BC110,LEN("BAJA"))="BAJA"</formula>
    </cfRule>
    <cfRule type="beginsWith" dxfId="1269" priority="1517" operator="beginsWith" text="MUY BAJA">
      <formula>LEFT(BC110,LEN("MUY BAJA"))="MUY BAJA"</formula>
    </cfRule>
  </conditionalFormatting>
  <conditionalFormatting sqref="BE110:BE114">
    <cfRule type="cellIs" dxfId="1268" priority="1510" operator="equal">
      <formula>"Evitar"</formula>
    </cfRule>
    <cfRule type="cellIs" dxfId="1267" priority="1511" operator="equal">
      <formula>"Aceptar"</formula>
    </cfRule>
    <cfRule type="cellIs" dxfId="1266" priority="1512" operator="equal">
      <formula>"Reducir"</formula>
    </cfRule>
  </conditionalFormatting>
  <conditionalFormatting sqref="BE110:BE114">
    <cfRule type="cellIs" dxfId="1265" priority="1509" operator="equal">
      <formula>"compartir"</formula>
    </cfRule>
  </conditionalFormatting>
  <conditionalFormatting sqref="Y122:Y126">
    <cfRule type="cellIs" dxfId="1264" priority="1508" operator="equal">
      <formula>"X"</formula>
    </cfRule>
  </conditionalFormatting>
  <conditionalFormatting sqref="AN122:AO126">
    <cfRule type="cellIs" dxfId="1263" priority="1506" operator="equal">
      <formula>"NO"</formula>
    </cfRule>
    <cfRule type="cellIs" dxfId="1262" priority="1507" operator="equal">
      <formula>"SI"</formula>
    </cfRule>
  </conditionalFormatting>
  <conditionalFormatting sqref="AP122:AQ126">
    <cfRule type="cellIs" dxfId="1261" priority="1504" operator="equal">
      <formula>"ALE"</formula>
    </cfRule>
    <cfRule type="cellIs" dxfId="1260" priority="1505" operator="equal">
      <formula>"CON"</formula>
    </cfRule>
  </conditionalFormatting>
  <conditionalFormatting sqref="AG122:AH126">
    <cfRule type="cellIs" dxfId="1259" priority="1503" operator="equal">
      <formula>25</formula>
    </cfRule>
  </conditionalFormatting>
  <conditionalFormatting sqref="AI122:AJ126">
    <cfRule type="cellIs" dxfId="1258" priority="1502" operator="equal">
      <formula>15</formula>
    </cfRule>
  </conditionalFormatting>
  <conditionalFormatting sqref="Y122:Y126">
    <cfRule type="cellIs" dxfId="1257" priority="1490" operator="equal">
      <formula>"Y"</formula>
    </cfRule>
  </conditionalFormatting>
  <conditionalFormatting sqref="AL122:AL126">
    <cfRule type="cellIs" dxfId="1256" priority="1494" operator="equal">
      <formula>0</formula>
    </cfRule>
    <cfRule type="cellIs" dxfId="1255" priority="1495" operator="between">
      <formula>"0.1"</formula>
      <formula>100</formula>
    </cfRule>
    <cfRule type="cellIs" dxfId="1254" priority="1496" operator="between">
      <formula>0</formula>
      <formula>100</formula>
    </cfRule>
    <cfRule type="cellIs" dxfId="1253" priority="1497" operator="between">
      <formula>0</formula>
      <formula>100</formula>
    </cfRule>
  </conditionalFormatting>
  <conditionalFormatting sqref="AL122:AL126">
    <cfRule type="cellIs" dxfId="1252" priority="1493" operator="equal">
      <formula>0.58</formula>
    </cfRule>
  </conditionalFormatting>
  <conditionalFormatting sqref="AR122:AS126">
    <cfRule type="cellIs" dxfId="1251" priority="1491" operator="equal">
      <formula>"NO"</formula>
    </cfRule>
  </conditionalFormatting>
  <conditionalFormatting sqref="AG122:AH126">
    <cfRule type="expression" dxfId="1250" priority="1487">
      <formula>AI122=15</formula>
    </cfRule>
  </conditionalFormatting>
  <conditionalFormatting sqref="AI122:AJ126">
    <cfRule type="expression" dxfId="1249" priority="1486">
      <formula>AG122=25</formula>
    </cfRule>
  </conditionalFormatting>
  <conditionalFormatting sqref="AE122:AF122">
    <cfRule type="expression" dxfId="1248" priority="1473">
      <formula>AE122=10</formula>
    </cfRule>
    <cfRule type="expression" dxfId="1247" priority="1474">
      <formula>AC122=15</formula>
    </cfRule>
    <cfRule type="expression" dxfId="1246" priority="1475">
      <formula>AA122=25</formula>
    </cfRule>
    <cfRule type="cellIs" dxfId="1245" priority="1485" operator="equal">
      <formula>25</formula>
    </cfRule>
  </conditionalFormatting>
  <conditionalFormatting sqref="AE122:AF122">
    <cfRule type="expression" dxfId="1244" priority="1482">
      <formula>AG122=15</formula>
    </cfRule>
    <cfRule type="expression" dxfId="1243" priority="1483">
      <formula>AI122=10</formula>
    </cfRule>
    <cfRule type="expression" dxfId="1242" priority="1484">
      <formula>AG122=15</formula>
    </cfRule>
  </conditionalFormatting>
  <conditionalFormatting sqref="AA122:AB122">
    <cfRule type="expression" dxfId="1241" priority="1479">
      <formula>AE122=10</formula>
    </cfRule>
    <cfRule type="expression" dxfId="1240" priority="1480">
      <formula>AA122=25</formula>
    </cfRule>
    <cfRule type="expression" dxfId="1239" priority="1481">
      <formula>AC122=15</formula>
    </cfRule>
  </conditionalFormatting>
  <conditionalFormatting sqref="AC122:AD122">
    <cfRule type="expression" dxfId="1238" priority="1476">
      <formula>AC122=15</formula>
    </cfRule>
    <cfRule type="expression" dxfId="1237" priority="1477">
      <formula>AE122=10</formula>
    </cfRule>
    <cfRule type="expression" dxfId="1236" priority="1478">
      <formula>AA122=25</formula>
    </cfRule>
  </conditionalFormatting>
  <conditionalFormatting sqref="AE123:AF126">
    <cfRule type="expression" dxfId="1235" priority="1460">
      <formula>AE123=10</formula>
    </cfRule>
    <cfRule type="expression" dxfId="1234" priority="1461">
      <formula>AC123=15</formula>
    </cfRule>
    <cfRule type="expression" dxfId="1233" priority="1462">
      <formula>AA123=25</formula>
    </cfRule>
    <cfRule type="cellIs" dxfId="1232" priority="1472" operator="equal">
      <formula>25</formula>
    </cfRule>
  </conditionalFormatting>
  <conditionalFormatting sqref="AE123:AF126">
    <cfRule type="expression" dxfId="1231" priority="1469">
      <formula>AG123=15</formula>
    </cfRule>
    <cfRule type="expression" dxfId="1230" priority="1470">
      <formula>AI123=10</formula>
    </cfRule>
    <cfRule type="expression" dxfId="1229" priority="1471">
      <formula>AG123=15</formula>
    </cfRule>
  </conditionalFormatting>
  <conditionalFormatting sqref="AA123:AB126">
    <cfRule type="expression" dxfId="1228" priority="1466">
      <formula>AE123=10</formula>
    </cfRule>
    <cfRule type="expression" dxfId="1227" priority="1467">
      <formula>AA123=25</formula>
    </cfRule>
    <cfRule type="expression" dxfId="1226" priority="1468">
      <formula>AC123=15</formula>
    </cfRule>
  </conditionalFormatting>
  <conditionalFormatting sqref="AC123:AD126">
    <cfRule type="expression" dxfId="1225" priority="1463">
      <formula>AC123=15</formula>
    </cfRule>
    <cfRule type="expression" dxfId="1224" priority="1464">
      <formula>AE123=10</formula>
    </cfRule>
    <cfRule type="expression" dxfId="1223" priority="1465">
      <formula>AA123=25</formula>
    </cfRule>
  </conditionalFormatting>
  <conditionalFormatting sqref="Y122:Y126">
    <cfRule type="expression" dxfId="1222" priority="1459">
      <formula>Z122="X"</formula>
    </cfRule>
  </conditionalFormatting>
  <conditionalFormatting sqref="AM122">
    <cfRule type="cellIs" dxfId="1221" priority="1456" operator="equal">
      <formula>0.6</formula>
    </cfRule>
    <cfRule type="cellIs" dxfId="1220" priority="1457" operator="equal">
      <formula>1</formula>
    </cfRule>
    <cfRule type="cellIs" dxfId="1219" priority="1458" operator="equal">
      <formula>0.8</formula>
    </cfRule>
  </conditionalFormatting>
  <conditionalFormatting sqref="Z122">
    <cfRule type="cellIs" dxfId="1218" priority="1455" operator="equal">
      <formula>"X"</formula>
    </cfRule>
  </conditionalFormatting>
  <conditionalFormatting sqref="Z122">
    <cfRule type="cellIs" dxfId="1217" priority="1454" operator="equal">
      <formula>"X"</formula>
    </cfRule>
  </conditionalFormatting>
  <conditionalFormatting sqref="Z122">
    <cfRule type="expression" dxfId="1216" priority="1452">
      <formula>Y122=Y</formula>
    </cfRule>
    <cfRule type="expression" dxfId="1215" priority="1453">
      <formula>Y122="y"</formula>
    </cfRule>
  </conditionalFormatting>
  <conditionalFormatting sqref="T122:T126">
    <cfRule type="expression" dxfId="1214" priority="1451">
      <formula>"&lt;,2"</formula>
    </cfRule>
  </conditionalFormatting>
  <conditionalFormatting sqref="U122:U126">
    <cfRule type="cellIs" dxfId="1213" priority="1443" operator="equal">
      <formula>20</formula>
    </cfRule>
    <cfRule type="cellIs" dxfId="1212" priority="1444" operator="equal">
      <formula>10</formula>
    </cfRule>
    <cfRule type="cellIs" dxfId="1211" priority="1445" operator="equal">
      <formula>5</formula>
    </cfRule>
    <cfRule type="cellIs" dxfId="1210" priority="1446" operator="equal">
      <formula>1</formula>
    </cfRule>
    <cfRule type="cellIs" dxfId="1209" priority="1447" operator="equal">
      <formula>0.8</formula>
    </cfRule>
    <cfRule type="cellIs" dxfId="1208" priority="1448" operator="equal">
      <formula>0.6</formula>
    </cfRule>
    <cfRule type="cellIs" dxfId="1207" priority="1449" operator="equal">
      <formula>0.4</formula>
    </cfRule>
    <cfRule type="cellIs" dxfId="1206" priority="1450" operator="equal">
      <formula>20%</formula>
    </cfRule>
  </conditionalFormatting>
  <conditionalFormatting sqref="S122:S126">
    <cfRule type="cellIs" dxfId="1205" priority="1442" operator="equal">
      <formula>0.2</formula>
    </cfRule>
  </conditionalFormatting>
  <conditionalFormatting sqref="R122:R126">
    <cfRule type="beginsWith" priority="1429" operator="beginsWith" text="La actividad que conlleva el riesgo se ejecuta como máximos 2 veces por año">
      <formula>LEFT(R122,LEN("La actividad que conlleva el riesgo se ejecuta como máximos 2 veces por año"))="La actividad que conlleva el riesgo se ejecuta como máximos 2 veces por año"</formula>
    </cfRule>
    <cfRule type="cellIs" dxfId="1204" priority="1430" operator="equal">
      <formula>"La actividad que conlleva el riesgo se ejecuta como máximos 2 veces por año"</formula>
    </cfRule>
    <cfRule type="cellIs" dxfId="1203" priority="1431" operator="equal">
      <formula>"La actividad que conlleva el riesgo se ejecuta como máximos 2 veces por año "</formula>
    </cfRule>
    <cfRule type="containsText" dxfId="1202" priority="1433" operator="containsText" text="La actividad que conlleva el riesgo se ejecuta como máximos 2 veces por año">
      <formula>NOT(ISERROR(SEARCH("La actividad que conlleva el riesgo se ejecuta como máximos 2 veces por año",R122)))</formula>
    </cfRule>
    <cfRule type="cellIs" dxfId="1201" priority="1434" operator="equal">
      <formula>"La actividad que conlleva el riesgo se ejecuta como máximos 2 veces por año"</formula>
    </cfRule>
    <cfRule type="cellIs" dxfId="1200" priority="1435" operator="equal">
      <formula>"La actividad que conlleva el riesgo se ejecuta como máximos 2 veces por año"</formula>
    </cfRule>
  </conditionalFormatting>
  <conditionalFormatting sqref="V122:V126">
    <cfRule type="endsWith" dxfId="1199" priority="1414" operator="endsWith" text="11">
      <formula>RIGHT(V122,LEN("11"))="11"</formula>
    </cfRule>
    <cfRule type="endsWith" dxfId="1198" priority="1415" operator="endsWith" text="12">
      <formula>RIGHT(V122,LEN("12"))="12"</formula>
    </cfRule>
    <cfRule type="endsWith" dxfId="1197" priority="1416" operator="endsWith" text="13">
      <formula>RIGHT(V122,LEN("13"))="13"</formula>
    </cfRule>
    <cfRule type="endsWith" dxfId="1196" priority="1417" operator="endsWith" text="14">
      <formula>RIGHT(V122,LEN("14"))="14"</formula>
    </cfRule>
    <cfRule type="endsWith" dxfId="1195" priority="1418" operator="endsWith" text="15">
      <formula>RIGHT(V122,LEN("15"))="15"</formula>
    </cfRule>
    <cfRule type="endsWith" dxfId="1194" priority="1419" operator="endsWith" text="16">
      <formula>RIGHT(V122,LEN("16"))="16"</formula>
    </cfRule>
    <cfRule type="endsWith" dxfId="1193" priority="1420" operator="endsWith" text="17">
      <formula>RIGHT(V122,LEN("17"))="17"</formula>
    </cfRule>
    <cfRule type="endsWith" dxfId="1192" priority="1421" operator="endsWith" text="25">
      <formula>RIGHT(V122,LEN("25"))="25"</formula>
    </cfRule>
    <cfRule type="endsWith" dxfId="1191" priority="1422" operator="endsWith" text="24">
      <formula>RIGHT(V122,LEN("24"))="24"</formula>
    </cfRule>
    <cfRule type="endsWith" dxfId="1190" priority="1423" operator="endsWith" text="23">
      <formula>RIGHT(V122,LEN("23"))="23"</formula>
    </cfRule>
    <cfRule type="endsWith" dxfId="1189" priority="1424" operator="endsWith" text="22">
      <formula>RIGHT(V122,LEN("22"))="22"</formula>
    </cfRule>
    <cfRule type="endsWith" dxfId="1188" priority="1425" operator="endsWith" text="21">
      <formula>RIGHT(V122,LEN("21"))="21"</formula>
    </cfRule>
    <cfRule type="endsWith" dxfId="1187" priority="1426" operator="endsWith" text="20">
      <formula>RIGHT(V122,LEN("20"))="20"</formula>
    </cfRule>
    <cfRule type="endsWith" dxfId="1186" priority="1427" operator="endsWith" text="19">
      <formula>RIGHT(V122,LEN("19"))="19"</formula>
    </cfRule>
    <cfRule type="endsWith" dxfId="1185" priority="1428" operator="endsWith" text="18">
      <formula>RIGHT(V122,LEN("18"))="18"</formula>
    </cfRule>
  </conditionalFormatting>
  <conditionalFormatting sqref="BE122">
    <cfRule type="cellIs" dxfId="1184" priority="1413" stopIfTrue="1" operator="equal">
      <formula>"SI"</formula>
    </cfRule>
  </conditionalFormatting>
  <conditionalFormatting sqref="BB122:BB126">
    <cfRule type="expression" dxfId="1183" priority="1387">
      <formula>"&lt;,2"</formula>
    </cfRule>
  </conditionalFormatting>
  <conditionalFormatting sqref="AZ122:AZ126">
    <cfRule type="expression" dxfId="1182" priority="1386">
      <formula>"&lt;,2"</formula>
    </cfRule>
  </conditionalFormatting>
  <conditionalFormatting sqref="BD122">
    <cfRule type="expression" dxfId="1181" priority="1388">
      <formula>$BG122=25</formula>
    </cfRule>
    <cfRule type="expression" dxfId="1180" priority="1389">
      <formula>$BG122=24</formula>
    </cfRule>
    <cfRule type="expression" dxfId="1179" priority="1390">
      <formula>$BG122=23</formula>
    </cfRule>
    <cfRule type="expression" dxfId="1178" priority="1391">
      <formula>$BG122=22</formula>
    </cfRule>
    <cfRule type="expression" dxfId="1177" priority="1392">
      <formula>$BG122=21</formula>
    </cfRule>
    <cfRule type="expression" dxfId="1176" priority="1393">
      <formula>$BG122=20</formula>
    </cfRule>
    <cfRule type="expression" dxfId="1175" priority="1394">
      <formula>$BG122=19</formula>
    </cfRule>
    <cfRule type="expression" dxfId="1174" priority="1395">
      <formula>$BG122=18</formula>
    </cfRule>
    <cfRule type="expression" dxfId="1173" priority="1396">
      <formula>$BG122=17</formula>
    </cfRule>
    <cfRule type="expression" dxfId="1172" priority="1397">
      <formula>$BG122=16</formula>
    </cfRule>
    <cfRule type="expression" dxfId="1171" priority="1398">
      <formula>$BG122=15</formula>
    </cfRule>
    <cfRule type="expression" dxfId="1170" priority="1399">
      <formula>$BG122=14</formula>
    </cfRule>
    <cfRule type="expression" dxfId="1169" priority="1400">
      <formula>$BG122=13</formula>
    </cfRule>
    <cfRule type="expression" dxfId="1168" priority="1401">
      <formula>$BG122=12</formula>
    </cfRule>
    <cfRule type="expression" dxfId="1167" priority="1402">
      <formula>$BG122=11</formula>
    </cfRule>
    <cfRule type="expression" dxfId="1166" priority="1403">
      <formula>$BG122=10</formula>
    </cfRule>
    <cfRule type="expression" dxfId="1165" priority="1404">
      <formula>$BG122=9</formula>
    </cfRule>
    <cfRule type="expression" dxfId="1164" priority="1405">
      <formula>$BG122=8</formula>
    </cfRule>
    <cfRule type="expression" dxfId="1163" priority="1406">
      <formula>$BG122=7</formula>
    </cfRule>
    <cfRule type="expression" dxfId="1162" priority="1407">
      <formula>$BG122=6</formula>
    </cfRule>
    <cfRule type="expression" dxfId="1161" priority="1408">
      <formula>$BG122=5</formula>
    </cfRule>
    <cfRule type="expression" dxfId="1160" priority="1409">
      <formula>$BG122=4</formula>
    </cfRule>
    <cfRule type="expression" dxfId="1159" priority="1410">
      <formula>$BG122=3</formula>
    </cfRule>
    <cfRule type="expression" dxfId="1158" priority="1411">
      <formula>$BG122=2</formula>
    </cfRule>
    <cfRule type="expression" dxfId="1157" priority="1412">
      <formula>$BG122=1</formula>
    </cfRule>
  </conditionalFormatting>
  <conditionalFormatting sqref="BA122:BA126">
    <cfRule type="beginsWith" dxfId="1156" priority="1381" operator="beginsWith" text="MUY ALTA">
      <formula>LEFT(BA122,LEN("MUY ALTA"))="MUY ALTA"</formula>
    </cfRule>
    <cfRule type="beginsWith" dxfId="1155" priority="1382" operator="beginsWith" text="ALTA">
      <formula>LEFT(BA122,LEN("ALTA"))="ALTA"</formula>
    </cfRule>
    <cfRule type="beginsWith" dxfId="1154" priority="1383" operator="beginsWith" text="MEDIA">
      <formula>LEFT(BA122,LEN("MEDIA"))="MEDIA"</formula>
    </cfRule>
    <cfRule type="beginsWith" dxfId="1153" priority="1384" operator="beginsWith" text="BAJA">
      <formula>LEFT(BA122,LEN("BAJA"))="BAJA"</formula>
    </cfRule>
    <cfRule type="beginsWith" dxfId="1152" priority="1385" operator="beginsWith" text="MUY BAJA">
      <formula>LEFT(BA122,LEN("MUY BAJA"))="MUY BAJA"</formula>
    </cfRule>
  </conditionalFormatting>
  <conditionalFormatting sqref="BC122:BC126">
    <cfRule type="beginsWith" dxfId="1151" priority="1376" operator="beginsWith" text="MUY ALTA">
      <formula>LEFT(BC122,LEN("MUY ALTA"))="MUY ALTA"</formula>
    </cfRule>
    <cfRule type="beginsWith" dxfId="1150" priority="1377" operator="beginsWith" text="ALTA">
      <formula>LEFT(BC122,LEN("ALTA"))="ALTA"</formula>
    </cfRule>
    <cfRule type="beginsWith" dxfId="1149" priority="1378" operator="beginsWith" text="MEDIA">
      <formula>LEFT(BC122,LEN("MEDIA"))="MEDIA"</formula>
    </cfRule>
    <cfRule type="beginsWith" dxfId="1148" priority="1379" operator="beginsWith" text="BAJA">
      <formula>LEFT(BC122,LEN("BAJA"))="BAJA"</formula>
    </cfRule>
    <cfRule type="beginsWith" dxfId="1147" priority="1380" operator="beginsWith" text="MUY BAJA">
      <formula>LEFT(BC122,LEN("MUY BAJA"))="MUY BAJA"</formula>
    </cfRule>
  </conditionalFormatting>
  <conditionalFormatting sqref="BE122:BE126">
    <cfRule type="cellIs" dxfId="1146" priority="1373" operator="equal">
      <formula>"Evitar"</formula>
    </cfRule>
    <cfRule type="cellIs" dxfId="1145" priority="1374" operator="equal">
      <formula>"Aceptar"</formula>
    </cfRule>
    <cfRule type="cellIs" dxfId="1144" priority="1375" operator="equal">
      <formula>"Reducir"</formula>
    </cfRule>
  </conditionalFormatting>
  <conditionalFormatting sqref="BE122:BE126">
    <cfRule type="cellIs" dxfId="1143" priority="1372" operator="equal">
      <formula>"compartir"</formula>
    </cfRule>
  </conditionalFormatting>
  <conditionalFormatting sqref="Y134:Y138">
    <cfRule type="cellIs" dxfId="1142" priority="1234" operator="equal">
      <formula>"X"</formula>
    </cfRule>
  </conditionalFormatting>
  <conditionalFormatting sqref="AN134:AO138">
    <cfRule type="cellIs" dxfId="1141" priority="1232" operator="equal">
      <formula>"NO"</formula>
    </cfRule>
    <cfRule type="cellIs" dxfId="1140" priority="1233" operator="equal">
      <formula>"SI"</formula>
    </cfRule>
  </conditionalFormatting>
  <conditionalFormatting sqref="AP134:AQ138">
    <cfRule type="cellIs" dxfId="1139" priority="1230" operator="equal">
      <formula>"ALE"</formula>
    </cfRule>
    <cfRule type="cellIs" dxfId="1138" priority="1231" operator="equal">
      <formula>"CON"</formula>
    </cfRule>
  </conditionalFormatting>
  <conditionalFormatting sqref="AG134:AH138">
    <cfRule type="cellIs" dxfId="1137" priority="1229" operator="equal">
      <formula>25</formula>
    </cfRule>
  </conditionalFormatting>
  <conditionalFormatting sqref="AI134:AJ138">
    <cfRule type="cellIs" dxfId="1136" priority="1228" operator="equal">
      <formula>15</formula>
    </cfRule>
  </conditionalFormatting>
  <conditionalFormatting sqref="Y134:Y138">
    <cfRule type="cellIs" dxfId="1135" priority="1216" operator="equal">
      <formula>"Y"</formula>
    </cfRule>
  </conditionalFormatting>
  <conditionalFormatting sqref="AL134:AL138">
    <cfRule type="cellIs" dxfId="1134" priority="1220" operator="equal">
      <formula>0</formula>
    </cfRule>
    <cfRule type="cellIs" dxfId="1133" priority="1221" operator="between">
      <formula>"0.1"</formula>
      <formula>100</formula>
    </cfRule>
    <cfRule type="cellIs" dxfId="1132" priority="1222" operator="between">
      <formula>0</formula>
      <formula>100</formula>
    </cfRule>
    <cfRule type="cellIs" dxfId="1131" priority="1223" operator="between">
      <formula>0</formula>
      <formula>100</formula>
    </cfRule>
  </conditionalFormatting>
  <conditionalFormatting sqref="AL134:AL138">
    <cfRule type="cellIs" dxfId="1130" priority="1219" operator="equal">
      <formula>0.58</formula>
    </cfRule>
  </conditionalFormatting>
  <conditionalFormatting sqref="AR134:AS138">
    <cfRule type="cellIs" dxfId="1129" priority="1217" operator="equal">
      <formula>"NO"</formula>
    </cfRule>
  </conditionalFormatting>
  <conditionalFormatting sqref="AG134:AH138">
    <cfRule type="expression" dxfId="1128" priority="1213">
      <formula>AI134=15</formula>
    </cfRule>
  </conditionalFormatting>
  <conditionalFormatting sqref="AI134:AJ138">
    <cfRule type="expression" dxfId="1127" priority="1212">
      <formula>AG134=25</formula>
    </cfRule>
  </conditionalFormatting>
  <conditionalFormatting sqref="AE134:AF134">
    <cfRule type="expression" dxfId="1126" priority="1199">
      <formula>AE134=10</formula>
    </cfRule>
    <cfRule type="expression" dxfId="1125" priority="1200">
      <formula>AC134=15</formula>
    </cfRule>
    <cfRule type="expression" dxfId="1124" priority="1201">
      <formula>AA134=25</formula>
    </cfRule>
    <cfRule type="cellIs" dxfId="1123" priority="1211" operator="equal">
      <formula>25</formula>
    </cfRule>
  </conditionalFormatting>
  <conditionalFormatting sqref="AE134:AF134">
    <cfRule type="expression" dxfId="1122" priority="1208">
      <formula>AG134=15</formula>
    </cfRule>
    <cfRule type="expression" dxfId="1121" priority="1209">
      <formula>AI134=10</formula>
    </cfRule>
    <cfRule type="expression" dxfId="1120" priority="1210">
      <formula>AG134=15</formula>
    </cfRule>
  </conditionalFormatting>
  <conditionalFormatting sqref="AA134:AB134">
    <cfRule type="expression" dxfId="1119" priority="1205">
      <formula>AE134=10</formula>
    </cfRule>
    <cfRule type="expression" dxfId="1118" priority="1206">
      <formula>AA134=25</formula>
    </cfRule>
    <cfRule type="expression" dxfId="1117" priority="1207">
      <formula>AC134=15</formula>
    </cfRule>
  </conditionalFormatting>
  <conditionalFormatting sqref="AC134:AD134">
    <cfRule type="expression" dxfId="1116" priority="1202">
      <formula>AC134=15</formula>
    </cfRule>
    <cfRule type="expression" dxfId="1115" priority="1203">
      <formula>AE134=10</formula>
    </cfRule>
    <cfRule type="expression" dxfId="1114" priority="1204">
      <formula>AA134=25</formula>
    </cfRule>
  </conditionalFormatting>
  <conditionalFormatting sqref="AE135:AF138">
    <cfRule type="expression" dxfId="1113" priority="1186">
      <formula>AE135=10</formula>
    </cfRule>
    <cfRule type="expression" dxfId="1112" priority="1187">
      <formula>AC135=15</formula>
    </cfRule>
    <cfRule type="expression" dxfId="1111" priority="1188">
      <formula>AA135=25</formula>
    </cfRule>
    <cfRule type="cellIs" dxfId="1110" priority="1198" operator="equal">
      <formula>25</formula>
    </cfRule>
  </conditionalFormatting>
  <conditionalFormatting sqref="AE135:AF138">
    <cfRule type="expression" dxfId="1109" priority="1195">
      <formula>AG135=15</formula>
    </cfRule>
    <cfRule type="expression" dxfId="1108" priority="1196">
      <formula>AI135=10</formula>
    </cfRule>
    <cfRule type="expression" dxfId="1107" priority="1197">
      <formula>AG135=15</formula>
    </cfRule>
  </conditionalFormatting>
  <conditionalFormatting sqref="AA135:AB138">
    <cfRule type="expression" dxfId="1106" priority="1192">
      <formula>AE135=10</formula>
    </cfRule>
    <cfRule type="expression" dxfId="1105" priority="1193">
      <formula>AA135=25</formula>
    </cfRule>
    <cfRule type="expression" dxfId="1104" priority="1194">
      <formula>AC135=15</formula>
    </cfRule>
  </conditionalFormatting>
  <conditionalFormatting sqref="AC135:AD138">
    <cfRule type="expression" dxfId="1103" priority="1189">
      <formula>AC135=15</formula>
    </cfRule>
    <cfRule type="expression" dxfId="1102" priority="1190">
      <formula>AE135=10</formula>
    </cfRule>
    <cfRule type="expression" dxfId="1101" priority="1191">
      <formula>AA135=25</formula>
    </cfRule>
  </conditionalFormatting>
  <conditionalFormatting sqref="Y134:Y138">
    <cfRule type="expression" dxfId="1100" priority="1185">
      <formula>Z134="X"</formula>
    </cfRule>
  </conditionalFormatting>
  <conditionalFormatting sqref="AM134">
    <cfRule type="cellIs" dxfId="1099" priority="1182" operator="equal">
      <formula>0.6</formula>
    </cfRule>
    <cfRule type="cellIs" dxfId="1098" priority="1183" operator="equal">
      <formula>1</formula>
    </cfRule>
    <cfRule type="cellIs" dxfId="1097" priority="1184" operator="equal">
      <formula>0.8</formula>
    </cfRule>
  </conditionalFormatting>
  <conditionalFormatting sqref="Z134">
    <cfRule type="cellIs" dxfId="1096" priority="1181" operator="equal">
      <formula>"X"</formula>
    </cfRule>
  </conditionalFormatting>
  <conditionalFormatting sqref="Z134">
    <cfRule type="cellIs" dxfId="1095" priority="1180" operator="equal">
      <formula>"X"</formula>
    </cfRule>
  </conditionalFormatting>
  <conditionalFormatting sqref="Z134">
    <cfRule type="expression" dxfId="1094" priority="1178">
      <formula>Y134=Y</formula>
    </cfRule>
    <cfRule type="expression" dxfId="1093" priority="1179">
      <formula>Y134="y"</formula>
    </cfRule>
  </conditionalFormatting>
  <conditionalFormatting sqref="T134:T138">
    <cfRule type="expression" dxfId="1092" priority="1177">
      <formula>"&lt;,2"</formula>
    </cfRule>
  </conditionalFormatting>
  <conditionalFormatting sqref="U134:U138">
    <cfRule type="cellIs" dxfId="1091" priority="1169" operator="equal">
      <formula>20</formula>
    </cfRule>
    <cfRule type="cellIs" dxfId="1090" priority="1170" operator="equal">
      <formula>10</formula>
    </cfRule>
    <cfRule type="cellIs" dxfId="1089" priority="1171" operator="equal">
      <formula>5</formula>
    </cfRule>
    <cfRule type="cellIs" dxfId="1088" priority="1172" operator="equal">
      <formula>1</formula>
    </cfRule>
    <cfRule type="cellIs" dxfId="1087" priority="1173" operator="equal">
      <formula>0.8</formula>
    </cfRule>
    <cfRule type="cellIs" dxfId="1086" priority="1174" operator="equal">
      <formula>0.6</formula>
    </cfRule>
    <cfRule type="cellIs" dxfId="1085" priority="1175" operator="equal">
      <formula>0.4</formula>
    </cfRule>
    <cfRule type="cellIs" dxfId="1084" priority="1176" operator="equal">
      <formula>20%</formula>
    </cfRule>
  </conditionalFormatting>
  <conditionalFormatting sqref="S134:S138">
    <cfRule type="cellIs" dxfId="1083" priority="1168" operator="equal">
      <formula>0.2</formula>
    </cfRule>
  </conditionalFormatting>
  <conditionalFormatting sqref="R134:R138">
    <cfRule type="beginsWith" priority="1155" operator="beginsWith" text="La actividad que conlleva el riesgo se ejecuta como máximos 2 veces por año">
      <formula>LEFT(R134,LEN("La actividad que conlleva el riesgo se ejecuta como máximos 2 veces por año"))="La actividad que conlleva el riesgo se ejecuta como máximos 2 veces por año"</formula>
    </cfRule>
    <cfRule type="cellIs" dxfId="1082" priority="1156" operator="equal">
      <formula>"La actividad que conlleva el riesgo se ejecuta como máximos 2 veces por año"</formula>
    </cfRule>
    <cfRule type="cellIs" dxfId="1081" priority="1157" operator="equal">
      <formula>"La actividad que conlleva el riesgo se ejecuta como máximos 2 veces por año "</formula>
    </cfRule>
    <cfRule type="containsText" dxfId="1080" priority="1159" operator="containsText" text="La actividad que conlleva el riesgo se ejecuta como máximos 2 veces por año">
      <formula>NOT(ISERROR(SEARCH("La actividad que conlleva el riesgo se ejecuta como máximos 2 veces por año",R134)))</formula>
    </cfRule>
    <cfRule type="cellIs" dxfId="1079" priority="1160" operator="equal">
      <formula>"La actividad que conlleva el riesgo se ejecuta como máximos 2 veces por año"</formula>
    </cfRule>
    <cfRule type="cellIs" dxfId="1078" priority="1161" operator="equal">
      <formula>"La actividad que conlleva el riesgo se ejecuta como máximos 2 veces por año"</formula>
    </cfRule>
  </conditionalFormatting>
  <conditionalFormatting sqref="V134:V138">
    <cfRule type="endsWith" dxfId="1077" priority="1140" operator="endsWith" text="11">
      <formula>RIGHT(V134,LEN("11"))="11"</formula>
    </cfRule>
    <cfRule type="endsWith" dxfId="1076" priority="1141" operator="endsWith" text="12">
      <formula>RIGHT(V134,LEN("12"))="12"</formula>
    </cfRule>
    <cfRule type="endsWith" dxfId="1075" priority="1142" operator="endsWith" text="13">
      <formula>RIGHT(V134,LEN("13"))="13"</formula>
    </cfRule>
    <cfRule type="endsWith" dxfId="1074" priority="1143" operator="endsWith" text="14">
      <formula>RIGHT(V134,LEN("14"))="14"</formula>
    </cfRule>
    <cfRule type="endsWith" dxfId="1073" priority="1144" operator="endsWith" text="15">
      <formula>RIGHT(V134,LEN("15"))="15"</formula>
    </cfRule>
    <cfRule type="endsWith" dxfId="1072" priority="1145" operator="endsWith" text="16">
      <formula>RIGHT(V134,LEN("16"))="16"</formula>
    </cfRule>
    <cfRule type="endsWith" dxfId="1071" priority="1146" operator="endsWith" text="17">
      <formula>RIGHT(V134,LEN("17"))="17"</formula>
    </cfRule>
    <cfRule type="endsWith" dxfId="1070" priority="1147" operator="endsWith" text="25">
      <formula>RIGHT(V134,LEN("25"))="25"</formula>
    </cfRule>
    <cfRule type="endsWith" dxfId="1069" priority="1148" operator="endsWith" text="24">
      <formula>RIGHT(V134,LEN("24"))="24"</formula>
    </cfRule>
    <cfRule type="endsWith" dxfId="1068" priority="1149" operator="endsWith" text="23">
      <formula>RIGHT(V134,LEN("23"))="23"</formula>
    </cfRule>
    <cfRule type="endsWith" dxfId="1067" priority="1150" operator="endsWith" text="22">
      <formula>RIGHT(V134,LEN("22"))="22"</formula>
    </cfRule>
    <cfRule type="endsWith" dxfId="1066" priority="1151" operator="endsWith" text="21">
      <formula>RIGHT(V134,LEN("21"))="21"</formula>
    </cfRule>
    <cfRule type="endsWith" dxfId="1065" priority="1152" operator="endsWith" text="20">
      <formula>RIGHT(V134,LEN("20"))="20"</formula>
    </cfRule>
    <cfRule type="endsWith" dxfId="1064" priority="1153" operator="endsWith" text="19">
      <formula>RIGHT(V134,LEN("19"))="19"</formula>
    </cfRule>
    <cfRule type="endsWith" dxfId="1063" priority="1154" operator="endsWith" text="18">
      <formula>RIGHT(V134,LEN("18"))="18"</formula>
    </cfRule>
  </conditionalFormatting>
  <conditionalFormatting sqref="BE134">
    <cfRule type="cellIs" dxfId="1062" priority="1139" stopIfTrue="1" operator="equal">
      <formula>"SI"</formula>
    </cfRule>
  </conditionalFormatting>
  <conditionalFormatting sqref="BB134:BB138">
    <cfRule type="expression" dxfId="1061" priority="1113">
      <formula>"&lt;,2"</formula>
    </cfRule>
  </conditionalFormatting>
  <conditionalFormatting sqref="AZ134:AZ138">
    <cfRule type="expression" dxfId="1060" priority="1112">
      <formula>"&lt;,2"</formula>
    </cfRule>
  </conditionalFormatting>
  <conditionalFormatting sqref="BD134">
    <cfRule type="expression" dxfId="1059" priority="1114">
      <formula>$BG134=25</formula>
    </cfRule>
    <cfRule type="expression" dxfId="1058" priority="1115">
      <formula>$BG134=24</formula>
    </cfRule>
    <cfRule type="expression" dxfId="1057" priority="1116">
      <formula>$BG134=23</formula>
    </cfRule>
    <cfRule type="expression" dxfId="1056" priority="1117">
      <formula>$BG134=22</formula>
    </cfRule>
    <cfRule type="expression" dxfId="1055" priority="1118">
      <formula>$BG134=21</formula>
    </cfRule>
    <cfRule type="expression" dxfId="1054" priority="1119">
      <formula>$BG134=20</formula>
    </cfRule>
    <cfRule type="expression" dxfId="1053" priority="1120">
      <formula>$BG134=19</formula>
    </cfRule>
    <cfRule type="expression" dxfId="1052" priority="1121">
      <formula>$BG134=18</formula>
    </cfRule>
    <cfRule type="expression" dxfId="1051" priority="1122">
      <formula>$BG134=17</formula>
    </cfRule>
    <cfRule type="expression" dxfId="1050" priority="1123">
      <formula>$BG134=16</formula>
    </cfRule>
    <cfRule type="expression" dxfId="1049" priority="1124">
      <formula>$BG134=15</formula>
    </cfRule>
    <cfRule type="expression" dxfId="1048" priority="1125">
      <formula>$BG134=14</formula>
    </cfRule>
    <cfRule type="expression" dxfId="1047" priority="1126">
      <formula>$BG134=13</formula>
    </cfRule>
    <cfRule type="expression" dxfId="1046" priority="1127">
      <formula>$BG134=12</formula>
    </cfRule>
    <cfRule type="expression" dxfId="1045" priority="1128">
      <formula>$BG134=11</formula>
    </cfRule>
    <cfRule type="expression" dxfId="1044" priority="1129">
      <formula>$BG134=10</formula>
    </cfRule>
    <cfRule type="expression" dxfId="1043" priority="1130">
      <formula>$BG134=9</formula>
    </cfRule>
    <cfRule type="expression" dxfId="1042" priority="1131">
      <formula>$BG134=8</formula>
    </cfRule>
    <cfRule type="expression" dxfId="1041" priority="1132">
      <formula>$BG134=7</formula>
    </cfRule>
    <cfRule type="expression" dxfId="1040" priority="1133">
      <formula>$BG134=6</formula>
    </cfRule>
    <cfRule type="expression" dxfId="1039" priority="1134">
      <formula>$BG134=5</formula>
    </cfRule>
    <cfRule type="expression" dxfId="1038" priority="1135">
      <formula>$BG134=4</formula>
    </cfRule>
    <cfRule type="expression" dxfId="1037" priority="1136">
      <formula>$BG134=3</formula>
    </cfRule>
    <cfRule type="expression" dxfId="1036" priority="1137">
      <formula>$BG134=2</formula>
    </cfRule>
    <cfRule type="expression" dxfId="1035" priority="1138">
      <formula>$BG134=1</formula>
    </cfRule>
  </conditionalFormatting>
  <conditionalFormatting sqref="BA134:BA138">
    <cfRule type="beginsWith" dxfId="1034" priority="1107" operator="beginsWith" text="MUY ALTA">
      <formula>LEFT(BA134,LEN("MUY ALTA"))="MUY ALTA"</formula>
    </cfRule>
    <cfRule type="beginsWith" dxfId="1033" priority="1108" operator="beginsWith" text="ALTA">
      <formula>LEFT(BA134,LEN("ALTA"))="ALTA"</formula>
    </cfRule>
    <cfRule type="beginsWith" dxfId="1032" priority="1109" operator="beginsWith" text="MEDIA">
      <formula>LEFT(BA134,LEN("MEDIA"))="MEDIA"</formula>
    </cfRule>
    <cfRule type="beginsWith" dxfId="1031" priority="1110" operator="beginsWith" text="BAJA">
      <formula>LEFT(BA134,LEN("BAJA"))="BAJA"</formula>
    </cfRule>
    <cfRule type="beginsWith" dxfId="1030" priority="1111" operator="beginsWith" text="MUY BAJA">
      <formula>LEFT(BA134,LEN("MUY BAJA"))="MUY BAJA"</formula>
    </cfRule>
  </conditionalFormatting>
  <conditionalFormatting sqref="BC134:BC138">
    <cfRule type="beginsWith" dxfId="1029" priority="1102" operator="beginsWith" text="MUY ALTA">
      <formula>LEFT(BC134,LEN("MUY ALTA"))="MUY ALTA"</formula>
    </cfRule>
    <cfRule type="beginsWith" dxfId="1028" priority="1103" operator="beginsWith" text="ALTA">
      <formula>LEFT(BC134,LEN("ALTA"))="ALTA"</formula>
    </cfRule>
    <cfRule type="beginsWith" dxfId="1027" priority="1104" operator="beginsWith" text="MEDIA">
      <formula>LEFT(BC134,LEN("MEDIA"))="MEDIA"</formula>
    </cfRule>
    <cfRule type="beginsWith" dxfId="1026" priority="1105" operator="beginsWith" text="BAJA">
      <formula>LEFT(BC134,LEN("BAJA"))="BAJA"</formula>
    </cfRule>
    <cfRule type="beginsWith" dxfId="1025" priority="1106" operator="beginsWith" text="MUY BAJA">
      <formula>LEFT(BC134,LEN("MUY BAJA"))="MUY BAJA"</formula>
    </cfRule>
  </conditionalFormatting>
  <conditionalFormatting sqref="BE134:BE138">
    <cfRule type="cellIs" dxfId="1024" priority="1099" operator="equal">
      <formula>"Evitar"</formula>
    </cfRule>
    <cfRule type="cellIs" dxfId="1023" priority="1100" operator="equal">
      <formula>"Aceptar"</formula>
    </cfRule>
    <cfRule type="cellIs" dxfId="1022" priority="1101" operator="equal">
      <formula>"Reducir"</formula>
    </cfRule>
  </conditionalFormatting>
  <conditionalFormatting sqref="BE134:BE138">
    <cfRule type="cellIs" dxfId="1021" priority="1098" operator="equal">
      <formula>"compartir"</formula>
    </cfRule>
  </conditionalFormatting>
  <conditionalFormatting sqref="Y152:Y156">
    <cfRule type="cellIs" dxfId="1020" priority="823" operator="equal">
      <formula>"X"</formula>
    </cfRule>
  </conditionalFormatting>
  <conditionalFormatting sqref="AN152:AO156">
    <cfRule type="cellIs" dxfId="1019" priority="821" operator="equal">
      <formula>"NO"</formula>
    </cfRule>
    <cfRule type="cellIs" dxfId="1018" priority="822" operator="equal">
      <formula>"SI"</formula>
    </cfRule>
  </conditionalFormatting>
  <conditionalFormatting sqref="AP152:AQ156">
    <cfRule type="cellIs" dxfId="1017" priority="819" operator="equal">
      <formula>"ALE"</formula>
    </cfRule>
    <cfRule type="cellIs" dxfId="1016" priority="820" operator="equal">
      <formula>"CON"</formula>
    </cfRule>
  </conditionalFormatting>
  <conditionalFormatting sqref="AG152:AH156">
    <cfRule type="cellIs" dxfId="1015" priority="818" operator="equal">
      <formula>25</formula>
    </cfRule>
  </conditionalFormatting>
  <conditionalFormatting sqref="AI152:AJ156">
    <cfRule type="cellIs" dxfId="1014" priority="817" operator="equal">
      <formula>15</formula>
    </cfRule>
  </conditionalFormatting>
  <conditionalFormatting sqref="Y152:Y156">
    <cfRule type="cellIs" dxfId="1013" priority="805" operator="equal">
      <formula>"Y"</formula>
    </cfRule>
  </conditionalFormatting>
  <conditionalFormatting sqref="AL152:AL156">
    <cfRule type="cellIs" dxfId="1012" priority="809" operator="equal">
      <formula>0</formula>
    </cfRule>
    <cfRule type="cellIs" dxfId="1011" priority="810" operator="between">
      <formula>"0.1"</formula>
      <formula>100</formula>
    </cfRule>
    <cfRule type="cellIs" dxfId="1010" priority="811" operator="between">
      <formula>0</formula>
      <formula>100</formula>
    </cfRule>
    <cfRule type="cellIs" dxfId="1009" priority="812" operator="between">
      <formula>0</formula>
      <formula>100</formula>
    </cfRule>
  </conditionalFormatting>
  <conditionalFormatting sqref="AL152:AL156">
    <cfRule type="cellIs" dxfId="1008" priority="808" operator="equal">
      <formula>0.58</formula>
    </cfRule>
  </conditionalFormatting>
  <conditionalFormatting sqref="AR152:AS156">
    <cfRule type="cellIs" dxfId="1007" priority="806" operator="equal">
      <formula>"NO"</formula>
    </cfRule>
  </conditionalFormatting>
  <conditionalFormatting sqref="AG152:AH156">
    <cfRule type="expression" dxfId="1006" priority="802">
      <formula>AI152=15</formula>
    </cfRule>
  </conditionalFormatting>
  <conditionalFormatting sqref="AI152:AJ156">
    <cfRule type="expression" dxfId="1005" priority="801">
      <formula>AG152=25</formula>
    </cfRule>
  </conditionalFormatting>
  <conditionalFormatting sqref="AE152:AF152">
    <cfRule type="expression" dxfId="1004" priority="788">
      <formula>AE152=10</formula>
    </cfRule>
    <cfRule type="expression" dxfId="1003" priority="789">
      <formula>AC152=15</formula>
    </cfRule>
    <cfRule type="expression" dxfId="1002" priority="790">
      <formula>AA152=25</formula>
    </cfRule>
    <cfRule type="cellIs" dxfId="1001" priority="800" operator="equal">
      <formula>25</formula>
    </cfRule>
  </conditionalFormatting>
  <conditionalFormatting sqref="AE152:AF152">
    <cfRule type="expression" dxfId="1000" priority="797">
      <formula>AG152=15</formula>
    </cfRule>
    <cfRule type="expression" dxfId="999" priority="798">
      <formula>AI152=10</formula>
    </cfRule>
    <cfRule type="expression" dxfId="998" priority="799">
      <formula>AG152=15</formula>
    </cfRule>
  </conditionalFormatting>
  <conditionalFormatting sqref="AA152:AB152">
    <cfRule type="expression" dxfId="997" priority="794">
      <formula>AE152=10</formula>
    </cfRule>
    <cfRule type="expression" dxfId="996" priority="795">
      <formula>AA152=25</formula>
    </cfRule>
    <cfRule type="expression" dxfId="995" priority="796">
      <formula>AC152=15</formula>
    </cfRule>
  </conditionalFormatting>
  <conditionalFormatting sqref="AC152:AD152">
    <cfRule type="expression" dxfId="994" priority="791">
      <formula>AC152=15</formula>
    </cfRule>
    <cfRule type="expression" dxfId="993" priority="792">
      <formula>AE152=10</formula>
    </cfRule>
    <cfRule type="expression" dxfId="992" priority="793">
      <formula>AA152=25</formula>
    </cfRule>
  </conditionalFormatting>
  <conditionalFormatting sqref="AE153:AF156">
    <cfRule type="expression" dxfId="991" priority="775">
      <formula>AE153=10</formula>
    </cfRule>
    <cfRule type="expression" dxfId="990" priority="776">
      <formula>AC153=15</formula>
    </cfRule>
    <cfRule type="expression" dxfId="989" priority="777">
      <formula>AA153=25</formula>
    </cfRule>
    <cfRule type="cellIs" dxfId="988" priority="787" operator="equal">
      <formula>25</formula>
    </cfRule>
  </conditionalFormatting>
  <conditionalFormatting sqref="AE153:AF156">
    <cfRule type="expression" dxfId="987" priority="784">
      <formula>AG153=15</formula>
    </cfRule>
    <cfRule type="expression" dxfId="986" priority="785">
      <formula>AI153=10</formula>
    </cfRule>
    <cfRule type="expression" dxfId="985" priority="786">
      <formula>AG153=15</formula>
    </cfRule>
  </conditionalFormatting>
  <conditionalFormatting sqref="AA153:AB156">
    <cfRule type="expression" dxfId="984" priority="781">
      <formula>AE153=10</formula>
    </cfRule>
    <cfRule type="expression" dxfId="983" priority="782">
      <formula>AA153=25</formula>
    </cfRule>
    <cfRule type="expression" dxfId="982" priority="783">
      <formula>AC153=15</formula>
    </cfRule>
  </conditionalFormatting>
  <conditionalFormatting sqref="AC153:AD156">
    <cfRule type="expression" dxfId="981" priority="778">
      <formula>AC153=15</formula>
    </cfRule>
    <cfRule type="expression" dxfId="980" priority="779">
      <formula>AE153=10</formula>
    </cfRule>
    <cfRule type="expression" dxfId="979" priority="780">
      <formula>AA153=25</formula>
    </cfRule>
  </conditionalFormatting>
  <conditionalFormatting sqref="Y152:Y156">
    <cfRule type="expression" dxfId="978" priority="774">
      <formula>Z152="X"</formula>
    </cfRule>
  </conditionalFormatting>
  <conditionalFormatting sqref="AM152">
    <cfRule type="cellIs" dxfId="977" priority="771" operator="equal">
      <formula>0.6</formula>
    </cfRule>
    <cfRule type="cellIs" dxfId="976" priority="772" operator="equal">
      <formula>1</formula>
    </cfRule>
    <cfRule type="cellIs" dxfId="975" priority="773" operator="equal">
      <formula>0.8</formula>
    </cfRule>
  </conditionalFormatting>
  <conditionalFormatting sqref="Z152">
    <cfRule type="cellIs" dxfId="974" priority="770" operator="equal">
      <formula>"X"</formula>
    </cfRule>
  </conditionalFormatting>
  <conditionalFormatting sqref="Z152">
    <cfRule type="cellIs" dxfId="973" priority="769" operator="equal">
      <formula>"X"</formula>
    </cfRule>
  </conditionalFormatting>
  <conditionalFormatting sqref="Z152">
    <cfRule type="expression" dxfId="972" priority="767">
      <formula>Y152=Y</formula>
    </cfRule>
    <cfRule type="expression" dxfId="971" priority="768">
      <formula>Y152="y"</formula>
    </cfRule>
  </conditionalFormatting>
  <conditionalFormatting sqref="T152:T156">
    <cfRule type="expression" dxfId="970" priority="766">
      <formula>"&lt;,2"</formula>
    </cfRule>
  </conditionalFormatting>
  <conditionalFormatting sqref="U152:U156">
    <cfRule type="cellIs" dxfId="969" priority="758" operator="equal">
      <formula>20</formula>
    </cfRule>
    <cfRule type="cellIs" dxfId="968" priority="759" operator="equal">
      <formula>10</formula>
    </cfRule>
    <cfRule type="cellIs" dxfId="967" priority="760" operator="equal">
      <formula>5</formula>
    </cfRule>
    <cfRule type="cellIs" dxfId="966" priority="761" operator="equal">
      <formula>1</formula>
    </cfRule>
    <cfRule type="cellIs" dxfId="965" priority="762" operator="equal">
      <formula>0.8</formula>
    </cfRule>
    <cfRule type="cellIs" dxfId="964" priority="763" operator="equal">
      <formula>0.6</formula>
    </cfRule>
    <cfRule type="cellIs" dxfId="963" priority="764" operator="equal">
      <formula>0.4</formula>
    </cfRule>
    <cfRule type="cellIs" dxfId="962" priority="765" operator="equal">
      <formula>20%</formula>
    </cfRule>
  </conditionalFormatting>
  <conditionalFormatting sqref="S152:S156">
    <cfRule type="cellIs" dxfId="961" priority="757" operator="equal">
      <formula>0.2</formula>
    </cfRule>
  </conditionalFormatting>
  <conditionalFormatting sqref="R152:R156">
    <cfRule type="beginsWith" priority="744" operator="beginsWith" text="La actividad que conlleva el riesgo se ejecuta como máximos 2 veces por año">
      <formula>LEFT(R152,LEN("La actividad que conlleva el riesgo se ejecuta como máximos 2 veces por año"))="La actividad que conlleva el riesgo se ejecuta como máximos 2 veces por año"</formula>
    </cfRule>
    <cfRule type="cellIs" dxfId="960" priority="745" operator="equal">
      <formula>"La actividad que conlleva el riesgo se ejecuta como máximos 2 veces por año"</formula>
    </cfRule>
    <cfRule type="cellIs" dxfId="959" priority="746" operator="equal">
      <formula>"La actividad que conlleva el riesgo se ejecuta como máximos 2 veces por año "</formula>
    </cfRule>
    <cfRule type="containsText" dxfId="958" priority="748" operator="containsText" text="La actividad que conlleva el riesgo se ejecuta como máximos 2 veces por año">
      <formula>NOT(ISERROR(SEARCH("La actividad que conlleva el riesgo se ejecuta como máximos 2 veces por año",R152)))</formula>
    </cfRule>
    <cfRule type="cellIs" dxfId="957" priority="749" operator="equal">
      <formula>"La actividad que conlleva el riesgo se ejecuta como máximos 2 veces por año"</formula>
    </cfRule>
    <cfRule type="cellIs" dxfId="956" priority="750" operator="equal">
      <formula>"La actividad que conlleva el riesgo se ejecuta como máximos 2 veces por año"</formula>
    </cfRule>
  </conditionalFormatting>
  <conditionalFormatting sqref="V152:V156">
    <cfRule type="endsWith" dxfId="955" priority="729" operator="endsWith" text="11">
      <formula>RIGHT(V152,LEN("11"))="11"</formula>
    </cfRule>
    <cfRule type="endsWith" dxfId="954" priority="730" operator="endsWith" text="12">
      <formula>RIGHT(V152,LEN("12"))="12"</formula>
    </cfRule>
    <cfRule type="endsWith" dxfId="953" priority="731" operator="endsWith" text="13">
      <formula>RIGHT(V152,LEN("13"))="13"</formula>
    </cfRule>
    <cfRule type="endsWith" dxfId="952" priority="732" operator="endsWith" text="14">
      <formula>RIGHT(V152,LEN("14"))="14"</formula>
    </cfRule>
    <cfRule type="endsWith" dxfId="951" priority="733" operator="endsWith" text="15">
      <formula>RIGHT(V152,LEN("15"))="15"</formula>
    </cfRule>
    <cfRule type="endsWith" dxfId="950" priority="734" operator="endsWith" text="16">
      <formula>RIGHT(V152,LEN("16"))="16"</formula>
    </cfRule>
    <cfRule type="endsWith" dxfId="949" priority="735" operator="endsWith" text="17">
      <formula>RIGHT(V152,LEN("17"))="17"</formula>
    </cfRule>
    <cfRule type="endsWith" dxfId="948" priority="736" operator="endsWith" text="25">
      <formula>RIGHT(V152,LEN("25"))="25"</formula>
    </cfRule>
    <cfRule type="endsWith" dxfId="947" priority="737" operator="endsWith" text="24">
      <formula>RIGHT(V152,LEN("24"))="24"</formula>
    </cfRule>
    <cfRule type="endsWith" dxfId="946" priority="738" operator="endsWith" text="23">
      <formula>RIGHT(V152,LEN("23"))="23"</formula>
    </cfRule>
    <cfRule type="endsWith" dxfId="945" priority="739" operator="endsWith" text="22">
      <formula>RIGHT(V152,LEN("22"))="22"</formula>
    </cfRule>
    <cfRule type="endsWith" dxfId="944" priority="740" operator="endsWith" text="21">
      <formula>RIGHT(V152,LEN("21"))="21"</formula>
    </cfRule>
    <cfRule type="endsWith" dxfId="943" priority="741" operator="endsWith" text="20">
      <formula>RIGHT(V152,LEN("20"))="20"</formula>
    </cfRule>
    <cfRule type="endsWith" dxfId="942" priority="742" operator="endsWith" text="19">
      <formula>RIGHT(V152,LEN("19"))="19"</formula>
    </cfRule>
    <cfRule type="endsWith" dxfId="941" priority="743" operator="endsWith" text="18">
      <formula>RIGHT(V152,LEN("18"))="18"</formula>
    </cfRule>
  </conditionalFormatting>
  <conditionalFormatting sqref="BE152">
    <cfRule type="cellIs" dxfId="940" priority="728" stopIfTrue="1" operator="equal">
      <formula>"SI"</formula>
    </cfRule>
  </conditionalFormatting>
  <conditionalFormatting sqref="BB152:BB156">
    <cfRule type="expression" dxfId="939" priority="702">
      <formula>"&lt;,2"</formula>
    </cfRule>
  </conditionalFormatting>
  <conditionalFormatting sqref="AZ152:AZ156">
    <cfRule type="expression" dxfId="938" priority="701">
      <formula>"&lt;,2"</formula>
    </cfRule>
  </conditionalFormatting>
  <conditionalFormatting sqref="BD152">
    <cfRule type="expression" dxfId="937" priority="703">
      <formula>$BG152=25</formula>
    </cfRule>
    <cfRule type="expression" dxfId="936" priority="704">
      <formula>$BG152=24</formula>
    </cfRule>
    <cfRule type="expression" dxfId="935" priority="705">
      <formula>$BG152=23</formula>
    </cfRule>
    <cfRule type="expression" dxfId="934" priority="706">
      <formula>$BG152=22</formula>
    </cfRule>
    <cfRule type="expression" dxfId="933" priority="707">
      <formula>$BG152=21</formula>
    </cfRule>
    <cfRule type="expression" dxfId="932" priority="708">
      <formula>$BG152=20</formula>
    </cfRule>
    <cfRule type="expression" dxfId="931" priority="709">
      <formula>$BG152=19</formula>
    </cfRule>
    <cfRule type="expression" dxfId="930" priority="710">
      <formula>$BG152=18</formula>
    </cfRule>
    <cfRule type="expression" dxfId="929" priority="711">
      <formula>$BG152=17</formula>
    </cfRule>
    <cfRule type="expression" dxfId="928" priority="712">
      <formula>$BG152=16</formula>
    </cfRule>
    <cfRule type="expression" dxfId="927" priority="713">
      <formula>$BG152=15</formula>
    </cfRule>
    <cfRule type="expression" dxfId="926" priority="714">
      <formula>$BG152=14</formula>
    </cfRule>
    <cfRule type="expression" dxfId="925" priority="715">
      <formula>$BG152=13</formula>
    </cfRule>
    <cfRule type="expression" dxfId="924" priority="716">
      <formula>$BG152=12</formula>
    </cfRule>
    <cfRule type="expression" dxfId="923" priority="717">
      <formula>$BG152=11</formula>
    </cfRule>
    <cfRule type="expression" dxfId="922" priority="718">
      <formula>$BG152=10</formula>
    </cfRule>
    <cfRule type="expression" dxfId="921" priority="719">
      <formula>$BG152=9</formula>
    </cfRule>
    <cfRule type="expression" dxfId="920" priority="720">
      <formula>$BG152=8</formula>
    </cfRule>
    <cfRule type="expression" dxfId="919" priority="721">
      <formula>$BG152=7</formula>
    </cfRule>
    <cfRule type="expression" dxfId="918" priority="722">
      <formula>$BG152=6</formula>
    </cfRule>
    <cfRule type="expression" dxfId="917" priority="723">
      <formula>$BG152=5</formula>
    </cfRule>
    <cfRule type="expression" dxfId="916" priority="724">
      <formula>$BG152=4</formula>
    </cfRule>
    <cfRule type="expression" dxfId="915" priority="725">
      <formula>$BG152=3</formula>
    </cfRule>
    <cfRule type="expression" dxfId="914" priority="726">
      <formula>$BG152=2</formula>
    </cfRule>
    <cfRule type="expression" dxfId="913" priority="727">
      <formula>$BG152=1</formula>
    </cfRule>
  </conditionalFormatting>
  <conditionalFormatting sqref="BA152:BA156">
    <cfRule type="beginsWith" dxfId="912" priority="696" operator="beginsWith" text="MUY ALTA">
      <formula>LEFT(BA152,LEN("MUY ALTA"))="MUY ALTA"</formula>
    </cfRule>
    <cfRule type="beginsWith" dxfId="911" priority="697" operator="beginsWith" text="ALTA">
      <formula>LEFT(BA152,LEN("ALTA"))="ALTA"</formula>
    </cfRule>
    <cfRule type="beginsWith" dxfId="910" priority="698" operator="beginsWith" text="MEDIA">
      <formula>LEFT(BA152,LEN("MEDIA"))="MEDIA"</formula>
    </cfRule>
    <cfRule type="beginsWith" dxfId="909" priority="699" operator="beginsWith" text="BAJA">
      <formula>LEFT(BA152,LEN("BAJA"))="BAJA"</formula>
    </cfRule>
    <cfRule type="beginsWith" dxfId="908" priority="700" operator="beginsWith" text="MUY BAJA">
      <formula>LEFT(BA152,LEN("MUY BAJA"))="MUY BAJA"</formula>
    </cfRule>
  </conditionalFormatting>
  <conditionalFormatting sqref="BC152:BC156">
    <cfRule type="beginsWith" dxfId="907" priority="691" operator="beginsWith" text="MUY ALTA">
      <formula>LEFT(BC152,LEN("MUY ALTA"))="MUY ALTA"</formula>
    </cfRule>
    <cfRule type="beginsWith" dxfId="906" priority="692" operator="beginsWith" text="ALTA">
      <formula>LEFT(BC152,LEN("ALTA"))="ALTA"</formula>
    </cfRule>
    <cfRule type="beginsWith" dxfId="905" priority="693" operator="beginsWith" text="MEDIA">
      <formula>LEFT(BC152,LEN("MEDIA"))="MEDIA"</formula>
    </cfRule>
    <cfRule type="beginsWith" dxfId="904" priority="694" operator="beginsWith" text="BAJA">
      <formula>LEFT(BC152,LEN("BAJA"))="BAJA"</formula>
    </cfRule>
    <cfRule type="beginsWith" dxfId="903" priority="695" operator="beginsWith" text="MUY BAJA">
      <formula>LEFT(BC152,LEN("MUY BAJA"))="MUY BAJA"</formula>
    </cfRule>
  </conditionalFormatting>
  <conditionalFormatting sqref="BE152:BE156">
    <cfRule type="cellIs" dxfId="902" priority="688" operator="equal">
      <formula>"Evitar"</formula>
    </cfRule>
    <cfRule type="cellIs" dxfId="901" priority="689" operator="equal">
      <formula>"Aceptar"</formula>
    </cfRule>
    <cfRule type="cellIs" dxfId="900" priority="690" operator="equal">
      <formula>"Reducir"</formula>
    </cfRule>
  </conditionalFormatting>
  <conditionalFormatting sqref="BE152:BE156">
    <cfRule type="cellIs" dxfId="899" priority="687" operator="equal">
      <formula>"compartir"</formula>
    </cfRule>
  </conditionalFormatting>
  <conditionalFormatting sqref="Y140:Y144">
    <cfRule type="cellIs" dxfId="898" priority="1097" operator="equal">
      <formula>"X"</formula>
    </cfRule>
  </conditionalFormatting>
  <conditionalFormatting sqref="AN140:AO144">
    <cfRule type="cellIs" dxfId="897" priority="1095" operator="equal">
      <formula>"NO"</formula>
    </cfRule>
    <cfRule type="cellIs" dxfId="896" priority="1096" operator="equal">
      <formula>"SI"</formula>
    </cfRule>
  </conditionalFormatting>
  <conditionalFormatting sqref="AP140:AQ144">
    <cfRule type="cellIs" dxfId="895" priority="1093" operator="equal">
      <formula>"ALE"</formula>
    </cfRule>
    <cfRule type="cellIs" dxfId="894" priority="1094" operator="equal">
      <formula>"CON"</formula>
    </cfRule>
  </conditionalFormatting>
  <conditionalFormatting sqref="AG140:AH144">
    <cfRule type="cellIs" dxfId="893" priority="1092" operator="equal">
      <formula>25</formula>
    </cfRule>
  </conditionalFormatting>
  <conditionalFormatting sqref="AI140:AJ144">
    <cfRule type="cellIs" dxfId="892" priority="1091" operator="equal">
      <formula>15</formula>
    </cfRule>
  </conditionalFormatting>
  <conditionalFormatting sqref="Y140:Y144">
    <cfRule type="cellIs" dxfId="891" priority="1079" operator="equal">
      <formula>"Y"</formula>
    </cfRule>
  </conditionalFormatting>
  <conditionalFormatting sqref="AL140:AL144">
    <cfRule type="cellIs" dxfId="890" priority="1083" operator="equal">
      <formula>0</formula>
    </cfRule>
    <cfRule type="cellIs" dxfId="889" priority="1084" operator="between">
      <formula>"0.1"</formula>
      <formula>100</formula>
    </cfRule>
    <cfRule type="cellIs" dxfId="888" priority="1085" operator="between">
      <formula>0</formula>
      <formula>100</formula>
    </cfRule>
    <cfRule type="cellIs" dxfId="887" priority="1086" operator="between">
      <formula>0</formula>
      <formula>100</formula>
    </cfRule>
  </conditionalFormatting>
  <conditionalFormatting sqref="AL140:AL144">
    <cfRule type="cellIs" dxfId="886" priority="1082" operator="equal">
      <formula>0.58</formula>
    </cfRule>
  </conditionalFormatting>
  <conditionalFormatting sqref="AR140:AS144">
    <cfRule type="cellIs" dxfId="885" priority="1080" operator="equal">
      <formula>"NO"</formula>
    </cfRule>
  </conditionalFormatting>
  <conditionalFormatting sqref="AG140:AH144">
    <cfRule type="expression" dxfId="884" priority="1076">
      <formula>AI140=15</formula>
    </cfRule>
  </conditionalFormatting>
  <conditionalFormatting sqref="AI140:AJ144">
    <cfRule type="expression" dxfId="883" priority="1075">
      <formula>AG140=25</formula>
    </cfRule>
  </conditionalFormatting>
  <conditionalFormatting sqref="AE140:AF140">
    <cfRule type="expression" dxfId="882" priority="1062">
      <formula>AE140=10</formula>
    </cfRule>
    <cfRule type="expression" dxfId="881" priority="1063">
      <formula>AC140=15</formula>
    </cfRule>
    <cfRule type="expression" dxfId="880" priority="1064">
      <formula>AA140=25</formula>
    </cfRule>
    <cfRule type="cellIs" dxfId="879" priority="1074" operator="equal">
      <formula>25</formula>
    </cfRule>
  </conditionalFormatting>
  <conditionalFormatting sqref="AE140:AF140">
    <cfRule type="expression" dxfId="878" priority="1071">
      <formula>AG140=15</formula>
    </cfRule>
    <cfRule type="expression" dxfId="877" priority="1072">
      <formula>AI140=10</formula>
    </cfRule>
    <cfRule type="expression" dxfId="876" priority="1073">
      <formula>AG140=15</formula>
    </cfRule>
  </conditionalFormatting>
  <conditionalFormatting sqref="AA140:AB140">
    <cfRule type="expression" dxfId="875" priority="1068">
      <formula>AE140=10</formula>
    </cfRule>
    <cfRule type="expression" dxfId="874" priority="1069">
      <formula>AA140=25</formula>
    </cfRule>
    <cfRule type="expression" dxfId="873" priority="1070">
      <formula>AC140=15</formula>
    </cfRule>
  </conditionalFormatting>
  <conditionalFormatting sqref="AC140:AD140">
    <cfRule type="expression" dxfId="872" priority="1065">
      <formula>AC140=15</formula>
    </cfRule>
    <cfRule type="expression" dxfId="871" priority="1066">
      <formula>AE140=10</formula>
    </cfRule>
    <cfRule type="expression" dxfId="870" priority="1067">
      <formula>AA140=25</formula>
    </cfRule>
  </conditionalFormatting>
  <conditionalFormatting sqref="AE141:AF144">
    <cfRule type="expression" dxfId="869" priority="1049">
      <formula>AE141=10</formula>
    </cfRule>
    <cfRule type="expression" dxfId="868" priority="1050">
      <formula>AC141=15</formula>
    </cfRule>
    <cfRule type="expression" dxfId="867" priority="1051">
      <formula>AA141=25</formula>
    </cfRule>
    <cfRule type="cellIs" dxfId="866" priority="1061" operator="equal">
      <formula>25</formula>
    </cfRule>
  </conditionalFormatting>
  <conditionalFormatting sqref="AE141:AF144">
    <cfRule type="expression" dxfId="865" priority="1058">
      <formula>AG141=15</formula>
    </cfRule>
    <cfRule type="expression" dxfId="864" priority="1059">
      <formula>AI141=10</formula>
    </cfRule>
    <cfRule type="expression" dxfId="863" priority="1060">
      <formula>AG141=15</formula>
    </cfRule>
  </conditionalFormatting>
  <conditionalFormatting sqref="AA141:AB144">
    <cfRule type="expression" dxfId="862" priority="1055">
      <formula>AE141=10</formula>
    </cfRule>
    <cfRule type="expression" dxfId="861" priority="1056">
      <formula>AA141=25</formula>
    </cfRule>
    <cfRule type="expression" dxfId="860" priority="1057">
      <formula>AC141=15</formula>
    </cfRule>
  </conditionalFormatting>
  <conditionalFormatting sqref="AC141:AD144">
    <cfRule type="expression" dxfId="859" priority="1052">
      <formula>AC141=15</formula>
    </cfRule>
    <cfRule type="expression" dxfId="858" priority="1053">
      <formula>AE141=10</formula>
    </cfRule>
    <cfRule type="expression" dxfId="857" priority="1054">
      <formula>AA141=25</formula>
    </cfRule>
  </conditionalFormatting>
  <conditionalFormatting sqref="Y140:Y144">
    <cfRule type="expression" dxfId="856" priority="1048">
      <formula>Z140="X"</formula>
    </cfRule>
  </conditionalFormatting>
  <conditionalFormatting sqref="AM140">
    <cfRule type="cellIs" dxfId="855" priority="1045" operator="equal">
      <formula>0.6</formula>
    </cfRule>
    <cfRule type="cellIs" dxfId="854" priority="1046" operator="equal">
      <formula>1</formula>
    </cfRule>
    <cfRule type="cellIs" dxfId="853" priority="1047" operator="equal">
      <formula>0.8</formula>
    </cfRule>
  </conditionalFormatting>
  <conditionalFormatting sqref="Z140">
    <cfRule type="cellIs" dxfId="852" priority="1044" operator="equal">
      <formula>"X"</formula>
    </cfRule>
  </conditionalFormatting>
  <conditionalFormatting sqref="Z140">
    <cfRule type="cellIs" dxfId="851" priority="1043" operator="equal">
      <formula>"X"</formula>
    </cfRule>
  </conditionalFormatting>
  <conditionalFormatting sqref="Z140">
    <cfRule type="expression" dxfId="850" priority="1041">
      <formula>Y140=Y</formula>
    </cfRule>
    <cfRule type="expression" dxfId="849" priority="1042">
      <formula>Y140="y"</formula>
    </cfRule>
  </conditionalFormatting>
  <conditionalFormatting sqref="T140:T144">
    <cfRule type="expression" dxfId="848" priority="1040">
      <formula>"&lt;,2"</formula>
    </cfRule>
  </conditionalFormatting>
  <conditionalFormatting sqref="U140:U144">
    <cfRule type="cellIs" dxfId="847" priority="1032" operator="equal">
      <formula>20</formula>
    </cfRule>
    <cfRule type="cellIs" dxfId="846" priority="1033" operator="equal">
      <formula>10</formula>
    </cfRule>
    <cfRule type="cellIs" dxfId="845" priority="1034" operator="equal">
      <formula>5</formula>
    </cfRule>
    <cfRule type="cellIs" dxfId="844" priority="1035" operator="equal">
      <formula>1</formula>
    </cfRule>
    <cfRule type="cellIs" dxfId="843" priority="1036" operator="equal">
      <formula>0.8</formula>
    </cfRule>
    <cfRule type="cellIs" dxfId="842" priority="1037" operator="equal">
      <formula>0.6</formula>
    </cfRule>
    <cfRule type="cellIs" dxfId="841" priority="1038" operator="equal">
      <formula>0.4</formula>
    </cfRule>
    <cfRule type="cellIs" dxfId="840" priority="1039" operator="equal">
      <formula>20%</formula>
    </cfRule>
  </conditionalFormatting>
  <conditionalFormatting sqref="S140:S144">
    <cfRule type="cellIs" dxfId="839" priority="1031" operator="equal">
      <formula>0.2</formula>
    </cfRule>
  </conditionalFormatting>
  <conditionalFormatting sqref="R140:R144">
    <cfRule type="beginsWith" priority="1018" operator="beginsWith" text="La actividad que conlleva el riesgo se ejecuta como máximos 2 veces por año">
      <formula>LEFT(R140,LEN("La actividad que conlleva el riesgo se ejecuta como máximos 2 veces por año"))="La actividad que conlleva el riesgo se ejecuta como máximos 2 veces por año"</formula>
    </cfRule>
    <cfRule type="cellIs" dxfId="838" priority="1019" operator="equal">
      <formula>"La actividad que conlleva el riesgo se ejecuta como máximos 2 veces por año"</formula>
    </cfRule>
    <cfRule type="cellIs" dxfId="837" priority="1020" operator="equal">
      <formula>"La actividad que conlleva el riesgo se ejecuta como máximos 2 veces por año "</formula>
    </cfRule>
    <cfRule type="containsText" dxfId="836" priority="1022" operator="containsText" text="La actividad que conlleva el riesgo se ejecuta como máximos 2 veces por año">
      <formula>NOT(ISERROR(SEARCH("La actividad que conlleva el riesgo se ejecuta como máximos 2 veces por año",R140)))</formula>
    </cfRule>
    <cfRule type="cellIs" dxfId="835" priority="1023" operator="equal">
      <formula>"La actividad que conlleva el riesgo se ejecuta como máximos 2 veces por año"</formula>
    </cfRule>
    <cfRule type="cellIs" dxfId="834" priority="1024" operator="equal">
      <formula>"La actividad que conlleva el riesgo se ejecuta como máximos 2 veces por año"</formula>
    </cfRule>
  </conditionalFormatting>
  <conditionalFormatting sqref="V140:V144">
    <cfRule type="endsWith" dxfId="833" priority="1003" operator="endsWith" text="11">
      <formula>RIGHT(V140,LEN("11"))="11"</formula>
    </cfRule>
    <cfRule type="endsWith" dxfId="832" priority="1004" operator="endsWith" text="12">
      <formula>RIGHT(V140,LEN("12"))="12"</formula>
    </cfRule>
    <cfRule type="endsWith" dxfId="831" priority="1005" operator="endsWith" text="13">
      <formula>RIGHT(V140,LEN("13"))="13"</formula>
    </cfRule>
    <cfRule type="endsWith" dxfId="830" priority="1006" operator="endsWith" text="14">
      <formula>RIGHT(V140,LEN("14"))="14"</formula>
    </cfRule>
    <cfRule type="endsWith" dxfId="829" priority="1007" operator="endsWith" text="15">
      <formula>RIGHT(V140,LEN("15"))="15"</formula>
    </cfRule>
    <cfRule type="endsWith" dxfId="828" priority="1008" operator="endsWith" text="16">
      <formula>RIGHT(V140,LEN("16"))="16"</formula>
    </cfRule>
    <cfRule type="endsWith" dxfId="827" priority="1009" operator="endsWith" text="17">
      <formula>RIGHT(V140,LEN("17"))="17"</formula>
    </cfRule>
    <cfRule type="endsWith" dxfId="826" priority="1010" operator="endsWith" text="25">
      <formula>RIGHT(V140,LEN("25"))="25"</formula>
    </cfRule>
    <cfRule type="endsWith" dxfId="825" priority="1011" operator="endsWith" text="24">
      <formula>RIGHT(V140,LEN("24"))="24"</formula>
    </cfRule>
    <cfRule type="endsWith" dxfId="824" priority="1012" operator="endsWith" text="23">
      <formula>RIGHT(V140,LEN("23"))="23"</formula>
    </cfRule>
    <cfRule type="endsWith" dxfId="823" priority="1013" operator="endsWith" text="22">
      <formula>RIGHT(V140,LEN("22"))="22"</formula>
    </cfRule>
    <cfRule type="endsWith" dxfId="822" priority="1014" operator="endsWith" text="21">
      <formula>RIGHT(V140,LEN("21"))="21"</formula>
    </cfRule>
    <cfRule type="endsWith" dxfId="821" priority="1015" operator="endsWith" text="20">
      <formula>RIGHT(V140,LEN("20"))="20"</formula>
    </cfRule>
    <cfRule type="endsWith" dxfId="820" priority="1016" operator="endsWith" text="19">
      <formula>RIGHT(V140,LEN("19"))="19"</formula>
    </cfRule>
    <cfRule type="endsWith" dxfId="819" priority="1017" operator="endsWith" text="18">
      <formula>RIGHT(V140,LEN("18"))="18"</formula>
    </cfRule>
  </conditionalFormatting>
  <conditionalFormatting sqref="BE140">
    <cfRule type="cellIs" dxfId="818" priority="1002" stopIfTrue="1" operator="equal">
      <formula>"SI"</formula>
    </cfRule>
  </conditionalFormatting>
  <conditionalFormatting sqref="BB140:BB144">
    <cfRule type="expression" dxfId="817" priority="976">
      <formula>"&lt;,2"</formula>
    </cfRule>
  </conditionalFormatting>
  <conditionalFormatting sqref="AZ140:AZ144">
    <cfRule type="expression" dxfId="816" priority="975">
      <formula>"&lt;,2"</formula>
    </cfRule>
  </conditionalFormatting>
  <conditionalFormatting sqref="BD140">
    <cfRule type="expression" dxfId="815" priority="977">
      <formula>$BG140=25</formula>
    </cfRule>
    <cfRule type="expression" dxfId="814" priority="978">
      <formula>$BG140=24</formula>
    </cfRule>
    <cfRule type="expression" dxfId="813" priority="979">
      <formula>$BG140=23</formula>
    </cfRule>
    <cfRule type="expression" dxfId="812" priority="980">
      <formula>$BG140=22</formula>
    </cfRule>
    <cfRule type="expression" dxfId="811" priority="981">
      <formula>$BG140=21</formula>
    </cfRule>
    <cfRule type="expression" dxfId="810" priority="982">
      <formula>$BG140=20</formula>
    </cfRule>
    <cfRule type="expression" dxfId="809" priority="983">
      <formula>$BG140=19</formula>
    </cfRule>
    <cfRule type="expression" dxfId="808" priority="984">
      <formula>$BG140=18</formula>
    </cfRule>
    <cfRule type="expression" dxfId="807" priority="985">
      <formula>$BG140=17</formula>
    </cfRule>
    <cfRule type="expression" dxfId="806" priority="986">
      <formula>$BG140=16</formula>
    </cfRule>
    <cfRule type="expression" dxfId="805" priority="987">
      <formula>$BG140=15</formula>
    </cfRule>
    <cfRule type="expression" dxfId="804" priority="988">
      <formula>$BG140=14</formula>
    </cfRule>
    <cfRule type="expression" dxfId="803" priority="989">
      <formula>$BG140=13</formula>
    </cfRule>
    <cfRule type="expression" dxfId="802" priority="990">
      <formula>$BG140=12</formula>
    </cfRule>
    <cfRule type="expression" dxfId="801" priority="991">
      <formula>$BG140=11</formula>
    </cfRule>
    <cfRule type="expression" dxfId="800" priority="992">
      <formula>$BG140=10</formula>
    </cfRule>
    <cfRule type="expression" dxfId="799" priority="993">
      <formula>$BG140=9</formula>
    </cfRule>
    <cfRule type="expression" dxfId="798" priority="994">
      <formula>$BG140=8</formula>
    </cfRule>
    <cfRule type="expression" dxfId="797" priority="995">
      <formula>$BG140=7</formula>
    </cfRule>
    <cfRule type="expression" dxfId="796" priority="996">
      <formula>$BG140=6</formula>
    </cfRule>
    <cfRule type="expression" dxfId="795" priority="997">
      <formula>$BG140=5</formula>
    </cfRule>
    <cfRule type="expression" dxfId="794" priority="998">
      <formula>$BG140=4</formula>
    </cfRule>
    <cfRule type="expression" dxfId="793" priority="999">
      <formula>$BG140=3</formula>
    </cfRule>
    <cfRule type="expression" dxfId="792" priority="1000">
      <formula>$BG140=2</formula>
    </cfRule>
    <cfRule type="expression" dxfId="791" priority="1001">
      <formula>$BG140=1</formula>
    </cfRule>
  </conditionalFormatting>
  <conditionalFormatting sqref="BA140:BA144">
    <cfRule type="beginsWith" dxfId="790" priority="970" operator="beginsWith" text="MUY ALTA">
      <formula>LEFT(BA140,LEN("MUY ALTA"))="MUY ALTA"</formula>
    </cfRule>
    <cfRule type="beginsWith" dxfId="789" priority="971" operator="beginsWith" text="ALTA">
      <formula>LEFT(BA140,LEN("ALTA"))="ALTA"</formula>
    </cfRule>
    <cfRule type="beginsWith" dxfId="788" priority="972" operator="beginsWith" text="MEDIA">
      <formula>LEFT(BA140,LEN("MEDIA"))="MEDIA"</formula>
    </cfRule>
    <cfRule type="beginsWith" dxfId="787" priority="973" operator="beginsWith" text="BAJA">
      <formula>LEFT(BA140,LEN("BAJA"))="BAJA"</formula>
    </cfRule>
    <cfRule type="beginsWith" dxfId="786" priority="974" operator="beginsWith" text="MUY BAJA">
      <formula>LEFT(BA140,LEN("MUY BAJA"))="MUY BAJA"</formula>
    </cfRule>
  </conditionalFormatting>
  <conditionalFormatting sqref="BC140:BC144">
    <cfRule type="beginsWith" dxfId="785" priority="965" operator="beginsWith" text="MUY ALTA">
      <formula>LEFT(BC140,LEN("MUY ALTA"))="MUY ALTA"</formula>
    </cfRule>
    <cfRule type="beginsWith" dxfId="784" priority="966" operator="beginsWith" text="ALTA">
      <formula>LEFT(BC140,LEN("ALTA"))="ALTA"</formula>
    </cfRule>
    <cfRule type="beginsWith" dxfId="783" priority="967" operator="beginsWith" text="MEDIA">
      <formula>LEFT(BC140,LEN("MEDIA"))="MEDIA"</formula>
    </cfRule>
    <cfRule type="beginsWith" dxfId="782" priority="968" operator="beginsWith" text="BAJA">
      <formula>LEFT(BC140,LEN("BAJA"))="BAJA"</formula>
    </cfRule>
    <cfRule type="beginsWith" dxfId="781" priority="969" operator="beginsWith" text="MUY BAJA">
      <formula>LEFT(BC140,LEN("MUY BAJA"))="MUY BAJA"</formula>
    </cfRule>
  </conditionalFormatting>
  <conditionalFormatting sqref="BE140:BE144">
    <cfRule type="cellIs" dxfId="780" priority="962" operator="equal">
      <formula>"Evitar"</formula>
    </cfRule>
    <cfRule type="cellIs" dxfId="779" priority="963" operator="equal">
      <formula>"Aceptar"</formula>
    </cfRule>
    <cfRule type="cellIs" dxfId="778" priority="964" operator="equal">
      <formula>"Reducir"</formula>
    </cfRule>
  </conditionalFormatting>
  <conditionalFormatting sqref="BE140:BE144">
    <cfRule type="cellIs" dxfId="777" priority="961" operator="equal">
      <formula>"compartir"</formula>
    </cfRule>
  </conditionalFormatting>
  <conditionalFormatting sqref="Y146:Y150">
    <cfRule type="cellIs" dxfId="776" priority="960" operator="equal">
      <formula>"X"</formula>
    </cfRule>
  </conditionalFormatting>
  <conditionalFormatting sqref="AN146:AO150">
    <cfRule type="cellIs" dxfId="775" priority="958" operator="equal">
      <formula>"NO"</formula>
    </cfRule>
    <cfRule type="cellIs" dxfId="774" priority="959" operator="equal">
      <formula>"SI"</formula>
    </cfRule>
  </conditionalFormatting>
  <conditionalFormatting sqref="AP146:AQ150">
    <cfRule type="cellIs" dxfId="773" priority="956" operator="equal">
      <formula>"ALE"</formula>
    </cfRule>
    <cfRule type="cellIs" dxfId="772" priority="957" operator="equal">
      <formula>"CON"</formula>
    </cfRule>
  </conditionalFormatting>
  <conditionalFormatting sqref="AG146:AH150">
    <cfRule type="cellIs" dxfId="771" priority="955" operator="equal">
      <formula>25</formula>
    </cfRule>
  </conditionalFormatting>
  <conditionalFormatting sqref="AI146:AJ150">
    <cfRule type="cellIs" dxfId="770" priority="954" operator="equal">
      <formula>15</formula>
    </cfRule>
  </conditionalFormatting>
  <conditionalFormatting sqref="Y146:Y150">
    <cfRule type="cellIs" dxfId="769" priority="942" operator="equal">
      <formula>"Y"</formula>
    </cfRule>
  </conditionalFormatting>
  <conditionalFormatting sqref="AL146:AL150">
    <cfRule type="cellIs" dxfId="768" priority="946" operator="equal">
      <formula>0</formula>
    </cfRule>
    <cfRule type="cellIs" dxfId="767" priority="947" operator="between">
      <formula>"0.1"</formula>
      <formula>100</formula>
    </cfRule>
    <cfRule type="cellIs" dxfId="766" priority="948" operator="between">
      <formula>0</formula>
      <formula>100</formula>
    </cfRule>
    <cfRule type="cellIs" dxfId="765" priority="949" operator="between">
      <formula>0</formula>
      <formula>100</formula>
    </cfRule>
  </conditionalFormatting>
  <conditionalFormatting sqref="AL146:AL150">
    <cfRule type="cellIs" dxfId="764" priority="945" operator="equal">
      <formula>0.58</formula>
    </cfRule>
  </conditionalFormatting>
  <conditionalFormatting sqref="AR146:AS150">
    <cfRule type="cellIs" dxfId="763" priority="943" operator="equal">
      <formula>"NO"</formula>
    </cfRule>
  </conditionalFormatting>
  <conditionalFormatting sqref="AG146:AH150">
    <cfRule type="expression" dxfId="762" priority="939">
      <formula>AI146=15</formula>
    </cfRule>
  </conditionalFormatting>
  <conditionalFormatting sqref="AI146:AJ150">
    <cfRule type="expression" dxfId="761" priority="938">
      <formula>AG146=25</formula>
    </cfRule>
  </conditionalFormatting>
  <conditionalFormatting sqref="AE146:AF146">
    <cfRule type="expression" dxfId="760" priority="925">
      <formula>AE146=10</formula>
    </cfRule>
    <cfRule type="expression" dxfId="759" priority="926">
      <formula>AC146=15</formula>
    </cfRule>
    <cfRule type="expression" dxfId="758" priority="927">
      <formula>AA146=25</formula>
    </cfRule>
    <cfRule type="cellIs" dxfId="757" priority="937" operator="equal">
      <formula>25</formula>
    </cfRule>
  </conditionalFormatting>
  <conditionalFormatting sqref="AE146:AF146">
    <cfRule type="expression" dxfId="756" priority="934">
      <formula>AG146=15</formula>
    </cfRule>
    <cfRule type="expression" dxfId="755" priority="935">
      <formula>AI146=10</formula>
    </cfRule>
    <cfRule type="expression" dxfId="754" priority="936">
      <formula>AG146=15</formula>
    </cfRule>
  </conditionalFormatting>
  <conditionalFormatting sqref="AA146:AB146">
    <cfRule type="expression" dxfId="753" priority="931">
      <formula>AE146=10</formula>
    </cfRule>
    <cfRule type="expression" dxfId="752" priority="932">
      <formula>AA146=25</formula>
    </cfRule>
    <cfRule type="expression" dxfId="751" priority="933">
      <formula>AC146=15</formula>
    </cfRule>
  </conditionalFormatting>
  <conditionalFormatting sqref="AC146:AD146">
    <cfRule type="expression" dxfId="750" priority="928">
      <formula>AC146=15</formula>
    </cfRule>
    <cfRule type="expression" dxfId="749" priority="929">
      <formula>AE146=10</formula>
    </cfRule>
    <cfRule type="expression" dxfId="748" priority="930">
      <formula>AA146=25</formula>
    </cfRule>
  </conditionalFormatting>
  <conditionalFormatting sqref="AE147:AF150">
    <cfRule type="expression" dxfId="747" priority="912">
      <formula>AE147=10</formula>
    </cfRule>
    <cfRule type="expression" dxfId="746" priority="913">
      <formula>AC147=15</formula>
    </cfRule>
    <cfRule type="expression" dxfId="745" priority="914">
      <formula>AA147=25</formula>
    </cfRule>
    <cfRule type="cellIs" dxfId="744" priority="924" operator="equal">
      <formula>25</formula>
    </cfRule>
  </conditionalFormatting>
  <conditionalFormatting sqref="AE147:AF150">
    <cfRule type="expression" dxfId="743" priority="921">
      <formula>AG147=15</formula>
    </cfRule>
    <cfRule type="expression" dxfId="742" priority="922">
      <formula>AI147=10</formula>
    </cfRule>
    <cfRule type="expression" dxfId="741" priority="923">
      <formula>AG147=15</formula>
    </cfRule>
  </conditionalFormatting>
  <conditionalFormatting sqref="AA147:AB150">
    <cfRule type="expression" dxfId="740" priority="918">
      <formula>AE147=10</formula>
    </cfRule>
    <cfRule type="expression" dxfId="739" priority="919">
      <formula>AA147=25</formula>
    </cfRule>
    <cfRule type="expression" dxfId="738" priority="920">
      <formula>AC147=15</formula>
    </cfRule>
  </conditionalFormatting>
  <conditionalFormatting sqref="AC147:AD150">
    <cfRule type="expression" dxfId="737" priority="915">
      <formula>AC147=15</formula>
    </cfRule>
    <cfRule type="expression" dxfId="736" priority="916">
      <formula>AE147=10</formula>
    </cfRule>
    <cfRule type="expression" dxfId="735" priority="917">
      <formula>AA147=25</formula>
    </cfRule>
  </conditionalFormatting>
  <conditionalFormatting sqref="Y146:Y150">
    <cfRule type="expression" dxfId="734" priority="911">
      <formula>Z146="X"</formula>
    </cfRule>
  </conditionalFormatting>
  <conditionalFormatting sqref="AM146">
    <cfRule type="cellIs" dxfId="733" priority="908" operator="equal">
      <formula>0.6</formula>
    </cfRule>
    <cfRule type="cellIs" dxfId="732" priority="909" operator="equal">
      <formula>1</formula>
    </cfRule>
    <cfRule type="cellIs" dxfId="731" priority="910" operator="equal">
      <formula>0.8</formula>
    </cfRule>
  </conditionalFormatting>
  <conditionalFormatting sqref="Z146">
    <cfRule type="cellIs" dxfId="730" priority="907" operator="equal">
      <formula>"X"</formula>
    </cfRule>
  </conditionalFormatting>
  <conditionalFormatting sqref="Z146">
    <cfRule type="cellIs" dxfId="729" priority="906" operator="equal">
      <formula>"X"</formula>
    </cfRule>
  </conditionalFormatting>
  <conditionalFormatting sqref="Z146">
    <cfRule type="expression" dxfId="728" priority="904">
      <formula>Y146=Y</formula>
    </cfRule>
    <cfRule type="expression" dxfId="727" priority="905">
      <formula>Y146="y"</formula>
    </cfRule>
  </conditionalFormatting>
  <conditionalFormatting sqref="T146:T150">
    <cfRule type="expression" dxfId="726" priority="903">
      <formula>"&lt;,2"</formula>
    </cfRule>
  </conditionalFormatting>
  <conditionalFormatting sqref="U146:U150">
    <cfRule type="cellIs" dxfId="725" priority="895" operator="equal">
      <formula>20</formula>
    </cfRule>
    <cfRule type="cellIs" dxfId="724" priority="896" operator="equal">
      <formula>10</formula>
    </cfRule>
    <cfRule type="cellIs" dxfId="723" priority="897" operator="equal">
      <formula>5</formula>
    </cfRule>
    <cfRule type="cellIs" dxfId="722" priority="898" operator="equal">
      <formula>1</formula>
    </cfRule>
    <cfRule type="cellIs" dxfId="721" priority="899" operator="equal">
      <formula>0.8</formula>
    </cfRule>
    <cfRule type="cellIs" dxfId="720" priority="900" operator="equal">
      <formula>0.6</formula>
    </cfRule>
    <cfRule type="cellIs" dxfId="719" priority="901" operator="equal">
      <formula>0.4</formula>
    </cfRule>
    <cfRule type="cellIs" dxfId="718" priority="902" operator="equal">
      <formula>20%</formula>
    </cfRule>
  </conditionalFormatting>
  <conditionalFormatting sqref="S146:S150">
    <cfRule type="cellIs" dxfId="717" priority="894" operator="equal">
      <formula>0.2</formula>
    </cfRule>
  </conditionalFormatting>
  <conditionalFormatting sqref="R146:R150">
    <cfRule type="beginsWith" priority="881" operator="beginsWith" text="La actividad que conlleva el riesgo se ejecuta como máximos 2 veces por año">
      <formula>LEFT(R146,LEN("La actividad que conlleva el riesgo se ejecuta como máximos 2 veces por año"))="La actividad que conlleva el riesgo se ejecuta como máximos 2 veces por año"</formula>
    </cfRule>
    <cfRule type="cellIs" dxfId="716" priority="882" operator="equal">
      <formula>"La actividad que conlleva el riesgo se ejecuta como máximos 2 veces por año"</formula>
    </cfRule>
    <cfRule type="cellIs" dxfId="715" priority="883" operator="equal">
      <formula>"La actividad que conlleva el riesgo se ejecuta como máximos 2 veces por año "</formula>
    </cfRule>
    <cfRule type="containsText" dxfId="714" priority="885" operator="containsText" text="La actividad que conlleva el riesgo se ejecuta como máximos 2 veces por año">
      <formula>NOT(ISERROR(SEARCH("La actividad que conlleva el riesgo se ejecuta como máximos 2 veces por año",R146)))</formula>
    </cfRule>
    <cfRule type="cellIs" dxfId="713" priority="886" operator="equal">
      <formula>"La actividad que conlleva el riesgo se ejecuta como máximos 2 veces por año"</formula>
    </cfRule>
    <cfRule type="cellIs" dxfId="712" priority="887" operator="equal">
      <formula>"La actividad que conlleva el riesgo se ejecuta como máximos 2 veces por año"</formula>
    </cfRule>
  </conditionalFormatting>
  <conditionalFormatting sqref="V146:V150">
    <cfRule type="endsWith" dxfId="711" priority="866" operator="endsWith" text="11">
      <formula>RIGHT(V146,LEN("11"))="11"</formula>
    </cfRule>
    <cfRule type="endsWith" dxfId="710" priority="867" operator="endsWith" text="12">
      <formula>RIGHT(V146,LEN("12"))="12"</formula>
    </cfRule>
    <cfRule type="endsWith" dxfId="709" priority="868" operator="endsWith" text="13">
      <formula>RIGHT(V146,LEN("13"))="13"</formula>
    </cfRule>
    <cfRule type="endsWith" dxfId="708" priority="869" operator="endsWith" text="14">
      <formula>RIGHT(V146,LEN("14"))="14"</formula>
    </cfRule>
    <cfRule type="endsWith" dxfId="707" priority="870" operator="endsWith" text="15">
      <formula>RIGHT(V146,LEN("15"))="15"</formula>
    </cfRule>
    <cfRule type="endsWith" dxfId="706" priority="871" operator="endsWith" text="16">
      <formula>RIGHT(V146,LEN("16"))="16"</formula>
    </cfRule>
    <cfRule type="endsWith" dxfId="705" priority="872" operator="endsWith" text="17">
      <formula>RIGHT(V146,LEN("17"))="17"</formula>
    </cfRule>
    <cfRule type="endsWith" dxfId="704" priority="873" operator="endsWith" text="25">
      <formula>RIGHT(V146,LEN("25"))="25"</formula>
    </cfRule>
    <cfRule type="endsWith" dxfId="703" priority="874" operator="endsWith" text="24">
      <formula>RIGHT(V146,LEN("24"))="24"</formula>
    </cfRule>
    <cfRule type="endsWith" dxfId="702" priority="875" operator="endsWith" text="23">
      <formula>RIGHT(V146,LEN("23"))="23"</formula>
    </cfRule>
    <cfRule type="endsWith" dxfId="701" priority="876" operator="endsWith" text="22">
      <formula>RIGHT(V146,LEN("22"))="22"</formula>
    </cfRule>
    <cfRule type="endsWith" dxfId="700" priority="877" operator="endsWith" text="21">
      <formula>RIGHT(V146,LEN("21"))="21"</formula>
    </cfRule>
    <cfRule type="endsWith" dxfId="699" priority="878" operator="endsWith" text="20">
      <formula>RIGHT(V146,LEN("20"))="20"</formula>
    </cfRule>
    <cfRule type="endsWith" dxfId="698" priority="879" operator="endsWith" text="19">
      <formula>RIGHT(V146,LEN("19"))="19"</formula>
    </cfRule>
    <cfRule type="endsWith" dxfId="697" priority="880" operator="endsWith" text="18">
      <formula>RIGHT(V146,LEN("18"))="18"</formula>
    </cfRule>
  </conditionalFormatting>
  <conditionalFormatting sqref="BE146">
    <cfRule type="cellIs" dxfId="696" priority="865" stopIfTrue="1" operator="equal">
      <formula>"SI"</formula>
    </cfRule>
  </conditionalFormatting>
  <conditionalFormatting sqref="BB146:BB150">
    <cfRule type="expression" dxfId="695" priority="839">
      <formula>"&lt;,2"</formula>
    </cfRule>
  </conditionalFormatting>
  <conditionalFormatting sqref="AZ146:AZ150">
    <cfRule type="expression" dxfId="694" priority="838">
      <formula>"&lt;,2"</formula>
    </cfRule>
  </conditionalFormatting>
  <conditionalFormatting sqref="BD146">
    <cfRule type="expression" dxfId="693" priority="840">
      <formula>$BG146=25</formula>
    </cfRule>
    <cfRule type="expression" dxfId="692" priority="841">
      <formula>$BG146=24</formula>
    </cfRule>
    <cfRule type="expression" dxfId="691" priority="842">
      <formula>$BG146=23</formula>
    </cfRule>
    <cfRule type="expression" dxfId="690" priority="843">
      <formula>$BG146=22</formula>
    </cfRule>
    <cfRule type="expression" dxfId="689" priority="844">
      <formula>$BG146=21</formula>
    </cfRule>
    <cfRule type="expression" dxfId="688" priority="845">
      <formula>$BG146=20</formula>
    </cfRule>
    <cfRule type="expression" dxfId="687" priority="846">
      <formula>$BG146=19</formula>
    </cfRule>
    <cfRule type="expression" dxfId="686" priority="847">
      <formula>$BG146=18</formula>
    </cfRule>
    <cfRule type="expression" dxfId="685" priority="848">
      <formula>$BG146=17</formula>
    </cfRule>
    <cfRule type="expression" dxfId="684" priority="849">
      <formula>$BG146=16</formula>
    </cfRule>
    <cfRule type="expression" dxfId="683" priority="850">
      <formula>$BG146=15</formula>
    </cfRule>
    <cfRule type="expression" dxfId="682" priority="851">
      <formula>$BG146=14</formula>
    </cfRule>
    <cfRule type="expression" dxfId="681" priority="852">
      <formula>$BG146=13</formula>
    </cfRule>
    <cfRule type="expression" dxfId="680" priority="853">
      <formula>$BG146=12</formula>
    </cfRule>
    <cfRule type="expression" dxfId="679" priority="854">
      <formula>$BG146=11</formula>
    </cfRule>
    <cfRule type="expression" dxfId="678" priority="855">
      <formula>$BG146=10</formula>
    </cfRule>
    <cfRule type="expression" dxfId="677" priority="856">
      <formula>$BG146=9</formula>
    </cfRule>
    <cfRule type="expression" dxfId="676" priority="857">
      <formula>$BG146=8</formula>
    </cfRule>
    <cfRule type="expression" dxfId="675" priority="858">
      <formula>$BG146=7</formula>
    </cfRule>
    <cfRule type="expression" dxfId="674" priority="859">
      <formula>$BG146=6</formula>
    </cfRule>
    <cfRule type="expression" dxfId="673" priority="860">
      <formula>$BG146=5</formula>
    </cfRule>
    <cfRule type="expression" dxfId="672" priority="861">
      <formula>$BG146=4</formula>
    </cfRule>
    <cfRule type="expression" dxfId="671" priority="862">
      <formula>$BG146=3</formula>
    </cfRule>
    <cfRule type="expression" dxfId="670" priority="863">
      <formula>$BG146=2</formula>
    </cfRule>
    <cfRule type="expression" dxfId="669" priority="864">
      <formula>$BG146=1</formula>
    </cfRule>
  </conditionalFormatting>
  <conditionalFormatting sqref="BA146:BA150">
    <cfRule type="beginsWith" dxfId="668" priority="833" operator="beginsWith" text="MUY ALTA">
      <formula>LEFT(BA146,LEN("MUY ALTA"))="MUY ALTA"</formula>
    </cfRule>
    <cfRule type="beginsWith" dxfId="667" priority="834" operator="beginsWith" text="ALTA">
      <formula>LEFT(BA146,LEN("ALTA"))="ALTA"</formula>
    </cfRule>
    <cfRule type="beginsWith" dxfId="666" priority="835" operator="beginsWith" text="MEDIA">
      <formula>LEFT(BA146,LEN("MEDIA"))="MEDIA"</formula>
    </cfRule>
    <cfRule type="beginsWith" dxfId="665" priority="836" operator="beginsWith" text="BAJA">
      <formula>LEFT(BA146,LEN("BAJA"))="BAJA"</formula>
    </cfRule>
    <cfRule type="beginsWith" dxfId="664" priority="837" operator="beginsWith" text="MUY BAJA">
      <formula>LEFT(BA146,LEN("MUY BAJA"))="MUY BAJA"</formula>
    </cfRule>
  </conditionalFormatting>
  <conditionalFormatting sqref="BC146:BC150">
    <cfRule type="beginsWith" dxfId="663" priority="828" operator="beginsWith" text="MUY ALTA">
      <formula>LEFT(BC146,LEN("MUY ALTA"))="MUY ALTA"</formula>
    </cfRule>
    <cfRule type="beginsWith" dxfId="662" priority="829" operator="beginsWith" text="ALTA">
      <formula>LEFT(BC146,LEN("ALTA"))="ALTA"</formula>
    </cfRule>
    <cfRule type="beginsWith" dxfId="661" priority="830" operator="beginsWith" text="MEDIA">
      <formula>LEFT(BC146,LEN("MEDIA"))="MEDIA"</formula>
    </cfRule>
    <cfRule type="beginsWith" dxfId="660" priority="831" operator="beginsWith" text="BAJA">
      <formula>LEFT(BC146,LEN("BAJA"))="BAJA"</formula>
    </cfRule>
    <cfRule type="beginsWith" dxfId="659" priority="832" operator="beginsWith" text="MUY BAJA">
      <formula>LEFT(BC146,LEN("MUY BAJA"))="MUY BAJA"</formula>
    </cfRule>
  </conditionalFormatting>
  <conditionalFormatting sqref="BE146:BE150">
    <cfRule type="cellIs" dxfId="658" priority="825" operator="equal">
      <formula>"Evitar"</formula>
    </cfRule>
    <cfRule type="cellIs" dxfId="657" priority="826" operator="equal">
      <formula>"Aceptar"</formula>
    </cfRule>
    <cfRule type="cellIs" dxfId="656" priority="827" operator="equal">
      <formula>"Reducir"</formula>
    </cfRule>
  </conditionalFormatting>
  <conditionalFormatting sqref="BE146:BE150">
    <cfRule type="cellIs" dxfId="655" priority="824" operator="equal">
      <formula>"compartir"</formula>
    </cfRule>
  </conditionalFormatting>
  <conditionalFormatting sqref="Y128:Y132">
    <cfRule type="cellIs" dxfId="654" priority="686" operator="equal">
      <formula>"X"</formula>
    </cfRule>
  </conditionalFormatting>
  <conditionalFormatting sqref="AN128:AO132">
    <cfRule type="cellIs" dxfId="653" priority="684" operator="equal">
      <formula>"NO"</formula>
    </cfRule>
    <cfRule type="cellIs" dxfId="652" priority="685" operator="equal">
      <formula>"SI"</formula>
    </cfRule>
  </conditionalFormatting>
  <conditionalFormatting sqref="AP128:AQ132">
    <cfRule type="cellIs" dxfId="651" priority="682" operator="equal">
      <formula>"ALE"</formula>
    </cfRule>
    <cfRule type="cellIs" dxfId="650" priority="683" operator="equal">
      <formula>"CON"</formula>
    </cfRule>
  </conditionalFormatting>
  <conditionalFormatting sqref="AG128:AH132">
    <cfRule type="cellIs" dxfId="649" priority="681" operator="equal">
      <formula>25</formula>
    </cfRule>
  </conditionalFormatting>
  <conditionalFormatting sqref="AI128:AJ132">
    <cfRule type="cellIs" dxfId="648" priority="680" operator="equal">
      <formula>15</formula>
    </cfRule>
  </conditionalFormatting>
  <conditionalFormatting sqref="Y128:Y132">
    <cfRule type="cellIs" dxfId="647" priority="668" operator="equal">
      <formula>"Y"</formula>
    </cfRule>
  </conditionalFormatting>
  <conditionalFormatting sqref="AL128:AL132">
    <cfRule type="cellIs" dxfId="646" priority="672" operator="equal">
      <formula>0</formula>
    </cfRule>
    <cfRule type="cellIs" dxfId="645" priority="673" operator="between">
      <formula>"0.1"</formula>
      <formula>100</formula>
    </cfRule>
    <cfRule type="cellIs" dxfId="644" priority="674" operator="between">
      <formula>0</formula>
      <formula>100</formula>
    </cfRule>
    <cfRule type="cellIs" dxfId="643" priority="675" operator="between">
      <formula>0</formula>
      <formula>100</formula>
    </cfRule>
  </conditionalFormatting>
  <conditionalFormatting sqref="AL128:AL132">
    <cfRule type="cellIs" dxfId="642" priority="671" operator="equal">
      <formula>0.58</formula>
    </cfRule>
  </conditionalFormatting>
  <conditionalFormatting sqref="AR128:AS132">
    <cfRule type="cellIs" dxfId="641" priority="669" operator="equal">
      <formula>"NO"</formula>
    </cfRule>
  </conditionalFormatting>
  <conditionalFormatting sqref="AG128:AH132">
    <cfRule type="expression" dxfId="640" priority="665">
      <formula>AI128=15</formula>
    </cfRule>
  </conditionalFormatting>
  <conditionalFormatting sqref="AI128:AJ132">
    <cfRule type="expression" dxfId="639" priority="664">
      <formula>AG128=25</formula>
    </cfRule>
  </conditionalFormatting>
  <conditionalFormatting sqref="AE128:AF128">
    <cfRule type="expression" dxfId="638" priority="651">
      <formula>AE128=10</formula>
    </cfRule>
    <cfRule type="expression" dxfId="637" priority="652">
      <formula>AC128=15</formula>
    </cfRule>
    <cfRule type="expression" dxfId="636" priority="653">
      <formula>AA128=25</formula>
    </cfRule>
    <cfRule type="cellIs" dxfId="635" priority="663" operator="equal">
      <formula>25</formula>
    </cfRule>
  </conditionalFormatting>
  <conditionalFormatting sqref="AE128:AF128">
    <cfRule type="expression" dxfId="634" priority="660">
      <formula>AG128=15</formula>
    </cfRule>
    <cfRule type="expression" dxfId="633" priority="661">
      <formula>AI128=10</formula>
    </cfRule>
    <cfRule type="expression" dxfId="632" priority="662">
      <formula>AG128=15</formula>
    </cfRule>
  </conditionalFormatting>
  <conditionalFormatting sqref="AA128:AB128">
    <cfRule type="expression" dxfId="631" priority="657">
      <formula>AE128=10</formula>
    </cfRule>
    <cfRule type="expression" dxfId="630" priority="658">
      <formula>AA128=25</formula>
    </cfRule>
    <cfRule type="expression" dxfId="629" priority="659">
      <formula>AC128=15</formula>
    </cfRule>
  </conditionalFormatting>
  <conditionalFormatting sqref="AC128:AD128">
    <cfRule type="expression" dxfId="628" priority="654">
      <formula>AC128=15</formula>
    </cfRule>
    <cfRule type="expression" dxfId="627" priority="655">
      <formula>AE128=10</formula>
    </cfRule>
    <cfRule type="expression" dxfId="626" priority="656">
      <formula>AA128=25</formula>
    </cfRule>
  </conditionalFormatting>
  <conditionalFormatting sqref="AE129:AF132">
    <cfRule type="expression" dxfId="625" priority="638">
      <formula>AE129=10</formula>
    </cfRule>
    <cfRule type="expression" dxfId="624" priority="639">
      <formula>AC129=15</formula>
    </cfRule>
    <cfRule type="expression" dxfId="623" priority="640">
      <formula>AA129=25</formula>
    </cfRule>
    <cfRule type="cellIs" dxfId="622" priority="650" operator="equal">
      <formula>25</formula>
    </cfRule>
  </conditionalFormatting>
  <conditionalFormatting sqref="AE129:AF132">
    <cfRule type="expression" dxfId="621" priority="647">
      <formula>AG129=15</formula>
    </cfRule>
    <cfRule type="expression" dxfId="620" priority="648">
      <formula>AI129=10</formula>
    </cfRule>
    <cfRule type="expression" dxfId="619" priority="649">
      <formula>AG129=15</formula>
    </cfRule>
  </conditionalFormatting>
  <conditionalFormatting sqref="AA129:AB132">
    <cfRule type="expression" dxfId="618" priority="644">
      <formula>AE129=10</formula>
    </cfRule>
    <cfRule type="expression" dxfId="617" priority="645">
      <formula>AA129=25</formula>
    </cfRule>
    <cfRule type="expression" dxfId="616" priority="646">
      <formula>AC129=15</formula>
    </cfRule>
  </conditionalFormatting>
  <conditionalFormatting sqref="AC129:AD132">
    <cfRule type="expression" dxfId="615" priority="641">
      <formula>AC129=15</formula>
    </cfRule>
    <cfRule type="expression" dxfId="614" priority="642">
      <formula>AE129=10</formula>
    </cfRule>
    <cfRule type="expression" dxfId="613" priority="643">
      <formula>AA129=25</formula>
    </cfRule>
  </conditionalFormatting>
  <conditionalFormatting sqref="Y128:Y132">
    <cfRule type="expression" dxfId="612" priority="637">
      <formula>Z128="X"</formula>
    </cfRule>
  </conditionalFormatting>
  <conditionalFormatting sqref="AM128">
    <cfRule type="cellIs" dxfId="611" priority="634" operator="equal">
      <formula>0.6</formula>
    </cfRule>
    <cfRule type="cellIs" dxfId="610" priority="635" operator="equal">
      <formula>1</formula>
    </cfRule>
    <cfRule type="cellIs" dxfId="609" priority="636" operator="equal">
      <formula>0.8</formula>
    </cfRule>
  </conditionalFormatting>
  <conditionalFormatting sqref="Z128">
    <cfRule type="cellIs" dxfId="608" priority="633" operator="equal">
      <formula>"X"</formula>
    </cfRule>
  </conditionalFormatting>
  <conditionalFormatting sqref="Z128">
    <cfRule type="cellIs" dxfId="607" priority="632" operator="equal">
      <formula>"X"</formula>
    </cfRule>
  </conditionalFormatting>
  <conditionalFormatting sqref="Z128">
    <cfRule type="expression" dxfId="606" priority="630">
      <formula>Y128=Y</formula>
    </cfRule>
    <cfRule type="expression" dxfId="605" priority="631">
      <formula>Y128="y"</formula>
    </cfRule>
  </conditionalFormatting>
  <conditionalFormatting sqref="T128:T132">
    <cfRule type="expression" dxfId="604" priority="629">
      <formula>"&lt;,2"</formula>
    </cfRule>
  </conditionalFormatting>
  <conditionalFormatting sqref="U128:U132">
    <cfRule type="cellIs" dxfId="603" priority="621" operator="equal">
      <formula>20</formula>
    </cfRule>
    <cfRule type="cellIs" dxfId="602" priority="622" operator="equal">
      <formula>10</formula>
    </cfRule>
    <cfRule type="cellIs" dxfId="601" priority="623" operator="equal">
      <formula>5</formula>
    </cfRule>
    <cfRule type="cellIs" dxfId="600" priority="624" operator="equal">
      <formula>1</formula>
    </cfRule>
    <cfRule type="cellIs" dxfId="599" priority="625" operator="equal">
      <formula>0.8</formula>
    </cfRule>
    <cfRule type="cellIs" dxfId="598" priority="626" operator="equal">
      <formula>0.6</formula>
    </cfRule>
    <cfRule type="cellIs" dxfId="597" priority="627" operator="equal">
      <formula>0.4</formula>
    </cfRule>
    <cfRule type="cellIs" dxfId="596" priority="628" operator="equal">
      <formula>20%</formula>
    </cfRule>
  </conditionalFormatting>
  <conditionalFormatting sqref="S128:S132">
    <cfRule type="cellIs" dxfId="595" priority="620" operator="equal">
      <formula>0.2</formula>
    </cfRule>
  </conditionalFormatting>
  <conditionalFormatting sqref="R128:R132">
    <cfRule type="beginsWith" priority="607" operator="beginsWith" text="La actividad que conlleva el riesgo se ejecuta como máximos 2 veces por año">
      <formula>LEFT(R128,LEN("La actividad que conlleva el riesgo se ejecuta como máximos 2 veces por año"))="La actividad que conlleva el riesgo se ejecuta como máximos 2 veces por año"</formula>
    </cfRule>
    <cfRule type="cellIs" dxfId="594" priority="608" operator="equal">
      <formula>"La actividad que conlleva el riesgo se ejecuta como máximos 2 veces por año"</formula>
    </cfRule>
    <cfRule type="cellIs" dxfId="593" priority="609" operator="equal">
      <formula>"La actividad que conlleva el riesgo se ejecuta como máximos 2 veces por año "</formula>
    </cfRule>
    <cfRule type="containsText" dxfId="592" priority="611" operator="containsText" text="La actividad que conlleva el riesgo se ejecuta como máximos 2 veces por año">
      <formula>NOT(ISERROR(SEARCH("La actividad que conlleva el riesgo se ejecuta como máximos 2 veces por año",R128)))</formula>
    </cfRule>
    <cfRule type="cellIs" dxfId="591" priority="612" operator="equal">
      <formula>"La actividad que conlleva el riesgo se ejecuta como máximos 2 veces por año"</formula>
    </cfRule>
    <cfRule type="cellIs" dxfId="590" priority="613" operator="equal">
      <formula>"La actividad que conlleva el riesgo se ejecuta como máximos 2 veces por año"</formula>
    </cfRule>
  </conditionalFormatting>
  <conditionalFormatting sqref="V128:V132">
    <cfRule type="endsWith" dxfId="589" priority="592" operator="endsWith" text="11">
      <formula>RIGHT(V128,LEN("11"))="11"</formula>
    </cfRule>
    <cfRule type="endsWith" dxfId="588" priority="593" operator="endsWith" text="12">
      <formula>RIGHT(V128,LEN("12"))="12"</formula>
    </cfRule>
    <cfRule type="endsWith" dxfId="587" priority="594" operator="endsWith" text="13">
      <formula>RIGHT(V128,LEN("13"))="13"</formula>
    </cfRule>
    <cfRule type="endsWith" dxfId="586" priority="595" operator="endsWith" text="14">
      <formula>RIGHT(V128,LEN("14"))="14"</formula>
    </cfRule>
    <cfRule type="endsWith" dxfId="585" priority="596" operator="endsWith" text="15">
      <formula>RIGHT(V128,LEN("15"))="15"</formula>
    </cfRule>
    <cfRule type="endsWith" dxfId="584" priority="597" operator="endsWith" text="16">
      <formula>RIGHT(V128,LEN("16"))="16"</formula>
    </cfRule>
    <cfRule type="endsWith" dxfId="583" priority="598" operator="endsWith" text="17">
      <formula>RIGHT(V128,LEN("17"))="17"</formula>
    </cfRule>
    <cfRule type="endsWith" dxfId="582" priority="599" operator="endsWith" text="25">
      <formula>RIGHT(V128,LEN("25"))="25"</formula>
    </cfRule>
    <cfRule type="endsWith" dxfId="581" priority="600" operator="endsWith" text="24">
      <formula>RIGHT(V128,LEN("24"))="24"</formula>
    </cfRule>
    <cfRule type="endsWith" dxfId="580" priority="601" operator="endsWith" text="23">
      <formula>RIGHT(V128,LEN("23"))="23"</formula>
    </cfRule>
    <cfRule type="endsWith" dxfId="579" priority="602" operator="endsWith" text="22">
      <formula>RIGHT(V128,LEN("22"))="22"</formula>
    </cfRule>
    <cfRule type="endsWith" dxfId="578" priority="603" operator="endsWith" text="21">
      <formula>RIGHT(V128,LEN("21"))="21"</formula>
    </cfRule>
    <cfRule type="endsWith" dxfId="577" priority="604" operator="endsWith" text="20">
      <formula>RIGHT(V128,LEN("20"))="20"</formula>
    </cfRule>
    <cfRule type="endsWith" dxfId="576" priority="605" operator="endsWith" text="19">
      <formula>RIGHT(V128,LEN("19"))="19"</formula>
    </cfRule>
    <cfRule type="endsWith" dxfId="575" priority="606" operator="endsWith" text="18">
      <formula>RIGHT(V128,LEN("18"))="18"</formula>
    </cfRule>
  </conditionalFormatting>
  <conditionalFormatting sqref="Y116:Y120">
    <cfRule type="cellIs" dxfId="574" priority="549" operator="equal">
      <formula>"X"</formula>
    </cfRule>
  </conditionalFormatting>
  <conditionalFormatting sqref="AN116:AO120">
    <cfRule type="cellIs" dxfId="573" priority="547" operator="equal">
      <formula>"NO"</formula>
    </cfRule>
    <cfRule type="cellIs" dxfId="572" priority="548" operator="equal">
      <formula>"SI"</formula>
    </cfRule>
  </conditionalFormatting>
  <conditionalFormatting sqref="AP116:AQ120">
    <cfRule type="cellIs" dxfId="571" priority="545" operator="equal">
      <formula>"ALE"</formula>
    </cfRule>
    <cfRule type="cellIs" dxfId="570" priority="546" operator="equal">
      <formula>"CON"</formula>
    </cfRule>
  </conditionalFormatting>
  <conditionalFormatting sqref="AG116:AH120">
    <cfRule type="cellIs" dxfId="569" priority="544" operator="equal">
      <formula>25</formula>
    </cfRule>
  </conditionalFormatting>
  <conditionalFormatting sqref="AI116:AJ120">
    <cfRule type="cellIs" dxfId="568" priority="543" operator="equal">
      <formula>15</formula>
    </cfRule>
  </conditionalFormatting>
  <conditionalFormatting sqref="Y116:Y120">
    <cfRule type="cellIs" dxfId="567" priority="531" operator="equal">
      <formula>"Y"</formula>
    </cfRule>
  </conditionalFormatting>
  <conditionalFormatting sqref="AL116:AL120">
    <cfRule type="cellIs" dxfId="566" priority="535" operator="equal">
      <formula>0</formula>
    </cfRule>
    <cfRule type="cellIs" dxfId="565" priority="536" operator="between">
      <formula>"0.1"</formula>
      <formula>100</formula>
    </cfRule>
    <cfRule type="cellIs" dxfId="564" priority="537" operator="between">
      <formula>0</formula>
      <formula>100</formula>
    </cfRule>
    <cfRule type="cellIs" dxfId="563" priority="538" operator="between">
      <formula>0</formula>
      <formula>100</formula>
    </cfRule>
  </conditionalFormatting>
  <conditionalFormatting sqref="AL116:AL120">
    <cfRule type="cellIs" dxfId="562" priority="534" operator="equal">
      <formula>0.58</formula>
    </cfRule>
  </conditionalFormatting>
  <conditionalFormatting sqref="AR116:AS120">
    <cfRule type="cellIs" dxfId="561" priority="532" operator="equal">
      <formula>"NO"</formula>
    </cfRule>
  </conditionalFormatting>
  <conditionalFormatting sqref="AG116:AH120">
    <cfRule type="expression" dxfId="560" priority="528">
      <formula>AI116=15</formula>
    </cfRule>
  </conditionalFormatting>
  <conditionalFormatting sqref="AI116:AJ120">
    <cfRule type="expression" dxfId="559" priority="527">
      <formula>AG116=25</formula>
    </cfRule>
  </conditionalFormatting>
  <conditionalFormatting sqref="AE116:AF116">
    <cfRule type="expression" dxfId="558" priority="514">
      <formula>AE116=10</formula>
    </cfRule>
    <cfRule type="expression" dxfId="557" priority="515">
      <formula>AC116=15</formula>
    </cfRule>
    <cfRule type="expression" dxfId="556" priority="516">
      <formula>AA116=25</formula>
    </cfRule>
    <cfRule type="cellIs" dxfId="555" priority="526" operator="equal">
      <formula>25</formula>
    </cfRule>
  </conditionalFormatting>
  <conditionalFormatting sqref="AE116:AF116">
    <cfRule type="expression" dxfId="554" priority="523">
      <formula>AG116=15</formula>
    </cfRule>
    <cfRule type="expression" dxfId="553" priority="524">
      <formula>AI116=10</formula>
    </cfRule>
    <cfRule type="expression" dxfId="552" priority="525">
      <formula>AG116=15</formula>
    </cfRule>
  </conditionalFormatting>
  <conditionalFormatting sqref="AA116:AB116">
    <cfRule type="expression" dxfId="551" priority="520">
      <formula>AE116=10</formula>
    </cfRule>
    <cfRule type="expression" dxfId="550" priority="521">
      <formula>AA116=25</formula>
    </cfRule>
    <cfRule type="expression" dxfId="549" priority="522">
      <formula>AC116=15</formula>
    </cfRule>
  </conditionalFormatting>
  <conditionalFormatting sqref="AC116:AD116">
    <cfRule type="expression" dxfId="548" priority="517">
      <formula>AC116=15</formula>
    </cfRule>
    <cfRule type="expression" dxfId="547" priority="518">
      <formula>AE116=10</formula>
    </cfRule>
    <cfRule type="expression" dxfId="546" priority="519">
      <formula>AA116=25</formula>
    </cfRule>
  </conditionalFormatting>
  <conditionalFormatting sqref="AE117:AF120">
    <cfRule type="expression" dxfId="545" priority="501">
      <formula>AE117=10</formula>
    </cfRule>
    <cfRule type="expression" dxfId="544" priority="502">
      <formula>AC117=15</formula>
    </cfRule>
    <cfRule type="expression" dxfId="543" priority="503">
      <formula>AA117=25</formula>
    </cfRule>
    <cfRule type="cellIs" dxfId="542" priority="513" operator="equal">
      <formula>25</formula>
    </cfRule>
  </conditionalFormatting>
  <conditionalFormatting sqref="AE117:AF120">
    <cfRule type="expression" dxfId="541" priority="510">
      <formula>AG117=15</formula>
    </cfRule>
    <cfRule type="expression" dxfId="540" priority="511">
      <formula>AI117=10</formula>
    </cfRule>
    <cfRule type="expression" dxfId="539" priority="512">
      <formula>AG117=15</formula>
    </cfRule>
  </conditionalFormatting>
  <conditionalFormatting sqref="AA117:AB120">
    <cfRule type="expression" dxfId="538" priority="507">
      <formula>AE117=10</formula>
    </cfRule>
    <cfRule type="expression" dxfId="537" priority="508">
      <formula>AA117=25</formula>
    </cfRule>
    <cfRule type="expression" dxfId="536" priority="509">
      <formula>AC117=15</formula>
    </cfRule>
  </conditionalFormatting>
  <conditionalFormatting sqref="AC117:AD120">
    <cfRule type="expression" dxfId="535" priority="504">
      <formula>AC117=15</formula>
    </cfRule>
    <cfRule type="expression" dxfId="534" priority="505">
      <formula>AE117=10</formula>
    </cfRule>
    <cfRule type="expression" dxfId="533" priority="506">
      <formula>AA117=25</formula>
    </cfRule>
  </conditionalFormatting>
  <conditionalFormatting sqref="Y116:Y120">
    <cfRule type="expression" dxfId="532" priority="500">
      <formula>Z116="X"</formula>
    </cfRule>
  </conditionalFormatting>
  <conditionalFormatting sqref="AM116">
    <cfRule type="cellIs" dxfId="531" priority="497" operator="equal">
      <formula>0.6</formula>
    </cfRule>
    <cfRule type="cellIs" dxfId="530" priority="498" operator="equal">
      <formula>1</formula>
    </cfRule>
    <cfRule type="cellIs" dxfId="529" priority="499" operator="equal">
      <formula>0.8</formula>
    </cfRule>
  </conditionalFormatting>
  <conditionalFormatting sqref="Z116">
    <cfRule type="cellIs" dxfId="528" priority="496" operator="equal">
      <formula>"X"</formula>
    </cfRule>
  </conditionalFormatting>
  <conditionalFormatting sqref="Z116">
    <cfRule type="cellIs" dxfId="527" priority="495" operator="equal">
      <formula>"X"</formula>
    </cfRule>
  </conditionalFormatting>
  <conditionalFormatting sqref="Z116">
    <cfRule type="expression" dxfId="526" priority="493">
      <formula>Y116=Y</formula>
    </cfRule>
    <cfRule type="expression" dxfId="525" priority="494">
      <formula>Y116="y"</formula>
    </cfRule>
  </conditionalFormatting>
  <conditionalFormatting sqref="T116:T120">
    <cfRule type="expression" dxfId="524" priority="492">
      <formula>"&lt;,2"</formula>
    </cfRule>
  </conditionalFormatting>
  <conditionalFormatting sqref="U116:U120">
    <cfRule type="cellIs" dxfId="523" priority="484" operator="equal">
      <formula>20</formula>
    </cfRule>
    <cfRule type="cellIs" dxfId="522" priority="485" operator="equal">
      <formula>10</formula>
    </cfRule>
    <cfRule type="cellIs" dxfId="521" priority="486" operator="equal">
      <formula>5</formula>
    </cfRule>
    <cfRule type="cellIs" dxfId="520" priority="487" operator="equal">
      <formula>1</formula>
    </cfRule>
    <cfRule type="cellIs" dxfId="519" priority="488" operator="equal">
      <formula>0.8</formula>
    </cfRule>
    <cfRule type="cellIs" dxfId="518" priority="489" operator="equal">
      <formula>0.6</formula>
    </cfRule>
    <cfRule type="cellIs" dxfId="517" priority="490" operator="equal">
      <formula>0.4</formula>
    </cfRule>
    <cfRule type="cellIs" dxfId="516" priority="491" operator="equal">
      <formula>20%</formula>
    </cfRule>
  </conditionalFormatting>
  <conditionalFormatting sqref="S116:S120">
    <cfRule type="cellIs" dxfId="515" priority="483" operator="equal">
      <formula>0.2</formula>
    </cfRule>
  </conditionalFormatting>
  <conditionalFormatting sqref="R116:R120">
    <cfRule type="beginsWith" priority="470" operator="beginsWith" text="La actividad que conlleva el riesgo se ejecuta como máximos 2 veces por año">
      <formula>LEFT(R116,LEN("La actividad que conlleva el riesgo se ejecuta como máximos 2 veces por año"))="La actividad que conlleva el riesgo se ejecuta como máximos 2 veces por año"</formula>
    </cfRule>
    <cfRule type="cellIs" dxfId="514" priority="471" operator="equal">
      <formula>"La actividad que conlleva el riesgo se ejecuta como máximos 2 veces por año"</formula>
    </cfRule>
    <cfRule type="cellIs" dxfId="513" priority="472" operator="equal">
      <formula>"La actividad que conlleva el riesgo se ejecuta como máximos 2 veces por año "</formula>
    </cfRule>
    <cfRule type="containsText" dxfId="512" priority="474" operator="containsText" text="La actividad que conlleva el riesgo se ejecuta como máximos 2 veces por año">
      <formula>NOT(ISERROR(SEARCH("La actividad que conlleva el riesgo se ejecuta como máximos 2 veces por año",R116)))</formula>
    </cfRule>
    <cfRule type="cellIs" dxfId="511" priority="475" operator="equal">
      <formula>"La actividad que conlleva el riesgo se ejecuta como máximos 2 veces por año"</formula>
    </cfRule>
    <cfRule type="cellIs" dxfId="510" priority="476" operator="equal">
      <formula>"La actividad que conlleva el riesgo se ejecuta como máximos 2 veces por año"</formula>
    </cfRule>
  </conditionalFormatting>
  <conditionalFormatting sqref="V116:V120">
    <cfRule type="endsWith" dxfId="509" priority="455" operator="endsWith" text="11">
      <formula>RIGHT(V116,LEN("11"))="11"</formula>
    </cfRule>
    <cfRule type="endsWith" dxfId="508" priority="456" operator="endsWith" text="12">
      <formula>RIGHT(V116,LEN("12"))="12"</formula>
    </cfRule>
    <cfRule type="endsWith" dxfId="507" priority="457" operator="endsWith" text="13">
      <formula>RIGHT(V116,LEN("13"))="13"</formula>
    </cfRule>
    <cfRule type="endsWith" dxfId="506" priority="458" operator="endsWith" text="14">
      <formula>RIGHT(V116,LEN("14"))="14"</formula>
    </cfRule>
    <cfRule type="endsWith" dxfId="505" priority="459" operator="endsWith" text="15">
      <formula>RIGHT(V116,LEN("15"))="15"</formula>
    </cfRule>
    <cfRule type="endsWith" dxfId="504" priority="460" operator="endsWith" text="16">
      <formula>RIGHT(V116,LEN("16"))="16"</formula>
    </cfRule>
    <cfRule type="endsWith" dxfId="503" priority="461" operator="endsWith" text="17">
      <formula>RIGHT(V116,LEN("17"))="17"</formula>
    </cfRule>
    <cfRule type="endsWith" dxfId="502" priority="462" operator="endsWith" text="25">
      <formula>RIGHT(V116,LEN("25"))="25"</formula>
    </cfRule>
    <cfRule type="endsWith" dxfId="501" priority="463" operator="endsWith" text="24">
      <formula>RIGHT(V116,LEN("24"))="24"</formula>
    </cfRule>
    <cfRule type="endsWith" dxfId="500" priority="464" operator="endsWith" text="23">
      <formula>RIGHT(V116,LEN("23"))="23"</formula>
    </cfRule>
    <cfRule type="endsWith" dxfId="499" priority="465" operator="endsWith" text="22">
      <formula>RIGHT(V116,LEN("22"))="22"</formula>
    </cfRule>
    <cfRule type="endsWith" dxfId="498" priority="466" operator="endsWith" text="21">
      <formula>RIGHT(V116,LEN("21"))="21"</formula>
    </cfRule>
    <cfRule type="endsWith" dxfId="497" priority="467" operator="endsWith" text="20">
      <formula>RIGHT(V116,LEN("20"))="20"</formula>
    </cfRule>
    <cfRule type="endsWith" dxfId="496" priority="468" operator="endsWith" text="19">
      <formula>RIGHT(V116,LEN("19"))="19"</formula>
    </cfRule>
    <cfRule type="endsWith" dxfId="495" priority="469" operator="endsWith" text="18">
      <formula>RIGHT(V116,LEN("18"))="18"</formula>
    </cfRule>
  </conditionalFormatting>
  <conditionalFormatting sqref="BE116">
    <cfRule type="cellIs" dxfId="494" priority="454" stopIfTrue="1" operator="equal">
      <formula>"SI"</formula>
    </cfRule>
  </conditionalFormatting>
  <conditionalFormatting sqref="BB116:BB120">
    <cfRule type="expression" dxfId="493" priority="428">
      <formula>"&lt;,2"</formula>
    </cfRule>
  </conditionalFormatting>
  <conditionalFormatting sqref="AZ116:AZ120">
    <cfRule type="expression" dxfId="492" priority="427">
      <formula>"&lt;,2"</formula>
    </cfRule>
  </conditionalFormatting>
  <conditionalFormatting sqref="BD116">
    <cfRule type="expression" dxfId="491" priority="429">
      <formula>$BG116=25</formula>
    </cfRule>
    <cfRule type="expression" dxfId="490" priority="430">
      <formula>$BG116=24</formula>
    </cfRule>
    <cfRule type="expression" dxfId="489" priority="431">
      <formula>$BG116=23</formula>
    </cfRule>
    <cfRule type="expression" dxfId="488" priority="432">
      <formula>$BG116=22</formula>
    </cfRule>
    <cfRule type="expression" dxfId="487" priority="433">
      <formula>$BG116=21</formula>
    </cfRule>
    <cfRule type="expression" dxfId="486" priority="434">
      <formula>$BG116=20</formula>
    </cfRule>
    <cfRule type="expression" dxfId="485" priority="435">
      <formula>$BG116=19</formula>
    </cfRule>
    <cfRule type="expression" dxfId="484" priority="436">
      <formula>$BG116=18</formula>
    </cfRule>
    <cfRule type="expression" dxfId="483" priority="437">
      <formula>$BG116=17</formula>
    </cfRule>
    <cfRule type="expression" dxfId="482" priority="438">
      <formula>$BG116=16</formula>
    </cfRule>
    <cfRule type="expression" dxfId="481" priority="439">
      <formula>$BG116=15</formula>
    </cfRule>
    <cfRule type="expression" dxfId="480" priority="440">
      <formula>$BG116=14</formula>
    </cfRule>
    <cfRule type="expression" dxfId="479" priority="441">
      <formula>$BG116=13</formula>
    </cfRule>
    <cfRule type="expression" dxfId="478" priority="442">
      <formula>$BG116=12</formula>
    </cfRule>
    <cfRule type="expression" dxfId="477" priority="443">
      <formula>$BG116=11</formula>
    </cfRule>
    <cfRule type="expression" dxfId="476" priority="444">
      <formula>$BG116=10</formula>
    </cfRule>
    <cfRule type="expression" dxfId="475" priority="445">
      <formula>$BG116=9</formula>
    </cfRule>
    <cfRule type="expression" dxfId="474" priority="446">
      <formula>$BG116=8</formula>
    </cfRule>
    <cfRule type="expression" dxfId="473" priority="447">
      <formula>$BG116=7</formula>
    </cfRule>
    <cfRule type="expression" dxfId="472" priority="448">
      <formula>$BG116=6</formula>
    </cfRule>
    <cfRule type="expression" dxfId="471" priority="449">
      <formula>$BG116=5</formula>
    </cfRule>
    <cfRule type="expression" dxfId="470" priority="450">
      <formula>$BG116=4</formula>
    </cfRule>
    <cfRule type="expression" dxfId="469" priority="451">
      <formula>$BG116=3</formula>
    </cfRule>
    <cfRule type="expression" dxfId="468" priority="452">
      <formula>$BG116=2</formula>
    </cfRule>
    <cfRule type="expression" dxfId="467" priority="453">
      <formula>$BG116=1</formula>
    </cfRule>
  </conditionalFormatting>
  <conditionalFormatting sqref="BA116:BA120">
    <cfRule type="beginsWith" dxfId="466" priority="422" operator="beginsWith" text="MUY ALTA">
      <formula>LEFT(BA116,LEN("MUY ALTA"))="MUY ALTA"</formula>
    </cfRule>
    <cfRule type="beginsWith" dxfId="465" priority="423" operator="beginsWith" text="ALTA">
      <formula>LEFT(BA116,LEN("ALTA"))="ALTA"</formula>
    </cfRule>
    <cfRule type="beginsWith" dxfId="464" priority="424" operator="beginsWith" text="MEDIA">
      <formula>LEFT(BA116,LEN("MEDIA"))="MEDIA"</formula>
    </cfRule>
    <cfRule type="beginsWith" dxfId="463" priority="425" operator="beginsWith" text="BAJA">
      <formula>LEFT(BA116,LEN("BAJA"))="BAJA"</formula>
    </cfRule>
    <cfRule type="beginsWith" dxfId="462" priority="426" operator="beginsWith" text="MUY BAJA">
      <formula>LEFT(BA116,LEN("MUY BAJA"))="MUY BAJA"</formula>
    </cfRule>
  </conditionalFormatting>
  <conditionalFormatting sqref="BC116:BC120">
    <cfRule type="beginsWith" dxfId="461" priority="417" operator="beginsWith" text="MUY ALTA">
      <formula>LEFT(BC116,LEN("MUY ALTA"))="MUY ALTA"</formula>
    </cfRule>
    <cfRule type="beginsWith" dxfId="460" priority="418" operator="beginsWith" text="ALTA">
      <formula>LEFT(BC116,LEN("ALTA"))="ALTA"</formula>
    </cfRule>
    <cfRule type="beginsWith" dxfId="459" priority="419" operator="beginsWith" text="MEDIA">
      <formula>LEFT(BC116,LEN("MEDIA"))="MEDIA"</formula>
    </cfRule>
    <cfRule type="beginsWith" dxfId="458" priority="420" operator="beginsWith" text="BAJA">
      <formula>LEFT(BC116,LEN("BAJA"))="BAJA"</formula>
    </cfRule>
    <cfRule type="beginsWith" dxfId="457" priority="421" operator="beginsWith" text="MUY BAJA">
      <formula>LEFT(BC116,LEN("MUY BAJA"))="MUY BAJA"</formula>
    </cfRule>
  </conditionalFormatting>
  <conditionalFormatting sqref="BE116:BE120">
    <cfRule type="cellIs" dxfId="456" priority="414" operator="equal">
      <formula>"Evitar"</formula>
    </cfRule>
    <cfRule type="cellIs" dxfId="455" priority="415" operator="equal">
      <formula>"Aceptar"</formula>
    </cfRule>
    <cfRule type="cellIs" dxfId="454" priority="416" operator="equal">
      <formula>"Reducir"</formula>
    </cfRule>
  </conditionalFormatting>
  <conditionalFormatting sqref="BE116:BE120">
    <cfRule type="cellIs" dxfId="453" priority="413" operator="equal">
      <formula>"compartir"</formula>
    </cfRule>
  </conditionalFormatting>
  <conditionalFormatting sqref="Y158:Y162">
    <cfRule type="cellIs" dxfId="452" priority="412" operator="equal">
      <formula>"X"</formula>
    </cfRule>
  </conditionalFormatting>
  <conditionalFormatting sqref="AN158:AO162">
    <cfRule type="cellIs" dxfId="451" priority="410" operator="equal">
      <formula>"NO"</formula>
    </cfRule>
    <cfRule type="cellIs" dxfId="450" priority="411" operator="equal">
      <formula>"SI"</formula>
    </cfRule>
  </conditionalFormatting>
  <conditionalFormatting sqref="AP158:AQ162">
    <cfRule type="cellIs" dxfId="449" priority="408" operator="equal">
      <formula>"ALE"</formula>
    </cfRule>
    <cfRule type="cellIs" dxfId="448" priority="409" operator="equal">
      <formula>"CON"</formula>
    </cfRule>
  </conditionalFormatting>
  <conditionalFormatting sqref="AG158:AH162">
    <cfRule type="cellIs" dxfId="447" priority="407" operator="equal">
      <formula>25</formula>
    </cfRule>
  </conditionalFormatting>
  <conditionalFormatting sqref="AI158:AJ162">
    <cfRule type="cellIs" dxfId="446" priority="406" operator="equal">
      <formula>15</formula>
    </cfRule>
  </conditionalFormatting>
  <conditionalFormatting sqref="Y158:Y162">
    <cfRule type="cellIs" dxfId="445" priority="394" operator="equal">
      <formula>"Y"</formula>
    </cfRule>
  </conditionalFormatting>
  <conditionalFormatting sqref="AL158:AL162">
    <cfRule type="cellIs" dxfId="444" priority="398" operator="equal">
      <formula>0</formula>
    </cfRule>
    <cfRule type="cellIs" dxfId="443" priority="399" operator="between">
      <formula>"0.1"</formula>
      <formula>100</formula>
    </cfRule>
    <cfRule type="cellIs" dxfId="442" priority="400" operator="between">
      <formula>0</formula>
      <formula>100</formula>
    </cfRule>
    <cfRule type="cellIs" dxfId="441" priority="401" operator="between">
      <formula>0</formula>
      <formula>100</formula>
    </cfRule>
  </conditionalFormatting>
  <conditionalFormatting sqref="AL158:AL162">
    <cfRule type="cellIs" dxfId="440" priority="397" operator="equal">
      <formula>0.58</formula>
    </cfRule>
  </conditionalFormatting>
  <conditionalFormatting sqref="AR158:AS162">
    <cfRule type="cellIs" dxfId="439" priority="395" operator="equal">
      <formula>"NO"</formula>
    </cfRule>
  </conditionalFormatting>
  <conditionalFormatting sqref="AG158:AH162">
    <cfRule type="expression" dxfId="438" priority="391">
      <formula>AI158=15</formula>
    </cfRule>
  </conditionalFormatting>
  <conditionalFormatting sqref="AI158:AJ162">
    <cfRule type="expression" dxfId="437" priority="390">
      <formula>AG158=25</formula>
    </cfRule>
  </conditionalFormatting>
  <conditionalFormatting sqref="AE158:AF158">
    <cfRule type="expression" dxfId="436" priority="377">
      <formula>AE158=10</formula>
    </cfRule>
    <cfRule type="expression" dxfId="435" priority="378">
      <formula>AC158=15</formula>
    </cfRule>
    <cfRule type="expression" dxfId="434" priority="379">
      <formula>AA158=25</formula>
    </cfRule>
    <cfRule type="cellIs" dxfId="433" priority="389" operator="equal">
      <formula>25</formula>
    </cfRule>
  </conditionalFormatting>
  <conditionalFormatting sqref="AE158:AF158">
    <cfRule type="expression" dxfId="432" priority="386">
      <formula>AG158=15</formula>
    </cfRule>
    <cfRule type="expression" dxfId="431" priority="387">
      <formula>AI158=10</formula>
    </cfRule>
    <cfRule type="expression" dxfId="430" priority="388">
      <formula>AG158=15</formula>
    </cfRule>
  </conditionalFormatting>
  <conditionalFormatting sqref="AA158:AB158">
    <cfRule type="expression" dxfId="429" priority="383">
      <formula>AE158=10</formula>
    </cfRule>
    <cfRule type="expression" dxfId="428" priority="384">
      <formula>AA158=25</formula>
    </cfRule>
    <cfRule type="expression" dxfId="427" priority="385">
      <formula>AC158=15</formula>
    </cfRule>
  </conditionalFormatting>
  <conditionalFormatting sqref="AC158:AD158">
    <cfRule type="expression" dxfId="426" priority="380">
      <formula>AC158=15</formula>
    </cfRule>
    <cfRule type="expression" dxfId="425" priority="381">
      <formula>AE158=10</formula>
    </cfRule>
    <cfRule type="expression" dxfId="424" priority="382">
      <formula>AA158=25</formula>
    </cfRule>
  </conditionalFormatting>
  <conditionalFormatting sqref="AE159:AF162">
    <cfRule type="expression" dxfId="423" priority="364">
      <formula>AE159=10</formula>
    </cfRule>
    <cfRule type="expression" dxfId="422" priority="365">
      <formula>AC159=15</formula>
    </cfRule>
    <cfRule type="expression" dxfId="421" priority="366">
      <formula>AA159=25</formula>
    </cfRule>
    <cfRule type="cellIs" dxfId="420" priority="376" operator="equal">
      <formula>25</formula>
    </cfRule>
  </conditionalFormatting>
  <conditionalFormatting sqref="AE159:AF162">
    <cfRule type="expression" dxfId="419" priority="373">
      <formula>AG159=15</formula>
    </cfRule>
    <cfRule type="expression" dxfId="418" priority="374">
      <formula>AI159=10</formula>
    </cfRule>
    <cfRule type="expression" dxfId="417" priority="375">
      <formula>AG159=15</formula>
    </cfRule>
  </conditionalFormatting>
  <conditionalFormatting sqref="AA159:AB162">
    <cfRule type="expression" dxfId="416" priority="370">
      <formula>AE159=10</formula>
    </cfRule>
    <cfRule type="expression" dxfId="415" priority="371">
      <formula>AA159=25</formula>
    </cfRule>
    <cfRule type="expression" dxfId="414" priority="372">
      <formula>AC159=15</formula>
    </cfRule>
  </conditionalFormatting>
  <conditionalFormatting sqref="AC159:AD162">
    <cfRule type="expression" dxfId="413" priority="367">
      <formula>AC159=15</formula>
    </cfRule>
    <cfRule type="expression" dxfId="412" priority="368">
      <formula>AE159=10</formula>
    </cfRule>
    <cfRule type="expression" dxfId="411" priority="369">
      <formula>AA159=25</formula>
    </cfRule>
  </conditionalFormatting>
  <conditionalFormatting sqref="Y158:Y162">
    <cfRule type="expression" dxfId="410" priority="363">
      <formula>Z158="X"</formula>
    </cfRule>
  </conditionalFormatting>
  <conditionalFormatting sqref="AM158">
    <cfRule type="cellIs" dxfId="409" priority="360" operator="equal">
      <formula>0.6</formula>
    </cfRule>
    <cfRule type="cellIs" dxfId="408" priority="361" operator="equal">
      <formula>1</formula>
    </cfRule>
    <cfRule type="cellIs" dxfId="407" priority="362" operator="equal">
      <formula>0.8</formula>
    </cfRule>
  </conditionalFormatting>
  <conditionalFormatting sqref="Z158">
    <cfRule type="cellIs" dxfId="406" priority="359" operator="equal">
      <formula>"X"</formula>
    </cfRule>
  </conditionalFormatting>
  <conditionalFormatting sqref="Z158">
    <cfRule type="cellIs" dxfId="405" priority="358" operator="equal">
      <formula>"X"</formula>
    </cfRule>
  </conditionalFormatting>
  <conditionalFormatting sqref="Z158">
    <cfRule type="expression" dxfId="404" priority="356">
      <formula>Y158=Y</formula>
    </cfRule>
    <cfRule type="expression" dxfId="403" priority="357">
      <formula>Y158="y"</formula>
    </cfRule>
  </conditionalFormatting>
  <conditionalFormatting sqref="T158:T162">
    <cfRule type="expression" dxfId="402" priority="355">
      <formula>"&lt;,2"</formula>
    </cfRule>
  </conditionalFormatting>
  <conditionalFormatting sqref="U158:U162">
    <cfRule type="cellIs" dxfId="401" priority="347" operator="equal">
      <formula>20</formula>
    </cfRule>
    <cfRule type="cellIs" dxfId="400" priority="348" operator="equal">
      <formula>10</formula>
    </cfRule>
    <cfRule type="cellIs" dxfId="399" priority="349" operator="equal">
      <formula>5</formula>
    </cfRule>
    <cfRule type="cellIs" dxfId="398" priority="350" operator="equal">
      <formula>1</formula>
    </cfRule>
    <cfRule type="cellIs" dxfId="397" priority="351" operator="equal">
      <formula>0.8</formula>
    </cfRule>
    <cfRule type="cellIs" dxfId="396" priority="352" operator="equal">
      <formula>0.6</formula>
    </cfRule>
    <cfRule type="cellIs" dxfId="395" priority="353" operator="equal">
      <formula>0.4</formula>
    </cfRule>
    <cfRule type="cellIs" dxfId="394" priority="354" operator="equal">
      <formula>20%</formula>
    </cfRule>
  </conditionalFormatting>
  <conditionalFormatting sqref="S158:S162">
    <cfRule type="cellIs" dxfId="393" priority="346" operator="equal">
      <formula>0.2</formula>
    </cfRule>
  </conditionalFormatting>
  <conditionalFormatting sqref="R158:R162">
    <cfRule type="beginsWith" priority="333" operator="beginsWith" text="La actividad que conlleva el riesgo se ejecuta como máximos 2 veces por año">
      <formula>LEFT(R158,LEN("La actividad que conlleva el riesgo se ejecuta como máximos 2 veces por año"))="La actividad que conlleva el riesgo se ejecuta como máximos 2 veces por año"</formula>
    </cfRule>
    <cfRule type="cellIs" dxfId="392" priority="334" operator="equal">
      <formula>"La actividad que conlleva el riesgo se ejecuta como máximos 2 veces por año"</formula>
    </cfRule>
    <cfRule type="cellIs" dxfId="391" priority="335" operator="equal">
      <formula>"La actividad que conlleva el riesgo se ejecuta como máximos 2 veces por año "</formula>
    </cfRule>
    <cfRule type="containsText" dxfId="390" priority="337" operator="containsText" text="La actividad que conlleva el riesgo se ejecuta como máximos 2 veces por año">
      <formula>NOT(ISERROR(SEARCH("La actividad que conlleva el riesgo se ejecuta como máximos 2 veces por año",R158)))</formula>
    </cfRule>
    <cfRule type="cellIs" dxfId="389" priority="338" operator="equal">
      <formula>"La actividad que conlleva el riesgo se ejecuta como máximos 2 veces por año"</formula>
    </cfRule>
    <cfRule type="cellIs" dxfId="388" priority="339" operator="equal">
      <formula>"La actividad que conlleva el riesgo se ejecuta como máximos 2 veces por año"</formula>
    </cfRule>
  </conditionalFormatting>
  <conditionalFormatting sqref="V158:V162">
    <cfRule type="endsWith" dxfId="387" priority="318" operator="endsWith" text="11">
      <formula>RIGHT(V158,LEN("11"))="11"</formula>
    </cfRule>
    <cfRule type="endsWith" dxfId="386" priority="319" operator="endsWith" text="12">
      <formula>RIGHT(V158,LEN("12"))="12"</formula>
    </cfRule>
    <cfRule type="endsWith" dxfId="385" priority="320" operator="endsWith" text="13">
      <formula>RIGHT(V158,LEN("13"))="13"</formula>
    </cfRule>
    <cfRule type="endsWith" dxfId="384" priority="321" operator="endsWith" text="14">
      <formula>RIGHT(V158,LEN("14"))="14"</formula>
    </cfRule>
    <cfRule type="endsWith" dxfId="383" priority="322" operator="endsWith" text="15">
      <formula>RIGHT(V158,LEN("15"))="15"</formula>
    </cfRule>
    <cfRule type="endsWith" dxfId="382" priority="323" operator="endsWith" text="16">
      <formula>RIGHT(V158,LEN("16"))="16"</formula>
    </cfRule>
    <cfRule type="endsWith" dxfId="381" priority="324" operator="endsWith" text="17">
      <formula>RIGHT(V158,LEN("17"))="17"</formula>
    </cfRule>
    <cfRule type="endsWith" dxfId="380" priority="325" operator="endsWith" text="25">
      <formula>RIGHT(V158,LEN("25"))="25"</formula>
    </cfRule>
    <cfRule type="endsWith" dxfId="379" priority="326" operator="endsWith" text="24">
      <formula>RIGHT(V158,LEN("24"))="24"</formula>
    </cfRule>
    <cfRule type="endsWith" dxfId="378" priority="327" operator="endsWith" text="23">
      <formula>RIGHT(V158,LEN("23"))="23"</formula>
    </cfRule>
    <cfRule type="endsWith" dxfId="377" priority="328" operator="endsWith" text="22">
      <formula>RIGHT(V158,LEN("22"))="22"</formula>
    </cfRule>
    <cfRule type="endsWith" dxfId="376" priority="329" operator="endsWith" text="21">
      <formula>RIGHT(V158,LEN("21"))="21"</formula>
    </cfRule>
    <cfRule type="endsWith" dxfId="375" priority="330" operator="endsWith" text="20">
      <formula>RIGHT(V158,LEN("20"))="20"</formula>
    </cfRule>
    <cfRule type="endsWith" dxfId="374" priority="331" operator="endsWith" text="19">
      <formula>RIGHT(V158,LEN("19"))="19"</formula>
    </cfRule>
    <cfRule type="endsWith" dxfId="373" priority="332" operator="endsWith" text="18">
      <formula>RIGHT(V158,LEN("18"))="18"</formula>
    </cfRule>
  </conditionalFormatting>
  <conditionalFormatting sqref="BE158">
    <cfRule type="cellIs" dxfId="372" priority="317" stopIfTrue="1" operator="equal">
      <formula>"SI"</formula>
    </cfRule>
  </conditionalFormatting>
  <conditionalFormatting sqref="BB158:BB162">
    <cfRule type="expression" dxfId="371" priority="291">
      <formula>"&lt;,2"</formula>
    </cfRule>
  </conditionalFormatting>
  <conditionalFormatting sqref="AZ158:AZ162">
    <cfRule type="expression" dxfId="370" priority="290">
      <formula>"&lt;,2"</formula>
    </cfRule>
  </conditionalFormatting>
  <conditionalFormatting sqref="BD158">
    <cfRule type="expression" dxfId="369" priority="292">
      <formula>$BG158=25</formula>
    </cfRule>
    <cfRule type="expression" dxfId="368" priority="293">
      <formula>$BG158=24</formula>
    </cfRule>
    <cfRule type="expression" dxfId="367" priority="294">
      <formula>$BG158=23</formula>
    </cfRule>
    <cfRule type="expression" dxfId="366" priority="295">
      <formula>$BG158=22</formula>
    </cfRule>
    <cfRule type="expression" dxfId="365" priority="296">
      <formula>$BG158=21</formula>
    </cfRule>
    <cfRule type="expression" dxfId="364" priority="297">
      <formula>$BG158=20</formula>
    </cfRule>
    <cfRule type="expression" dxfId="363" priority="298">
      <formula>$BG158=19</formula>
    </cfRule>
    <cfRule type="expression" dxfId="362" priority="299">
      <formula>$BG158=18</formula>
    </cfRule>
    <cfRule type="expression" dxfId="361" priority="300">
      <formula>$BG158=17</formula>
    </cfRule>
    <cfRule type="expression" dxfId="360" priority="301">
      <formula>$BG158=16</formula>
    </cfRule>
    <cfRule type="expression" dxfId="359" priority="302">
      <formula>$BG158=15</formula>
    </cfRule>
    <cfRule type="expression" dxfId="358" priority="303">
      <formula>$BG158=14</formula>
    </cfRule>
    <cfRule type="expression" dxfId="357" priority="304">
      <formula>$BG158=13</formula>
    </cfRule>
    <cfRule type="expression" dxfId="356" priority="305">
      <formula>$BG158=12</formula>
    </cfRule>
    <cfRule type="expression" dxfId="355" priority="306">
      <formula>$BG158=11</formula>
    </cfRule>
    <cfRule type="expression" dxfId="354" priority="307">
      <formula>$BG158=10</formula>
    </cfRule>
    <cfRule type="expression" dxfId="353" priority="308">
      <formula>$BG158=9</formula>
    </cfRule>
    <cfRule type="expression" dxfId="352" priority="309">
      <formula>$BG158=8</formula>
    </cfRule>
    <cfRule type="expression" dxfId="351" priority="310">
      <formula>$BG158=7</formula>
    </cfRule>
    <cfRule type="expression" dxfId="350" priority="311">
      <formula>$BG158=6</formula>
    </cfRule>
    <cfRule type="expression" dxfId="349" priority="312">
      <formula>$BG158=5</formula>
    </cfRule>
    <cfRule type="expression" dxfId="348" priority="313">
      <formula>$BG158=4</formula>
    </cfRule>
    <cfRule type="expression" dxfId="347" priority="314">
      <formula>$BG158=3</formula>
    </cfRule>
    <cfRule type="expression" dxfId="346" priority="315">
      <formula>$BG158=2</formula>
    </cfRule>
    <cfRule type="expression" dxfId="345" priority="316">
      <formula>$BG158=1</formula>
    </cfRule>
  </conditionalFormatting>
  <conditionalFormatting sqref="BA158:BA162">
    <cfRule type="beginsWith" dxfId="344" priority="285" operator="beginsWith" text="MUY ALTA">
      <formula>LEFT(BA158,LEN("MUY ALTA"))="MUY ALTA"</formula>
    </cfRule>
    <cfRule type="beginsWith" dxfId="343" priority="286" operator="beginsWith" text="ALTA">
      <formula>LEFT(BA158,LEN("ALTA"))="ALTA"</formula>
    </cfRule>
    <cfRule type="beginsWith" dxfId="342" priority="287" operator="beginsWith" text="MEDIA">
      <formula>LEFT(BA158,LEN("MEDIA"))="MEDIA"</formula>
    </cfRule>
    <cfRule type="beginsWith" dxfId="341" priority="288" operator="beginsWith" text="BAJA">
      <formula>LEFT(BA158,LEN("BAJA"))="BAJA"</formula>
    </cfRule>
    <cfRule type="beginsWith" dxfId="340" priority="289" operator="beginsWith" text="MUY BAJA">
      <formula>LEFT(BA158,LEN("MUY BAJA"))="MUY BAJA"</formula>
    </cfRule>
  </conditionalFormatting>
  <conditionalFormatting sqref="BC158:BC162">
    <cfRule type="beginsWith" dxfId="339" priority="280" operator="beginsWith" text="MUY ALTA">
      <formula>LEFT(BC158,LEN("MUY ALTA"))="MUY ALTA"</formula>
    </cfRule>
    <cfRule type="beginsWith" dxfId="338" priority="281" operator="beginsWith" text="ALTA">
      <formula>LEFT(BC158,LEN("ALTA"))="ALTA"</formula>
    </cfRule>
    <cfRule type="beginsWith" dxfId="337" priority="282" operator="beginsWith" text="MEDIA">
      <formula>LEFT(BC158,LEN("MEDIA"))="MEDIA"</formula>
    </cfRule>
    <cfRule type="beginsWith" dxfId="336" priority="283" operator="beginsWith" text="BAJA">
      <formula>LEFT(BC158,LEN("BAJA"))="BAJA"</formula>
    </cfRule>
    <cfRule type="beginsWith" dxfId="335" priority="284" operator="beginsWith" text="MUY BAJA">
      <formula>LEFT(BC158,LEN("MUY BAJA"))="MUY BAJA"</formula>
    </cfRule>
  </conditionalFormatting>
  <conditionalFormatting sqref="BE158:BE162">
    <cfRule type="cellIs" dxfId="334" priority="277" operator="equal">
      <formula>"Evitar"</formula>
    </cfRule>
    <cfRule type="cellIs" dxfId="333" priority="278" operator="equal">
      <formula>"Aceptar"</formula>
    </cfRule>
    <cfRule type="cellIs" dxfId="332" priority="279" operator="equal">
      <formula>"Reducir"</formula>
    </cfRule>
  </conditionalFormatting>
  <conditionalFormatting sqref="BE158:BE162">
    <cfRule type="cellIs" dxfId="331" priority="276" operator="equal">
      <formula>"compartir"</formula>
    </cfRule>
  </conditionalFormatting>
  <conditionalFormatting sqref="CD26:CS30">
    <cfRule type="cellIs" dxfId="330" priority="137" operator="equal">
      <formula>"NO"</formula>
    </cfRule>
    <cfRule type="cellIs" dxfId="329" priority="138" operator="equal">
      <formula>"SI"</formula>
    </cfRule>
  </conditionalFormatting>
  <conditionalFormatting sqref="CD32:CS36">
    <cfRule type="cellIs" dxfId="328" priority="135" operator="equal">
      <formula>"NO"</formula>
    </cfRule>
    <cfRule type="cellIs" dxfId="327" priority="136" operator="equal">
      <formula>"SI"</formula>
    </cfRule>
  </conditionalFormatting>
  <conditionalFormatting sqref="CD38:CS42">
    <cfRule type="cellIs" dxfId="326" priority="133" operator="equal">
      <formula>"NO"</formula>
    </cfRule>
    <cfRule type="cellIs" dxfId="325" priority="134" operator="equal">
      <formula>"SI"</formula>
    </cfRule>
  </conditionalFormatting>
  <conditionalFormatting sqref="CD44:CS48">
    <cfRule type="cellIs" dxfId="324" priority="131" operator="equal">
      <formula>"NO"</formula>
    </cfRule>
    <cfRule type="cellIs" dxfId="323" priority="132" operator="equal">
      <formula>"SI"</formula>
    </cfRule>
  </conditionalFormatting>
  <conditionalFormatting sqref="CD50:CS54">
    <cfRule type="cellIs" dxfId="322" priority="129" operator="equal">
      <formula>"NO"</formula>
    </cfRule>
    <cfRule type="cellIs" dxfId="321" priority="130" operator="equal">
      <formula>"SI"</formula>
    </cfRule>
  </conditionalFormatting>
  <conditionalFormatting sqref="CD56:CS60">
    <cfRule type="cellIs" dxfId="320" priority="127" operator="equal">
      <formula>"NO"</formula>
    </cfRule>
    <cfRule type="cellIs" dxfId="319" priority="128" operator="equal">
      <formula>"SI"</formula>
    </cfRule>
  </conditionalFormatting>
  <conditionalFormatting sqref="CD62:CS66">
    <cfRule type="cellIs" dxfId="318" priority="125" operator="equal">
      <formula>"NO"</formula>
    </cfRule>
    <cfRule type="cellIs" dxfId="317" priority="126" operator="equal">
      <formula>"SI"</formula>
    </cfRule>
  </conditionalFormatting>
  <conditionalFormatting sqref="CD68:CS72">
    <cfRule type="cellIs" dxfId="316" priority="123" operator="equal">
      <formula>"NO"</formula>
    </cfRule>
    <cfRule type="cellIs" dxfId="315" priority="124" operator="equal">
      <formula>"SI"</formula>
    </cfRule>
  </conditionalFormatting>
  <conditionalFormatting sqref="CD74:CS78">
    <cfRule type="cellIs" dxfId="314" priority="121" operator="equal">
      <formula>"NO"</formula>
    </cfRule>
    <cfRule type="cellIs" dxfId="313" priority="122" operator="equal">
      <formula>"SI"</formula>
    </cfRule>
  </conditionalFormatting>
  <conditionalFormatting sqref="CD80:CS84">
    <cfRule type="cellIs" dxfId="312" priority="119" operator="equal">
      <formula>"NO"</formula>
    </cfRule>
    <cfRule type="cellIs" dxfId="311" priority="120" operator="equal">
      <formula>"SI"</formula>
    </cfRule>
  </conditionalFormatting>
  <conditionalFormatting sqref="CD86:CS90">
    <cfRule type="cellIs" dxfId="310" priority="117" operator="equal">
      <formula>"NO"</formula>
    </cfRule>
    <cfRule type="cellIs" dxfId="309" priority="118" operator="equal">
      <formula>"SI"</formula>
    </cfRule>
  </conditionalFormatting>
  <conditionalFormatting sqref="CD92:CS96">
    <cfRule type="cellIs" dxfId="308" priority="115" operator="equal">
      <formula>"NO"</formula>
    </cfRule>
    <cfRule type="cellIs" dxfId="307" priority="116" operator="equal">
      <formula>"SI"</formula>
    </cfRule>
  </conditionalFormatting>
  <conditionalFormatting sqref="CD98:CS102">
    <cfRule type="cellIs" dxfId="306" priority="113" operator="equal">
      <formula>"NO"</formula>
    </cfRule>
    <cfRule type="cellIs" dxfId="305" priority="114" operator="equal">
      <formula>"SI"</formula>
    </cfRule>
  </conditionalFormatting>
  <conditionalFormatting sqref="CD104:CS108">
    <cfRule type="cellIs" dxfId="304" priority="111" operator="equal">
      <formula>"NO"</formula>
    </cfRule>
    <cfRule type="cellIs" dxfId="303" priority="112" operator="equal">
      <formula>"SI"</formula>
    </cfRule>
  </conditionalFormatting>
  <conditionalFormatting sqref="CD110:CS114">
    <cfRule type="cellIs" dxfId="302" priority="109" operator="equal">
      <formula>"NO"</formula>
    </cfRule>
    <cfRule type="cellIs" dxfId="301" priority="110" operator="equal">
      <formula>"SI"</formula>
    </cfRule>
  </conditionalFormatting>
  <conditionalFormatting sqref="CD116:CS120">
    <cfRule type="cellIs" dxfId="300" priority="107" operator="equal">
      <formula>"NO"</formula>
    </cfRule>
    <cfRule type="cellIs" dxfId="299" priority="108" operator="equal">
      <formula>"SI"</formula>
    </cfRule>
  </conditionalFormatting>
  <conditionalFormatting sqref="CD122:CS126">
    <cfRule type="cellIs" dxfId="298" priority="105" operator="equal">
      <formula>"NO"</formula>
    </cfRule>
    <cfRule type="cellIs" dxfId="297" priority="106" operator="equal">
      <formula>"SI"</formula>
    </cfRule>
  </conditionalFormatting>
  <conditionalFormatting sqref="CD128:CS132">
    <cfRule type="cellIs" dxfId="296" priority="103" operator="equal">
      <formula>"NO"</formula>
    </cfRule>
    <cfRule type="cellIs" dxfId="295" priority="104" operator="equal">
      <formula>"SI"</formula>
    </cfRule>
  </conditionalFormatting>
  <conditionalFormatting sqref="CD134:CS138">
    <cfRule type="cellIs" dxfId="294" priority="101" operator="equal">
      <formula>"NO"</formula>
    </cfRule>
    <cfRule type="cellIs" dxfId="293" priority="102" operator="equal">
      <formula>"SI"</formula>
    </cfRule>
  </conditionalFormatting>
  <conditionalFormatting sqref="CD140:CS144">
    <cfRule type="cellIs" dxfId="292" priority="99" operator="equal">
      <formula>"NO"</formula>
    </cfRule>
    <cfRule type="cellIs" dxfId="291" priority="100" operator="equal">
      <formula>"SI"</formula>
    </cfRule>
  </conditionalFormatting>
  <conditionalFormatting sqref="CD146:CS150">
    <cfRule type="cellIs" dxfId="290" priority="97" operator="equal">
      <formula>"NO"</formula>
    </cfRule>
    <cfRule type="cellIs" dxfId="289" priority="98" operator="equal">
      <formula>"SI"</formula>
    </cfRule>
  </conditionalFormatting>
  <conditionalFormatting sqref="CD152:CS156">
    <cfRule type="cellIs" dxfId="288" priority="95" operator="equal">
      <formula>"NO"</formula>
    </cfRule>
    <cfRule type="cellIs" dxfId="287" priority="96" operator="equal">
      <formula>"SI"</formula>
    </cfRule>
  </conditionalFormatting>
  <conditionalFormatting sqref="CD158:CS162">
    <cfRule type="cellIs" dxfId="286" priority="93" operator="equal">
      <formula>"NO"</formula>
    </cfRule>
    <cfRule type="cellIs" dxfId="285" priority="94" operator="equal">
      <formula>"SI"</formula>
    </cfRule>
  </conditionalFormatting>
  <conditionalFormatting sqref="DD26:DS30">
    <cfRule type="cellIs" dxfId="284" priority="91" operator="equal">
      <formula>"NO"</formula>
    </cfRule>
    <cfRule type="cellIs" dxfId="283" priority="92" operator="equal">
      <formula>"SI"</formula>
    </cfRule>
  </conditionalFormatting>
  <conditionalFormatting sqref="CZ26:DC30">
    <cfRule type="cellIs" dxfId="282" priority="89" operator="equal">
      <formula>"NO"</formula>
    </cfRule>
    <cfRule type="cellIs" dxfId="281" priority="90" operator="equal">
      <formula>"SI"</formula>
    </cfRule>
  </conditionalFormatting>
  <conditionalFormatting sqref="DD32:DS36">
    <cfRule type="cellIs" dxfId="280" priority="87" operator="equal">
      <formula>"NO"</formula>
    </cfRule>
    <cfRule type="cellIs" dxfId="279" priority="88" operator="equal">
      <formula>"SI"</formula>
    </cfRule>
  </conditionalFormatting>
  <conditionalFormatting sqref="CZ32:DC36">
    <cfRule type="cellIs" dxfId="278" priority="85" operator="equal">
      <formula>"NO"</formula>
    </cfRule>
    <cfRule type="cellIs" dxfId="277" priority="86" operator="equal">
      <formula>"SI"</formula>
    </cfRule>
  </conditionalFormatting>
  <conditionalFormatting sqref="DD38:DS42">
    <cfRule type="cellIs" dxfId="276" priority="83" operator="equal">
      <formula>"NO"</formula>
    </cfRule>
    <cfRule type="cellIs" dxfId="275" priority="84" operator="equal">
      <formula>"SI"</formula>
    </cfRule>
  </conditionalFormatting>
  <conditionalFormatting sqref="CZ38:DC42">
    <cfRule type="cellIs" dxfId="274" priority="81" operator="equal">
      <formula>"NO"</formula>
    </cfRule>
    <cfRule type="cellIs" dxfId="273" priority="82" operator="equal">
      <formula>"SI"</formula>
    </cfRule>
  </conditionalFormatting>
  <conditionalFormatting sqref="DD44:DS48">
    <cfRule type="cellIs" dxfId="272" priority="79" operator="equal">
      <formula>"NO"</formula>
    </cfRule>
    <cfRule type="cellIs" dxfId="271" priority="80" operator="equal">
      <formula>"SI"</formula>
    </cfRule>
  </conditionalFormatting>
  <conditionalFormatting sqref="CZ44:DC48">
    <cfRule type="cellIs" dxfId="270" priority="77" operator="equal">
      <formula>"NO"</formula>
    </cfRule>
    <cfRule type="cellIs" dxfId="269" priority="78" operator="equal">
      <formula>"SI"</formula>
    </cfRule>
  </conditionalFormatting>
  <conditionalFormatting sqref="DD50:DS54">
    <cfRule type="cellIs" dxfId="268" priority="75" operator="equal">
      <formula>"NO"</formula>
    </cfRule>
    <cfRule type="cellIs" dxfId="267" priority="76" operator="equal">
      <formula>"SI"</formula>
    </cfRule>
  </conditionalFormatting>
  <conditionalFormatting sqref="CZ50:DC54">
    <cfRule type="cellIs" dxfId="266" priority="73" operator="equal">
      <formula>"NO"</formula>
    </cfRule>
    <cfRule type="cellIs" dxfId="265" priority="74" operator="equal">
      <formula>"SI"</formula>
    </cfRule>
  </conditionalFormatting>
  <conditionalFormatting sqref="DD56:DS60">
    <cfRule type="cellIs" dxfId="264" priority="71" operator="equal">
      <formula>"NO"</formula>
    </cfRule>
    <cfRule type="cellIs" dxfId="263" priority="72" operator="equal">
      <formula>"SI"</formula>
    </cfRule>
  </conditionalFormatting>
  <conditionalFormatting sqref="CZ56:DC60">
    <cfRule type="cellIs" dxfId="262" priority="69" operator="equal">
      <formula>"NO"</formula>
    </cfRule>
    <cfRule type="cellIs" dxfId="261" priority="70" operator="equal">
      <formula>"SI"</formula>
    </cfRule>
  </conditionalFormatting>
  <conditionalFormatting sqref="DD62:DS66">
    <cfRule type="cellIs" dxfId="260" priority="67" operator="equal">
      <formula>"NO"</formula>
    </cfRule>
    <cfRule type="cellIs" dxfId="259" priority="68" operator="equal">
      <formula>"SI"</formula>
    </cfRule>
  </conditionalFormatting>
  <conditionalFormatting sqref="CZ62:DC66">
    <cfRule type="cellIs" dxfId="258" priority="65" operator="equal">
      <formula>"NO"</formula>
    </cfRule>
    <cfRule type="cellIs" dxfId="257" priority="66" operator="equal">
      <formula>"SI"</formula>
    </cfRule>
  </conditionalFormatting>
  <conditionalFormatting sqref="DD68:DS72">
    <cfRule type="cellIs" dxfId="256" priority="63" operator="equal">
      <formula>"NO"</formula>
    </cfRule>
    <cfRule type="cellIs" dxfId="255" priority="64" operator="equal">
      <formula>"SI"</formula>
    </cfRule>
  </conditionalFormatting>
  <conditionalFormatting sqref="CZ68:DC72">
    <cfRule type="cellIs" dxfId="254" priority="61" operator="equal">
      <formula>"NO"</formula>
    </cfRule>
    <cfRule type="cellIs" dxfId="253" priority="62" operator="equal">
      <formula>"SI"</formula>
    </cfRule>
  </conditionalFormatting>
  <conditionalFormatting sqref="DD74:DS78">
    <cfRule type="cellIs" dxfId="252" priority="59" operator="equal">
      <formula>"NO"</formula>
    </cfRule>
    <cfRule type="cellIs" dxfId="251" priority="60" operator="equal">
      <formula>"SI"</formula>
    </cfRule>
  </conditionalFormatting>
  <conditionalFormatting sqref="CZ74:DC78">
    <cfRule type="cellIs" dxfId="250" priority="57" operator="equal">
      <formula>"NO"</formula>
    </cfRule>
    <cfRule type="cellIs" dxfId="249" priority="58" operator="equal">
      <formula>"SI"</formula>
    </cfRule>
  </conditionalFormatting>
  <conditionalFormatting sqref="DD80:DS84">
    <cfRule type="cellIs" dxfId="248" priority="55" operator="equal">
      <formula>"NO"</formula>
    </cfRule>
    <cfRule type="cellIs" dxfId="247" priority="56" operator="equal">
      <formula>"SI"</formula>
    </cfRule>
  </conditionalFormatting>
  <conditionalFormatting sqref="CZ80:DC84">
    <cfRule type="cellIs" dxfId="246" priority="53" operator="equal">
      <formula>"NO"</formula>
    </cfRule>
    <cfRule type="cellIs" dxfId="245" priority="54" operator="equal">
      <formula>"SI"</formula>
    </cfRule>
  </conditionalFormatting>
  <conditionalFormatting sqref="DD86:DS90">
    <cfRule type="cellIs" dxfId="244" priority="51" operator="equal">
      <formula>"NO"</formula>
    </cfRule>
    <cfRule type="cellIs" dxfId="243" priority="52" operator="equal">
      <formula>"SI"</formula>
    </cfRule>
  </conditionalFormatting>
  <conditionalFormatting sqref="CZ86:DC90">
    <cfRule type="cellIs" dxfId="242" priority="49" operator="equal">
      <formula>"NO"</formula>
    </cfRule>
    <cfRule type="cellIs" dxfId="241" priority="50" operator="equal">
      <formula>"SI"</formula>
    </cfRule>
  </conditionalFormatting>
  <conditionalFormatting sqref="DD92:DS96">
    <cfRule type="cellIs" dxfId="240" priority="47" operator="equal">
      <formula>"NO"</formula>
    </cfRule>
    <cfRule type="cellIs" dxfId="239" priority="48" operator="equal">
      <formula>"SI"</formula>
    </cfRule>
  </conditionalFormatting>
  <conditionalFormatting sqref="CZ92:DC96">
    <cfRule type="cellIs" dxfId="238" priority="45" operator="equal">
      <formula>"NO"</formula>
    </cfRule>
    <cfRule type="cellIs" dxfId="237" priority="46" operator="equal">
      <formula>"SI"</formula>
    </cfRule>
  </conditionalFormatting>
  <conditionalFormatting sqref="DD98:DS102">
    <cfRule type="cellIs" dxfId="236" priority="43" operator="equal">
      <formula>"NO"</formula>
    </cfRule>
    <cfRule type="cellIs" dxfId="235" priority="44" operator="equal">
      <formula>"SI"</formula>
    </cfRule>
  </conditionalFormatting>
  <conditionalFormatting sqref="CZ98:DC102">
    <cfRule type="cellIs" dxfId="234" priority="41" operator="equal">
      <formula>"NO"</formula>
    </cfRule>
    <cfRule type="cellIs" dxfId="233" priority="42" operator="equal">
      <formula>"SI"</formula>
    </cfRule>
  </conditionalFormatting>
  <conditionalFormatting sqref="DD104:DS108">
    <cfRule type="cellIs" dxfId="232" priority="39" operator="equal">
      <formula>"NO"</formula>
    </cfRule>
    <cfRule type="cellIs" dxfId="231" priority="40" operator="equal">
      <formula>"SI"</formula>
    </cfRule>
  </conditionalFormatting>
  <conditionalFormatting sqref="CZ104:DC108">
    <cfRule type="cellIs" dxfId="230" priority="37" operator="equal">
      <formula>"NO"</formula>
    </cfRule>
    <cfRule type="cellIs" dxfId="229" priority="38" operator="equal">
      <formula>"SI"</formula>
    </cfRule>
  </conditionalFormatting>
  <conditionalFormatting sqref="DD110:DS114">
    <cfRule type="cellIs" dxfId="228" priority="35" operator="equal">
      <formula>"NO"</formula>
    </cfRule>
    <cfRule type="cellIs" dxfId="227" priority="36" operator="equal">
      <formula>"SI"</formula>
    </cfRule>
  </conditionalFormatting>
  <conditionalFormatting sqref="CZ110:DC114">
    <cfRule type="cellIs" dxfId="226" priority="33" operator="equal">
      <formula>"NO"</formula>
    </cfRule>
    <cfRule type="cellIs" dxfId="225" priority="34" operator="equal">
      <formula>"SI"</formula>
    </cfRule>
  </conditionalFormatting>
  <conditionalFormatting sqref="DD116:DS120">
    <cfRule type="cellIs" dxfId="224" priority="31" operator="equal">
      <formula>"NO"</formula>
    </cfRule>
    <cfRule type="cellIs" dxfId="223" priority="32" operator="equal">
      <formula>"SI"</formula>
    </cfRule>
  </conditionalFormatting>
  <conditionalFormatting sqref="CZ116:DC120">
    <cfRule type="cellIs" dxfId="222" priority="29" operator="equal">
      <formula>"NO"</formula>
    </cfRule>
    <cfRule type="cellIs" dxfId="221" priority="30" operator="equal">
      <formula>"SI"</formula>
    </cfRule>
  </conditionalFormatting>
  <conditionalFormatting sqref="DD122:DS126">
    <cfRule type="cellIs" dxfId="220" priority="27" operator="equal">
      <formula>"NO"</formula>
    </cfRule>
    <cfRule type="cellIs" dxfId="219" priority="28" operator="equal">
      <formula>"SI"</formula>
    </cfRule>
  </conditionalFormatting>
  <conditionalFormatting sqref="CZ122:DC126">
    <cfRule type="cellIs" dxfId="218" priority="25" operator="equal">
      <formula>"NO"</formula>
    </cfRule>
    <cfRule type="cellIs" dxfId="217" priority="26" operator="equal">
      <formula>"SI"</formula>
    </cfRule>
  </conditionalFormatting>
  <conditionalFormatting sqref="DD128:DS132">
    <cfRule type="cellIs" dxfId="216" priority="23" operator="equal">
      <formula>"NO"</formula>
    </cfRule>
    <cfRule type="cellIs" dxfId="215" priority="24" operator="equal">
      <formula>"SI"</formula>
    </cfRule>
  </conditionalFormatting>
  <conditionalFormatting sqref="CZ128:DC132">
    <cfRule type="cellIs" dxfId="214" priority="21" operator="equal">
      <formula>"NO"</formula>
    </cfRule>
    <cfRule type="cellIs" dxfId="213" priority="22" operator="equal">
      <formula>"SI"</formula>
    </cfRule>
  </conditionalFormatting>
  <conditionalFormatting sqref="DD134:DS138">
    <cfRule type="cellIs" dxfId="212" priority="19" operator="equal">
      <formula>"NO"</formula>
    </cfRule>
    <cfRule type="cellIs" dxfId="211" priority="20" operator="equal">
      <formula>"SI"</formula>
    </cfRule>
  </conditionalFormatting>
  <conditionalFormatting sqref="CZ134:DC138">
    <cfRule type="cellIs" dxfId="210" priority="17" operator="equal">
      <formula>"NO"</formula>
    </cfRule>
    <cfRule type="cellIs" dxfId="209" priority="18" operator="equal">
      <formula>"SI"</formula>
    </cfRule>
  </conditionalFormatting>
  <conditionalFormatting sqref="DD140:DS144">
    <cfRule type="cellIs" dxfId="208" priority="15" operator="equal">
      <formula>"NO"</formula>
    </cfRule>
    <cfRule type="cellIs" dxfId="207" priority="16" operator="equal">
      <formula>"SI"</formula>
    </cfRule>
  </conditionalFormatting>
  <conditionalFormatting sqref="CZ140:DC144">
    <cfRule type="cellIs" dxfId="206" priority="13" operator="equal">
      <formula>"NO"</formula>
    </cfRule>
    <cfRule type="cellIs" dxfId="205" priority="14" operator="equal">
      <formula>"SI"</formula>
    </cfRule>
  </conditionalFormatting>
  <conditionalFormatting sqref="DD146:DS150">
    <cfRule type="cellIs" dxfId="204" priority="11" operator="equal">
      <formula>"NO"</formula>
    </cfRule>
    <cfRule type="cellIs" dxfId="203" priority="12" operator="equal">
      <formula>"SI"</formula>
    </cfRule>
  </conditionalFormatting>
  <conditionalFormatting sqref="CZ146:DC150">
    <cfRule type="cellIs" dxfId="202" priority="9" operator="equal">
      <formula>"NO"</formula>
    </cfRule>
    <cfRule type="cellIs" dxfId="201" priority="10" operator="equal">
      <formula>"SI"</formula>
    </cfRule>
  </conditionalFormatting>
  <conditionalFormatting sqref="DD152:DS156">
    <cfRule type="cellIs" dxfId="200" priority="7" operator="equal">
      <formula>"NO"</formula>
    </cfRule>
    <cfRule type="cellIs" dxfId="199" priority="8" operator="equal">
      <formula>"SI"</formula>
    </cfRule>
  </conditionalFormatting>
  <conditionalFormatting sqref="CZ152:DC156">
    <cfRule type="cellIs" dxfId="198" priority="5" operator="equal">
      <formula>"NO"</formula>
    </cfRule>
    <cfRule type="cellIs" dxfId="197" priority="6" operator="equal">
      <formula>"SI"</formula>
    </cfRule>
  </conditionalFormatting>
  <conditionalFormatting sqref="DD158:DS162">
    <cfRule type="cellIs" dxfId="196" priority="3" operator="equal">
      <formula>"NO"</formula>
    </cfRule>
    <cfRule type="cellIs" dxfId="195" priority="4" operator="equal">
      <formula>"SI"</formula>
    </cfRule>
  </conditionalFormatting>
  <conditionalFormatting sqref="CZ158:DC162">
    <cfRule type="cellIs" dxfId="194" priority="1" operator="equal">
      <formula>"NO"</formula>
    </cfRule>
    <cfRule type="cellIs" dxfId="193" priority="2" operator="equal">
      <formula>"SI"</formula>
    </cfRule>
  </conditionalFormatting>
  <pageMargins left="0.7" right="0.7" top="0.75" bottom="0.75" header="0.3" footer="0.3"/>
  <pageSetup scale="10" fitToHeight="0" orientation="landscape" horizontalDpi="4294967294" verticalDpi="4294967294"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3278" operator="equal" id="{AF43FAB9-1505-4DC3-84A6-3A107F3DADEC}">
            <xm:f>Listas!$S$2</xm:f>
            <x14:dxf>
              <fill>
                <patternFill>
                  <bgColor rgb="FF92D050"/>
                </patternFill>
              </fill>
            </x14:dxf>
          </x14:cfRule>
          <xm:sqref>AR20:AS24</xm:sqref>
        </x14:conditionalFormatting>
        <x14:conditionalFormatting xmlns:xm="http://schemas.microsoft.com/office/excel/2006/main">
          <x14:cfRule type="cellIs" priority="8862" operator="equal" id="{6B374A97-0227-4543-B43A-5DCBD6F09526}">
            <xm:f>Listas!$S$2</xm:f>
            <x14:dxf>
              <fill>
                <patternFill>
                  <bgColor rgb="FF92D050"/>
                </patternFill>
              </fill>
            </x14:dxf>
          </x14:cfRule>
          <xm:sqref>AR26:AS30</xm:sqref>
        </x14:conditionalFormatting>
        <x14:conditionalFormatting xmlns:xm="http://schemas.microsoft.com/office/excel/2006/main">
          <x14:cfRule type="cellIs" priority="8715" operator="equal" id="{7815A00F-AFEE-4FC5-AA32-5526241EBE85}">
            <xm:f>Listas!$S$2</xm:f>
            <x14:dxf>
              <fill>
                <patternFill>
                  <bgColor rgb="FF92D050"/>
                </patternFill>
              </fill>
            </x14:dxf>
          </x14:cfRule>
          <xm:sqref>AR32:AS36</xm:sqref>
        </x14:conditionalFormatting>
        <x14:conditionalFormatting xmlns:xm="http://schemas.microsoft.com/office/excel/2006/main">
          <x14:cfRule type="cellIs" priority="8421" operator="equal" id="{66EB44EA-6B22-4651-A167-20F961A7C7E3}">
            <xm:f>Listas!$S$2</xm:f>
            <x14:dxf>
              <fill>
                <patternFill>
                  <bgColor rgb="FF92D050"/>
                </patternFill>
              </fill>
            </x14:dxf>
          </x14:cfRule>
          <xm:sqref>AR44:AS48</xm:sqref>
        </x14:conditionalFormatting>
        <x14:conditionalFormatting xmlns:xm="http://schemas.microsoft.com/office/excel/2006/main">
          <x14:cfRule type="beginsWith" priority="7530" operator="beginsWith" id="{344D6FE4-2DC6-4482-8EFB-24C6834211F8}">
            <xm:f>LEFT(S20,LEN("MUY ALTA "))="MUY ALTA "</xm:f>
            <xm:f>"MUY ALTA "</xm:f>
            <x14:dxf>
              <fill>
                <patternFill>
                  <bgColor rgb="FFFF0000"/>
                </patternFill>
              </fill>
            </x14:dxf>
          </x14:cfRule>
          <x14:cfRule type="beginsWith" priority="7531" operator="beginsWith" id="{43436738-ED5D-4754-B0C8-7C25F8B6E220}">
            <xm:f>LEFT(S20,LEN("MUY ALTA"))="MUY ALTA"</xm:f>
            <xm:f>"MUY ALTA"</xm:f>
            <x14:dxf>
              <fill>
                <patternFill>
                  <bgColor rgb="FFFF0000"/>
                </patternFill>
              </fill>
            </x14:dxf>
          </x14:cfRule>
          <x14:cfRule type="beginsWith" priority="7532" operator="beginsWith" id="{801BF66E-660F-4D0D-9690-F33155369071}">
            <xm:f>LEFT(S20,LEN("ALTA"))="ALTA"</xm:f>
            <xm:f>"ALTA"</xm:f>
            <x14:dxf>
              <fill>
                <patternFill>
                  <bgColor rgb="FFFFC000"/>
                </patternFill>
              </fill>
            </x14:dxf>
          </x14:cfRule>
          <x14:cfRule type="beginsWith" priority="7533" operator="beginsWith" id="{56199672-CA67-4C0C-A300-850D447BE982}">
            <xm:f>LEFT(S20,LEN("MEDIA"))="MEDIA"</xm:f>
            <xm:f>"MEDIA"</xm:f>
            <x14:dxf>
              <fill>
                <patternFill>
                  <bgColor rgb="FFFFFF00"/>
                </patternFill>
              </fill>
            </x14:dxf>
          </x14:cfRule>
          <x14:cfRule type="beginsWith" priority="7534" operator="beginsWith" id="{44C09DAD-43F1-4F96-9C16-73560046E7B4}">
            <xm:f>LEFT(S20,LEN("BAJA"))="BAJA"</xm:f>
            <xm:f>"BAJA"</xm:f>
            <x14:dxf>
              <fill>
                <patternFill>
                  <bgColor rgb="FF00B050"/>
                </patternFill>
              </fill>
            </x14:dxf>
          </x14:cfRule>
          <x14:cfRule type="beginsWith" priority="7535" operator="beginsWith" id="{9A138C83-CD5A-405E-9002-0901ADD0532B}">
            <xm:f>LEFT(S20,LEN("MUY BAJA"))="MUY BAJA"</xm:f>
            <xm:f>"MUY BAJA"</xm:f>
            <x14:dxf>
              <fill>
                <patternFill>
                  <bgColor rgb="FF92D050"/>
                </patternFill>
              </fill>
            </x14:dxf>
          </x14:cfRule>
          <xm:sqref>S20:S24</xm:sqref>
        </x14:conditionalFormatting>
        <x14:conditionalFormatting xmlns:xm="http://schemas.microsoft.com/office/excel/2006/main">
          <x14:cfRule type="cellIs" priority="7526" operator="equal" id="{7C2BBE59-A8FD-450D-9BE3-F7F4C3097D48}">
            <xm:f>'E:\Users\admdin12\Desktop\2. SUBRED SUR\1. RIESGOS\1. MATRICES DE RIESGOS INSTITUCIONALES\[Matriz institucional de riesgos de Corrupción.xlsx]Listas'!#REF!</xm:f>
            <x14:dxf>
              <fill>
                <patternFill>
                  <bgColor rgb="FF92D050"/>
                </patternFill>
              </fill>
            </x14:dxf>
          </x14:cfRule>
          <xm:sqref>R20:R24</xm:sqref>
        </x14:conditionalFormatting>
        <x14:conditionalFormatting xmlns:xm="http://schemas.microsoft.com/office/excel/2006/main">
          <x14:cfRule type="beginsWith" priority="6101" operator="beginsWith" id="{9CAE0B37-42A3-4015-BCC1-3679F71FAA13}">
            <xm:f>LEFT(S26,LEN("MUY ALTA "))="MUY ALTA "</xm:f>
            <xm:f>"MUY ALTA "</xm:f>
            <x14:dxf>
              <fill>
                <patternFill>
                  <bgColor rgb="FFFF0000"/>
                </patternFill>
              </fill>
            </x14:dxf>
          </x14:cfRule>
          <x14:cfRule type="beginsWith" priority="6102" operator="beginsWith" id="{7F5368A0-E2B1-4408-8124-3D43F88B4120}">
            <xm:f>LEFT(S26,LEN("MUY ALTA"))="MUY ALTA"</xm:f>
            <xm:f>"MUY ALTA"</xm:f>
            <x14:dxf>
              <fill>
                <patternFill>
                  <bgColor rgb="FFFF0000"/>
                </patternFill>
              </fill>
            </x14:dxf>
          </x14:cfRule>
          <x14:cfRule type="beginsWith" priority="6103" operator="beginsWith" id="{CF99C97F-02DC-4670-973A-9925C6AFDAE0}">
            <xm:f>LEFT(S26,LEN("ALTA"))="ALTA"</xm:f>
            <xm:f>"ALTA"</xm:f>
            <x14:dxf>
              <fill>
                <patternFill>
                  <bgColor rgb="FFFFC000"/>
                </patternFill>
              </fill>
            </x14:dxf>
          </x14:cfRule>
          <x14:cfRule type="beginsWith" priority="6104" operator="beginsWith" id="{ECC174A7-CA15-4250-A504-363278524C54}">
            <xm:f>LEFT(S26,LEN("MEDIA"))="MEDIA"</xm:f>
            <xm:f>"MEDIA"</xm:f>
            <x14:dxf>
              <fill>
                <patternFill>
                  <bgColor rgb="FFFFFF00"/>
                </patternFill>
              </fill>
            </x14:dxf>
          </x14:cfRule>
          <x14:cfRule type="beginsWith" priority="6105" operator="beginsWith" id="{167790D9-9E27-4CA7-874E-65F6A8AAB165}">
            <xm:f>LEFT(S26,LEN("BAJA"))="BAJA"</xm:f>
            <xm:f>"BAJA"</xm:f>
            <x14:dxf>
              <fill>
                <patternFill>
                  <bgColor rgb="FF00B050"/>
                </patternFill>
              </fill>
            </x14:dxf>
          </x14:cfRule>
          <x14:cfRule type="beginsWith" priority="6106" operator="beginsWith" id="{761AB3B4-892E-42D9-8A4C-3230ECD0645A}">
            <xm:f>LEFT(S26,LEN("MUY BAJA"))="MUY BAJA"</xm:f>
            <xm:f>"MUY BAJA"</xm:f>
            <x14:dxf>
              <fill>
                <patternFill>
                  <bgColor rgb="FF92D050"/>
                </patternFill>
              </fill>
            </x14:dxf>
          </x14:cfRule>
          <xm:sqref>S26:S30</xm:sqref>
        </x14:conditionalFormatting>
        <x14:conditionalFormatting xmlns:xm="http://schemas.microsoft.com/office/excel/2006/main">
          <x14:cfRule type="cellIs" priority="6097" operator="equal" id="{0D54041B-A844-40C2-9E72-DD48112837EE}">
            <xm:f>'E:\Users\admdin12\Desktop\2. SUBRED SUR\1. RIESGOS\1. MATRICES DE RIESGOS INSTITUCIONALES\[Matriz institucional de riesgos de Corrupción.xlsx]Listas'!#REF!</xm:f>
            <x14:dxf>
              <fill>
                <patternFill>
                  <bgColor rgb="FF92D050"/>
                </patternFill>
              </fill>
            </x14:dxf>
          </x14:cfRule>
          <xm:sqref>R26:R30</xm:sqref>
        </x14:conditionalFormatting>
        <x14:conditionalFormatting xmlns:xm="http://schemas.microsoft.com/office/excel/2006/main">
          <x14:cfRule type="beginsWith" priority="6063" operator="beginsWith" id="{2871B3B9-51F4-46B3-944B-8D37A2E6440F}">
            <xm:f>LEFT(S32,LEN("MUY ALTA "))="MUY ALTA "</xm:f>
            <xm:f>"MUY ALTA "</xm:f>
            <x14:dxf>
              <fill>
                <patternFill>
                  <bgColor rgb="FFFF0000"/>
                </patternFill>
              </fill>
            </x14:dxf>
          </x14:cfRule>
          <x14:cfRule type="beginsWith" priority="6064" operator="beginsWith" id="{FE99FA20-449A-4EB2-A3B2-6789414A15A7}">
            <xm:f>LEFT(S32,LEN("MUY ALTA"))="MUY ALTA"</xm:f>
            <xm:f>"MUY ALTA"</xm:f>
            <x14:dxf>
              <fill>
                <patternFill>
                  <bgColor rgb="FFFF0000"/>
                </patternFill>
              </fill>
            </x14:dxf>
          </x14:cfRule>
          <x14:cfRule type="beginsWith" priority="6065" operator="beginsWith" id="{AE7FB4F8-FD01-4045-B3CE-C840A2C7A51A}">
            <xm:f>LEFT(S32,LEN("ALTA"))="ALTA"</xm:f>
            <xm:f>"ALTA"</xm:f>
            <x14:dxf>
              <fill>
                <patternFill>
                  <bgColor rgb="FFFFC000"/>
                </patternFill>
              </fill>
            </x14:dxf>
          </x14:cfRule>
          <x14:cfRule type="beginsWith" priority="6066" operator="beginsWith" id="{60DB2787-1D8A-421F-A7FC-65808D5B31CB}">
            <xm:f>LEFT(S32,LEN("MEDIA"))="MEDIA"</xm:f>
            <xm:f>"MEDIA"</xm:f>
            <x14:dxf>
              <fill>
                <patternFill>
                  <bgColor rgb="FFFFFF00"/>
                </patternFill>
              </fill>
            </x14:dxf>
          </x14:cfRule>
          <x14:cfRule type="beginsWith" priority="6067" operator="beginsWith" id="{A5A97617-E15C-405C-A3E2-00749A01AB16}">
            <xm:f>LEFT(S32,LEN("BAJA"))="BAJA"</xm:f>
            <xm:f>"BAJA"</xm:f>
            <x14:dxf>
              <fill>
                <patternFill>
                  <bgColor rgb="FF00B050"/>
                </patternFill>
              </fill>
            </x14:dxf>
          </x14:cfRule>
          <x14:cfRule type="beginsWith" priority="6068" operator="beginsWith" id="{768C8D23-9C1A-4215-AD4F-C857767D6D51}">
            <xm:f>LEFT(S32,LEN("MUY BAJA"))="MUY BAJA"</xm:f>
            <xm:f>"MUY BAJA"</xm:f>
            <x14:dxf>
              <fill>
                <patternFill>
                  <bgColor rgb="FF92D050"/>
                </patternFill>
              </fill>
            </x14:dxf>
          </x14:cfRule>
          <xm:sqref>S32:S36</xm:sqref>
        </x14:conditionalFormatting>
        <x14:conditionalFormatting xmlns:xm="http://schemas.microsoft.com/office/excel/2006/main">
          <x14:cfRule type="cellIs" priority="6059" operator="equal" id="{1BC2FDE7-E6B1-436D-A6BF-8E288CCBE5D8}">
            <xm:f>'E:\Users\admdin12\Desktop\2. SUBRED SUR\1. RIESGOS\1. MATRICES DE RIESGOS INSTITUCIONALES\[Matriz institucional de riesgos de Corrupción.xlsx]Listas'!#REF!</xm:f>
            <x14:dxf>
              <fill>
                <patternFill>
                  <bgColor rgb="FF92D050"/>
                </patternFill>
              </fill>
            </x14:dxf>
          </x14:cfRule>
          <xm:sqref>R32:R36</xm:sqref>
        </x14:conditionalFormatting>
        <x14:conditionalFormatting xmlns:xm="http://schemas.microsoft.com/office/excel/2006/main">
          <x14:cfRule type="beginsWith" priority="5987" operator="beginsWith" id="{6381547A-B390-4F1E-8B2A-734F0B22CC7E}">
            <xm:f>LEFT(S44,LEN("MUY ALTA "))="MUY ALTA "</xm:f>
            <xm:f>"MUY ALTA "</xm:f>
            <x14:dxf>
              <fill>
                <patternFill>
                  <bgColor rgb="FFFF0000"/>
                </patternFill>
              </fill>
            </x14:dxf>
          </x14:cfRule>
          <x14:cfRule type="beginsWith" priority="5988" operator="beginsWith" id="{BDE56F4F-5E39-4291-B3C3-8C63F2ACBA6E}">
            <xm:f>LEFT(S44,LEN("MUY ALTA"))="MUY ALTA"</xm:f>
            <xm:f>"MUY ALTA"</xm:f>
            <x14:dxf>
              <fill>
                <patternFill>
                  <bgColor rgb="FFFF0000"/>
                </patternFill>
              </fill>
            </x14:dxf>
          </x14:cfRule>
          <x14:cfRule type="beginsWith" priority="5989" operator="beginsWith" id="{47909113-148B-4E48-81F0-947E87F1BD52}">
            <xm:f>LEFT(S44,LEN("ALTA"))="ALTA"</xm:f>
            <xm:f>"ALTA"</xm:f>
            <x14:dxf>
              <fill>
                <patternFill>
                  <bgColor rgb="FFFFC000"/>
                </patternFill>
              </fill>
            </x14:dxf>
          </x14:cfRule>
          <x14:cfRule type="beginsWith" priority="5990" operator="beginsWith" id="{44B3B96D-2A84-4F60-B439-65C0AB9FD9ED}">
            <xm:f>LEFT(S44,LEN("MEDIA"))="MEDIA"</xm:f>
            <xm:f>"MEDIA"</xm:f>
            <x14:dxf>
              <fill>
                <patternFill>
                  <bgColor rgb="FFFFFF00"/>
                </patternFill>
              </fill>
            </x14:dxf>
          </x14:cfRule>
          <x14:cfRule type="beginsWith" priority="5991" operator="beginsWith" id="{D27D0674-ACE2-494A-83A1-D5F53798FDDF}">
            <xm:f>LEFT(S44,LEN("BAJA"))="BAJA"</xm:f>
            <xm:f>"BAJA"</xm:f>
            <x14:dxf>
              <fill>
                <patternFill>
                  <bgColor rgb="FF00B050"/>
                </patternFill>
              </fill>
            </x14:dxf>
          </x14:cfRule>
          <x14:cfRule type="beginsWith" priority="5992" operator="beginsWith" id="{17F9CC43-5DA9-4394-8A19-D04A0B9F251C}">
            <xm:f>LEFT(S44,LEN("MUY BAJA"))="MUY BAJA"</xm:f>
            <xm:f>"MUY BAJA"</xm:f>
            <x14:dxf>
              <fill>
                <patternFill>
                  <bgColor rgb="FF92D050"/>
                </patternFill>
              </fill>
            </x14:dxf>
          </x14:cfRule>
          <xm:sqref>S44:S48</xm:sqref>
        </x14:conditionalFormatting>
        <x14:conditionalFormatting xmlns:xm="http://schemas.microsoft.com/office/excel/2006/main">
          <x14:cfRule type="cellIs" priority="5983" operator="equal" id="{49B3D3B2-A76A-4B02-A0D1-EA7D42567F69}">
            <xm:f>'E:\Users\admdin12\Desktop\2. SUBRED SUR\1. RIESGOS\1. MATRICES DE RIESGOS INSTITUCIONALES\[Matriz institucional de riesgos de Corrupción.xlsx]Listas'!#REF!</xm:f>
            <x14:dxf>
              <fill>
                <patternFill>
                  <bgColor rgb="FF92D050"/>
                </patternFill>
              </fill>
            </x14:dxf>
          </x14:cfRule>
          <xm:sqref>R44:R48</xm:sqref>
        </x14:conditionalFormatting>
        <x14:conditionalFormatting xmlns:xm="http://schemas.microsoft.com/office/excel/2006/main">
          <x14:cfRule type="cellIs" priority="5033" operator="equal" id="{E1C93868-AB64-4F4D-B03A-0CA4B5B943F6}">
            <xm:f>Listas!$S$2</xm:f>
            <x14:dxf>
              <fill>
                <patternFill>
                  <bgColor rgb="FF92D050"/>
                </patternFill>
              </fill>
            </x14:dxf>
          </x14:cfRule>
          <xm:sqref>AR38:AS42</xm:sqref>
        </x14:conditionalFormatting>
        <x14:conditionalFormatting xmlns:xm="http://schemas.microsoft.com/office/excel/2006/main">
          <x14:cfRule type="beginsWith" priority="4962" operator="beginsWith" id="{7B5A16C3-921E-49DC-8E60-7A560BBED196}">
            <xm:f>LEFT(S38,LEN("MUY ALTA "))="MUY ALTA "</xm:f>
            <xm:f>"MUY ALTA "</xm:f>
            <x14:dxf>
              <fill>
                <patternFill>
                  <bgColor rgb="FFFF0000"/>
                </patternFill>
              </fill>
            </x14:dxf>
          </x14:cfRule>
          <x14:cfRule type="beginsWith" priority="4963" operator="beginsWith" id="{56BDD910-0749-4C93-8186-0DC38FC17CFE}">
            <xm:f>LEFT(S38,LEN("MUY ALTA"))="MUY ALTA"</xm:f>
            <xm:f>"MUY ALTA"</xm:f>
            <x14:dxf>
              <fill>
                <patternFill>
                  <bgColor rgb="FFFF0000"/>
                </patternFill>
              </fill>
            </x14:dxf>
          </x14:cfRule>
          <x14:cfRule type="beginsWith" priority="4964" operator="beginsWith" id="{58974954-1111-4B9A-A52A-1BAE1BC7F900}">
            <xm:f>LEFT(S38,LEN("ALTA"))="ALTA"</xm:f>
            <xm:f>"ALTA"</xm:f>
            <x14:dxf>
              <fill>
                <patternFill>
                  <bgColor rgb="FFFFC000"/>
                </patternFill>
              </fill>
            </x14:dxf>
          </x14:cfRule>
          <x14:cfRule type="beginsWith" priority="4965" operator="beginsWith" id="{98F6CF18-5ACD-4699-B812-46A3145C227D}">
            <xm:f>LEFT(S38,LEN("MEDIA"))="MEDIA"</xm:f>
            <xm:f>"MEDIA"</xm:f>
            <x14:dxf>
              <fill>
                <patternFill>
                  <bgColor rgb="FFFFFF00"/>
                </patternFill>
              </fill>
            </x14:dxf>
          </x14:cfRule>
          <x14:cfRule type="beginsWith" priority="4966" operator="beginsWith" id="{8A1CD873-F777-49A2-AE68-6E2158378FFA}">
            <xm:f>LEFT(S38,LEN("BAJA"))="BAJA"</xm:f>
            <xm:f>"BAJA"</xm:f>
            <x14:dxf>
              <fill>
                <patternFill>
                  <bgColor rgb="FF00B050"/>
                </patternFill>
              </fill>
            </x14:dxf>
          </x14:cfRule>
          <x14:cfRule type="beginsWith" priority="4967" operator="beginsWith" id="{31134273-42E8-4CEA-B992-3B9323608FF9}">
            <xm:f>LEFT(S38,LEN("MUY BAJA"))="MUY BAJA"</xm:f>
            <xm:f>"MUY BAJA"</xm:f>
            <x14:dxf>
              <fill>
                <patternFill>
                  <bgColor rgb="FF92D050"/>
                </patternFill>
              </fill>
            </x14:dxf>
          </x14:cfRule>
          <xm:sqref>S38:S42</xm:sqref>
        </x14:conditionalFormatting>
        <x14:conditionalFormatting xmlns:xm="http://schemas.microsoft.com/office/excel/2006/main">
          <x14:cfRule type="cellIs" priority="4958" operator="equal" id="{A640DE57-8425-48D5-A947-4D3D664E1A92}">
            <xm:f>'E:\Users\admdin12\Desktop\2. SUBRED SUR\1. RIESGOS\1. MATRICES DE RIESGOS INSTITUCIONALES\[Matriz institucional de riesgos de Corrupción.xlsx]Listas'!#REF!</xm:f>
            <x14:dxf>
              <fill>
                <patternFill>
                  <bgColor rgb="FF92D050"/>
                </patternFill>
              </fill>
            </x14:dxf>
          </x14:cfRule>
          <xm:sqref>R38:R42</xm:sqref>
        </x14:conditionalFormatting>
        <x14:conditionalFormatting xmlns:xm="http://schemas.microsoft.com/office/excel/2006/main">
          <x14:cfRule type="cellIs" priority="3125" operator="equal" id="{1B0B204E-8F34-4308-94C6-6420ACE99606}">
            <xm:f>Listas!$S$2</xm:f>
            <x14:dxf>
              <fill>
                <patternFill>
                  <bgColor rgb="FF92D050"/>
                </patternFill>
              </fill>
            </x14:dxf>
          </x14:cfRule>
          <xm:sqref>AR50:AS54</xm:sqref>
        </x14:conditionalFormatting>
        <x14:conditionalFormatting xmlns:xm="http://schemas.microsoft.com/office/excel/2006/main">
          <x14:cfRule type="beginsWith" priority="3069" operator="beginsWith" id="{393BD0F6-5FE9-4D84-BA17-A36552A9F63F}">
            <xm:f>LEFT(S50,LEN("MUY ALTA "))="MUY ALTA "</xm:f>
            <xm:f>"MUY ALTA "</xm:f>
            <x14:dxf>
              <fill>
                <patternFill>
                  <bgColor rgb="FFFF0000"/>
                </patternFill>
              </fill>
            </x14:dxf>
          </x14:cfRule>
          <x14:cfRule type="beginsWith" priority="3070" operator="beginsWith" id="{16EB187B-6ABF-43C9-98F5-6A96EC50F93D}">
            <xm:f>LEFT(S50,LEN("MUY ALTA"))="MUY ALTA"</xm:f>
            <xm:f>"MUY ALTA"</xm:f>
            <x14:dxf>
              <fill>
                <patternFill>
                  <bgColor rgb="FFFF0000"/>
                </patternFill>
              </fill>
            </x14:dxf>
          </x14:cfRule>
          <x14:cfRule type="beginsWith" priority="3071" operator="beginsWith" id="{71D7997D-00DB-4012-8E02-8EF89FC39C3D}">
            <xm:f>LEFT(S50,LEN("ALTA"))="ALTA"</xm:f>
            <xm:f>"ALTA"</xm:f>
            <x14:dxf>
              <fill>
                <patternFill>
                  <bgColor rgb="FFFFC000"/>
                </patternFill>
              </fill>
            </x14:dxf>
          </x14:cfRule>
          <x14:cfRule type="beginsWith" priority="3072" operator="beginsWith" id="{3DDCB2C5-288B-4A9C-8B31-3E67066158B6}">
            <xm:f>LEFT(S50,LEN("MEDIA"))="MEDIA"</xm:f>
            <xm:f>"MEDIA"</xm:f>
            <x14:dxf>
              <fill>
                <patternFill>
                  <bgColor rgb="FFFFFF00"/>
                </patternFill>
              </fill>
            </x14:dxf>
          </x14:cfRule>
          <x14:cfRule type="beginsWith" priority="3073" operator="beginsWith" id="{50D79F82-FA2B-4B3B-852F-6AC79287BCB7}">
            <xm:f>LEFT(S50,LEN("BAJA"))="BAJA"</xm:f>
            <xm:f>"BAJA"</xm:f>
            <x14:dxf>
              <fill>
                <patternFill>
                  <bgColor rgb="FF00B050"/>
                </patternFill>
              </fill>
            </x14:dxf>
          </x14:cfRule>
          <x14:cfRule type="beginsWith" priority="3074" operator="beginsWith" id="{CDBD8C2B-ED46-4AE9-9C0F-A2BC52CF6039}">
            <xm:f>LEFT(S50,LEN("MUY BAJA"))="MUY BAJA"</xm:f>
            <xm:f>"MUY BAJA"</xm:f>
            <x14:dxf>
              <fill>
                <patternFill>
                  <bgColor rgb="FF92D050"/>
                </patternFill>
              </fill>
            </x14:dxf>
          </x14:cfRule>
          <xm:sqref>S50:S54</xm:sqref>
        </x14:conditionalFormatting>
        <x14:conditionalFormatting xmlns:xm="http://schemas.microsoft.com/office/excel/2006/main">
          <x14:cfRule type="cellIs" priority="3065" operator="equal" id="{9C747D22-15B4-45FC-9AFD-A343057DDE88}">
            <xm:f>'E:\Users\admdin12\Desktop\2. SUBRED SUR\1. RIESGOS\1. MATRICES DE RIESGOS INSTITUCIONALES\[Matriz institucional de riesgos de Corrupción.xlsx]Listas'!#REF!</xm:f>
            <x14:dxf>
              <fill>
                <patternFill>
                  <bgColor rgb="FF92D050"/>
                </patternFill>
              </fill>
            </x14:dxf>
          </x14:cfRule>
          <xm:sqref>R50:R54</xm:sqref>
        </x14:conditionalFormatting>
        <x14:conditionalFormatting xmlns:xm="http://schemas.microsoft.com/office/excel/2006/main">
          <x14:cfRule type="cellIs" priority="2862" operator="equal" id="{11A2217F-0140-4B77-95B4-2F983C8B3598}">
            <xm:f>Listas!$S$2</xm:f>
            <x14:dxf>
              <fill>
                <patternFill>
                  <bgColor rgb="FF92D050"/>
                </patternFill>
              </fill>
            </x14:dxf>
          </x14:cfRule>
          <xm:sqref>AR56:AS60</xm:sqref>
        </x14:conditionalFormatting>
        <x14:conditionalFormatting xmlns:xm="http://schemas.microsoft.com/office/excel/2006/main">
          <x14:cfRule type="beginsWith" priority="2806" operator="beginsWith" id="{56FF36DB-C3DB-4FDE-9B6E-F8C02E2602C3}">
            <xm:f>LEFT(S56,LEN("MUY ALTA "))="MUY ALTA "</xm:f>
            <xm:f>"MUY ALTA "</xm:f>
            <x14:dxf>
              <fill>
                <patternFill>
                  <bgColor rgb="FFFF0000"/>
                </patternFill>
              </fill>
            </x14:dxf>
          </x14:cfRule>
          <x14:cfRule type="beginsWith" priority="2807" operator="beginsWith" id="{307C2A4C-5FE2-45A4-A3B6-6583741D11B6}">
            <xm:f>LEFT(S56,LEN("MUY ALTA"))="MUY ALTA"</xm:f>
            <xm:f>"MUY ALTA"</xm:f>
            <x14:dxf>
              <fill>
                <patternFill>
                  <bgColor rgb="FFFF0000"/>
                </patternFill>
              </fill>
            </x14:dxf>
          </x14:cfRule>
          <x14:cfRule type="beginsWith" priority="2808" operator="beginsWith" id="{B704ADF9-C902-4B9B-9D38-622DC3CF66BD}">
            <xm:f>LEFT(S56,LEN("ALTA"))="ALTA"</xm:f>
            <xm:f>"ALTA"</xm:f>
            <x14:dxf>
              <fill>
                <patternFill>
                  <bgColor rgb="FFFFC000"/>
                </patternFill>
              </fill>
            </x14:dxf>
          </x14:cfRule>
          <x14:cfRule type="beginsWith" priority="2809" operator="beginsWith" id="{06F1A8C0-EDED-4CBE-BECC-92ED34502A4B}">
            <xm:f>LEFT(S56,LEN("MEDIA"))="MEDIA"</xm:f>
            <xm:f>"MEDIA"</xm:f>
            <x14:dxf>
              <fill>
                <patternFill>
                  <bgColor rgb="FFFFFF00"/>
                </patternFill>
              </fill>
            </x14:dxf>
          </x14:cfRule>
          <x14:cfRule type="beginsWith" priority="2810" operator="beginsWith" id="{78F8D514-2BA4-443B-B24F-1C8A8712D8D4}">
            <xm:f>LEFT(S56,LEN("BAJA"))="BAJA"</xm:f>
            <xm:f>"BAJA"</xm:f>
            <x14:dxf>
              <fill>
                <patternFill>
                  <bgColor rgb="FF00B050"/>
                </patternFill>
              </fill>
            </x14:dxf>
          </x14:cfRule>
          <x14:cfRule type="beginsWith" priority="2811" operator="beginsWith" id="{02D662EA-5724-4F4A-8FC6-F5A5B9622403}">
            <xm:f>LEFT(S56,LEN("MUY BAJA"))="MUY BAJA"</xm:f>
            <xm:f>"MUY BAJA"</xm:f>
            <x14:dxf>
              <fill>
                <patternFill>
                  <bgColor rgb="FF92D050"/>
                </patternFill>
              </fill>
            </x14:dxf>
          </x14:cfRule>
          <xm:sqref>S56:S60</xm:sqref>
        </x14:conditionalFormatting>
        <x14:conditionalFormatting xmlns:xm="http://schemas.microsoft.com/office/excel/2006/main">
          <x14:cfRule type="cellIs" priority="2802" operator="equal" id="{4A3FA94D-E6EF-44E9-9133-B497418730B6}">
            <xm:f>'E:\Users\admdin12\Desktop\2. SUBRED SUR\1. RIESGOS\1. MATRICES DE RIESGOS INSTITUCIONALES\[Matriz institucional de riesgos de Corrupción.xlsx]Listas'!#REF!</xm:f>
            <x14:dxf>
              <fill>
                <patternFill>
                  <bgColor rgb="FF92D050"/>
                </patternFill>
              </fill>
            </x14:dxf>
          </x14:cfRule>
          <xm:sqref>R56:R60</xm:sqref>
        </x14:conditionalFormatting>
        <x14:conditionalFormatting xmlns:xm="http://schemas.microsoft.com/office/excel/2006/main">
          <x14:cfRule type="cellIs" priority="2725" operator="equal" id="{6E7032B8-460B-4C18-A82A-E62306E88D57}">
            <xm:f>Listas!$S$2</xm:f>
            <x14:dxf>
              <fill>
                <patternFill>
                  <bgColor rgb="FF92D050"/>
                </patternFill>
              </fill>
            </x14:dxf>
          </x14:cfRule>
          <xm:sqref>AR62:AS66</xm:sqref>
        </x14:conditionalFormatting>
        <x14:conditionalFormatting xmlns:xm="http://schemas.microsoft.com/office/excel/2006/main">
          <x14:cfRule type="beginsWith" priority="2669" operator="beginsWith" id="{9AC9894F-5B99-4D2F-8E62-8003C425F23A}">
            <xm:f>LEFT(S62,LEN("MUY ALTA "))="MUY ALTA "</xm:f>
            <xm:f>"MUY ALTA "</xm:f>
            <x14:dxf>
              <fill>
                <patternFill>
                  <bgColor rgb="FFFF0000"/>
                </patternFill>
              </fill>
            </x14:dxf>
          </x14:cfRule>
          <x14:cfRule type="beginsWith" priority="2670" operator="beginsWith" id="{8FBBC467-8077-4E79-8F66-8954784FFC8B}">
            <xm:f>LEFT(S62,LEN("MUY ALTA"))="MUY ALTA"</xm:f>
            <xm:f>"MUY ALTA"</xm:f>
            <x14:dxf>
              <fill>
                <patternFill>
                  <bgColor rgb="FFFF0000"/>
                </patternFill>
              </fill>
            </x14:dxf>
          </x14:cfRule>
          <x14:cfRule type="beginsWith" priority="2671" operator="beginsWith" id="{71AF907C-3308-411D-8DB3-4358E6F0279C}">
            <xm:f>LEFT(S62,LEN("ALTA"))="ALTA"</xm:f>
            <xm:f>"ALTA"</xm:f>
            <x14:dxf>
              <fill>
                <patternFill>
                  <bgColor rgb="FFFFC000"/>
                </patternFill>
              </fill>
            </x14:dxf>
          </x14:cfRule>
          <x14:cfRule type="beginsWith" priority="2672" operator="beginsWith" id="{3BC95B35-B1FE-4E6D-8973-4F2D375A6F93}">
            <xm:f>LEFT(S62,LEN("MEDIA"))="MEDIA"</xm:f>
            <xm:f>"MEDIA"</xm:f>
            <x14:dxf>
              <fill>
                <patternFill>
                  <bgColor rgb="FFFFFF00"/>
                </patternFill>
              </fill>
            </x14:dxf>
          </x14:cfRule>
          <x14:cfRule type="beginsWith" priority="2673" operator="beginsWith" id="{B87C9ABF-2294-4549-AF7F-737B2A8F6BB9}">
            <xm:f>LEFT(S62,LEN("BAJA"))="BAJA"</xm:f>
            <xm:f>"BAJA"</xm:f>
            <x14:dxf>
              <fill>
                <patternFill>
                  <bgColor rgb="FF00B050"/>
                </patternFill>
              </fill>
            </x14:dxf>
          </x14:cfRule>
          <x14:cfRule type="beginsWith" priority="2674" operator="beginsWith" id="{278B042B-749C-4C1F-9D15-3E17B1573183}">
            <xm:f>LEFT(S62,LEN("MUY BAJA"))="MUY BAJA"</xm:f>
            <xm:f>"MUY BAJA"</xm:f>
            <x14:dxf>
              <fill>
                <patternFill>
                  <bgColor rgb="FF92D050"/>
                </patternFill>
              </fill>
            </x14:dxf>
          </x14:cfRule>
          <xm:sqref>S62:S66</xm:sqref>
        </x14:conditionalFormatting>
        <x14:conditionalFormatting xmlns:xm="http://schemas.microsoft.com/office/excel/2006/main">
          <x14:cfRule type="cellIs" priority="2665" operator="equal" id="{10E5D1AC-8F00-4DBE-807F-7E327AEAF336}">
            <xm:f>'E:\Users\admdin12\Desktop\2. SUBRED SUR\1. RIESGOS\1. MATRICES DE RIESGOS INSTITUCIONALES\[Matriz institucional de riesgos de Corrupción.xlsx]Listas'!#REF!</xm:f>
            <x14:dxf>
              <fill>
                <patternFill>
                  <bgColor rgb="FF92D050"/>
                </patternFill>
              </fill>
            </x14:dxf>
          </x14:cfRule>
          <xm:sqref>R62:R66</xm:sqref>
        </x14:conditionalFormatting>
        <x14:conditionalFormatting xmlns:xm="http://schemas.microsoft.com/office/excel/2006/main">
          <x14:cfRule type="cellIs" priority="2588" operator="equal" id="{82EF39EE-F5A6-4F58-B14F-A73D0D5600DF}">
            <xm:f>Listas!$S$2</xm:f>
            <x14:dxf>
              <fill>
                <patternFill>
                  <bgColor rgb="FF92D050"/>
                </patternFill>
              </fill>
            </x14:dxf>
          </x14:cfRule>
          <xm:sqref>AR68:AS72</xm:sqref>
        </x14:conditionalFormatting>
        <x14:conditionalFormatting xmlns:xm="http://schemas.microsoft.com/office/excel/2006/main">
          <x14:cfRule type="beginsWith" priority="2532" operator="beginsWith" id="{7AA8EE4B-EE77-46BE-BC41-6CA69966D5D0}">
            <xm:f>LEFT(S68,LEN("MUY ALTA "))="MUY ALTA "</xm:f>
            <xm:f>"MUY ALTA "</xm:f>
            <x14:dxf>
              <fill>
                <patternFill>
                  <bgColor rgb="FFFF0000"/>
                </patternFill>
              </fill>
            </x14:dxf>
          </x14:cfRule>
          <x14:cfRule type="beginsWith" priority="2533" operator="beginsWith" id="{D675670E-8B72-4AE7-95D7-E02F71F1447A}">
            <xm:f>LEFT(S68,LEN("MUY ALTA"))="MUY ALTA"</xm:f>
            <xm:f>"MUY ALTA"</xm:f>
            <x14:dxf>
              <fill>
                <patternFill>
                  <bgColor rgb="FFFF0000"/>
                </patternFill>
              </fill>
            </x14:dxf>
          </x14:cfRule>
          <x14:cfRule type="beginsWith" priority="2534" operator="beginsWith" id="{63586330-8972-4B2E-816B-C3DA0D9300F9}">
            <xm:f>LEFT(S68,LEN("ALTA"))="ALTA"</xm:f>
            <xm:f>"ALTA"</xm:f>
            <x14:dxf>
              <fill>
                <patternFill>
                  <bgColor rgb="FFFFC000"/>
                </patternFill>
              </fill>
            </x14:dxf>
          </x14:cfRule>
          <x14:cfRule type="beginsWith" priority="2535" operator="beginsWith" id="{867B9F61-DD34-4A97-AC3B-8858B9ACEF3F}">
            <xm:f>LEFT(S68,LEN("MEDIA"))="MEDIA"</xm:f>
            <xm:f>"MEDIA"</xm:f>
            <x14:dxf>
              <fill>
                <patternFill>
                  <bgColor rgb="FFFFFF00"/>
                </patternFill>
              </fill>
            </x14:dxf>
          </x14:cfRule>
          <x14:cfRule type="beginsWith" priority="2536" operator="beginsWith" id="{439EFAE5-F856-4668-86F7-FD00A4CA2D5A}">
            <xm:f>LEFT(S68,LEN("BAJA"))="BAJA"</xm:f>
            <xm:f>"BAJA"</xm:f>
            <x14:dxf>
              <fill>
                <patternFill>
                  <bgColor rgb="FF00B050"/>
                </patternFill>
              </fill>
            </x14:dxf>
          </x14:cfRule>
          <x14:cfRule type="beginsWith" priority="2537" operator="beginsWith" id="{13990B9C-E5EE-44FB-825D-8A588DBEA651}">
            <xm:f>LEFT(S68,LEN("MUY BAJA"))="MUY BAJA"</xm:f>
            <xm:f>"MUY BAJA"</xm:f>
            <x14:dxf>
              <fill>
                <patternFill>
                  <bgColor rgb="FF92D050"/>
                </patternFill>
              </fill>
            </x14:dxf>
          </x14:cfRule>
          <xm:sqref>S68:S72</xm:sqref>
        </x14:conditionalFormatting>
        <x14:conditionalFormatting xmlns:xm="http://schemas.microsoft.com/office/excel/2006/main">
          <x14:cfRule type="cellIs" priority="2528" operator="equal" id="{C408457E-9949-422A-AC08-E475A5BA1AAE}">
            <xm:f>'E:\Users\admdin12\Desktop\2. SUBRED SUR\1. RIESGOS\1. MATRICES DE RIESGOS INSTITUCIONALES\[Matriz institucional de riesgos de Corrupción.xlsx]Listas'!#REF!</xm:f>
            <x14:dxf>
              <fill>
                <patternFill>
                  <bgColor rgb="FF92D050"/>
                </patternFill>
              </fill>
            </x14:dxf>
          </x14:cfRule>
          <xm:sqref>R68:R72</xm:sqref>
        </x14:conditionalFormatting>
        <x14:conditionalFormatting xmlns:xm="http://schemas.microsoft.com/office/excel/2006/main">
          <x14:cfRule type="cellIs" priority="2451" operator="equal" id="{12FB2A10-D64A-468E-BAF9-99341089FD40}">
            <xm:f>Listas!$S$2</xm:f>
            <x14:dxf>
              <fill>
                <patternFill>
                  <bgColor rgb="FF92D050"/>
                </patternFill>
              </fill>
            </x14:dxf>
          </x14:cfRule>
          <xm:sqref>AR74:AS78</xm:sqref>
        </x14:conditionalFormatting>
        <x14:conditionalFormatting xmlns:xm="http://schemas.microsoft.com/office/excel/2006/main">
          <x14:cfRule type="beginsWith" priority="2395" operator="beginsWith" id="{25EEC15C-4617-4DF0-B926-9E5A2090FC4D}">
            <xm:f>LEFT(S74,LEN("MUY ALTA "))="MUY ALTA "</xm:f>
            <xm:f>"MUY ALTA "</xm:f>
            <x14:dxf>
              <fill>
                <patternFill>
                  <bgColor rgb="FFFF0000"/>
                </patternFill>
              </fill>
            </x14:dxf>
          </x14:cfRule>
          <x14:cfRule type="beginsWith" priority="2396" operator="beginsWith" id="{8CB875FB-B0B4-405C-ADBE-D5A38453F3EE}">
            <xm:f>LEFT(S74,LEN("MUY ALTA"))="MUY ALTA"</xm:f>
            <xm:f>"MUY ALTA"</xm:f>
            <x14:dxf>
              <fill>
                <patternFill>
                  <bgColor rgb="FFFF0000"/>
                </patternFill>
              </fill>
            </x14:dxf>
          </x14:cfRule>
          <x14:cfRule type="beginsWith" priority="2397" operator="beginsWith" id="{E5089350-51F1-45C5-A7D0-DF527B2C2B16}">
            <xm:f>LEFT(S74,LEN("ALTA"))="ALTA"</xm:f>
            <xm:f>"ALTA"</xm:f>
            <x14:dxf>
              <fill>
                <patternFill>
                  <bgColor rgb="FFFFC000"/>
                </patternFill>
              </fill>
            </x14:dxf>
          </x14:cfRule>
          <x14:cfRule type="beginsWith" priority="2398" operator="beginsWith" id="{1DB4C2CB-17A1-4A1B-95BB-7BC034899BA8}">
            <xm:f>LEFT(S74,LEN("MEDIA"))="MEDIA"</xm:f>
            <xm:f>"MEDIA"</xm:f>
            <x14:dxf>
              <fill>
                <patternFill>
                  <bgColor rgb="FFFFFF00"/>
                </patternFill>
              </fill>
            </x14:dxf>
          </x14:cfRule>
          <x14:cfRule type="beginsWith" priority="2399" operator="beginsWith" id="{7B567F0D-D2F2-4B70-AE1C-E5094943421E}">
            <xm:f>LEFT(S74,LEN("BAJA"))="BAJA"</xm:f>
            <xm:f>"BAJA"</xm:f>
            <x14:dxf>
              <fill>
                <patternFill>
                  <bgColor rgb="FF00B050"/>
                </patternFill>
              </fill>
            </x14:dxf>
          </x14:cfRule>
          <x14:cfRule type="beginsWith" priority="2400" operator="beginsWith" id="{B7714BE6-20D4-4D8B-85BC-DBE7580D7916}">
            <xm:f>LEFT(S74,LEN("MUY BAJA"))="MUY BAJA"</xm:f>
            <xm:f>"MUY BAJA"</xm:f>
            <x14:dxf>
              <fill>
                <patternFill>
                  <bgColor rgb="FF92D050"/>
                </patternFill>
              </fill>
            </x14:dxf>
          </x14:cfRule>
          <xm:sqref>S74:S78</xm:sqref>
        </x14:conditionalFormatting>
        <x14:conditionalFormatting xmlns:xm="http://schemas.microsoft.com/office/excel/2006/main">
          <x14:cfRule type="cellIs" priority="2391" operator="equal" id="{91E36466-86F5-48BF-AEE6-44EFFF74A595}">
            <xm:f>'E:\Users\admdin12\Desktop\2. SUBRED SUR\1. RIESGOS\1. MATRICES DE RIESGOS INSTITUCIONALES\[Matriz institucional de riesgos de Corrupción.xlsx]Listas'!#REF!</xm:f>
            <x14:dxf>
              <fill>
                <patternFill>
                  <bgColor rgb="FF92D050"/>
                </patternFill>
              </fill>
            </x14:dxf>
          </x14:cfRule>
          <xm:sqref>R74:R78</xm:sqref>
        </x14:conditionalFormatting>
        <x14:conditionalFormatting xmlns:xm="http://schemas.microsoft.com/office/excel/2006/main">
          <x14:cfRule type="cellIs" priority="2314" operator="equal" id="{CAED734D-58F9-46A2-ADA1-D095968834B5}">
            <xm:f>Listas!$S$2</xm:f>
            <x14:dxf>
              <fill>
                <patternFill>
                  <bgColor rgb="FF92D050"/>
                </patternFill>
              </fill>
            </x14:dxf>
          </x14:cfRule>
          <xm:sqref>AR80:AS84</xm:sqref>
        </x14:conditionalFormatting>
        <x14:conditionalFormatting xmlns:xm="http://schemas.microsoft.com/office/excel/2006/main">
          <x14:cfRule type="beginsWith" priority="2258" operator="beginsWith" id="{5B1647E7-C4B8-4688-8936-C16F404B6C81}">
            <xm:f>LEFT(S80,LEN("MUY ALTA "))="MUY ALTA "</xm:f>
            <xm:f>"MUY ALTA "</xm:f>
            <x14:dxf>
              <fill>
                <patternFill>
                  <bgColor rgb="FFFF0000"/>
                </patternFill>
              </fill>
            </x14:dxf>
          </x14:cfRule>
          <x14:cfRule type="beginsWith" priority="2259" operator="beginsWith" id="{5D19D5BF-4F30-4E2D-86B1-82DF2FC1B53A}">
            <xm:f>LEFT(S80,LEN("MUY ALTA"))="MUY ALTA"</xm:f>
            <xm:f>"MUY ALTA"</xm:f>
            <x14:dxf>
              <fill>
                <patternFill>
                  <bgColor rgb="FFFF0000"/>
                </patternFill>
              </fill>
            </x14:dxf>
          </x14:cfRule>
          <x14:cfRule type="beginsWith" priority="2260" operator="beginsWith" id="{4DE2CC5D-6C46-40CC-AEA4-395A0D769863}">
            <xm:f>LEFT(S80,LEN("ALTA"))="ALTA"</xm:f>
            <xm:f>"ALTA"</xm:f>
            <x14:dxf>
              <fill>
                <patternFill>
                  <bgColor rgb="FFFFC000"/>
                </patternFill>
              </fill>
            </x14:dxf>
          </x14:cfRule>
          <x14:cfRule type="beginsWith" priority="2261" operator="beginsWith" id="{50AD6191-919B-42AC-94C0-B7EBA2B08913}">
            <xm:f>LEFT(S80,LEN("MEDIA"))="MEDIA"</xm:f>
            <xm:f>"MEDIA"</xm:f>
            <x14:dxf>
              <fill>
                <patternFill>
                  <bgColor rgb="FFFFFF00"/>
                </patternFill>
              </fill>
            </x14:dxf>
          </x14:cfRule>
          <x14:cfRule type="beginsWith" priority="2262" operator="beginsWith" id="{449576EF-F457-4390-A030-94B784AB85B1}">
            <xm:f>LEFT(S80,LEN("BAJA"))="BAJA"</xm:f>
            <xm:f>"BAJA"</xm:f>
            <x14:dxf>
              <fill>
                <patternFill>
                  <bgColor rgb="FF00B050"/>
                </patternFill>
              </fill>
            </x14:dxf>
          </x14:cfRule>
          <x14:cfRule type="beginsWith" priority="2263" operator="beginsWith" id="{A50B7B7D-842A-4B8C-BBF1-A8DC924C4897}">
            <xm:f>LEFT(S80,LEN("MUY BAJA"))="MUY BAJA"</xm:f>
            <xm:f>"MUY BAJA"</xm:f>
            <x14:dxf>
              <fill>
                <patternFill>
                  <bgColor rgb="FF92D050"/>
                </patternFill>
              </fill>
            </x14:dxf>
          </x14:cfRule>
          <xm:sqref>S80:S84</xm:sqref>
        </x14:conditionalFormatting>
        <x14:conditionalFormatting xmlns:xm="http://schemas.microsoft.com/office/excel/2006/main">
          <x14:cfRule type="cellIs" priority="2254" operator="equal" id="{82073B98-513D-41E9-8E8B-09EFF0BDC82A}">
            <xm:f>'E:\Users\admdin12\Desktop\2. SUBRED SUR\1. RIESGOS\1. MATRICES DE RIESGOS INSTITUCIONALES\[Matriz institucional de riesgos de Corrupción.xlsx]Listas'!#REF!</xm:f>
            <x14:dxf>
              <fill>
                <patternFill>
                  <bgColor rgb="FF92D050"/>
                </patternFill>
              </fill>
            </x14:dxf>
          </x14:cfRule>
          <xm:sqref>R80:R84</xm:sqref>
        </x14:conditionalFormatting>
        <x14:conditionalFormatting xmlns:xm="http://schemas.microsoft.com/office/excel/2006/main">
          <x14:cfRule type="cellIs" priority="2177" operator="equal" id="{3BFE9375-2152-416E-AC48-A70F7D0D645A}">
            <xm:f>Listas!$S$2</xm:f>
            <x14:dxf>
              <fill>
                <patternFill>
                  <bgColor rgb="FF92D050"/>
                </patternFill>
              </fill>
            </x14:dxf>
          </x14:cfRule>
          <xm:sqref>AR86:AS90</xm:sqref>
        </x14:conditionalFormatting>
        <x14:conditionalFormatting xmlns:xm="http://schemas.microsoft.com/office/excel/2006/main">
          <x14:cfRule type="beginsWith" priority="2121" operator="beginsWith" id="{AF01A0B0-14DE-4A5B-AFFA-920072CF71AA}">
            <xm:f>LEFT(S86,LEN("MUY ALTA "))="MUY ALTA "</xm:f>
            <xm:f>"MUY ALTA "</xm:f>
            <x14:dxf>
              <fill>
                <patternFill>
                  <bgColor rgb="FFFF0000"/>
                </patternFill>
              </fill>
            </x14:dxf>
          </x14:cfRule>
          <x14:cfRule type="beginsWith" priority="2122" operator="beginsWith" id="{62AD8692-7845-49BD-87A7-DC55E19B25FD}">
            <xm:f>LEFT(S86,LEN("MUY ALTA"))="MUY ALTA"</xm:f>
            <xm:f>"MUY ALTA"</xm:f>
            <x14:dxf>
              <fill>
                <patternFill>
                  <bgColor rgb="FFFF0000"/>
                </patternFill>
              </fill>
            </x14:dxf>
          </x14:cfRule>
          <x14:cfRule type="beginsWith" priority="2123" operator="beginsWith" id="{EAE8CBF5-5796-4669-BF53-40DCAE0AFBB0}">
            <xm:f>LEFT(S86,LEN("ALTA"))="ALTA"</xm:f>
            <xm:f>"ALTA"</xm:f>
            <x14:dxf>
              <fill>
                <patternFill>
                  <bgColor rgb="FFFFC000"/>
                </patternFill>
              </fill>
            </x14:dxf>
          </x14:cfRule>
          <x14:cfRule type="beginsWith" priority="2124" operator="beginsWith" id="{59D12982-938A-4520-91D8-6D7AE920C42C}">
            <xm:f>LEFT(S86,LEN("MEDIA"))="MEDIA"</xm:f>
            <xm:f>"MEDIA"</xm:f>
            <x14:dxf>
              <fill>
                <patternFill>
                  <bgColor rgb="FFFFFF00"/>
                </patternFill>
              </fill>
            </x14:dxf>
          </x14:cfRule>
          <x14:cfRule type="beginsWith" priority="2125" operator="beginsWith" id="{AB39DFD4-0FA0-44DF-8EE3-F22702DC1439}">
            <xm:f>LEFT(S86,LEN("BAJA"))="BAJA"</xm:f>
            <xm:f>"BAJA"</xm:f>
            <x14:dxf>
              <fill>
                <patternFill>
                  <bgColor rgb="FF00B050"/>
                </patternFill>
              </fill>
            </x14:dxf>
          </x14:cfRule>
          <x14:cfRule type="beginsWith" priority="2126" operator="beginsWith" id="{EFD886D2-48B8-415F-89C8-F101B8BAAF48}">
            <xm:f>LEFT(S86,LEN("MUY BAJA"))="MUY BAJA"</xm:f>
            <xm:f>"MUY BAJA"</xm:f>
            <x14:dxf>
              <fill>
                <patternFill>
                  <bgColor rgb="FF92D050"/>
                </patternFill>
              </fill>
            </x14:dxf>
          </x14:cfRule>
          <xm:sqref>S86:S90</xm:sqref>
        </x14:conditionalFormatting>
        <x14:conditionalFormatting xmlns:xm="http://schemas.microsoft.com/office/excel/2006/main">
          <x14:cfRule type="cellIs" priority="2117" operator="equal" id="{4EE90B74-0E34-4C6C-AEF3-286AD7474C1F}">
            <xm:f>'E:\Users\admdin12\Desktop\2. SUBRED SUR\1. RIESGOS\1. MATRICES DE RIESGOS INSTITUCIONALES\[Matriz institucional de riesgos de Corrupción.xlsx]Listas'!#REF!</xm:f>
            <x14:dxf>
              <fill>
                <patternFill>
                  <bgColor rgb="FF92D050"/>
                </patternFill>
              </fill>
            </x14:dxf>
          </x14:cfRule>
          <xm:sqref>R86:R90</xm:sqref>
        </x14:conditionalFormatting>
        <x14:conditionalFormatting xmlns:xm="http://schemas.microsoft.com/office/excel/2006/main">
          <x14:cfRule type="cellIs" priority="2040" operator="equal" id="{1C651ABE-BADD-4C5A-B76A-B58BED333AA9}">
            <xm:f>Listas!$S$2</xm:f>
            <x14:dxf>
              <fill>
                <patternFill>
                  <bgColor rgb="FF92D050"/>
                </patternFill>
              </fill>
            </x14:dxf>
          </x14:cfRule>
          <xm:sqref>AR92:AS96</xm:sqref>
        </x14:conditionalFormatting>
        <x14:conditionalFormatting xmlns:xm="http://schemas.microsoft.com/office/excel/2006/main">
          <x14:cfRule type="beginsWith" priority="1984" operator="beginsWith" id="{7E0D7C0B-FDB5-4DAB-AC56-B83049990DFB}">
            <xm:f>LEFT(S92,LEN("MUY ALTA "))="MUY ALTA "</xm:f>
            <xm:f>"MUY ALTA "</xm:f>
            <x14:dxf>
              <fill>
                <patternFill>
                  <bgColor rgb="FFFF0000"/>
                </patternFill>
              </fill>
            </x14:dxf>
          </x14:cfRule>
          <x14:cfRule type="beginsWith" priority="1985" operator="beginsWith" id="{3404239A-3F7B-4130-970C-B573CCE26B3F}">
            <xm:f>LEFT(S92,LEN("MUY ALTA"))="MUY ALTA"</xm:f>
            <xm:f>"MUY ALTA"</xm:f>
            <x14:dxf>
              <fill>
                <patternFill>
                  <bgColor rgb="FFFF0000"/>
                </patternFill>
              </fill>
            </x14:dxf>
          </x14:cfRule>
          <x14:cfRule type="beginsWith" priority="1986" operator="beginsWith" id="{B4628CD2-05B3-45FA-A597-0AE97249D021}">
            <xm:f>LEFT(S92,LEN("ALTA"))="ALTA"</xm:f>
            <xm:f>"ALTA"</xm:f>
            <x14:dxf>
              <fill>
                <patternFill>
                  <bgColor rgb="FFFFC000"/>
                </patternFill>
              </fill>
            </x14:dxf>
          </x14:cfRule>
          <x14:cfRule type="beginsWith" priority="1987" operator="beginsWith" id="{F89171A9-36AF-4F6D-A78A-D69050370654}">
            <xm:f>LEFT(S92,LEN("MEDIA"))="MEDIA"</xm:f>
            <xm:f>"MEDIA"</xm:f>
            <x14:dxf>
              <fill>
                <patternFill>
                  <bgColor rgb="FFFFFF00"/>
                </patternFill>
              </fill>
            </x14:dxf>
          </x14:cfRule>
          <x14:cfRule type="beginsWith" priority="1988" operator="beginsWith" id="{39533D72-8A93-4AB7-A9AC-7E51C46A37F1}">
            <xm:f>LEFT(S92,LEN("BAJA"))="BAJA"</xm:f>
            <xm:f>"BAJA"</xm:f>
            <x14:dxf>
              <fill>
                <patternFill>
                  <bgColor rgb="FF00B050"/>
                </patternFill>
              </fill>
            </x14:dxf>
          </x14:cfRule>
          <x14:cfRule type="beginsWith" priority="1989" operator="beginsWith" id="{9A010914-DFD0-4781-AB5E-643EB38FDC01}">
            <xm:f>LEFT(S92,LEN("MUY BAJA"))="MUY BAJA"</xm:f>
            <xm:f>"MUY BAJA"</xm:f>
            <x14:dxf>
              <fill>
                <patternFill>
                  <bgColor rgb="FF92D050"/>
                </patternFill>
              </fill>
            </x14:dxf>
          </x14:cfRule>
          <xm:sqref>S92:S96</xm:sqref>
        </x14:conditionalFormatting>
        <x14:conditionalFormatting xmlns:xm="http://schemas.microsoft.com/office/excel/2006/main">
          <x14:cfRule type="cellIs" priority="1980" operator="equal" id="{4CBD7568-502C-4A11-BF8E-2AEAF3EDAC72}">
            <xm:f>'E:\Users\admdin12\Desktop\2. SUBRED SUR\1. RIESGOS\1. MATRICES DE RIESGOS INSTITUCIONALES\[Matriz institucional de riesgos de Corrupción.xlsx]Listas'!#REF!</xm:f>
            <x14:dxf>
              <fill>
                <patternFill>
                  <bgColor rgb="FF92D050"/>
                </patternFill>
              </fill>
            </x14:dxf>
          </x14:cfRule>
          <xm:sqref>R92:R96</xm:sqref>
        </x14:conditionalFormatting>
        <x14:conditionalFormatting xmlns:xm="http://schemas.microsoft.com/office/excel/2006/main">
          <x14:cfRule type="cellIs" priority="1903" operator="equal" id="{A4D769D6-1162-483E-913A-49EEB8C64882}">
            <xm:f>Listas!$S$2</xm:f>
            <x14:dxf>
              <fill>
                <patternFill>
                  <bgColor rgb="FF92D050"/>
                </patternFill>
              </fill>
            </x14:dxf>
          </x14:cfRule>
          <xm:sqref>AR98:AS102</xm:sqref>
        </x14:conditionalFormatting>
        <x14:conditionalFormatting xmlns:xm="http://schemas.microsoft.com/office/excel/2006/main">
          <x14:cfRule type="beginsWith" priority="1847" operator="beginsWith" id="{BF069F32-6717-4C1E-8166-B2C31A4A2E47}">
            <xm:f>LEFT(S98,LEN("MUY ALTA "))="MUY ALTA "</xm:f>
            <xm:f>"MUY ALTA "</xm:f>
            <x14:dxf>
              <fill>
                <patternFill>
                  <bgColor rgb="FFFF0000"/>
                </patternFill>
              </fill>
            </x14:dxf>
          </x14:cfRule>
          <x14:cfRule type="beginsWith" priority="1848" operator="beginsWith" id="{B0632FD5-6A55-4005-B712-29C7EEC5B8BC}">
            <xm:f>LEFT(S98,LEN("MUY ALTA"))="MUY ALTA"</xm:f>
            <xm:f>"MUY ALTA"</xm:f>
            <x14:dxf>
              <fill>
                <patternFill>
                  <bgColor rgb="FFFF0000"/>
                </patternFill>
              </fill>
            </x14:dxf>
          </x14:cfRule>
          <x14:cfRule type="beginsWith" priority="1849" operator="beginsWith" id="{43BBE062-A319-4F3C-A933-D77C67A6C55B}">
            <xm:f>LEFT(S98,LEN("ALTA"))="ALTA"</xm:f>
            <xm:f>"ALTA"</xm:f>
            <x14:dxf>
              <fill>
                <patternFill>
                  <bgColor rgb="FFFFC000"/>
                </patternFill>
              </fill>
            </x14:dxf>
          </x14:cfRule>
          <x14:cfRule type="beginsWith" priority="1850" operator="beginsWith" id="{AB93EFA5-0511-4103-8473-FEA79DFE63AD}">
            <xm:f>LEFT(S98,LEN("MEDIA"))="MEDIA"</xm:f>
            <xm:f>"MEDIA"</xm:f>
            <x14:dxf>
              <fill>
                <patternFill>
                  <bgColor rgb="FFFFFF00"/>
                </patternFill>
              </fill>
            </x14:dxf>
          </x14:cfRule>
          <x14:cfRule type="beginsWith" priority="1851" operator="beginsWith" id="{7BE367F6-734A-4FEF-896A-55CB13C852B4}">
            <xm:f>LEFT(S98,LEN("BAJA"))="BAJA"</xm:f>
            <xm:f>"BAJA"</xm:f>
            <x14:dxf>
              <fill>
                <patternFill>
                  <bgColor rgb="FF00B050"/>
                </patternFill>
              </fill>
            </x14:dxf>
          </x14:cfRule>
          <x14:cfRule type="beginsWith" priority="1852" operator="beginsWith" id="{BD8D6E3E-D867-4FA6-B61C-55265BE8C21D}">
            <xm:f>LEFT(S98,LEN("MUY BAJA"))="MUY BAJA"</xm:f>
            <xm:f>"MUY BAJA"</xm:f>
            <x14:dxf>
              <fill>
                <patternFill>
                  <bgColor rgb="FF92D050"/>
                </patternFill>
              </fill>
            </x14:dxf>
          </x14:cfRule>
          <xm:sqref>S98:S102</xm:sqref>
        </x14:conditionalFormatting>
        <x14:conditionalFormatting xmlns:xm="http://schemas.microsoft.com/office/excel/2006/main">
          <x14:cfRule type="cellIs" priority="1843" operator="equal" id="{0C4F3EB6-C439-4996-95E6-6B4E350A68A0}">
            <xm:f>'E:\Users\admdin12\Desktop\2. SUBRED SUR\1. RIESGOS\1. MATRICES DE RIESGOS INSTITUCIONALES\[Matriz institucional de riesgos de Corrupción.xlsx]Listas'!#REF!</xm:f>
            <x14:dxf>
              <fill>
                <patternFill>
                  <bgColor rgb="FF92D050"/>
                </patternFill>
              </fill>
            </x14:dxf>
          </x14:cfRule>
          <xm:sqref>R98:R102</xm:sqref>
        </x14:conditionalFormatting>
        <x14:conditionalFormatting xmlns:xm="http://schemas.microsoft.com/office/excel/2006/main">
          <x14:cfRule type="cellIs" priority="1766" operator="equal" id="{3CE2217C-CB37-4E43-84A9-ADD0D8B5E3FC}">
            <xm:f>Listas!$S$2</xm:f>
            <x14:dxf>
              <fill>
                <patternFill>
                  <bgColor rgb="FF92D050"/>
                </patternFill>
              </fill>
            </x14:dxf>
          </x14:cfRule>
          <xm:sqref>AR104:AS108</xm:sqref>
        </x14:conditionalFormatting>
        <x14:conditionalFormatting xmlns:xm="http://schemas.microsoft.com/office/excel/2006/main">
          <x14:cfRule type="beginsWith" priority="1710" operator="beginsWith" id="{C7538870-65C8-422B-ADA3-604586F99258}">
            <xm:f>LEFT(S104,LEN("MUY ALTA "))="MUY ALTA "</xm:f>
            <xm:f>"MUY ALTA "</xm:f>
            <x14:dxf>
              <fill>
                <patternFill>
                  <bgColor rgb="FFFF0000"/>
                </patternFill>
              </fill>
            </x14:dxf>
          </x14:cfRule>
          <x14:cfRule type="beginsWith" priority="1711" operator="beginsWith" id="{32B0BB0D-906F-4297-818E-3D0590422F20}">
            <xm:f>LEFT(S104,LEN("MUY ALTA"))="MUY ALTA"</xm:f>
            <xm:f>"MUY ALTA"</xm:f>
            <x14:dxf>
              <fill>
                <patternFill>
                  <bgColor rgb="FFFF0000"/>
                </patternFill>
              </fill>
            </x14:dxf>
          </x14:cfRule>
          <x14:cfRule type="beginsWith" priority="1712" operator="beginsWith" id="{94A3C763-F470-4742-91A2-059C8C19E180}">
            <xm:f>LEFT(S104,LEN("ALTA"))="ALTA"</xm:f>
            <xm:f>"ALTA"</xm:f>
            <x14:dxf>
              <fill>
                <patternFill>
                  <bgColor rgb="FFFFC000"/>
                </patternFill>
              </fill>
            </x14:dxf>
          </x14:cfRule>
          <x14:cfRule type="beginsWith" priority="1713" operator="beginsWith" id="{AD5962BE-7DF9-49D4-87AE-F551EA7863BB}">
            <xm:f>LEFT(S104,LEN("MEDIA"))="MEDIA"</xm:f>
            <xm:f>"MEDIA"</xm:f>
            <x14:dxf>
              <fill>
                <patternFill>
                  <bgColor rgb="FFFFFF00"/>
                </patternFill>
              </fill>
            </x14:dxf>
          </x14:cfRule>
          <x14:cfRule type="beginsWith" priority="1714" operator="beginsWith" id="{562033DE-6B3D-417C-B66E-2B97D5E0472D}">
            <xm:f>LEFT(S104,LEN("BAJA"))="BAJA"</xm:f>
            <xm:f>"BAJA"</xm:f>
            <x14:dxf>
              <fill>
                <patternFill>
                  <bgColor rgb="FF00B050"/>
                </patternFill>
              </fill>
            </x14:dxf>
          </x14:cfRule>
          <x14:cfRule type="beginsWith" priority="1715" operator="beginsWith" id="{F6F4AA09-E9B6-4403-8CC1-506CD513508C}">
            <xm:f>LEFT(S104,LEN("MUY BAJA"))="MUY BAJA"</xm:f>
            <xm:f>"MUY BAJA"</xm:f>
            <x14:dxf>
              <fill>
                <patternFill>
                  <bgColor rgb="FF92D050"/>
                </patternFill>
              </fill>
            </x14:dxf>
          </x14:cfRule>
          <xm:sqref>S104:S108</xm:sqref>
        </x14:conditionalFormatting>
        <x14:conditionalFormatting xmlns:xm="http://schemas.microsoft.com/office/excel/2006/main">
          <x14:cfRule type="cellIs" priority="1706" operator="equal" id="{B1529D70-59EA-433A-AC9D-98E18E631424}">
            <xm:f>'E:\Users\admdin12\Desktop\2. SUBRED SUR\1. RIESGOS\1. MATRICES DE RIESGOS INSTITUCIONALES\[Matriz institucional de riesgos de Corrupción.xlsx]Listas'!#REF!</xm:f>
            <x14:dxf>
              <fill>
                <patternFill>
                  <bgColor rgb="FF92D050"/>
                </patternFill>
              </fill>
            </x14:dxf>
          </x14:cfRule>
          <xm:sqref>R104:R108</xm:sqref>
        </x14:conditionalFormatting>
        <x14:conditionalFormatting xmlns:xm="http://schemas.microsoft.com/office/excel/2006/main">
          <x14:cfRule type="cellIs" priority="1629" operator="equal" id="{CCE0597A-E948-4F90-A76C-9D959569EB4E}">
            <xm:f>Listas!$S$2</xm:f>
            <x14:dxf>
              <fill>
                <patternFill>
                  <bgColor rgb="FF92D050"/>
                </patternFill>
              </fill>
            </x14:dxf>
          </x14:cfRule>
          <xm:sqref>AR110:AS114</xm:sqref>
        </x14:conditionalFormatting>
        <x14:conditionalFormatting xmlns:xm="http://schemas.microsoft.com/office/excel/2006/main">
          <x14:cfRule type="beginsWith" priority="1573" operator="beginsWith" id="{C8A66230-0433-4189-8387-E939F946AAF5}">
            <xm:f>LEFT(S110,LEN("MUY ALTA "))="MUY ALTA "</xm:f>
            <xm:f>"MUY ALTA "</xm:f>
            <x14:dxf>
              <fill>
                <patternFill>
                  <bgColor rgb="FFFF0000"/>
                </patternFill>
              </fill>
            </x14:dxf>
          </x14:cfRule>
          <x14:cfRule type="beginsWith" priority="1574" operator="beginsWith" id="{651CE10B-1F26-44C2-863C-698AE80C5647}">
            <xm:f>LEFT(S110,LEN("MUY ALTA"))="MUY ALTA"</xm:f>
            <xm:f>"MUY ALTA"</xm:f>
            <x14:dxf>
              <fill>
                <patternFill>
                  <bgColor rgb="FFFF0000"/>
                </patternFill>
              </fill>
            </x14:dxf>
          </x14:cfRule>
          <x14:cfRule type="beginsWith" priority="1575" operator="beginsWith" id="{981F7C4C-88F7-4588-BD63-5473CC661E56}">
            <xm:f>LEFT(S110,LEN("ALTA"))="ALTA"</xm:f>
            <xm:f>"ALTA"</xm:f>
            <x14:dxf>
              <fill>
                <patternFill>
                  <bgColor rgb="FFFFC000"/>
                </patternFill>
              </fill>
            </x14:dxf>
          </x14:cfRule>
          <x14:cfRule type="beginsWith" priority="1576" operator="beginsWith" id="{238ACAC2-A812-40BA-9502-E407C4434809}">
            <xm:f>LEFT(S110,LEN("MEDIA"))="MEDIA"</xm:f>
            <xm:f>"MEDIA"</xm:f>
            <x14:dxf>
              <fill>
                <patternFill>
                  <bgColor rgb="FFFFFF00"/>
                </patternFill>
              </fill>
            </x14:dxf>
          </x14:cfRule>
          <x14:cfRule type="beginsWith" priority="1577" operator="beginsWith" id="{400A3961-7634-4FE7-A1AB-223A5245BA8F}">
            <xm:f>LEFT(S110,LEN("BAJA"))="BAJA"</xm:f>
            <xm:f>"BAJA"</xm:f>
            <x14:dxf>
              <fill>
                <patternFill>
                  <bgColor rgb="FF00B050"/>
                </patternFill>
              </fill>
            </x14:dxf>
          </x14:cfRule>
          <x14:cfRule type="beginsWith" priority="1578" operator="beginsWith" id="{DA787693-FA02-444F-B7EE-C8E3B76A2F13}">
            <xm:f>LEFT(S110,LEN("MUY BAJA"))="MUY BAJA"</xm:f>
            <xm:f>"MUY BAJA"</xm:f>
            <x14:dxf>
              <fill>
                <patternFill>
                  <bgColor rgb="FF92D050"/>
                </patternFill>
              </fill>
            </x14:dxf>
          </x14:cfRule>
          <xm:sqref>S110:S114</xm:sqref>
        </x14:conditionalFormatting>
        <x14:conditionalFormatting xmlns:xm="http://schemas.microsoft.com/office/excel/2006/main">
          <x14:cfRule type="cellIs" priority="1569" operator="equal" id="{69B74046-6132-4AED-B3E0-E2A954D5F163}">
            <xm:f>'E:\Users\admdin12\Desktop\2. SUBRED SUR\1. RIESGOS\1. MATRICES DE RIESGOS INSTITUCIONALES\[Matriz institucional de riesgos de Corrupción.xlsx]Listas'!#REF!</xm:f>
            <x14:dxf>
              <fill>
                <patternFill>
                  <bgColor rgb="FF92D050"/>
                </patternFill>
              </fill>
            </x14:dxf>
          </x14:cfRule>
          <xm:sqref>R110:R114</xm:sqref>
        </x14:conditionalFormatting>
        <x14:conditionalFormatting xmlns:xm="http://schemas.microsoft.com/office/excel/2006/main">
          <x14:cfRule type="cellIs" priority="1492" operator="equal" id="{F71DDE44-C6E1-4655-886F-7D65C688D1E0}">
            <xm:f>Listas!$S$2</xm:f>
            <x14:dxf>
              <fill>
                <patternFill>
                  <bgColor rgb="FF92D050"/>
                </patternFill>
              </fill>
            </x14:dxf>
          </x14:cfRule>
          <xm:sqref>AR122:AS126</xm:sqref>
        </x14:conditionalFormatting>
        <x14:conditionalFormatting xmlns:xm="http://schemas.microsoft.com/office/excel/2006/main">
          <x14:cfRule type="beginsWith" priority="1436" operator="beginsWith" id="{EB035BE4-B488-4871-82F9-E12BD3593B80}">
            <xm:f>LEFT(S122,LEN("MUY ALTA "))="MUY ALTA "</xm:f>
            <xm:f>"MUY ALTA "</xm:f>
            <x14:dxf>
              <fill>
                <patternFill>
                  <bgColor rgb="FFFF0000"/>
                </patternFill>
              </fill>
            </x14:dxf>
          </x14:cfRule>
          <x14:cfRule type="beginsWith" priority="1437" operator="beginsWith" id="{B392F0E6-80BE-4BB6-A770-63B7C682A11B}">
            <xm:f>LEFT(S122,LEN("MUY ALTA"))="MUY ALTA"</xm:f>
            <xm:f>"MUY ALTA"</xm:f>
            <x14:dxf>
              <fill>
                <patternFill>
                  <bgColor rgb="FFFF0000"/>
                </patternFill>
              </fill>
            </x14:dxf>
          </x14:cfRule>
          <x14:cfRule type="beginsWith" priority="1438" operator="beginsWith" id="{8738977B-1C1D-4C70-820A-F85D29ABA6C1}">
            <xm:f>LEFT(S122,LEN("ALTA"))="ALTA"</xm:f>
            <xm:f>"ALTA"</xm:f>
            <x14:dxf>
              <fill>
                <patternFill>
                  <bgColor rgb="FFFFC000"/>
                </patternFill>
              </fill>
            </x14:dxf>
          </x14:cfRule>
          <x14:cfRule type="beginsWith" priority="1439" operator="beginsWith" id="{8D40ADD1-6449-4F86-A0EF-3935DE4846C3}">
            <xm:f>LEFT(S122,LEN("MEDIA"))="MEDIA"</xm:f>
            <xm:f>"MEDIA"</xm:f>
            <x14:dxf>
              <fill>
                <patternFill>
                  <bgColor rgb="FFFFFF00"/>
                </patternFill>
              </fill>
            </x14:dxf>
          </x14:cfRule>
          <x14:cfRule type="beginsWith" priority="1440" operator="beginsWith" id="{AB91FBF8-7B94-4D30-9B1A-1FF7ADED1AB6}">
            <xm:f>LEFT(S122,LEN("BAJA"))="BAJA"</xm:f>
            <xm:f>"BAJA"</xm:f>
            <x14:dxf>
              <fill>
                <patternFill>
                  <bgColor rgb="FF00B050"/>
                </patternFill>
              </fill>
            </x14:dxf>
          </x14:cfRule>
          <x14:cfRule type="beginsWith" priority="1441" operator="beginsWith" id="{F61DEFB5-0C76-4D64-A2BB-63969053BB9C}">
            <xm:f>LEFT(S122,LEN("MUY BAJA"))="MUY BAJA"</xm:f>
            <xm:f>"MUY BAJA"</xm:f>
            <x14:dxf>
              <fill>
                <patternFill>
                  <bgColor rgb="FF92D050"/>
                </patternFill>
              </fill>
            </x14:dxf>
          </x14:cfRule>
          <xm:sqref>S122:S126</xm:sqref>
        </x14:conditionalFormatting>
        <x14:conditionalFormatting xmlns:xm="http://schemas.microsoft.com/office/excel/2006/main">
          <x14:cfRule type="cellIs" priority="1432" operator="equal" id="{DCAD4792-504E-443F-93B9-4D2DB66BBFD3}">
            <xm:f>'E:\Users\admdin12\Desktop\2. SUBRED SUR\1. RIESGOS\1. MATRICES DE RIESGOS INSTITUCIONALES\[Matriz institucional de riesgos de Corrupción.xlsx]Listas'!#REF!</xm:f>
            <x14:dxf>
              <fill>
                <patternFill>
                  <bgColor rgb="FF92D050"/>
                </patternFill>
              </fill>
            </x14:dxf>
          </x14:cfRule>
          <xm:sqref>R122:R126</xm:sqref>
        </x14:conditionalFormatting>
        <x14:conditionalFormatting xmlns:xm="http://schemas.microsoft.com/office/excel/2006/main">
          <x14:cfRule type="cellIs" priority="1218" operator="equal" id="{A52A57D3-8D4A-4752-85B4-14546F0C6E43}">
            <xm:f>Listas!$S$2</xm:f>
            <x14:dxf>
              <fill>
                <patternFill>
                  <bgColor rgb="FF92D050"/>
                </patternFill>
              </fill>
            </x14:dxf>
          </x14:cfRule>
          <xm:sqref>AR134:AS138</xm:sqref>
        </x14:conditionalFormatting>
        <x14:conditionalFormatting xmlns:xm="http://schemas.microsoft.com/office/excel/2006/main">
          <x14:cfRule type="beginsWith" priority="1162" operator="beginsWith" id="{E0B5CD29-4320-4F87-9E93-43F2D075E65A}">
            <xm:f>LEFT(S134,LEN("MUY ALTA "))="MUY ALTA "</xm:f>
            <xm:f>"MUY ALTA "</xm:f>
            <x14:dxf>
              <fill>
                <patternFill>
                  <bgColor rgb="FFFF0000"/>
                </patternFill>
              </fill>
            </x14:dxf>
          </x14:cfRule>
          <x14:cfRule type="beginsWith" priority="1163" operator="beginsWith" id="{CCACBCBD-9E47-47AA-BA11-06870D5E5351}">
            <xm:f>LEFT(S134,LEN("MUY ALTA"))="MUY ALTA"</xm:f>
            <xm:f>"MUY ALTA"</xm:f>
            <x14:dxf>
              <fill>
                <patternFill>
                  <bgColor rgb="FFFF0000"/>
                </patternFill>
              </fill>
            </x14:dxf>
          </x14:cfRule>
          <x14:cfRule type="beginsWith" priority="1164" operator="beginsWith" id="{FB2006C4-E028-41B4-8149-A136181AF451}">
            <xm:f>LEFT(S134,LEN("ALTA"))="ALTA"</xm:f>
            <xm:f>"ALTA"</xm:f>
            <x14:dxf>
              <fill>
                <patternFill>
                  <bgColor rgb="FFFFC000"/>
                </patternFill>
              </fill>
            </x14:dxf>
          </x14:cfRule>
          <x14:cfRule type="beginsWith" priority="1165" operator="beginsWith" id="{8FC659EC-439F-4D9D-9BCA-0F261AC63FD2}">
            <xm:f>LEFT(S134,LEN("MEDIA"))="MEDIA"</xm:f>
            <xm:f>"MEDIA"</xm:f>
            <x14:dxf>
              <fill>
                <patternFill>
                  <bgColor rgb="FFFFFF00"/>
                </patternFill>
              </fill>
            </x14:dxf>
          </x14:cfRule>
          <x14:cfRule type="beginsWith" priority="1166" operator="beginsWith" id="{E289EAF5-BCFA-4C54-AF14-9D6D9AF54A6A}">
            <xm:f>LEFT(S134,LEN("BAJA"))="BAJA"</xm:f>
            <xm:f>"BAJA"</xm:f>
            <x14:dxf>
              <fill>
                <patternFill>
                  <bgColor rgb="FF00B050"/>
                </patternFill>
              </fill>
            </x14:dxf>
          </x14:cfRule>
          <x14:cfRule type="beginsWith" priority="1167" operator="beginsWith" id="{AD344EAA-2E6C-49A1-AFFF-1E68A4A9963F}">
            <xm:f>LEFT(S134,LEN("MUY BAJA"))="MUY BAJA"</xm:f>
            <xm:f>"MUY BAJA"</xm:f>
            <x14:dxf>
              <fill>
                <patternFill>
                  <bgColor rgb="FF92D050"/>
                </patternFill>
              </fill>
            </x14:dxf>
          </x14:cfRule>
          <xm:sqref>S134:S138</xm:sqref>
        </x14:conditionalFormatting>
        <x14:conditionalFormatting xmlns:xm="http://schemas.microsoft.com/office/excel/2006/main">
          <x14:cfRule type="cellIs" priority="1158" operator="equal" id="{693B704E-D34C-408C-B47A-0DE85908642F}">
            <xm:f>'E:\Users\admdin12\Desktop\2. SUBRED SUR\1. RIESGOS\1. MATRICES DE RIESGOS INSTITUCIONALES\[Matriz institucional de riesgos de Corrupción.xlsx]Listas'!#REF!</xm:f>
            <x14:dxf>
              <fill>
                <patternFill>
                  <bgColor rgb="FF92D050"/>
                </patternFill>
              </fill>
            </x14:dxf>
          </x14:cfRule>
          <xm:sqref>R134:R138</xm:sqref>
        </x14:conditionalFormatting>
        <x14:conditionalFormatting xmlns:xm="http://schemas.microsoft.com/office/excel/2006/main">
          <x14:cfRule type="cellIs" priority="807" operator="equal" id="{A153B963-2FC8-4F9D-BC28-891A71875237}">
            <xm:f>Listas!$S$2</xm:f>
            <x14:dxf>
              <fill>
                <patternFill>
                  <bgColor rgb="FF92D050"/>
                </patternFill>
              </fill>
            </x14:dxf>
          </x14:cfRule>
          <xm:sqref>AR152:AS156</xm:sqref>
        </x14:conditionalFormatting>
        <x14:conditionalFormatting xmlns:xm="http://schemas.microsoft.com/office/excel/2006/main">
          <x14:cfRule type="beginsWith" priority="751" operator="beginsWith" id="{6AA5ACAC-61D8-4788-A37F-372B4C01E139}">
            <xm:f>LEFT(S152,LEN("MUY ALTA "))="MUY ALTA "</xm:f>
            <xm:f>"MUY ALTA "</xm:f>
            <x14:dxf>
              <fill>
                <patternFill>
                  <bgColor rgb="FFFF0000"/>
                </patternFill>
              </fill>
            </x14:dxf>
          </x14:cfRule>
          <x14:cfRule type="beginsWith" priority="752" operator="beginsWith" id="{BDBB9E83-BBE9-471B-B1E7-1DC81FE856C3}">
            <xm:f>LEFT(S152,LEN("MUY ALTA"))="MUY ALTA"</xm:f>
            <xm:f>"MUY ALTA"</xm:f>
            <x14:dxf>
              <fill>
                <patternFill>
                  <bgColor rgb="FFFF0000"/>
                </patternFill>
              </fill>
            </x14:dxf>
          </x14:cfRule>
          <x14:cfRule type="beginsWith" priority="753" operator="beginsWith" id="{33D3844C-05E7-441E-85EE-DFAF1ED30DA0}">
            <xm:f>LEFT(S152,LEN("ALTA"))="ALTA"</xm:f>
            <xm:f>"ALTA"</xm:f>
            <x14:dxf>
              <fill>
                <patternFill>
                  <bgColor rgb="FFFFC000"/>
                </patternFill>
              </fill>
            </x14:dxf>
          </x14:cfRule>
          <x14:cfRule type="beginsWith" priority="754" operator="beginsWith" id="{1F7D6947-4CCC-47B5-886B-32BD543F9471}">
            <xm:f>LEFT(S152,LEN("MEDIA"))="MEDIA"</xm:f>
            <xm:f>"MEDIA"</xm:f>
            <x14:dxf>
              <fill>
                <patternFill>
                  <bgColor rgb="FFFFFF00"/>
                </patternFill>
              </fill>
            </x14:dxf>
          </x14:cfRule>
          <x14:cfRule type="beginsWith" priority="755" operator="beginsWith" id="{BCC93D25-20EA-4B00-BA8E-DC29B5491C4A}">
            <xm:f>LEFT(S152,LEN("BAJA"))="BAJA"</xm:f>
            <xm:f>"BAJA"</xm:f>
            <x14:dxf>
              <fill>
                <patternFill>
                  <bgColor rgb="FF00B050"/>
                </patternFill>
              </fill>
            </x14:dxf>
          </x14:cfRule>
          <x14:cfRule type="beginsWith" priority="756" operator="beginsWith" id="{B9A1E571-CEC2-4860-AE99-A687AC9FA43F}">
            <xm:f>LEFT(S152,LEN("MUY BAJA"))="MUY BAJA"</xm:f>
            <xm:f>"MUY BAJA"</xm:f>
            <x14:dxf>
              <fill>
                <patternFill>
                  <bgColor rgb="FF92D050"/>
                </patternFill>
              </fill>
            </x14:dxf>
          </x14:cfRule>
          <xm:sqref>S152:S156</xm:sqref>
        </x14:conditionalFormatting>
        <x14:conditionalFormatting xmlns:xm="http://schemas.microsoft.com/office/excel/2006/main">
          <x14:cfRule type="cellIs" priority="747" operator="equal" id="{24149CEC-7987-4741-BDD9-D27EDBCEF43E}">
            <xm:f>'E:\Users\admdin12\Desktop\2. SUBRED SUR\1. RIESGOS\1. MATRICES DE RIESGOS INSTITUCIONALES\[Matriz institucional de riesgos de Corrupción.xlsx]Listas'!#REF!</xm:f>
            <x14:dxf>
              <fill>
                <patternFill>
                  <bgColor rgb="FF92D050"/>
                </patternFill>
              </fill>
            </x14:dxf>
          </x14:cfRule>
          <xm:sqref>R152:R156</xm:sqref>
        </x14:conditionalFormatting>
        <x14:conditionalFormatting xmlns:xm="http://schemas.microsoft.com/office/excel/2006/main">
          <x14:cfRule type="cellIs" priority="1081" operator="equal" id="{F77D02DE-B3AB-4C50-9902-28E3AAB5B171}">
            <xm:f>Listas!$S$2</xm:f>
            <x14:dxf>
              <fill>
                <patternFill>
                  <bgColor rgb="FF92D050"/>
                </patternFill>
              </fill>
            </x14:dxf>
          </x14:cfRule>
          <xm:sqref>AR140:AS144</xm:sqref>
        </x14:conditionalFormatting>
        <x14:conditionalFormatting xmlns:xm="http://schemas.microsoft.com/office/excel/2006/main">
          <x14:cfRule type="beginsWith" priority="1025" operator="beginsWith" id="{14FB66AA-E19B-4E8B-8CC2-656B116F3071}">
            <xm:f>LEFT(S140,LEN("MUY ALTA "))="MUY ALTA "</xm:f>
            <xm:f>"MUY ALTA "</xm:f>
            <x14:dxf>
              <fill>
                <patternFill>
                  <bgColor rgb="FFFF0000"/>
                </patternFill>
              </fill>
            </x14:dxf>
          </x14:cfRule>
          <x14:cfRule type="beginsWith" priority="1026" operator="beginsWith" id="{C606F549-8FD5-4C96-BA8A-535FFE62D0A5}">
            <xm:f>LEFT(S140,LEN("MUY ALTA"))="MUY ALTA"</xm:f>
            <xm:f>"MUY ALTA"</xm:f>
            <x14:dxf>
              <fill>
                <patternFill>
                  <bgColor rgb="FFFF0000"/>
                </patternFill>
              </fill>
            </x14:dxf>
          </x14:cfRule>
          <x14:cfRule type="beginsWith" priority="1027" operator="beginsWith" id="{19977E77-CEAF-42FF-B316-941F0A8C424C}">
            <xm:f>LEFT(S140,LEN("ALTA"))="ALTA"</xm:f>
            <xm:f>"ALTA"</xm:f>
            <x14:dxf>
              <fill>
                <patternFill>
                  <bgColor rgb="FFFFC000"/>
                </patternFill>
              </fill>
            </x14:dxf>
          </x14:cfRule>
          <x14:cfRule type="beginsWith" priority="1028" operator="beginsWith" id="{7535A267-DA05-4304-AA10-F1847B6A06FB}">
            <xm:f>LEFT(S140,LEN("MEDIA"))="MEDIA"</xm:f>
            <xm:f>"MEDIA"</xm:f>
            <x14:dxf>
              <fill>
                <patternFill>
                  <bgColor rgb="FFFFFF00"/>
                </patternFill>
              </fill>
            </x14:dxf>
          </x14:cfRule>
          <x14:cfRule type="beginsWith" priority="1029" operator="beginsWith" id="{6B5294DF-0F15-4427-8A23-B6A65ED901F9}">
            <xm:f>LEFT(S140,LEN("BAJA"))="BAJA"</xm:f>
            <xm:f>"BAJA"</xm:f>
            <x14:dxf>
              <fill>
                <patternFill>
                  <bgColor rgb="FF00B050"/>
                </patternFill>
              </fill>
            </x14:dxf>
          </x14:cfRule>
          <x14:cfRule type="beginsWith" priority="1030" operator="beginsWith" id="{FF4C34E0-F061-44F6-9B13-88B0C178D4E9}">
            <xm:f>LEFT(S140,LEN("MUY BAJA"))="MUY BAJA"</xm:f>
            <xm:f>"MUY BAJA"</xm:f>
            <x14:dxf>
              <fill>
                <patternFill>
                  <bgColor rgb="FF92D050"/>
                </patternFill>
              </fill>
            </x14:dxf>
          </x14:cfRule>
          <xm:sqref>S140:S144</xm:sqref>
        </x14:conditionalFormatting>
        <x14:conditionalFormatting xmlns:xm="http://schemas.microsoft.com/office/excel/2006/main">
          <x14:cfRule type="cellIs" priority="1021" operator="equal" id="{3BF42AE3-069C-45ED-BA7E-569E0CFCE9F8}">
            <xm:f>'E:\Users\admdin12\Desktop\2. SUBRED SUR\1. RIESGOS\1. MATRICES DE RIESGOS INSTITUCIONALES\[Matriz institucional de riesgos de Corrupción.xlsx]Listas'!#REF!</xm:f>
            <x14:dxf>
              <fill>
                <patternFill>
                  <bgColor rgb="FF92D050"/>
                </patternFill>
              </fill>
            </x14:dxf>
          </x14:cfRule>
          <xm:sqref>R140:R144</xm:sqref>
        </x14:conditionalFormatting>
        <x14:conditionalFormatting xmlns:xm="http://schemas.microsoft.com/office/excel/2006/main">
          <x14:cfRule type="cellIs" priority="944" operator="equal" id="{BF6AF330-859F-49FE-B233-53A3256E6DD9}">
            <xm:f>Listas!$S$2</xm:f>
            <x14:dxf>
              <fill>
                <patternFill>
                  <bgColor rgb="FF92D050"/>
                </patternFill>
              </fill>
            </x14:dxf>
          </x14:cfRule>
          <xm:sqref>AR146:AS150</xm:sqref>
        </x14:conditionalFormatting>
        <x14:conditionalFormatting xmlns:xm="http://schemas.microsoft.com/office/excel/2006/main">
          <x14:cfRule type="beginsWith" priority="888" operator="beginsWith" id="{816AD96F-ED92-473F-B9DF-D403CB8A9C28}">
            <xm:f>LEFT(S146,LEN("MUY ALTA "))="MUY ALTA "</xm:f>
            <xm:f>"MUY ALTA "</xm:f>
            <x14:dxf>
              <fill>
                <patternFill>
                  <bgColor rgb="FFFF0000"/>
                </patternFill>
              </fill>
            </x14:dxf>
          </x14:cfRule>
          <x14:cfRule type="beginsWith" priority="889" operator="beginsWith" id="{0BE40456-E45D-4B82-9F8D-18ECE47610D0}">
            <xm:f>LEFT(S146,LEN("MUY ALTA"))="MUY ALTA"</xm:f>
            <xm:f>"MUY ALTA"</xm:f>
            <x14:dxf>
              <fill>
                <patternFill>
                  <bgColor rgb="FFFF0000"/>
                </patternFill>
              </fill>
            </x14:dxf>
          </x14:cfRule>
          <x14:cfRule type="beginsWith" priority="890" operator="beginsWith" id="{C59D18A3-D05C-49AE-98C7-3AFCD6713613}">
            <xm:f>LEFT(S146,LEN("ALTA"))="ALTA"</xm:f>
            <xm:f>"ALTA"</xm:f>
            <x14:dxf>
              <fill>
                <patternFill>
                  <bgColor rgb="FFFFC000"/>
                </patternFill>
              </fill>
            </x14:dxf>
          </x14:cfRule>
          <x14:cfRule type="beginsWith" priority="891" operator="beginsWith" id="{4691C18D-D8F3-4FDF-A981-2D796016D674}">
            <xm:f>LEFT(S146,LEN("MEDIA"))="MEDIA"</xm:f>
            <xm:f>"MEDIA"</xm:f>
            <x14:dxf>
              <fill>
                <patternFill>
                  <bgColor rgb="FFFFFF00"/>
                </patternFill>
              </fill>
            </x14:dxf>
          </x14:cfRule>
          <x14:cfRule type="beginsWith" priority="892" operator="beginsWith" id="{C3396BE9-A4F2-42FF-98AF-0D479D805D1E}">
            <xm:f>LEFT(S146,LEN("BAJA"))="BAJA"</xm:f>
            <xm:f>"BAJA"</xm:f>
            <x14:dxf>
              <fill>
                <patternFill>
                  <bgColor rgb="FF00B050"/>
                </patternFill>
              </fill>
            </x14:dxf>
          </x14:cfRule>
          <x14:cfRule type="beginsWith" priority="893" operator="beginsWith" id="{BD35DE57-FCC4-42C6-B9AF-0DDE3D962289}">
            <xm:f>LEFT(S146,LEN("MUY BAJA"))="MUY BAJA"</xm:f>
            <xm:f>"MUY BAJA"</xm:f>
            <x14:dxf>
              <fill>
                <patternFill>
                  <bgColor rgb="FF92D050"/>
                </patternFill>
              </fill>
            </x14:dxf>
          </x14:cfRule>
          <xm:sqref>S146:S150</xm:sqref>
        </x14:conditionalFormatting>
        <x14:conditionalFormatting xmlns:xm="http://schemas.microsoft.com/office/excel/2006/main">
          <x14:cfRule type="cellIs" priority="884" operator="equal" id="{6E389A48-17A9-4E66-96EC-61570FFBE76F}">
            <xm:f>'E:\Users\admdin12\Desktop\2. SUBRED SUR\1. RIESGOS\1. MATRICES DE RIESGOS INSTITUCIONALES\[Matriz institucional de riesgos de Corrupción.xlsx]Listas'!#REF!</xm:f>
            <x14:dxf>
              <fill>
                <patternFill>
                  <bgColor rgb="FF92D050"/>
                </patternFill>
              </fill>
            </x14:dxf>
          </x14:cfRule>
          <xm:sqref>R146:R150</xm:sqref>
        </x14:conditionalFormatting>
        <x14:conditionalFormatting xmlns:xm="http://schemas.microsoft.com/office/excel/2006/main">
          <x14:cfRule type="cellIs" priority="670" operator="equal" id="{5A8CE9C6-D03A-4199-AB13-5581CB6C2F3E}">
            <xm:f>Listas!$S$2</xm:f>
            <x14:dxf>
              <fill>
                <patternFill>
                  <bgColor rgb="FF92D050"/>
                </patternFill>
              </fill>
            </x14:dxf>
          </x14:cfRule>
          <xm:sqref>AR128:AS132</xm:sqref>
        </x14:conditionalFormatting>
        <x14:conditionalFormatting xmlns:xm="http://schemas.microsoft.com/office/excel/2006/main">
          <x14:cfRule type="beginsWith" priority="614" operator="beginsWith" id="{01844280-E3D5-4DAC-99F5-A10BE03D1320}">
            <xm:f>LEFT(S128,LEN("MUY ALTA "))="MUY ALTA "</xm:f>
            <xm:f>"MUY ALTA "</xm:f>
            <x14:dxf>
              <fill>
                <patternFill>
                  <bgColor rgb="FFFF0000"/>
                </patternFill>
              </fill>
            </x14:dxf>
          </x14:cfRule>
          <x14:cfRule type="beginsWith" priority="615" operator="beginsWith" id="{E4E295F5-1346-491D-A86D-A555A4E1935D}">
            <xm:f>LEFT(S128,LEN("MUY ALTA"))="MUY ALTA"</xm:f>
            <xm:f>"MUY ALTA"</xm:f>
            <x14:dxf>
              <fill>
                <patternFill>
                  <bgColor rgb="FFFF0000"/>
                </patternFill>
              </fill>
            </x14:dxf>
          </x14:cfRule>
          <x14:cfRule type="beginsWith" priority="616" operator="beginsWith" id="{47DE4ADA-C1D9-42CB-8F9F-A82FC58E4DC6}">
            <xm:f>LEFT(S128,LEN("ALTA"))="ALTA"</xm:f>
            <xm:f>"ALTA"</xm:f>
            <x14:dxf>
              <fill>
                <patternFill>
                  <bgColor rgb="FFFFC000"/>
                </patternFill>
              </fill>
            </x14:dxf>
          </x14:cfRule>
          <x14:cfRule type="beginsWith" priority="617" operator="beginsWith" id="{DE874522-F531-45F9-90EB-CF0045FF46DB}">
            <xm:f>LEFT(S128,LEN("MEDIA"))="MEDIA"</xm:f>
            <xm:f>"MEDIA"</xm:f>
            <x14:dxf>
              <fill>
                <patternFill>
                  <bgColor rgb="FFFFFF00"/>
                </patternFill>
              </fill>
            </x14:dxf>
          </x14:cfRule>
          <x14:cfRule type="beginsWith" priority="618" operator="beginsWith" id="{C12672D2-9592-427B-8A8B-684BB4D804B7}">
            <xm:f>LEFT(S128,LEN("BAJA"))="BAJA"</xm:f>
            <xm:f>"BAJA"</xm:f>
            <x14:dxf>
              <fill>
                <patternFill>
                  <bgColor rgb="FF00B050"/>
                </patternFill>
              </fill>
            </x14:dxf>
          </x14:cfRule>
          <x14:cfRule type="beginsWith" priority="619" operator="beginsWith" id="{F32CB4C4-AA92-4995-8E6F-5269224F355C}">
            <xm:f>LEFT(S128,LEN("MUY BAJA"))="MUY BAJA"</xm:f>
            <xm:f>"MUY BAJA"</xm:f>
            <x14:dxf>
              <fill>
                <patternFill>
                  <bgColor rgb="FF92D050"/>
                </patternFill>
              </fill>
            </x14:dxf>
          </x14:cfRule>
          <xm:sqref>S128:S132</xm:sqref>
        </x14:conditionalFormatting>
        <x14:conditionalFormatting xmlns:xm="http://schemas.microsoft.com/office/excel/2006/main">
          <x14:cfRule type="cellIs" priority="610" operator="equal" id="{EAE1173A-A0B0-42A9-8858-2C46A9D87D5F}">
            <xm:f>'E:\Users\admdin12\Desktop\2. SUBRED SUR\1. RIESGOS\1. MATRICES DE RIESGOS INSTITUCIONALES\[Matriz institucional de riesgos de Corrupción.xlsx]Listas'!#REF!</xm:f>
            <x14:dxf>
              <fill>
                <patternFill>
                  <bgColor rgb="FF92D050"/>
                </patternFill>
              </fill>
            </x14:dxf>
          </x14:cfRule>
          <xm:sqref>R128:R132</xm:sqref>
        </x14:conditionalFormatting>
        <x14:conditionalFormatting xmlns:xm="http://schemas.microsoft.com/office/excel/2006/main">
          <x14:cfRule type="cellIs" priority="533" operator="equal" id="{A9BDCF7A-A3A2-4F4E-B640-71F25582C7EC}">
            <xm:f>Listas!$S$2</xm:f>
            <x14:dxf>
              <fill>
                <patternFill>
                  <bgColor rgb="FF92D050"/>
                </patternFill>
              </fill>
            </x14:dxf>
          </x14:cfRule>
          <xm:sqref>AR116:AS120</xm:sqref>
        </x14:conditionalFormatting>
        <x14:conditionalFormatting xmlns:xm="http://schemas.microsoft.com/office/excel/2006/main">
          <x14:cfRule type="beginsWith" priority="477" operator="beginsWith" id="{D68FF52E-4C8F-4137-95A4-146FAD2D1177}">
            <xm:f>LEFT(S116,LEN("MUY ALTA "))="MUY ALTA "</xm:f>
            <xm:f>"MUY ALTA "</xm:f>
            <x14:dxf>
              <fill>
                <patternFill>
                  <bgColor rgb="FFFF0000"/>
                </patternFill>
              </fill>
            </x14:dxf>
          </x14:cfRule>
          <x14:cfRule type="beginsWith" priority="478" operator="beginsWith" id="{1BE51DBD-0DC9-4F00-97DE-C7AAC6D611F8}">
            <xm:f>LEFT(S116,LEN("MUY ALTA"))="MUY ALTA"</xm:f>
            <xm:f>"MUY ALTA"</xm:f>
            <x14:dxf>
              <fill>
                <patternFill>
                  <bgColor rgb="FFFF0000"/>
                </patternFill>
              </fill>
            </x14:dxf>
          </x14:cfRule>
          <x14:cfRule type="beginsWith" priority="479" operator="beginsWith" id="{58C36659-F302-459E-970C-99F673D4EA92}">
            <xm:f>LEFT(S116,LEN("ALTA"))="ALTA"</xm:f>
            <xm:f>"ALTA"</xm:f>
            <x14:dxf>
              <fill>
                <patternFill>
                  <bgColor rgb="FFFFC000"/>
                </patternFill>
              </fill>
            </x14:dxf>
          </x14:cfRule>
          <x14:cfRule type="beginsWith" priority="480" operator="beginsWith" id="{BC47960C-4916-4C46-9971-5700BF6915C8}">
            <xm:f>LEFT(S116,LEN("MEDIA"))="MEDIA"</xm:f>
            <xm:f>"MEDIA"</xm:f>
            <x14:dxf>
              <fill>
                <patternFill>
                  <bgColor rgb="FFFFFF00"/>
                </patternFill>
              </fill>
            </x14:dxf>
          </x14:cfRule>
          <x14:cfRule type="beginsWith" priority="481" operator="beginsWith" id="{184B679B-7B6C-4E08-BCE1-B1698770C59F}">
            <xm:f>LEFT(S116,LEN("BAJA"))="BAJA"</xm:f>
            <xm:f>"BAJA"</xm:f>
            <x14:dxf>
              <fill>
                <patternFill>
                  <bgColor rgb="FF00B050"/>
                </patternFill>
              </fill>
            </x14:dxf>
          </x14:cfRule>
          <x14:cfRule type="beginsWith" priority="482" operator="beginsWith" id="{EF3DDB8D-A388-44FE-8377-6B2EAF682EE3}">
            <xm:f>LEFT(S116,LEN("MUY BAJA"))="MUY BAJA"</xm:f>
            <xm:f>"MUY BAJA"</xm:f>
            <x14:dxf>
              <fill>
                <patternFill>
                  <bgColor rgb="FF92D050"/>
                </patternFill>
              </fill>
            </x14:dxf>
          </x14:cfRule>
          <xm:sqref>S116:S120</xm:sqref>
        </x14:conditionalFormatting>
        <x14:conditionalFormatting xmlns:xm="http://schemas.microsoft.com/office/excel/2006/main">
          <x14:cfRule type="cellIs" priority="473" operator="equal" id="{FF51DFDB-11D8-4984-9E8C-16947A4C4CAA}">
            <xm:f>'E:\Users\admdin12\Desktop\2. SUBRED SUR\1. RIESGOS\1. MATRICES DE RIESGOS INSTITUCIONALES\[Matriz institucional de riesgos de Corrupción.xlsx]Listas'!#REF!</xm:f>
            <x14:dxf>
              <fill>
                <patternFill>
                  <bgColor rgb="FF92D050"/>
                </patternFill>
              </fill>
            </x14:dxf>
          </x14:cfRule>
          <xm:sqref>R116:R120</xm:sqref>
        </x14:conditionalFormatting>
        <x14:conditionalFormatting xmlns:xm="http://schemas.microsoft.com/office/excel/2006/main">
          <x14:cfRule type="cellIs" priority="396" operator="equal" id="{D9EDA83C-258A-48F4-9B40-87E90C0430CC}">
            <xm:f>Listas!$S$2</xm:f>
            <x14:dxf>
              <fill>
                <patternFill>
                  <bgColor rgb="FF92D050"/>
                </patternFill>
              </fill>
            </x14:dxf>
          </x14:cfRule>
          <xm:sqref>AR158:AS162</xm:sqref>
        </x14:conditionalFormatting>
        <x14:conditionalFormatting xmlns:xm="http://schemas.microsoft.com/office/excel/2006/main">
          <x14:cfRule type="beginsWith" priority="340" operator="beginsWith" id="{C5124289-66D0-4A21-955C-15FAB7681387}">
            <xm:f>LEFT(S158,LEN("MUY ALTA "))="MUY ALTA "</xm:f>
            <xm:f>"MUY ALTA "</xm:f>
            <x14:dxf>
              <fill>
                <patternFill>
                  <bgColor rgb="FFFF0000"/>
                </patternFill>
              </fill>
            </x14:dxf>
          </x14:cfRule>
          <x14:cfRule type="beginsWith" priority="341" operator="beginsWith" id="{CD00440C-91A5-4A82-830D-A0F019AD1410}">
            <xm:f>LEFT(S158,LEN("MUY ALTA"))="MUY ALTA"</xm:f>
            <xm:f>"MUY ALTA"</xm:f>
            <x14:dxf>
              <fill>
                <patternFill>
                  <bgColor rgb="FFFF0000"/>
                </patternFill>
              </fill>
            </x14:dxf>
          </x14:cfRule>
          <x14:cfRule type="beginsWith" priority="342" operator="beginsWith" id="{F989FE83-C676-4EA5-900E-EA03DD919BE7}">
            <xm:f>LEFT(S158,LEN("ALTA"))="ALTA"</xm:f>
            <xm:f>"ALTA"</xm:f>
            <x14:dxf>
              <fill>
                <patternFill>
                  <bgColor rgb="FFFFC000"/>
                </patternFill>
              </fill>
            </x14:dxf>
          </x14:cfRule>
          <x14:cfRule type="beginsWith" priority="343" operator="beginsWith" id="{1261B428-09C0-4CDD-B0B5-8F827E36AE2B}">
            <xm:f>LEFT(S158,LEN("MEDIA"))="MEDIA"</xm:f>
            <xm:f>"MEDIA"</xm:f>
            <x14:dxf>
              <fill>
                <patternFill>
                  <bgColor rgb="FFFFFF00"/>
                </patternFill>
              </fill>
            </x14:dxf>
          </x14:cfRule>
          <x14:cfRule type="beginsWith" priority="344" operator="beginsWith" id="{EF1AC45C-DA7B-4F3F-B319-48B51CCC77E3}">
            <xm:f>LEFT(S158,LEN("BAJA"))="BAJA"</xm:f>
            <xm:f>"BAJA"</xm:f>
            <x14:dxf>
              <fill>
                <patternFill>
                  <bgColor rgb="FF00B050"/>
                </patternFill>
              </fill>
            </x14:dxf>
          </x14:cfRule>
          <x14:cfRule type="beginsWith" priority="345" operator="beginsWith" id="{00923D75-52C5-478F-BF5A-4127BFA058B2}">
            <xm:f>LEFT(S158,LEN("MUY BAJA"))="MUY BAJA"</xm:f>
            <xm:f>"MUY BAJA"</xm:f>
            <x14:dxf>
              <fill>
                <patternFill>
                  <bgColor rgb="FF92D050"/>
                </patternFill>
              </fill>
            </x14:dxf>
          </x14:cfRule>
          <xm:sqref>S158:S162</xm:sqref>
        </x14:conditionalFormatting>
        <x14:conditionalFormatting xmlns:xm="http://schemas.microsoft.com/office/excel/2006/main">
          <x14:cfRule type="cellIs" priority="336" operator="equal" id="{72B6E9ED-956E-4D4E-8F13-37E1F5E6707E}">
            <xm:f>'E:\Users\admdin12\Desktop\2. SUBRED SUR\1. RIESGOS\1. MATRICES DE RIESGOS INSTITUCIONALES\[Matriz institucional de riesgos de Corrupción.xlsx]Listas'!#REF!</xm:f>
            <x14:dxf>
              <fill>
                <patternFill>
                  <bgColor rgb="FF92D050"/>
                </patternFill>
              </fill>
            </x14:dxf>
          </x14:cfRule>
          <xm:sqref>R158:R162</xm:sqref>
        </x14:conditionalFormatting>
      </x14:conditionalFormattings>
    </ext>
    <ext xmlns:x14="http://schemas.microsoft.com/office/spreadsheetml/2009/9/main" uri="{CCE6A557-97BC-4b89-ADB6-D9C93CAAB3DF}">
      <x14:dataValidations xmlns:xm="http://schemas.microsoft.com/office/excel/2006/main" count="24">
        <x14:dataValidation type="list" allowBlank="1" showInputMessage="1" showErrorMessage="1" xr:uid="{00000000-0002-0000-0300-000000000000}">
          <x14:formula1>
            <xm:f>Listas!$M$36:$M$37</xm:f>
          </x14:formula1>
          <xm:sqref>AA20:AB24 AA44:AB48 AA26:AB30 AA32:AB36 AA38:AB42 AA50:AB54 AA56:AB60 AA62:AB66 AA68:AB72 AA74:AB78 AA80:AB84 AA86:AB90 AA92:AB96 AA98:AB102 AA104:AB108 AA110:AB114 AA122:AB126 AA152:AB156 AA134:AB138 AA140:AB144 AA146:AB150 AA128:AB132 AA116:AB120 AA158:AB162</xm:sqref>
        </x14:dataValidation>
        <x14:dataValidation type="list" allowBlank="1" showInputMessage="1" showErrorMessage="1" xr:uid="{00000000-0002-0000-0300-000001000000}">
          <x14:formula1>
            <xm:f>Listas!$N$41:$N$42</xm:f>
          </x14:formula1>
          <xm:sqref>AR20:AS24 AR44:AS48 AN44:AO48 AR32:AS36 AR26:AS30 AN158:AO162 CZ20:DC24 CZ38:DC42 AN32:AO36 CZ26:DC30 AN26:AO30 AN20:AO24 AR38:AS42 CZ32:DC36 AN38:AO42 AR50:AS54 CZ44:DC48 AN50:AO54 AR56:AS60 CZ50:DC54 AN56:AO60 AR62:AS66 CZ56:DC60 AN62:AO66 AR68:AS72 CZ62:DC66 AN68:AO72 AR74:AS78 CZ68:DC72 AN74:AO78 AR80:AS84 CZ74:DC78 AN80:AO84 AR86:AS90 CZ80:DC84 AN86:AO90 AR92:AS96 CZ86:DC90 AN92:AO96 AR98:AS102 CZ92:DC96 AN98:AO102 AR104:AS108 CZ98:DC102 AN104:AO108 AR110:AS114 CZ104:DC108 AN110:AO114 AR122:AS126 CZ116:DC120 AN122:AO126 AR152:AS156 CZ146:DC150 AN152:AO156 CZ128:DC132 AN128:AO132 AR140:AS144 CZ134:DC138 AN140:AO144 AR146:AS150 CZ140:DC144 AN146:AO150 AR128:AS132 CZ122:DC126 AN134:AO138 AR134:AS138 AR116:AS120 CZ110:DC114 AN116:AO120 AR158:AS162 CZ152:DC156 CZ158:DC162</xm:sqref>
        </x14:dataValidation>
        <x14:dataValidation type="list" allowBlank="1" showInputMessage="1" showErrorMessage="1" xr:uid="{00000000-0002-0000-0300-000002000000}">
          <x14:formula1>
            <xm:f>Listas!$N$36:$N$37</xm:f>
          </x14:formula1>
          <xm:sqref>AD46:AD48 AC32:AC36 AD34:AD36 AD28:AD30 AD22:AD24 AC20:AC24 AC44:AC48 AC26:AC30 AD40:AD42 AC38:AC42 AD52:AD54 AC50:AC54 AD58:AD60 AC56:AC60 AD64:AD66 AC62:AC66 AD70:AD72 AC68:AC72 AD76:AD78 AC74:AC78 AD82:AD84 AC80:AC84 AD88:AD90 AC86:AC90 AD94:AD96 AC92:AC96 AD100:AD102 AC98:AC102 AD106:AD108 AC104:AC108 AD112:AD114 AC110:AC114 AD124:AD126 AC122:AC126 AD154:AD156 AC152:AC156 AD136:AD138 AC134:AC138 AD142:AD144 AC140:AC144 AD148:AD150 AC146:AC150 AD130:AD132 AC128:AC132 AD118:AD120 AC116:AC120 AD160:AD162 AC158:AC162</xm:sqref>
        </x14:dataValidation>
        <x14:dataValidation type="list" allowBlank="1" showInputMessage="1" showErrorMessage="1" xr:uid="{00000000-0002-0000-0300-000003000000}">
          <x14:formula1>
            <xm:f>Listas!$O$36:$O$37</xm:f>
          </x14:formula1>
          <xm:sqref>AE20:AF24 AE44:AF48 AE26:AF30 AE32:AF36 AE38:AF42 AE50:AF54 AE56:AF60 AE62:AF66 AE68:AF72 AE74:AF78 AE80:AF84 AE86:AF90 AE92:AF96 AE98:AF102 AE104:AF108 AE110:AF114 AE122:AF126 AE152:AF156 AE134:AF138 AE140:AF144 AE146:AF150 AE128:AF132 AE116:AF120 AE158:AF162</xm:sqref>
        </x14:dataValidation>
        <x14:dataValidation type="list" allowBlank="1" showInputMessage="1" showErrorMessage="1" xr:uid="{00000000-0002-0000-0300-000004000000}">
          <x14:formula1>
            <xm:f>Listas!$Q$36:$Q$37</xm:f>
          </x14:formula1>
          <xm:sqref>AI44:AJ48 AI20:AJ24 AI32:AJ36 AI26:AJ30 AI38:AJ42 AI50:AJ54 AI56:AJ60 AI74:AJ78 AI68:AJ72 AI62:AJ64 AI66:AJ66 AI80:AJ84 AI86:AJ90 AI92:AJ96 AI98:AJ102 AI104:AJ108 AI110:AJ114 AI122:AJ126 AI152:AJ156 AI134:AJ138 AI140:AJ144 AI146:AJ150 AI128:AJ132 AI116:AJ120 AI158:AJ162</xm:sqref>
        </x14:dataValidation>
        <x14:dataValidation type="list" operator="equal" allowBlank="1" showInputMessage="1" showErrorMessage="1" xr:uid="{00000000-0002-0000-0300-000005000000}">
          <x14:formula1>
            <xm:f>Listas!$Q$41:$Q$42</xm:f>
          </x14:formula1>
          <xm:sqref>AP20:AQ24 AP44:AQ48 AP26:AQ30 AP32:AQ36 AP38:AQ42 AP50:AQ54 AP56:AQ60 AP62:AQ66 AP68:AQ72 AP74:AQ78 AP80:AQ84 AP86:AQ90 AP92:AQ96 AP98:AQ102 AP104:AQ108 AP110:AQ114 AP122:AQ126 AP152:AQ156 AP128:AQ132 AP140:AQ144 AP146:AQ150 AP134:AQ138 AP116:AQ120 AP158:AQ162</xm:sqref>
        </x14:dataValidation>
        <x14:dataValidation type="list" allowBlank="1" showInputMessage="1" showErrorMessage="1" xr:uid="{00000000-0002-0000-0300-000006000000}">
          <x14:formula1>
            <xm:f>Listas!$A$32:$A$34</xm:f>
          </x14:formula1>
          <xm:sqref>BE20:BE24 BE26:BE30 BE32:BE36 BE44:BE48 BE38:BE42 BE50:BE54 BE56:BE60 BE62:BE66 BE68:BE72 BE74:BE78 BE80:BE84 BE86:BE90 BE92:BE96 BE98:BE102 BE104:BE108 BE110:BE114 BE122:BE126 BE152:BE156 BE134:BE138 BE140:BE144 BE146:BE150 BE128:BE132 BE116:BE120 BE158:BE162</xm:sqref>
        </x14:dataValidation>
        <x14:dataValidation type="list" allowBlank="1" showInputMessage="1" showErrorMessage="1" xr:uid="{00000000-0002-0000-0300-000007000000}">
          <x14:formula1>
            <xm:f>Listas!$S$2:$S$4</xm:f>
          </x14:formula1>
          <xm:sqref>CD20:CS24 CD158:CS162 DD26:DS30 CD38:CS42 DD38:DS42 CD152:CS156 CD26:CS30 DD20:DS24 CD32:CS36 DD32:DS36 DD44:DS48 CD44:CS48 DD50:DS54 CD50:CS54 DD56:DS60 CD56:CS60 DD62:DS66 CD62:CS66 DD68:DS72 CD68:CS72 DD74:DS78 CD74:CS78 DD80:DS84 CD80:CS84 DD86:DS90 CD86:CS90 DD92:DS96 CD92:CS96 DD98:DS102 CD98:CS102 DD104:DS108 CD104:CS108 DD116:DS120 CD116:CS120 DD146:DS150 CD146:CS150 DD128:DS132 CD128:CS132 DD134:DS138 CD134:CS138 DD140:DS144 CD140:CS144 DD122:DS126 CD122:CS126 DD110:DS114 CD110:CS114 DD152:DS156 DD158:DS162</xm:sqref>
        </x14:dataValidation>
        <x14:dataValidation type="list" allowBlank="1" showInputMessage="1" showErrorMessage="1" xr:uid="{00000000-0002-0000-0300-000008000000}">
          <x14:formula1>
            <xm:f>Listas!$A$41:$A$43</xm:f>
          </x14:formula1>
          <xm:sqref>BT20 BT26 BT32 BT38 BT44 BT50 BT56 BT62 BT68 BT74 BT80 BT86 BT92 BT98 BT104 BT110 BT122 BT152 BT134 BT140 BT146 BT128 BT116 BT158</xm:sqref>
        </x14:dataValidation>
        <x14:dataValidation type="list" operator="equal" allowBlank="1" showInputMessage="1" showErrorMessage="1" xr:uid="{00000000-0002-0000-0300-000009000000}">
          <x14:formula1>
            <xm:f>Listas!$P$36:$P$38</xm:f>
          </x14:formula1>
          <xm:sqref>AG44:AH48 AG20:AH24 AG32:AH36 AG26:AH30 AG38:AH42 AG50:AH54 AG56:AH60 AG62:AH66 AG68:AH72 AG74:AH78 AI65:AJ65 AG80:AH84 AG86:AH90 AG92:AH96 AG98:AH102 AG104:AH108 AG110:AH114 AG122:AH126 AG152:AH156 AG134:AH138 AG140:AH144 AG146:AH150 AG128:AH132 AG116:AH120 AG158:AH162</xm:sqref>
        </x14:dataValidation>
        <x14:dataValidation type="list" allowBlank="1" showInputMessage="1" showErrorMessage="1" xr:uid="{00000000-0002-0000-0300-00000A000000}">
          <x14:formula1>
            <xm:f>Listas!$A$45</xm:f>
          </x14:formula1>
          <xm:sqref>Y20:Y24 Y26:Y30 Y32:Y36 Y44:Y48 Y38:Y42 Y50:Y54 Y56:Y60 Y62:Y66 Y68:Y72 Y74:Y78 Y80:Y84 Y86:Y90 Y92:Y96 Y98:Y102 Y104:Y108 Y110:Y114 Y122:Y126 Y152:Y156 Y134:Y138 Y140:Y144 Y146:Y150 Y128:Y132 Y116:Y120 Y158:Y162</xm:sqref>
        </x14:dataValidation>
        <x14:dataValidation type="list" allowBlank="1" showInputMessage="1" showErrorMessage="1" xr:uid="{00000000-0002-0000-0300-00000B000000}">
          <x14:formula1>
            <xm:f>Listas!$C$33:$C$39</xm:f>
          </x14:formula1>
          <xm:sqref>O20:O24 O44:O48 O26:O30 O32:O36 O38:O42 O50:O54 O56:O60 O62:O66 O68:O72 O74:O78 O80:O84 O86:O90 O92:O96 O98:O102 O104:O108 O110:O114 O122:O126 O152:O156 O134:O138 O140:O144 O146:O150 O128:O132 O116:O120 O158:O162</xm:sqref>
        </x14:dataValidation>
        <x14:dataValidation type="list" allowBlank="1" showInputMessage="1" showErrorMessage="1" xr:uid="{00000000-0002-0000-0300-00000C000000}">
          <x14:formula1>
            <xm:f>Listas!$F$15:$F$18</xm:f>
          </x14:formula1>
          <xm:sqref>G20:G24 G26:G30 G32:G36 G44:G48 G38:G42 G50:G54 G56:G60 G62:G66 G68:G72 G74:G78 G80:G84 G86:G90 G92:G96 G98:G102 G104:G108 G110:G114 G122:G126 G152:G156 G134:G138 G140:G144 G146:G150 G128:G132 G116:G120 G158:G162</xm:sqref>
        </x14:dataValidation>
        <x14:dataValidation type="list" allowBlank="1" showInputMessage="1" showErrorMessage="1" xr:uid="{00000000-0002-0000-0300-00000D000000}">
          <x14:formula1>
            <xm:f>Listas!$A$48:$A$52</xm:f>
          </x14:formula1>
          <xm:sqref>N20:N24 N26:N30 N32:N36 N44:N48 N38:N42 N50:N54 N56:N60 N62:N66 N68:N72 N74:N78 N80:N84 N86:N90 N92:N96 N98:N102 N104:N108 N110:N114 N122:N126 N152:N156 N134:N138 N140:N144 N146:N150 N128:N132 N116:N120 N158:N162</xm:sqref>
        </x14:dataValidation>
        <x14:dataValidation type="list" allowBlank="1" showInputMessage="1" showErrorMessage="1" xr:uid="{00000000-0002-0000-0300-00000E000000}">
          <x14:formula1>
            <xm:f>Listas!$S$37:$S$40</xm:f>
          </x14:formula1>
          <xm:sqref>L20:L24 L44:L48 L26:L30 L32:L36 L38:L42 L50:L54 L56:L60 L62:L66 L68:L72 L74:L78 L80:L84 L86:L90 L92:L96 L98:L102 L104:L108 L110:L114 L122:L126 L152:L156 L134:L138 L140:L144 L146:L150 L128:L132 L116:L120 L158:L162</xm:sqref>
        </x14:dataValidation>
        <x14:dataValidation type="list" allowBlank="1" showInputMessage="1" showErrorMessage="1" xr:uid="{00000000-0002-0000-0300-000011000000}">
          <x14:formula1>
            <xm:f>Listas!$A$5:$A$24</xm:f>
          </x14:formula1>
          <xm:sqref>D26:D30 D44:D48 D32:D36 D50:D54 D56:D60 D62:D66 D68:D72 D74:D78 D80:D84 D86:D90 D92:D96 D98:D102 D104:D108 D110:D114 D122:D126 D152:D156 D134:D138 D140:D144 D146:D150 D128:D132 D116:D120 D158:D162</xm:sqref>
        </x14:dataValidation>
        <x14:dataValidation type="list" allowBlank="1" showInputMessage="1" showErrorMessage="1" xr:uid="{00000000-0002-0000-0300-000012000000}">
          <x14:formula1>
            <xm:f>Listas!$B$5:$B$24</xm:f>
          </x14:formula1>
          <xm:sqref>E26:E30 E44:E48 E32:E36 E50:E54 E56:E60 E62:E66 E68:E72 E74:E78 E80:E84 E86:E90 E92:E96 E98:E102 E104:E108 E110:E114 E122:E126 E152:E156 E134:E138 E140:E144 E146:E150 E128:E132 E116:E120 E158:E162</xm:sqref>
        </x14:dataValidation>
        <x14:dataValidation type="list" allowBlank="1" showInputMessage="1" showErrorMessage="1" xr:uid="{00000000-0002-0000-0300-000013000000}">
          <x14:formula1>
            <xm:f>Listas!$A$27:$A$30</xm:f>
          </x14:formula1>
          <xm:sqref>F20:F24 F26:F30 F32:F36 F44:F48 F38:F42 F50:F54 F56:F60 F62:F66 F68:F72 F74:F78 F80:F84 F86:F90 F92:F96 F98:F102 F104:F108 F110:F114 F122:F126 F152:F156 F134:F138 F140:F144 F146:F150 F128:F132 F116:F120 F158:F162</xm:sqref>
        </x14:dataValidation>
        <x14:dataValidation type="list" allowBlank="1" showInputMessage="1" showErrorMessage="1" xr:uid="{00000000-0002-0000-0300-000014000000}">
          <x14:formula1>
            <xm:f>Listas!$H$9:$H$11</xm:f>
          </x14:formula1>
          <xm:sqref>T20:T24 T44:T48 T26:T30 T32:T36 T38:T42 T50:T54 T56:T60 T62:T66 T68:T72 T74:T78 T80:T84 T86:T90 T92:T96 T98:T102 T104:T108 T110:T114 T122:T126 T152:T156 T134:T138 T140:T144 T146:T150 T128:T132 T116:T120 T158:T162</xm:sqref>
        </x14:dataValidation>
        <x14:dataValidation type="list" allowBlank="1" showInputMessage="1" showErrorMessage="1" xr:uid="{00000000-0002-0000-0300-000015000000}">
          <x14:formula1>
            <xm:f>Listas!$F$21:$F$25</xm:f>
          </x14:formula1>
          <xm:sqref>Q20:Q24 Q44:Q48 Q26:Q30 Q32:Q36 Q38:Q42 Q50:Q54 Q56:Q60 Q62:Q66 Q68:Q72 Q74:Q78 Q80:Q84 Q86:Q90 Q92:Q96 Q98:Q102 Q104:Q108 Q110:Q114 Q122:Q126 Q152:Q156 Q134:Q138 Q140:Q144 Q146:Q150 Q128:Q132 Q116:Q120 Q158:Q162</xm:sqref>
        </x14:dataValidation>
        <x14:dataValidation type="list" allowBlank="1" showInputMessage="1" showErrorMessage="1" xr:uid="{A5F24BAB-F4EA-42F8-8ADC-66E8B90256B1}">
          <x14:formula1>
            <xm:f>Listas!$C$27:$C$31</xm:f>
          </x14:formula1>
          <xm:sqref>L6:S6</xm:sqref>
        </x14:dataValidation>
        <x14:dataValidation type="list" allowBlank="1" showInputMessage="1" showErrorMessage="1" xr:uid="{E2024BB5-7066-4FD1-B864-3C8A58F61BC5}">
          <x14:formula1>
            <xm:f>Listas!$A$5:$A$26</xm:f>
          </x14:formula1>
          <xm:sqref>L7:S7 D20:D24 D38:D42</xm:sqref>
        </x14:dataValidation>
        <x14:dataValidation type="list" allowBlank="1" showInputMessage="1" showErrorMessage="1" xr:uid="{31030164-2B02-4783-B87D-1C477859F603}">
          <x14:formula1>
            <xm:f>Listas!$B$5:$B$25</xm:f>
          </x14:formula1>
          <xm:sqref>E20:E24 E38:E42</xm:sqref>
        </x14:dataValidation>
        <x14:dataValidation type="list" allowBlank="1" showInputMessage="1" showErrorMessage="1" xr:uid="{00000000-0002-0000-0300-000010000000}">
          <x14:formula1>
            <xm:f>Listas!$G$40:$G$46</xm:f>
          </x14:formula1>
          <xm:sqref>AU44:AU48 AU20:AU24 AU26:AU30 AU32:AU36 AU38:AU42 AU50:AU54 AU56:AU60 AU62:AU66 AU68:AU72 AU74:AU78 AU80:AU84 AU86:AU90 AU92:AU96 AU98:AU102 AU104:AU108 AU110:AU114 AU122:AU126 AU152:AU156 AU134:AU138 AU140:AU144 AU146:AU150 AU128:AU132 AU116:AU120 AU158:AU162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O138"/>
  <sheetViews>
    <sheetView showGridLines="0" topLeftCell="B34" workbookViewId="0">
      <selection activeCell="G47" sqref="G47"/>
    </sheetView>
  </sheetViews>
  <sheetFormatPr baseColWidth="10" defaultRowHeight="12.75" x14ac:dyDescent="0.2"/>
  <cols>
    <col min="1" max="1" width="50" style="255" customWidth="1"/>
    <col min="2" max="2" width="48.140625" style="255" customWidth="1"/>
    <col min="3" max="3" width="56.5703125" style="255" customWidth="1"/>
    <col min="4" max="4" width="22.7109375" style="255" customWidth="1"/>
    <col min="5" max="5" width="20.5703125" style="255" customWidth="1"/>
    <col min="6" max="6" width="30.5703125" style="255" customWidth="1"/>
    <col min="7" max="7" width="28.7109375" style="255" customWidth="1"/>
    <col min="8" max="8" width="26.5703125" style="255" customWidth="1"/>
    <col min="9" max="9" width="16" style="255" customWidth="1"/>
    <col min="10" max="10" width="41.5703125" style="255" customWidth="1"/>
    <col min="11" max="12" width="30.42578125" style="255" customWidth="1"/>
    <col min="13" max="13" width="11" style="255" customWidth="1"/>
    <col min="14" max="14" width="12.140625" style="255" customWidth="1"/>
    <col min="15" max="15" width="11.42578125" style="255"/>
    <col min="16" max="17" width="28.7109375" style="255" customWidth="1"/>
    <col min="18" max="18" width="11.42578125" style="255"/>
    <col min="19" max="19" width="21.42578125" style="255" customWidth="1"/>
    <col min="20" max="20" width="17.7109375" style="255" customWidth="1"/>
    <col min="21" max="21" width="24.85546875" style="255" customWidth="1"/>
    <col min="22" max="22" width="22.42578125" style="255" customWidth="1"/>
    <col min="23" max="23" width="17.7109375" style="255" customWidth="1"/>
    <col min="24" max="24" width="28.42578125" style="255" customWidth="1"/>
    <col min="25" max="25" width="17" style="255" customWidth="1"/>
    <col min="26" max="47" width="28.42578125" style="255" customWidth="1"/>
    <col min="48" max="16384" width="11.42578125" style="255"/>
  </cols>
  <sheetData>
    <row r="1" spans="1:32" ht="15.75" x14ac:dyDescent="0.25">
      <c r="A1" s="266"/>
      <c r="B1" s="266"/>
      <c r="C1" s="266"/>
      <c r="D1" s="266"/>
      <c r="E1" s="266"/>
      <c r="F1" s="266"/>
      <c r="G1" s="1721" t="s">
        <v>56</v>
      </c>
      <c r="H1" s="1721"/>
      <c r="I1" s="1721"/>
      <c r="J1" s="1721"/>
      <c r="K1" s="1721"/>
      <c r="L1" s="267"/>
      <c r="M1" s="267"/>
      <c r="N1" s="267"/>
      <c r="O1" s="266"/>
      <c r="P1" s="266"/>
      <c r="Q1" s="266"/>
      <c r="R1" s="266"/>
      <c r="S1" s="266"/>
      <c r="T1" s="266"/>
      <c r="U1" s="266"/>
      <c r="V1" s="266"/>
      <c r="W1" s="266"/>
      <c r="X1" s="266"/>
      <c r="Y1" s="266"/>
      <c r="Z1" s="266"/>
      <c r="AA1" s="266"/>
      <c r="AB1" s="266"/>
      <c r="AC1" s="266"/>
      <c r="AD1" s="266"/>
    </row>
    <row r="2" spans="1:32" ht="30.75" customHeight="1" x14ac:dyDescent="0.25">
      <c r="A2" s="266"/>
      <c r="B2" s="266"/>
      <c r="C2" s="266"/>
      <c r="D2" s="266"/>
      <c r="E2" s="266"/>
      <c r="F2" s="1728" t="s">
        <v>30</v>
      </c>
      <c r="G2" s="1728"/>
      <c r="H2" s="268" t="s">
        <v>31</v>
      </c>
      <c r="I2" s="268"/>
      <c r="J2" s="266"/>
      <c r="K2" s="266"/>
      <c r="L2" s="266"/>
      <c r="M2" s="266"/>
      <c r="N2" s="266"/>
      <c r="O2" s="266"/>
      <c r="P2" s="266"/>
      <c r="Q2" s="266"/>
      <c r="R2" s="266"/>
      <c r="S2" s="266" t="s">
        <v>189</v>
      </c>
      <c r="T2" s="269">
        <f>'CALIFICACIÓN DE LOS CONTROLES'!H63</f>
        <v>0</v>
      </c>
      <c r="U2" s="266">
        <f>'CALIFICACIÓN DE LOS CONTROLES'!J63</f>
        <v>0</v>
      </c>
      <c r="V2" s="266"/>
      <c r="W2" s="266"/>
      <c r="X2" s="266"/>
      <c r="Y2" s="266"/>
      <c r="Z2" s="266"/>
      <c r="AA2" s="266"/>
      <c r="AB2" s="266"/>
      <c r="AC2" s="266"/>
      <c r="AD2" s="266"/>
    </row>
    <row r="3" spans="1:32" ht="30.75" customHeight="1" x14ac:dyDescent="0.25">
      <c r="A3" s="266"/>
      <c r="B3" s="266"/>
      <c r="C3" s="266"/>
      <c r="D3" s="266"/>
      <c r="E3" s="266"/>
      <c r="F3" s="455"/>
      <c r="G3" s="455"/>
      <c r="H3" s="268"/>
      <c r="I3" s="268"/>
      <c r="J3" s="266"/>
      <c r="K3" s="266"/>
      <c r="L3" s="266"/>
      <c r="M3" s="266"/>
      <c r="N3" s="266"/>
      <c r="O3" s="266"/>
      <c r="P3" s="266"/>
      <c r="Q3" s="266"/>
      <c r="R3" s="266"/>
      <c r="S3" s="266"/>
      <c r="T3" s="269"/>
      <c r="U3" s="266"/>
      <c r="V3" s="266"/>
      <c r="W3" s="266"/>
      <c r="X3" s="266"/>
      <c r="Y3" s="266"/>
      <c r="Z3" s="266"/>
      <c r="AA3" s="266"/>
      <c r="AB3" s="266"/>
      <c r="AC3" s="266"/>
      <c r="AD3" s="266"/>
    </row>
    <row r="4" spans="1:32" ht="54" customHeight="1" x14ac:dyDescent="0.25">
      <c r="A4" s="266" t="s">
        <v>268</v>
      </c>
      <c r="B4" s="266"/>
      <c r="C4" s="269" t="s">
        <v>6</v>
      </c>
      <c r="D4" s="266" t="s">
        <v>270</v>
      </c>
      <c r="E4" s="266"/>
      <c r="F4" s="270">
        <v>1</v>
      </c>
      <c r="G4" s="402" t="s">
        <v>767</v>
      </c>
      <c r="H4" s="272" t="s">
        <v>543</v>
      </c>
      <c r="I4" s="271" t="s">
        <v>72</v>
      </c>
      <c r="J4" s="273" t="s">
        <v>448</v>
      </c>
      <c r="K4" s="274" t="s">
        <v>84</v>
      </c>
      <c r="L4" s="275"/>
      <c r="M4" s="275"/>
      <c r="N4" s="275"/>
      <c r="O4" s="266"/>
      <c r="P4" s="266"/>
      <c r="Q4" s="266"/>
      <c r="R4" s="266"/>
      <c r="S4" s="266" t="s">
        <v>39</v>
      </c>
      <c r="T4" s="266">
        <v>5</v>
      </c>
      <c r="U4" s="266">
        <f>T4-$T$2</f>
        <v>5</v>
      </c>
      <c r="V4" s="266" t="str">
        <f>VLOOKUP(U4,'PROBABILIDAD - IMPACTO'!$B$7:$C$11,2,FALSE)</f>
        <v>Casi Seguro</v>
      </c>
      <c r="W4" s="266">
        <v>3</v>
      </c>
      <c r="X4" s="266" t="str">
        <f>CONCATENATE(V4,"3 MODERADO")</f>
        <v>Casi Seguro3 MODERADO</v>
      </c>
      <c r="Y4" s="266"/>
      <c r="Z4" s="266"/>
      <c r="AA4" s="266"/>
      <c r="AB4" s="266"/>
      <c r="AC4" s="266"/>
      <c r="AD4" s="266"/>
    </row>
    <row r="5" spans="1:32" ht="18" customHeight="1" x14ac:dyDescent="0.25">
      <c r="A5" s="266" t="s">
        <v>564</v>
      </c>
      <c r="B5" s="292" t="s">
        <v>894</v>
      </c>
      <c r="C5" s="266" t="s">
        <v>7</v>
      </c>
      <c r="D5" s="266"/>
      <c r="E5" s="266"/>
      <c r="F5" s="270">
        <v>0.8</v>
      </c>
      <c r="G5" s="398" t="s">
        <v>762</v>
      </c>
      <c r="H5" s="272" t="s">
        <v>547</v>
      </c>
      <c r="I5" s="276" t="s">
        <v>73</v>
      </c>
      <c r="J5" s="273" t="s">
        <v>447</v>
      </c>
      <c r="K5" s="274" t="s">
        <v>85</v>
      </c>
      <c r="L5" s="275"/>
      <c r="M5" s="275"/>
      <c r="N5" s="275"/>
      <c r="O5" s="266"/>
      <c r="P5" s="266"/>
      <c r="Q5" s="266"/>
      <c r="R5" s="266"/>
      <c r="S5" s="266"/>
      <c r="T5" s="266">
        <v>4</v>
      </c>
      <c r="U5" s="266">
        <f>T5-$T$2</f>
        <v>4</v>
      </c>
      <c r="V5" s="266" t="str">
        <f>VLOOKUP(U5,'PROBABILIDAD - IMPACTO'!$B$7:$C$11,2,FALSE)</f>
        <v>Probable</v>
      </c>
      <c r="W5" s="266">
        <v>3</v>
      </c>
      <c r="X5" s="266"/>
      <c r="Y5" s="266"/>
      <c r="Z5" s="266"/>
      <c r="AA5" s="266"/>
      <c r="AB5" s="266"/>
      <c r="AC5" s="266"/>
      <c r="AD5" s="266"/>
    </row>
    <row r="6" spans="1:32" ht="18" customHeight="1" x14ac:dyDescent="0.25">
      <c r="A6" s="266" t="s">
        <v>895</v>
      </c>
      <c r="B6" s="292" t="s">
        <v>896</v>
      </c>
      <c r="C6" s="266" t="s">
        <v>294</v>
      </c>
      <c r="D6" s="266">
        <v>1</v>
      </c>
      <c r="E6" s="266" t="s">
        <v>225</v>
      </c>
      <c r="F6" s="270">
        <v>0.6</v>
      </c>
      <c r="G6" s="401" t="s">
        <v>763</v>
      </c>
      <c r="H6" s="272" t="s">
        <v>544</v>
      </c>
      <c r="I6" s="277" t="s">
        <v>74</v>
      </c>
      <c r="J6" s="273" t="s">
        <v>449</v>
      </c>
      <c r="K6" s="274" t="s">
        <v>86</v>
      </c>
      <c r="L6" s="275"/>
      <c r="M6" s="275"/>
      <c r="N6" s="275"/>
      <c r="O6" s="266"/>
      <c r="P6" s="266"/>
      <c r="Q6" s="266"/>
      <c r="R6" s="266"/>
      <c r="S6" s="266"/>
      <c r="T6" s="266">
        <v>3</v>
      </c>
      <c r="U6" s="266">
        <f>T6-$T$2</f>
        <v>3</v>
      </c>
      <c r="V6" s="266" t="str">
        <f>VLOOKUP(U6,'PROBABILIDAD - IMPACTO'!$B$7:$C$11,2,FALSE)</f>
        <v>Posible</v>
      </c>
      <c r="W6" s="266">
        <v>3</v>
      </c>
      <c r="X6" s="266"/>
      <c r="Y6" s="266"/>
      <c r="Z6" s="266"/>
      <c r="AA6" s="266"/>
      <c r="AB6" s="266"/>
      <c r="AC6" s="266"/>
      <c r="AD6" s="266"/>
    </row>
    <row r="7" spans="1:32" ht="18" customHeight="1" x14ac:dyDescent="0.25">
      <c r="A7" s="266" t="s">
        <v>897</v>
      </c>
      <c r="B7" s="292" t="s">
        <v>915</v>
      </c>
      <c r="C7" s="266" t="s">
        <v>426</v>
      </c>
      <c r="D7" s="266">
        <v>2</v>
      </c>
      <c r="E7" s="266" t="s">
        <v>225</v>
      </c>
      <c r="F7" s="270">
        <v>0.4</v>
      </c>
      <c r="G7" s="400" t="s">
        <v>764</v>
      </c>
      <c r="H7" s="272" t="s">
        <v>546</v>
      </c>
      <c r="I7" s="278" t="s">
        <v>75</v>
      </c>
      <c r="J7" s="273" t="s">
        <v>450</v>
      </c>
      <c r="K7" s="279" t="s">
        <v>87</v>
      </c>
      <c r="L7" s="275"/>
      <c r="M7" s="275"/>
      <c r="N7" s="275"/>
      <c r="O7" s="266"/>
      <c r="P7" s="266"/>
      <c r="Q7" s="266"/>
      <c r="R7" s="266"/>
      <c r="S7" s="266"/>
      <c r="T7" s="266">
        <v>2</v>
      </c>
      <c r="U7" s="266">
        <f>T7-$T$2</f>
        <v>2</v>
      </c>
      <c r="V7" s="266" t="str">
        <f>VLOOKUP(U7,'PROBABILIDAD - IMPACTO'!$B$7:$C$11,2,FALSE)</f>
        <v>Improbable</v>
      </c>
      <c r="W7" s="266">
        <v>3</v>
      </c>
      <c r="X7" s="266"/>
      <c r="Y7" s="266"/>
      <c r="Z7" s="266"/>
      <c r="AA7" s="266"/>
      <c r="AB7" s="266"/>
      <c r="AC7" s="266"/>
      <c r="AD7" s="266"/>
    </row>
    <row r="8" spans="1:32" ht="18" customHeight="1" x14ac:dyDescent="0.25">
      <c r="A8" s="266" t="s">
        <v>898</v>
      </c>
      <c r="B8" s="292" t="s">
        <v>916</v>
      </c>
      <c r="C8" s="266" t="s">
        <v>295</v>
      </c>
      <c r="D8" s="266">
        <v>3</v>
      </c>
      <c r="E8" s="266" t="s">
        <v>225</v>
      </c>
      <c r="F8" s="270">
        <v>0.2</v>
      </c>
      <c r="G8" s="399" t="s">
        <v>765</v>
      </c>
      <c r="H8" s="272" t="s">
        <v>545</v>
      </c>
      <c r="I8" s="280" t="s">
        <v>542</v>
      </c>
      <c r="J8" s="273" t="s">
        <v>451</v>
      </c>
      <c r="K8" s="279" t="s">
        <v>88</v>
      </c>
      <c r="L8" s="275"/>
      <c r="M8" s="275"/>
      <c r="N8" s="275"/>
      <c r="O8" s="266"/>
      <c r="P8" s="266"/>
      <c r="Q8" s="266"/>
      <c r="R8" s="266"/>
      <c r="S8" s="266"/>
      <c r="T8" s="266">
        <v>1</v>
      </c>
      <c r="U8" s="266">
        <f>T8-$T$2</f>
        <v>1</v>
      </c>
      <c r="V8" s="266" t="str">
        <f>VLOOKUP(U8,'PROBABILIDAD - IMPACTO'!$B$7:$C$11,2,FALSE)</f>
        <v>Rara vez</v>
      </c>
      <c r="W8" s="266">
        <v>3</v>
      </c>
      <c r="X8" s="266"/>
      <c r="Y8" s="266"/>
      <c r="Z8" s="266"/>
      <c r="AA8" s="266"/>
      <c r="AB8" s="266"/>
      <c r="AC8" s="266"/>
      <c r="AD8" s="266"/>
    </row>
    <row r="9" spans="1:32" ht="18" customHeight="1" x14ac:dyDescent="0.25">
      <c r="A9" s="266" t="s">
        <v>899</v>
      </c>
      <c r="B9" s="292" t="s">
        <v>917</v>
      </c>
      <c r="C9" s="266" t="s">
        <v>8</v>
      </c>
      <c r="D9" s="266">
        <v>4</v>
      </c>
      <c r="E9" s="266" t="s">
        <v>225</v>
      </c>
      <c r="F9" s="266"/>
      <c r="G9" s="266"/>
      <c r="H9" s="272" t="s">
        <v>725</v>
      </c>
      <c r="I9" s="277" t="s">
        <v>74</v>
      </c>
      <c r="J9" s="273" t="s">
        <v>452</v>
      </c>
      <c r="K9" s="274" t="s">
        <v>85</v>
      </c>
      <c r="L9" s="275"/>
      <c r="M9" s="275"/>
      <c r="N9" s="275"/>
      <c r="O9" s="266"/>
      <c r="P9" s="266"/>
      <c r="Q9" s="266"/>
      <c r="R9" s="266"/>
      <c r="S9" s="266"/>
      <c r="T9" s="266"/>
      <c r="U9" s="266"/>
      <c r="V9" s="266"/>
      <c r="W9" s="266"/>
      <c r="X9" s="266"/>
      <c r="Y9" s="266"/>
      <c r="Z9" s="266"/>
      <c r="AA9" s="266"/>
      <c r="AB9" s="266"/>
      <c r="AC9" s="266"/>
      <c r="AD9" s="266"/>
      <c r="AF9" s="281"/>
    </row>
    <row r="10" spans="1:32" ht="18" customHeight="1" x14ac:dyDescent="0.25">
      <c r="A10" s="266" t="s">
        <v>900</v>
      </c>
      <c r="B10" s="292" t="s">
        <v>918</v>
      </c>
      <c r="C10" s="266" t="s">
        <v>291</v>
      </c>
      <c r="D10" s="266">
        <v>5</v>
      </c>
      <c r="E10" s="266" t="s">
        <v>225</v>
      </c>
      <c r="F10" s="266"/>
      <c r="G10" s="266"/>
      <c r="H10" s="272" t="s">
        <v>726</v>
      </c>
      <c r="I10" s="276" t="s">
        <v>73</v>
      </c>
      <c r="J10" s="273" t="s">
        <v>453</v>
      </c>
      <c r="K10" s="274" t="s">
        <v>89</v>
      </c>
      <c r="L10" s="275"/>
      <c r="M10" s="275"/>
      <c r="N10" s="275"/>
      <c r="O10" s="266"/>
      <c r="P10" s="266"/>
      <c r="Q10" s="266"/>
      <c r="R10" s="266"/>
      <c r="S10" s="266"/>
      <c r="T10" s="266"/>
      <c r="U10" s="266"/>
      <c r="V10" s="266"/>
      <c r="W10" s="266"/>
      <c r="X10" s="266"/>
      <c r="Y10" s="266"/>
      <c r="Z10" s="266"/>
      <c r="AA10" s="266"/>
      <c r="AB10" s="266"/>
      <c r="AC10" s="266"/>
      <c r="AD10" s="266"/>
      <c r="AF10" s="281"/>
    </row>
    <row r="11" spans="1:32" ht="18" customHeight="1" x14ac:dyDescent="0.25">
      <c r="A11" s="266" t="s">
        <v>901</v>
      </c>
      <c r="B11" s="292" t="s">
        <v>919</v>
      </c>
      <c r="C11" s="266" t="s">
        <v>292</v>
      </c>
      <c r="D11" s="266">
        <v>6</v>
      </c>
      <c r="E11" s="266" t="s">
        <v>225</v>
      </c>
      <c r="F11" s="266"/>
      <c r="G11" s="266"/>
      <c r="H11" s="272" t="s">
        <v>727</v>
      </c>
      <c r="I11" s="271" t="s">
        <v>72</v>
      </c>
      <c r="J11" s="273" t="s">
        <v>454</v>
      </c>
      <c r="K11" s="279" t="s">
        <v>90</v>
      </c>
      <c r="L11" s="275"/>
      <c r="M11" s="275"/>
      <c r="N11" s="275"/>
      <c r="O11" s="266"/>
      <c r="P11" s="266"/>
      <c r="Q11" s="266"/>
      <c r="R11" s="266"/>
      <c r="S11" s="266"/>
      <c r="T11" s="266"/>
      <c r="U11" s="266"/>
      <c r="V11" s="266"/>
      <c r="W11" s="266"/>
      <c r="X11" s="266"/>
      <c r="Y11" s="266"/>
      <c r="Z11" s="266"/>
      <c r="AA11" s="266"/>
      <c r="AB11" s="266"/>
      <c r="AC11" s="266"/>
      <c r="AD11" s="266"/>
      <c r="AF11" s="281"/>
    </row>
    <row r="12" spans="1:32" ht="18" customHeight="1" x14ac:dyDescent="0.25">
      <c r="A12" s="266" t="s">
        <v>902</v>
      </c>
      <c r="B12" s="292" t="s">
        <v>920</v>
      </c>
      <c r="C12" s="266" t="s">
        <v>293</v>
      </c>
      <c r="D12" s="266">
        <v>7</v>
      </c>
      <c r="E12" s="266" t="s">
        <v>225</v>
      </c>
      <c r="F12" s="266"/>
      <c r="G12" s="266"/>
      <c r="H12" s="266"/>
      <c r="I12" s="266"/>
      <c r="J12" s="273" t="s">
        <v>455</v>
      </c>
      <c r="K12" s="279" t="s">
        <v>91</v>
      </c>
      <c r="L12" s="275"/>
      <c r="M12" s="275"/>
      <c r="N12" s="275"/>
      <c r="O12" s="266"/>
      <c r="P12" s="266"/>
      <c r="Q12" s="266"/>
      <c r="R12" s="266"/>
      <c r="S12" s="266"/>
      <c r="T12" s="266"/>
      <c r="U12" s="266"/>
      <c r="V12" s="266"/>
      <c r="W12" s="266"/>
      <c r="X12" s="266"/>
      <c r="Y12" s="266"/>
      <c r="Z12" s="266"/>
      <c r="AA12" s="266"/>
      <c r="AB12" s="266"/>
      <c r="AC12" s="266"/>
      <c r="AD12" s="266"/>
      <c r="AF12" s="281"/>
    </row>
    <row r="13" spans="1:32" ht="15" customHeight="1" x14ac:dyDescent="0.25">
      <c r="A13" s="266" t="s">
        <v>903</v>
      </c>
      <c r="B13" s="292" t="s">
        <v>921</v>
      </c>
      <c r="C13" s="266" t="s">
        <v>266</v>
      </c>
      <c r="D13" s="266">
        <v>8</v>
      </c>
      <c r="E13" s="266" t="s">
        <v>225</v>
      </c>
      <c r="F13" s="266"/>
      <c r="G13" s="266"/>
      <c r="H13" s="266"/>
      <c r="I13" s="266"/>
      <c r="J13" s="273" t="s">
        <v>456</v>
      </c>
      <c r="K13" s="282" t="s">
        <v>92</v>
      </c>
      <c r="L13" s="275"/>
      <c r="M13" s="275"/>
      <c r="N13" s="275"/>
      <c r="O13" s="266"/>
      <c r="P13" s="266"/>
      <c r="Q13" s="266"/>
      <c r="R13" s="266"/>
      <c r="S13" s="266"/>
      <c r="T13" s="266"/>
      <c r="U13" s="266"/>
      <c r="V13" s="266"/>
      <c r="W13" s="266"/>
      <c r="X13" s="266"/>
      <c r="Y13" s="266"/>
      <c r="Z13" s="266"/>
      <c r="AA13" s="266"/>
      <c r="AB13" s="266"/>
      <c r="AC13" s="266"/>
      <c r="AD13" s="266"/>
      <c r="AF13" s="281"/>
    </row>
    <row r="14" spans="1:32" ht="15" customHeight="1" x14ac:dyDescent="0.25">
      <c r="A14" s="266" t="s">
        <v>904</v>
      </c>
      <c r="B14" s="292" t="s">
        <v>922</v>
      </c>
      <c r="C14" s="283"/>
      <c r="D14" s="266">
        <v>9</v>
      </c>
      <c r="E14" s="266" t="s">
        <v>225</v>
      </c>
      <c r="F14" s="266"/>
      <c r="G14" s="266"/>
      <c r="H14" s="266"/>
      <c r="I14" s="266"/>
      <c r="J14" s="273" t="s">
        <v>457</v>
      </c>
      <c r="K14" s="274" t="s">
        <v>86</v>
      </c>
      <c r="L14" s="275"/>
      <c r="M14" s="275"/>
      <c r="N14" s="275"/>
      <c r="O14" s="266"/>
      <c r="P14" s="266"/>
      <c r="Q14" s="266"/>
      <c r="R14" s="266"/>
      <c r="S14" s="266"/>
      <c r="T14" s="266"/>
      <c r="U14" s="266"/>
      <c r="V14" s="266"/>
      <c r="W14" s="266"/>
      <c r="X14" s="266"/>
      <c r="Y14" s="266"/>
      <c r="Z14" s="266"/>
      <c r="AA14" s="266"/>
      <c r="AB14" s="266"/>
      <c r="AC14" s="266"/>
      <c r="AD14" s="266"/>
      <c r="AF14" s="281"/>
    </row>
    <row r="15" spans="1:32" ht="15" customHeight="1" x14ac:dyDescent="0.25">
      <c r="A15" s="266" t="s">
        <v>905</v>
      </c>
      <c r="B15" s="292" t="s">
        <v>923</v>
      </c>
      <c r="C15" s="283"/>
      <c r="D15" s="266">
        <v>10</v>
      </c>
      <c r="E15" s="266" t="s">
        <v>225</v>
      </c>
      <c r="F15" s="266" t="s">
        <v>945</v>
      </c>
      <c r="G15" s="266"/>
      <c r="H15" s="266"/>
      <c r="I15" s="266"/>
      <c r="J15" s="273" t="s">
        <v>458</v>
      </c>
      <c r="K15" s="274" t="s">
        <v>93</v>
      </c>
      <c r="L15" s="275"/>
      <c r="M15" s="275"/>
      <c r="N15" s="275"/>
      <c r="O15" s="266"/>
      <c r="P15" s="266"/>
      <c r="Q15" s="266"/>
      <c r="R15" s="266"/>
      <c r="S15" s="266"/>
      <c r="T15" s="266"/>
      <c r="U15" s="266"/>
      <c r="V15" s="266"/>
      <c r="W15" s="266"/>
      <c r="X15" s="266"/>
      <c r="Y15" s="266"/>
      <c r="Z15" s="266"/>
      <c r="AA15" s="266"/>
      <c r="AB15" s="266"/>
      <c r="AC15" s="266"/>
      <c r="AD15" s="266"/>
      <c r="AF15" s="281"/>
    </row>
    <row r="16" spans="1:32" ht="15" customHeight="1" x14ac:dyDescent="0.25">
      <c r="A16" s="266" t="s">
        <v>906</v>
      </c>
      <c r="B16" s="292" t="s">
        <v>924</v>
      </c>
      <c r="C16" s="283"/>
      <c r="D16" s="266">
        <v>11</v>
      </c>
      <c r="E16" s="266" t="s">
        <v>225</v>
      </c>
      <c r="F16" s="266" t="s">
        <v>946</v>
      </c>
      <c r="G16" s="266"/>
      <c r="H16" s="266"/>
      <c r="I16" s="266"/>
      <c r="J16" s="273" t="s">
        <v>459</v>
      </c>
      <c r="K16" s="279" t="s">
        <v>94</v>
      </c>
      <c r="L16" s="275"/>
      <c r="M16" s="275"/>
      <c r="N16" s="275"/>
      <c r="O16" s="266"/>
      <c r="P16" s="266"/>
      <c r="Q16" s="266"/>
      <c r="R16" s="266"/>
      <c r="S16" s="266"/>
      <c r="T16" s="266"/>
      <c r="U16" s="266"/>
      <c r="V16" s="266"/>
      <c r="W16" s="266"/>
      <c r="X16" s="266"/>
      <c r="Y16" s="266"/>
      <c r="Z16" s="266"/>
      <c r="AA16" s="266"/>
      <c r="AB16" s="266"/>
      <c r="AC16" s="266"/>
      <c r="AD16" s="266"/>
      <c r="AF16" s="281"/>
    </row>
    <row r="17" spans="1:32" ht="15" customHeight="1" x14ac:dyDescent="0.25">
      <c r="A17" s="266" t="s">
        <v>907</v>
      </c>
      <c r="B17" s="292" t="s">
        <v>925</v>
      </c>
      <c r="C17" s="266" t="s">
        <v>163</v>
      </c>
      <c r="D17" s="266">
        <v>12</v>
      </c>
      <c r="E17" s="266" t="s">
        <v>225</v>
      </c>
      <c r="F17" s="266" t="s">
        <v>947</v>
      </c>
      <c r="G17" s="266"/>
      <c r="H17" s="266"/>
      <c r="I17" s="266"/>
      <c r="J17" s="273" t="s">
        <v>460</v>
      </c>
      <c r="K17" s="282" t="s">
        <v>95</v>
      </c>
      <c r="L17" s="275"/>
      <c r="M17" s="275"/>
      <c r="N17" s="275"/>
      <c r="O17" s="266"/>
      <c r="P17" s="266"/>
      <c r="Q17" s="266"/>
      <c r="R17" s="266"/>
      <c r="S17" s="266"/>
      <c r="T17" s="266"/>
      <c r="U17" s="266"/>
      <c r="V17" s="266"/>
      <c r="W17" s="266"/>
      <c r="X17" s="266"/>
      <c r="Y17" s="266"/>
      <c r="Z17" s="266"/>
      <c r="AA17" s="266"/>
      <c r="AB17" s="266"/>
      <c r="AC17" s="266"/>
      <c r="AD17" s="266"/>
      <c r="AF17" s="281"/>
    </row>
    <row r="18" spans="1:32" ht="15" customHeight="1" x14ac:dyDescent="0.25">
      <c r="A18" s="266" t="s">
        <v>908</v>
      </c>
      <c r="B18" s="292" t="s">
        <v>926</v>
      </c>
      <c r="C18" s="269" t="s">
        <v>156</v>
      </c>
      <c r="D18" s="266">
        <v>13</v>
      </c>
      <c r="E18" s="266" t="s">
        <v>225</v>
      </c>
      <c r="F18" s="266" t="s">
        <v>944</v>
      </c>
      <c r="G18" s="266"/>
      <c r="H18" s="266"/>
      <c r="I18" s="266"/>
      <c r="J18" s="273" t="s">
        <v>461</v>
      </c>
      <c r="K18" s="284" t="s">
        <v>96</v>
      </c>
      <c r="L18" s="275"/>
      <c r="M18" s="275"/>
      <c r="N18" s="275"/>
      <c r="O18" s="266"/>
      <c r="P18" s="266"/>
      <c r="Q18" s="266"/>
      <c r="R18" s="266"/>
      <c r="S18" s="266"/>
      <c r="T18" s="266"/>
      <c r="U18" s="266"/>
      <c r="V18" s="266"/>
      <c r="W18" s="266"/>
      <c r="X18" s="266"/>
      <c r="Y18" s="266"/>
      <c r="Z18" s="266"/>
      <c r="AA18" s="266"/>
      <c r="AB18" s="266"/>
      <c r="AC18" s="266"/>
      <c r="AD18" s="266"/>
      <c r="AF18" s="281"/>
    </row>
    <row r="19" spans="1:32" ht="15" customHeight="1" x14ac:dyDescent="0.25">
      <c r="A19" s="266" t="s">
        <v>909</v>
      </c>
      <c r="B19" s="292" t="s">
        <v>927</v>
      </c>
      <c r="C19" s="266" t="s">
        <v>157</v>
      </c>
      <c r="D19" s="266">
        <v>14</v>
      </c>
      <c r="E19" s="266" t="s">
        <v>225</v>
      </c>
      <c r="F19" s="266"/>
      <c r="G19" s="266"/>
      <c r="H19" s="266"/>
      <c r="I19" s="266"/>
      <c r="J19" s="273" t="s">
        <v>462</v>
      </c>
      <c r="K19" s="274" t="s">
        <v>97</v>
      </c>
      <c r="L19" s="275"/>
      <c r="M19" s="275"/>
      <c r="N19" s="275"/>
      <c r="O19" s="266"/>
      <c r="P19" s="266"/>
      <c r="Q19" s="266"/>
      <c r="R19" s="266"/>
      <c r="S19" s="266"/>
      <c r="T19" s="266"/>
      <c r="U19" s="266"/>
      <c r="V19" s="266"/>
      <c r="W19" s="266"/>
      <c r="X19" s="266"/>
      <c r="Y19" s="266"/>
      <c r="Z19" s="266"/>
      <c r="AA19" s="266"/>
      <c r="AB19" s="266"/>
      <c r="AC19" s="266"/>
      <c r="AD19" s="266"/>
      <c r="AF19" s="281"/>
    </row>
    <row r="20" spans="1:32" ht="15" customHeight="1" x14ac:dyDescent="0.25">
      <c r="A20" s="266" t="s">
        <v>910</v>
      </c>
      <c r="B20" s="292" t="s">
        <v>928</v>
      </c>
      <c r="C20" s="266" t="s">
        <v>158</v>
      </c>
      <c r="D20" s="266">
        <v>15</v>
      </c>
      <c r="E20" s="266" t="s">
        <v>225</v>
      </c>
      <c r="F20" s="266"/>
      <c r="G20" s="266"/>
      <c r="H20" s="266"/>
      <c r="I20" s="266"/>
      <c r="J20" s="273" t="s">
        <v>463</v>
      </c>
      <c r="K20" s="279" t="s">
        <v>91</v>
      </c>
      <c r="L20" s="275"/>
      <c r="M20" s="275"/>
      <c r="N20" s="275"/>
      <c r="O20" s="266"/>
      <c r="P20" s="266"/>
      <c r="Q20" s="266"/>
      <c r="R20" s="266"/>
      <c r="S20" s="266"/>
      <c r="T20" s="266"/>
      <c r="U20" s="266"/>
      <c r="V20" s="266"/>
      <c r="W20" s="266"/>
      <c r="X20" s="266"/>
      <c r="Y20" s="266"/>
      <c r="Z20" s="266"/>
      <c r="AA20" s="266"/>
      <c r="AB20" s="266"/>
      <c r="AC20" s="266"/>
      <c r="AD20" s="266"/>
      <c r="AF20" s="281"/>
    </row>
    <row r="21" spans="1:32" ht="15" customHeight="1" x14ac:dyDescent="0.25">
      <c r="A21" s="266" t="s">
        <v>911</v>
      </c>
      <c r="B21" s="292" t="s">
        <v>929</v>
      </c>
      <c r="C21" s="266" t="s">
        <v>159</v>
      </c>
      <c r="D21" s="266">
        <v>16</v>
      </c>
      <c r="E21" s="266" t="s">
        <v>225</v>
      </c>
      <c r="F21" s="285" t="s">
        <v>753</v>
      </c>
      <c r="G21" s="286">
        <v>0.2</v>
      </c>
      <c r="H21" s="285"/>
      <c r="I21" s="266"/>
      <c r="J21" s="273" t="s">
        <v>464</v>
      </c>
      <c r="K21" s="282" t="s">
        <v>95</v>
      </c>
      <c r="L21" s="275"/>
      <c r="M21" s="275"/>
      <c r="N21" s="275"/>
      <c r="O21" s="266"/>
      <c r="P21" s="266"/>
      <c r="Q21" s="266"/>
      <c r="R21" s="266"/>
      <c r="S21" s="266"/>
      <c r="T21" s="266"/>
      <c r="U21" s="266"/>
      <c r="V21" s="266"/>
      <c r="W21" s="266"/>
      <c r="X21" s="266"/>
      <c r="Y21" s="266"/>
      <c r="Z21" s="266"/>
      <c r="AA21" s="266"/>
      <c r="AB21" s="266"/>
      <c r="AC21" s="266"/>
      <c r="AD21" s="266"/>
      <c r="AF21" s="281"/>
    </row>
    <row r="22" spans="1:32" ht="15" customHeight="1" x14ac:dyDescent="0.25">
      <c r="A22" s="266" t="s">
        <v>912</v>
      </c>
      <c r="B22" s="292" t="s">
        <v>930</v>
      </c>
      <c r="C22" s="266"/>
      <c r="D22" s="266">
        <v>17</v>
      </c>
      <c r="E22" s="266" t="s">
        <v>225</v>
      </c>
      <c r="F22" s="285" t="s">
        <v>757</v>
      </c>
      <c r="G22" s="287">
        <v>0.4</v>
      </c>
      <c r="H22" s="288"/>
      <c r="I22" s="266"/>
      <c r="J22" s="273" t="s">
        <v>465</v>
      </c>
      <c r="K22" s="284" t="s">
        <v>98</v>
      </c>
      <c r="L22" s="275"/>
      <c r="M22" s="275"/>
      <c r="N22" s="275"/>
      <c r="O22" s="266"/>
      <c r="P22" s="266"/>
      <c r="Q22" s="266"/>
      <c r="R22" s="266"/>
      <c r="S22" s="266"/>
      <c r="T22" s="266"/>
      <c r="U22" s="266"/>
      <c r="V22" s="266"/>
      <c r="W22" s="266"/>
      <c r="X22" s="266"/>
      <c r="Y22" s="266"/>
      <c r="Z22" s="266"/>
      <c r="AA22" s="266"/>
      <c r="AB22" s="266"/>
      <c r="AC22" s="266"/>
      <c r="AD22" s="266"/>
      <c r="AF22" s="281"/>
    </row>
    <row r="23" spans="1:32" ht="15" customHeight="1" x14ac:dyDescent="0.25">
      <c r="A23" s="424" t="s">
        <v>913</v>
      </c>
      <c r="B23" s="425" t="s">
        <v>931</v>
      </c>
      <c r="C23" s="266"/>
      <c r="D23" s="266">
        <v>18</v>
      </c>
      <c r="E23" s="266" t="s">
        <v>225</v>
      </c>
      <c r="F23" s="285" t="s">
        <v>758</v>
      </c>
      <c r="G23" s="287">
        <v>0.6</v>
      </c>
      <c r="H23" s="288"/>
      <c r="I23" s="266"/>
      <c r="J23" s="273" t="s">
        <v>466</v>
      </c>
      <c r="K23" s="284" t="s">
        <v>99</v>
      </c>
      <c r="L23" s="275"/>
      <c r="M23" s="275"/>
      <c r="N23" s="275"/>
      <c r="O23" s="266"/>
      <c r="P23" s="266"/>
      <c r="Q23" s="266"/>
      <c r="R23" s="266"/>
      <c r="S23" s="266"/>
      <c r="T23" s="266"/>
      <c r="U23" s="266"/>
      <c r="V23" s="266"/>
      <c r="W23" s="266"/>
      <c r="X23" s="266"/>
      <c r="Y23" s="266"/>
      <c r="Z23" s="266"/>
      <c r="AA23" s="266"/>
      <c r="AB23" s="266"/>
      <c r="AC23" s="266"/>
      <c r="AD23" s="266"/>
      <c r="AF23" s="281"/>
    </row>
    <row r="24" spans="1:32" ht="15" customHeight="1" x14ac:dyDescent="0.25">
      <c r="A24" s="424" t="s">
        <v>914</v>
      </c>
      <c r="B24" s="425" t="s">
        <v>932</v>
      </c>
      <c r="C24" s="266"/>
      <c r="D24" s="266">
        <v>19</v>
      </c>
      <c r="E24" s="266" t="s">
        <v>225</v>
      </c>
      <c r="F24" s="285" t="s">
        <v>754</v>
      </c>
      <c r="G24" s="287">
        <v>0.8</v>
      </c>
      <c r="H24" s="288"/>
      <c r="I24" s="266"/>
      <c r="J24" s="273" t="s">
        <v>467</v>
      </c>
      <c r="K24" s="279" t="s">
        <v>88</v>
      </c>
      <c r="L24" s="275"/>
      <c r="M24" s="275"/>
      <c r="N24" s="275"/>
      <c r="O24" s="266"/>
      <c r="P24" s="266"/>
      <c r="Q24" s="266"/>
      <c r="R24" s="266"/>
      <c r="S24" s="266"/>
      <c r="T24" s="266"/>
      <c r="U24" s="266"/>
      <c r="V24" s="266"/>
      <c r="W24" s="266"/>
      <c r="X24" s="266"/>
      <c r="Y24" s="266"/>
      <c r="Z24" s="266"/>
      <c r="AA24" s="266"/>
      <c r="AB24" s="266"/>
      <c r="AC24" s="266"/>
      <c r="AD24" s="266"/>
      <c r="AF24" s="281"/>
    </row>
    <row r="25" spans="1:32" ht="15" customHeight="1" x14ac:dyDescent="0.25">
      <c r="A25" s="266" t="s">
        <v>950</v>
      </c>
      <c r="B25" s="266" t="s">
        <v>1034</v>
      </c>
      <c r="C25" s="266"/>
      <c r="D25" s="266">
        <v>20</v>
      </c>
      <c r="E25" s="266" t="s">
        <v>225</v>
      </c>
      <c r="F25" s="285" t="s">
        <v>755</v>
      </c>
      <c r="G25" s="287">
        <v>1</v>
      </c>
      <c r="H25" s="288"/>
      <c r="I25" s="266"/>
      <c r="J25" s="273" t="s">
        <v>468</v>
      </c>
      <c r="K25" s="279" t="s">
        <v>100</v>
      </c>
      <c r="L25" s="275"/>
      <c r="M25" s="275"/>
      <c r="N25" s="275"/>
      <c r="O25" s="266"/>
      <c r="P25" s="266"/>
      <c r="Q25" s="266"/>
      <c r="R25" s="266"/>
      <c r="S25" s="266"/>
      <c r="T25" s="266"/>
      <c r="U25" s="266"/>
      <c r="V25" s="266"/>
      <c r="W25" s="266"/>
      <c r="X25" s="266"/>
      <c r="Y25" s="266"/>
      <c r="Z25" s="266"/>
      <c r="AA25" s="266"/>
      <c r="AB25" s="266"/>
      <c r="AC25" s="266"/>
      <c r="AD25" s="266"/>
    </row>
    <row r="26" spans="1:32" ht="15" customHeight="1" x14ac:dyDescent="0.25">
      <c r="A26" s="266" t="s">
        <v>1033</v>
      </c>
      <c r="B26" s="266"/>
      <c r="C26" s="266"/>
      <c r="D26" s="266"/>
      <c r="E26" s="266"/>
      <c r="F26" s="285"/>
      <c r="G26" s="287"/>
      <c r="H26" s="288"/>
      <c r="I26" s="266"/>
      <c r="J26" s="273"/>
      <c r="K26" s="279"/>
      <c r="L26" s="454"/>
      <c r="M26" s="454"/>
      <c r="N26" s="454"/>
      <c r="O26" s="266"/>
      <c r="P26" s="266"/>
      <c r="Q26" s="266"/>
      <c r="R26" s="266"/>
      <c r="S26" s="266"/>
      <c r="T26" s="266"/>
      <c r="U26" s="266"/>
      <c r="V26" s="266"/>
      <c r="W26" s="266"/>
      <c r="X26" s="266"/>
      <c r="Y26" s="266"/>
      <c r="Z26" s="266"/>
      <c r="AA26" s="266"/>
      <c r="AB26" s="266"/>
      <c r="AC26" s="266"/>
      <c r="AD26" s="266"/>
    </row>
    <row r="27" spans="1:32" ht="15" customHeight="1" x14ac:dyDescent="0.25">
      <c r="A27" s="266" t="s">
        <v>548</v>
      </c>
      <c r="B27" s="266"/>
      <c r="C27" s="266" t="s">
        <v>710</v>
      </c>
      <c r="D27" s="266">
        <v>21</v>
      </c>
      <c r="E27" s="266" t="s">
        <v>225</v>
      </c>
      <c r="F27" s="266"/>
      <c r="G27" s="266"/>
      <c r="H27" s="266"/>
      <c r="I27" s="266"/>
      <c r="J27" s="273" t="s">
        <v>469</v>
      </c>
      <c r="K27" s="282" t="s">
        <v>101</v>
      </c>
      <c r="L27" s="275"/>
      <c r="M27" s="275"/>
      <c r="N27" s="275"/>
      <c r="O27" s="266"/>
      <c r="P27" s="266"/>
      <c r="Q27" s="266"/>
      <c r="R27" s="266"/>
      <c r="S27" s="266"/>
      <c r="T27" s="266"/>
      <c r="U27" s="266"/>
      <c r="V27" s="266"/>
      <c r="W27" s="266"/>
      <c r="X27" s="266"/>
      <c r="Y27" s="266"/>
      <c r="Z27" s="266"/>
      <c r="AA27" s="266"/>
      <c r="AB27" s="266"/>
      <c r="AC27" s="266"/>
      <c r="AD27" s="266"/>
    </row>
    <row r="28" spans="1:32" ht="15" customHeight="1" x14ac:dyDescent="0.25">
      <c r="A28" s="266" t="s">
        <v>933</v>
      </c>
      <c r="B28" s="266"/>
      <c r="C28" s="266" t="s">
        <v>711</v>
      </c>
      <c r="D28" s="266">
        <v>22</v>
      </c>
      <c r="E28" s="266" t="s">
        <v>225</v>
      </c>
      <c r="F28" s="266"/>
      <c r="G28" s="266"/>
      <c r="H28" s="266"/>
      <c r="I28" s="266"/>
      <c r="J28" s="273" t="s">
        <v>470</v>
      </c>
      <c r="K28" s="284" t="s">
        <v>99</v>
      </c>
      <c r="L28" s="275"/>
      <c r="M28" s="275"/>
      <c r="N28" s="275"/>
      <c r="O28" s="266"/>
      <c r="P28" s="266"/>
      <c r="Q28" s="266"/>
      <c r="R28" s="266"/>
      <c r="S28" s="266"/>
      <c r="T28" s="266"/>
      <c r="U28" s="266"/>
      <c r="V28" s="266"/>
      <c r="W28" s="266"/>
      <c r="X28" s="266"/>
      <c r="Y28" s="266"/>
      <c r="Z28" s="266"/>
      <c r="AA28" s="266"/>
      <c r="AB28" s="266"/>
      <c r="AC28" s="266"/>
      <c r="AD28" s="266"/>
    </row>
    <row r="29" spans="1:32" ht="15" customHeight="1" x14ac:dyDescent="0.25">
      <c r="A29" s="266" t="s">
        <v>934</v>
      </c>
      <c r="B29" s="266"/>
      <c r="C29" s="266" t="s">
        <v>712</v>
      </c>
      <c r="D29" s="266">
        <v>23</v>
      </c>
      <c r="E29" s="266" t="s">
        <v>225</v>
      </c>
      <c r="F29" s="266"/>
      <c r="G29" s="266"/>
      <c r="H29" s="266"/>
      <c r="I29" s="266"/>
      <c r="J29" s="273" t="s">
        <v>471</v>
      </c>
      <c r="K29" s="284" t="s">
        <v>102</v>
      </c>
      <c r="L29" s="275"/>
      <c r="M29" s="275"/>
      <c r="N29" s="275"/>
      <c r="O29" s="266"/>
      <c r="P29" s="266"/>
      <c r="Q29" s="266"/>
      <c r="R29" s="266"/>
      <c r="S29" s="266"/>
      <c r="T29" s="266"/>
      <c r="U29" s="266"/>
      <c r="V29" s="266"/>
      <c r="W29" s="266"/>
      <c r="X29" s="266"/>
      <c r="Y29" s="266"/>
      <c r="Z29" s="266"/>
      <c r="AA29" s="266"/>
      <c r="AB29" s="266"/>
      <c r="AC29" s="266"/>
      <c r="AD29" s="266"/>
    </row>
    <row r="30" spans="1:32" ht="15" customHeight="1" x14ac:dyDescent="0.25">
      <c r="A30" s="266" t="s">
        <v>935</v>
      </c>
      <c r="B30" s="266"/>
      <c r="C30" s="266" t="s">
        <v>36</v>
      </c>
      <c r="D30" s="266">
        <v>24</v>
      </c>
      <c r="E30" s="266" t="s">
        <v>225</v>
      </c>
      <c r="F30" s="266" t="s">
        <v>543</v>
      </c>
      <c r="G30" s="289">
        <v>1</v>
      </c>
      <c r="H30" s="266"/>
      <c r="I30" s="266"/>
      <c r="J30" s="273" t="s">
        <v>326</v>
      </c>
      <c r="K30" s="282" t="s">
        <v>175</v>
      </c>
      <c r="L30" s="275"/>
      <c r="M30" s="275"/>
      <c r="N30" s="275"/>
      <c r="O30" s="266"/>
      <c r="P30" s="266"/>
      <c r="Q30" s="266"/>
      <c r="R30" s="266"/>
      <c r="S30" s="266"/>
      <c r="T30" s="266"/>
      <c r="U30" s="266"/>
      <c r="V30" s="266"/>
      <c r="W30" s="266"/>
      <c r="X30" s="266"/>
      <c r="Y30" s="266"/>
      <c r="Z30" s="266"/>
      <c r="AA30" s="266"/>
      <c r="AB30" s="266"/>
      <c r="AC30" s="266"/>
      <c r="AD30" s="266"/>
    </row>
    <row r="31" spans="1:32" ht="15" customHeight="1" x14ac:dyDescent="0.25">
      <c r="A31" s="266"/>
      <c r="B31" s="266"/>
      <c r="C31" s="266" t="s">
        <v>951</v>
      </c>
      <c r="D31" s="266">
        <v>25</v>
      </c>
      <c r="E31" s="266" t="s">
        <v>225</v>
      </c>
      <c r="F31" s="266" t="s">
        <v>547</v>
      </c>
      <c r="G31" s="289">
        <v>0.8</v>
      </c>
      <c r="H31" s="266"/>
      <c r="I31" s="266"/>
      <c r="J31" s="273" t="s">
        <v>327</v>
      </c>
      <c r="K31" s="279" t="s">
        <v>176</v>
      </c>
      <c r="L31" s="275"/>
      <c r="M31" s="275"/>
      <c r="N31" s="275"/>
      <c r="O31" s="266"/>
      <c r="P31" s="266"/>
      <c r="Q31" s="266"/>
      <c r="R31" s="266"/>
      <c r="S31" s="266"/>
      <c r="T31" s="266"/>
      <c r="U31" s="266"/>
      <c r="V31" s="266"/>
      <c r="W31" s="266"/>
      <c r="X31" s="266"/>
      <c r="Y31" s="266"/>
      <c r="Z31" s="266"/>
      <c r="AA31" s="266"/>
      <c r="AB31" s="266"/>
      <c r="AC31" s="266"/>
      <c r="AD31" s="266"/>
    </row>
    <row r="32" spans="1:32" ht="15" customHeight="1" x14ac:dyDescent="0.25">
      <c r="A32" s="266" t="s">
        <v>651</v>
      </c>
      <c r="B32" s="266"/>
      <c r="C32" s="266"/>
      <c r="D32" s="266">
        <v>26</v>
      </c>
      <c r="E32" s="266" t="s">
        <v>225</v>
      </c>
      <c r="F32" s="266" t="s">
        <v>544</v>
      </c>
      <c r="G32" s="289">
        <v>0.6</v>
      </c>
      <c r="H32" s="266"/>
      <c r="I32" s="266"/>
      <c r="J32" s="290" t="s">
        <v>328</v>
      </c>
      <c r="K32" s="274" t="s">
        <v>173</v>
      </c>
      <c r="L32" s="275"/>
      <c r="M32" s="275"/>
      <c r="N32" s="275"/>
      <c r="O32" s="266"/>
      <c r="P32" s="266"/>
      <c r="Q32" s="266"/>
      <c r="R32" s="266"/>
      <c r="S32" s="266"/>
      <c r="T32" s="266"/>
      <c r="U32" s="266"/>
      <c r="V32" s="266"/>
      <c r="W32" s="266"/>
      <c r="X32" s="266"/>
      <c r="Y32" s="266"/>
      <c r="Z32" s="266"/>
      <c r="AA32" s="266"/>
      <c r="AB32" s="266"/>
      <c r="AC32" s="266"/>
      <c r="AD32" s="266"/>
    </row>
    <row r="33" spans="1:30" ht="15" customHeight="1" x14ac:dyDescent="0.25">
      <c r="A33" s="266" t="s">
        <v>769</v>
      </c>
      <c r="B33" s="266"/>
      <c r="C33" s="266" t="s">
        <v>718</v>
      </c>
      <c r="D33" s="266">
        <v>27</v>
      </c>
      <c r="E33" s="266" t="s">
        <v>225</v>
      </c>
      <c r="F33" s="266" t="s">
        <v>546</v>
      </c>
      <c r="G33" s="289">
        <v>0.4</v>
      </c>
      <c r="H33" s="266"/>
      <c r="I33" s="266"/>
      <c r="J33" s="290" t="s">
        <v>329</v>
      </c>
      <c r="K33" s="282" t="s">
        <v>177</v>
      </c>
      <c r="L33" s="275"/>
      <c r="M33" s="275"/>
      <c r="N33" s="275"/>
      <c r="O33" s="266"/>
      <c r="P33" s="266"/>
      <c r="Q33" s="266"/>
      <c r="R33" s="266"/>
      <c r="S33" s="266"/>
      <c r="T33" s="266"/>
      <c r="U33" s="266"/>
      <c r="V33" s="266"/>
      <c r="W33" s="266"/>
      <c r="X33" s="266"/>
      <c r="Y33" s="266"/>
      <c r="Z33" s="266"/>
      <c r="AA33" s="266"/>
      <c r="AB33" s="266"/>
      <c r="AC33" s="266"/>
      <c r="AD33" s="266"/>
    </row>
    <row r="34" spans="1:30" ht="15" customHeight="1" x14ac:dyDescent="0.25">
      <c r="A34" s="266" t="s">
        <v>555</v>
      </c>
      <c r="B34" s="266"/>
      <c r="C34" s="266" t="s">
        <v>719</v>
      </c>
      <c r="D34" s="266">
        <v>28</v>
      </c>
      <c r="E34" s="266" t="s">
        <v>225</v>
      </c>
      <c r="F34" s="266" t="s">
        <v>545</v>
      </c>
      <c r="G34" s="289">
        <v>0.2</v>
      </c>
      <c r="H34" s="266"/>
      <c r="I34" s="266"/>
      <c r="J34" s="290" t="s">
        <v>330</v>
      </c>
      <c r="K34" s="279" t="s">
        <v>174</v>
      </c>
      <c r="L34" s="275"/>
      <c r="M34" s="275"/>
      <c r="N34" s="275"/>
      <c r="O34" s="266"/>
      <c r="P34" s="266"/>
      <c r="Q34" s="266"/>
      <c r="R34" s="266"/>
      <c r="S34" s="266"/>
      <c r="T34" s="266"/>
      <c r="U34" s="266"/>
      <c r="V34" s="266"/>
      <c r="W34" s="266"/>
      <c r="X34" s="266"/>
      <c r="Y34" s="266"/>
      <c r="Z34" s="266"/>
      <c r="AA34" s="266"/>
      <c r="AB34" s="266"/>
      <c r="AC34" s="266"/>
      <c r="AD34" s="266"/>
    </row>
    <row r="35" spans="1:30" ht="15" customHeight="1" x14ac:dyDescent="0.25">
      <c r="A35" s="266"/>
      <c r="B35" s="266"/>
      <c r="C35" s="266" t="s">
        <v>720</v>
      </c>
      <c r="D35" s="266">
        <v>29</v>
      </c>
      <c r="E35" s="266" t="s">
        <v>225</v>
      </c>
      <c r="F35" s="292" t="s">
        <v>725</v>
      </c>
      <c r="G35" s="289">
        <v>0.6</v>
      </c>
      <c r="H35" s="266"/>
      <c r="I35" s="266"/>
      <c r="J35" s="290" t="s">
        <v>331</v>
      </c>
      <c r="K35" s="274" t="s">
        <v>178</v>
      </c>
      <c r="L35" s="275"/>
      <c r="M35" s="1714" t="s">
        <v>296</v>
      </c>
      <c r="N35" s="1714"/>
      <c r="O35" s="1714"/>
      <c r="P35" s="266"/>
      <c r="Q35" s="266"/>
      <c r="R35" s="266"/>
      <c r="S35" s="266"/>
      <c r="T35" s="266"/>
      <c r="U35" s="266"/>
      <c r="V35" s="266"/>
      <c r="W35" s="266"/>
      <c r="X35" s="266"/>
      <c r="Y35" s="266"/>
      <c r="Z35" s="266"/>
      <c r="AA35" s="266"/>
      <c r="AB35" s="266"/>
      <c r="AC35" s="266"/>
      <c r="AD35" s="266"/>
    </row>
    <row r="36" spans="1:30" ht="15" customHeight="1" x14ac:dyDescent="0.25">
      <c r="A36" s="266" t="s">
        <v>560</v>
      </c>
      <c r="B36" s="266"/>
      <c r="C36" s="266" t="s">
        <v>721</v>
      </c>
      <c r="D36" s="266">
        <v>30</v>
      </c>
      <c r="E36" s="266" t="s">
        <v>225</v>
      </c>
      <c r="F36" s="266" t="s">
        <v>726</v>
      </c>
      <c r="G36" s="289">
        <v>0.8</v>
      </c>
      <c r="H36" s="266"/>
      <c r="I36" s="266"/>
      <c r="J36" s="290" t="s">
        <v>332</v>
      </c>
      <c r="K36" s="282" t="s">
        <v>179</v>
      </c>
      <c r="L36" s="275"/>
      <c r="M36" s="275">
        <v>25</v>
      </c>
      <c r="N36" s="275">
        <v>15</v>
      </c>
      <c r="O36" s="266">
        <v>10</v>
      </c>
      <c r="P36" s="275">
        <v>25</v>
      </c>
      <c r="Q36" s="275">
        <v>15</v>
      </c>
      <c r="R36" s="266"/>
      <c r="S36" s="266" t="s">
        <v>304</v>
      </c>
      <c r="T36" s="266"/>
      <c r="U36" s="266"/>
      <c r="V36" s="266"/>
      <c r="W36" s="266"/>
      <c r="X36" s="266"/>
      <c r="Y36" s="266"/>
      <c r="Z36" s="266"/>
      <c r="AA36" s="266"/>
      <c r="AB36" s="266"/>
      <c r="AC36" s="266"/>
      <c r="AD36" s="266"/>
    </row>
    <row r="37" spans="1:30" ht="15" customHeight="1" x14ac:dyDescent="0.25">
      <c r="A37" s="266" t="s">
        <v>561</v>
      </c>
      <c r="B37" s="266"/>
      <c r="C37" s="266" t="s">
        <v>722</v>
      </c>
      <c r="D37" s="266">
        <v>31</v>
      </c>
      <c r="E37" s="266" t="s">
        <v>225</v>
      </c>
      <c r="F37" s="266" t="s">
        <v>727</v>
      </c>
      <c r="G37" s="289">
        <v>1</v>
      </c>
      <c r="H37" s="266"/>
      <c r="I37" s="266"/>
      <c r="J37" s="290" t="s">
        <v>333</v>
      </c>
      <c r="K37" s="279" t="s">
        <v>180</v>
      </c>
      <c r="L37" s="275"/>
      <c r="M37" s="275">
        <v>0</v>
      </c>
      <c r="N37" s="275">
        <v>0</v>
      </c>
      <c r="O37" s="266">
        <v>0</v>
      </c>
      <c r="P37" s="275">
        <v>0</v>
      </c>
      <c r="Q37" s="275">
        <v>0</v>
      </c>
      <c r="R37" s="266"/>
      <c r="S37" s="266" t="s">
        <v>749</v>
      </c>
      <c r="T37" s="266"/>
      <c r="U37" s="266"/>
      <c r="V37" s="266"/>
      <c r="W37" s="266"/>
      <c r="X37" s="266"/>
      <c r="Y37" s="266"/>
      <c r="Z37" s="266"/>
      <c r="AA37" s="266"/>
      <c r="AB37" s="266"/>
      <c r="AC37" s="266"/>
      <c r="AD37" s="266"/>
    </row>
    <row r="38" spans="1:30" ht="15" customHeight="1" x14ac:dyDescent="0.25">
      <c r="A38" s="266" t="s">
        <v>562</v>
      </c>
      <c r="B38" s="266"/>
      <c r="C38" s="266" t="s">
        <v>723</v>
      </c>
      <c r="D38" s="266">
        <v>32</v>
      </c>
      <c r="E38" s="266" t="s">
        <v>225</v>
      </c>
      <c r="F38" s="266"/>
      <c r="G38" s="266"/>
      <c r="H38" s="266"/>
      <c r="I38" s="266"/>
      <c r="J38" s="273" t="s">
        <v>334</v>
      </c>
      <c r="K38" s="274" t="s">
        <v>181</v>
      </c>
      <c r="L38" s="275"/>
      <c r="M38" s="275"/>
      <c r="N38" s="275"/>
      <c r="O38" s="266"/>
      <c r="P38" s="266"/>
      <c r="Q38" s="266"/>
      <c r="R38" s="266"/>
      <c r="S38" s="266" t="s">
        <v>750</v>
      </c>
      <c r="T38" s="266"/>
      <c r="U38" s="266" t="s">
        <v>301</v>
      </c>
      <c r="V38" s="266"/>
      <c r="W38" s="275" t="s">
        <v>228</v>
      </c>
      <c r="X38" s="266" t="s">
        <v>345</v>
      </c>
      <c r="Y38" s="266"/>
      <c r="Z38" s="266"/>
      <c r="AA38" s="266"/>
      <c r="AB38" s="266"/>
      <c r="AC38" s="266"/>
      <c r="AD38" s="266"/>
    </row>
    <row r="39" spans="1:30" ht="15" customHeight="1" x14ac:dyDescent="0.25">
      <c r="A39" s="266" t="s">
        <v>563</v>
      </c>
      <c r="B39" s="266"/>
      <c r="C39" s="266" t="s">
        <v>724</v>
      </c>
      <c r="D39" s="266">
        <v>33</v>
      </c>
      <c r="E39" s="266" t="s">
        <v>225</v>
      </c>
      <c r="F39" s="266"/>
      <c r="G39" s="266"/>
      <c r="H39" s="266"/>
      <c r="I39" s="266"/>
      <c r="J39" s="273" t="s">
        <v>335</v>
      </c>
      <c r="K39" s="282" t="s">
        <v>182</v>
      </c>
      <c r="L39" s="275"/>
      <c r="M39" s="275"/>
      <c r="N39" s="275"/>
      <c r="O39" s="266"/>
      <c r="P39" s="266"/>
      <c r="Q39" s="266"/>
      <c r="R39" s="266"/>
      <c r="S39" s="266" t="s">
        <v>751</v>
      </c>
      <c r="T39" s="291" t="s">
        <v>262</v>
      </c>
      <c r="U39" s="266" t="s">
        <v>261</v>
      </c>
      <c r="V39" s="266"/>
      <c r="W39" s="275" t="s">
        <v>74</v>
      </c>
      <c r="X39" s="266" t="s">
        <v>346</v>
      </c>
      <c r="Y39" s="266"/>
      <c r="Z39" s="266"/>
      <c r="AA39" s="266"/>
      <c r="AB39" s="266"/>
      <c r="AC39" s="266"/>
      <c r="AD39" s="266"/>
    </row>
    <row r="40" spans="1:30" ht="15" customHeight="1" x14ac:dyDescent="0.25">
      <c r="A40" s="266"/>
      <c r="B40" s="266"/>
      <c r="C40" s="266"/>
      <c r="D40" s="266">
        <v>34</v>
      </c>
      <c r="E40" s="266" t="s">
        <v>225</v>
      </c>
      <c r="F40" s="266" t="s">
        <v>599</v>
      </c>
      <c r="G40" s="266" t="s">
        <v>770</v>
      </c>
      <c r="H40" s="266"/>
      <c r="I40" s="266"/>
      <c r="J40" s="273" t="s">
        <v>336</v>
      </c>
      <c r="K40" s="282" t="s">
        <v>177</v>
      </c>
      <c r="L40" s="275"/>
      <c r="M40" s="275"/>
      <c r="N40" s="275"/>
      <c r="O40" s="266"/>
      <c r="P40" s="266"/>
      <c r="Q40" s="266"/>
      <c r="R40" s="266"/>
      <c r="S40" s="266" t="s">
        <v>752</v>
      </c>
      <c r="T40" s="291" t="s">
        <v>264</v>
      </c>
      <c r="U40" s="266" t="s">
        <v>263</v>
      </c>
      <c r="V40" s="266"/>
      <c r="W40" s="275" t="s">
        <v>225</v>
      </c>
      <c r="X40" s="266" t="s">
        <v>347</v>
      </c>
      <c r="Y40" s="266"/>
      <c r="Z40" s="266"/>
      <c r="AA40" s="266"/>
      <c r="AB40" s="266"/>
      <c r="AC40" s="266"/>
      <c r="AD40" s="266"/>
    </row>
    <row r="41" spans="1:30" ht="15" customHeight="1" x14ac:dyDescent="0.25">
      <c r="A41" s="266" t="s">
        <v>597</v>
      </c>
      <c r="B41" s="266"/>
      <c r="C41" s="266"/>
      <c r="D41" s="266">
        <v>35</v>
      </c>
      <c r="E41" s="266" t="s">
        <v>225</v>
      </c>
      <c r="F41" s="292" t="s">
        <v>600</v>
      </c>
      <c r="G41" s="266" t="s">
        <v>771</v>
      </c>
      <c r="H41" s="266"/>
      <c r="I41" s="266"/>
      <c r="J41" s="273" t="s">
        <v>337</v>
      </c>
      <c r="K41" s="279" t="s">
        <v>183</v>
      </c>
      <c r="L41" s="275"/>
      <c r="M41" s="293" t="s">
        <v>228</v>
      </c>
      <c r="N41" s="275" t="s">
        <v>189</v>
      </c>
      <c r="O41" s="266">
        <v>0</v>
      </c>
      <c r="P41" s="294" t="s">
        <v>348</v>
      </c>
      <c r="Q41" s="295" t="s">
        <v>538</v>
      </c>
      <c r="R41" s="266">
        <v>100</v>
      </c>
      <c r="S41" s="275" t="s">
        <v>297</v>
      </c>
      <c r="T41" s="291" t="s">
        <v>265</v>
      </c>
      <c r="U41" s="275" t="s">
        <v>303</v>
      </c>
      <c r="V41" s="266"/>
      <c r="W41" s="266"/>
      <c r="X41" s="266"/>
      <c r="Y41" s="266"/>
      <c r="Z41" s="266"/>
      <c r="AA41" s="266"/>
      <c r="AB41" s="266"/>
      <c r="AC41" s="266"/>
      <c r="AD41" s="266"/>
    </row>
    <row r="42" spans="1:30" ht="15" customHeight="1" x14ac:dyDescent="0.25">
      <c r="A42" s="266" t="s">
        <v>595</v>
      </c>
      <c r="B42" s="266"/>
      <c r="C42" s="266"/>
      <c r="D42" s="266">
        <v>36</v>
      </c>
      <c r="E42" s="266" t="s">
        <v>225</v>
      </c>
      <c r="F42" s="292" t="s">
        <v>601</v>
      </c>
      <c r="G42" s="266" t="s">
        <v>560</v>
      </c>
      <c r="H42" s="266"/>
      <c r="I42" s="266"/>
      <c r="J42" s="273" t="s">
        <v>338</v>
      </c>
      <c r="K42" s="282" t="s">
        <v>341</v>
      </c>
      <c r="L42" s="275"/>
      <c r="M42" s="296" t="s">
        <v>74</v>
      </c>
      <c r="N42" s="275" t="s">
        <v>39</v>
      </c>
      <c r="O42" s="266">
        <v>1</v>
      </c>
      <c r="P42" s="294" t="s">
        <v>349</v>
      </c>
      <c r="Q42" s="297" t="s">
        <v>539</v>
      </c>
      <c r="R42" s="266">
        <v>50</v>
      </c>
      <c r="S42" s="275" t="s">
        <v>298</v>
      </c>
      <c r="T42" s="291" t="s">
        <v>300</v>
      </c>
      <c r="U42" s="275" t="s">
        <v>271</v>
      </c>
      <c r="V42" s="266"/>
      <c r="W42" s="266"/>
      <c r="X42" s="266"/>
      <c r="Y42" s="266"/>
      <c r="Z42" s="266"/>
      <c r="AA42" s="266"/>
      <c r="AB42" s="266"/>
      <c r="AC42" s="266"/>
      <c r="AD42" s="266"/>
    </row>
    <row r="43" spans="1:30" ht="15" customHeight="1" x14ac:dyDescent="0.25">
      <c r="A43" s="266" t="s">
        <v>596</v>
      </c>
      <c r="B43" s="266"/>
      <c r="C43" s="266"/>
      <c r="D43" s="266">
        <v>37</v>
      </c>
      <c r="E43" s="266" t="s">
        <v>225</v>
      </c>
      <c r="F43" s="292" t="s">
        <v>602</v>
      </c>
      <c r="G43" s="266" t="s">
        <v>1035</v>
      </c>
      <c r="H43" s="266"/>
      <c r="I43" s="266"/>
      <c r="J43" s="273" t="s">
        <v>339</v>
      </c>
      <c r="K43" s="282" t="s">
        <v>182</v>
      </c>
      <c r="L43" s="275"/>
      <c r="M43" s="298" t="s">
        <v>225</v>
      </c>
      <c r="N43" s="275"/>
      <c r="O43" s="266">
        <v>2</v>
      </c>
      <c r="P43" s="294" t="s">
        <v>350</v>
      </c>
      <c r="Q43" s="294"/>
      <c r="R43" s="266">
        <v>0</v>
      </c>
      <c r="S43" s="275" t="s">
        <v>299</v>
      </c>
      <c r="T43" s="266"/>
      <c r="U43" s="266" t="s">
        <v>302</v>
      </c>
      <c r="V43" s="266"/>
      <c r="W43" s="266"/>
      <c r="X43" s="266"/>
      <c r="Y43" s="266"/>
      <c r="Z43" s="266"/>
      <c r="AA43" s="266"/>
      <c r="AB43" s="266"/>
      <c r="AC43" s="266"/>
      <c r="AD43" s="266"/>
    </row>
    <row r="44" spans="1:30" ht="15" customHeight="1" x14ac:dyDescent="0.25">
      <c r="A44" s="266"/>
      <c r="B44" s="266"/>
      <c r="C44" s="266"/>
      <c r="D44" s="266">
        <v>38</v>
      </c>
      <c r="E44" s="266" t="s">
        <v>225</v>
      </c>
      <c r="F44" s="292" t="s">
        <v>603</v>
      </c>
      <c r="G44" s="266" t="s">
        <v>561</v>
      </c>
      <c r="H44" s="266"/>
      <c r="I44" s="266"/>
      <c r="J44" s="273" t="s">
        <v>340</v>
      </c>
      <c r="K44" s="282" t="s">
        <v>177</v>
      </c>
      <c r="L44" s="275"/>
      <c r="M44" s="275"/>
      <c r="N44" s="275"/>
      <c r="O44" s="266"/>
      <c r="P44" s="266"/>
      <c r="Q44" s="266"/>
      <c r="R44" s="266"/>
      <c r="S44" s="266"/>
      <c r="T44" s="266"/>
      <c r="U44" s="266"/>
      <c r="V44" s="266"/>
      <c r="W44" s="266"/>
      <c r="X44" s="266"/>
      <c r="Y44" s="266"/>
      <c r="Z44" s="266"/>
      <c r="AA44" s="266"/>
      <c r="AB44" s="266"/>
      <c r="AC44" s="266"/>
      <c r="AD44" s="266"/>
    </row>
    <row r="45" spans="1:30" ht="31.5" x14ac:dyDescent="0.25">
      <c r="A45" s="266" t="s">
        <v>650</v>
      </c>
      <c r="B45" s="266"/>
      <c r="C45" s="266"/>
      <c r="D45" s="266">
        <v>39</v>
      </c>
      <c r="E45" s="266" t="s">
        <v>225</v>
      </c>
      <c r="F45" s="292" t="s">
        <v>604</v>
      </c>
      <c r="G45" s="266" t="s">
        <v>562</v>
      </c>
      <c r="H45" s="266"/>
      <c r="I45" s="266"/>
      <c r="J45" s="299"/>
      <c r="K45" s="300"/>
      <c r="L45" s="275"/>
      <c r="M45" s="301" t="s">
        <v>260</v>
      </c>
      <c r="N45" s="275"/>
      <c r="O45" s="266"/>
      <c r="P45" s="266"/>
      <c r="Q45" s="266"/>
      <c r="R45" s="266"/>
      <c r="S45" s="266"/>
      <c r="T45" s="266"/>
      <c r="U45" s="266"/>
      <c r="V45" s="266"/>
      <c r="W45" s="266"/>
      <c r="X45" s="266"/>
      <c r="Y45" s="266"/>
      <c r="Z45" s="266"/>
      <c r="AA45" s="266"/>
      <c r="AB45" s="266"/>
      <c r="AC45" s="266"/>
      <c r="AD45" s="266"/>
    </row>
    <row r="46" spans="1:30" ht="31.5" x14ac:dyDescent="0.25">
      <c r="A46" s="266" t="s">
        <v>260</v>
      </c>
      <c r="B46" s="266"/>
      <c r="C46" s="266"/>
      <c r="D46" s="266">
        <v>40</v>
      </c>
      <c r="E46" s="266" t="s">
        <v>225</v>
      </c>
      <c r="F46" s="292" t="s">
        <v>605</v>
      </c>
      <c r="G46" s="266" t="s">
        <v>563</v>
      </c>
      <c r="H46" s="266"/>
      <c r="I46" s="266"/>
      <c r="J46" s="299"/>
      <c r="K46" s="300"/>
      <c r="L46" s="275"/>
      <c r="M46" s="275"/>
      <c r="N46" s="275"/>
      <c r="O46" s="266"/>
      <c r="P46" s="266"/>
      <c r="Q46" s="266"/>
      <c r="R46" s="266"/>
      <c r="S46" s="266"/>
      <c r="T46" s="266"/>
      <c r="U46" s="266"/>
      <c r="V46" s="266"/>
      <c r="W46" s="266"/>
      <c r="X46" s="266"/>
      <c r="Y46" s="266"/>
      <c r="Z46" s="266"/>
      <c r="AA46" s="266"/>
      <c r="AB46" s="266"/>
      <c r="AC46" s="266"/>
      <c r="AD46" s="266"/>
    </row>
    <row r="47" spans="1:30" ht="31.5" x14ac:dyDescent="0.25">
      <c r="A47" s="266"/>
      <c r="B47" s="266"/>
      <c r="C47" s="266"/>
      <c r="D47" s="266">
        <v>41</v>
      </c>
      <c r="E47" s="266" t="s">
        <v>225</v>
      </c>
      <c r="F47" s="292" t="s">
        <v>606</v>
      </c>
      <c r="G47" s="266"/>
      <c r="H47" s="266"/>
      <c r="I47" s="266"/>
      <c r="J47" s="299"/>
      <c r="K47" s="300"/>
      <c r="L47" s="275"/>
      <c r="M47" s="275"/>
      <c r="N47" s="275"/>
      <c r="O47" s="266"/>
      <c r="P47" s="266"/>
      <c r="Q47" s="266"/>
      <c r="R47" s="266"/>
      <c r="S47" s="266"/>
      <c r="T47" s="266"/>
      <c r="U47" s="266"/>
      <c r="V47" s="266"/>
      <c r="W47" s="266"/>
      <c r="X47" s="266"/>
      <c r="Y47" s="266"/>
      <c r="Z47" s="266"/>
      <c r="AA47" s="266"/>
      <c r="AB47" s="266"/>
      <c r="AC47" s="266"/>
      <c r="AD47" s="266"/>
    </row>
    <row r="48" spans="1:30" ht="32.25" thickBot="1" x14ac:dyDescent="0.3">
      <c r="A48" s="266" t="s">
        <v>268</v>
      </c>
      <c r="B48" s="266"/>
      <c r="C48" s="266"/>
      <c r="D48" s="266">
        <v>42</v>
      </c>
      <c r="E48" s="266" t="s">
        <v>225</v>
      </c>
      <c r="F48" s="292" t="s">
        <v>607</v>
      </c>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row>
    <row r="49" spans="1:41" ht="31.5" x14ac:dyDescent="0.25">
      <c r="A49" s="266" t="s">
        <v>745</v>
      </c>
      <c r="B49" s="266"/>
      <c r="C49" s="266"/>
      <c r="D49" s="266">
        <v>43</v>
      </c>
      <c r="E49" s="266" t="s">
        <v>225</v>
      </c>
      <c r="F49" s="292" t="s">
        <v>608</v>
      </c>
      <c r="G49" s="266"/>
      <c r="H49" s="302" t="s">
        <v>160</v>
      </c>
      <c r="I49" s="303"/>
      <c r="J49" s="303"/>
      <c r="K49" s="303"/>
      <c r="L49" s="303"/>
      <c r="M49" s="303"/>
      <c r="N49" s="303"/>
      <c r="O49" s="303"/>
      <c r="P49" s="303"/>
      <c r="Q49" s="303"/>
      <c r="R49" s="303"/>
      <c r="S49" s="304"/>
      <c r="T49" s="266"/>
      <c r="U49" s="1725" t="s">
        <v>161</v>
      </c>
      <c r="V49" s="1726"/>
      <c r="W49" s="1726"/>
      <c r="X49" s="1726"/>
      <c r="Y49" s="1726"/>
      <c r="Z49" s="1726"/>
      <c r="AA49" s="1726"/>
      <c r="AB49" s="1726"/>
      <c r="AC49" s="1726"/>
      <c r="AD49" s="1727"/>
      <c r="AF49" s="1715" t="s">
        <v>162</v>
      </c>
      <c r="AG49" s="1716"/>
      <c r="AH49" s="1716"/>
      <c r="AI49" s="1716"/>
      <c r="AJ49" s="1716"/>
      <c r="AK49" s="1716"/>
      <c r="AL49" s="1716"/>
      <c r="AM49" s="1716"/>
      <c r="AN49" s="1716"/>
      <c r="AO49" s="1717"/>
    </row>
    <row r="50" spans="1:41" ht="31.5" x14ac:dyDescent="0.25">
      <c r="A50" s="266" t="s">
        <v>747</v>
      </c>
      <c r="B50" s="266"/>
      <c r="C50" s="266"/>
      <c r="D50" s="266">
        <v>44</v>
      </c>
      <c r="E50" s="266" t="s">
        <v>225</v>
      </c>
      <c r="F50" s="292" t="s">
        <v>609</v>
      </c>
      <c r="G50" s="266"/>
      <c r="H50" s="305" t="s">
        <v>81</v>
      </c>
      <c r="I50" s="267"/>
      <c r="J50" s="299" t="s">
        <v>82</v>
      </c>
      <c r="K50" s="306" t="s">
        <v>77</v>
      </c>
      <c r="L50" s="306" t="s">
        <v>79</v>
      </c>
      <c r="M50" s="1722" t="s">
        <v>80</v>
      </c>
      <c r="N50" s="1722"/>
      <c r="O50" s="306" t="s">
        <v>78</v>
      </c>
      <c r="P50" s="307" t="s">
        <v>83</v>
      </c>
      <c r="Q50" s="307"/>
      <c r="R50" s="1723" t="s">
        <v>80</v>
      </c>
      <c r="S50" s="1724"/>
      <c r="T50" s="266"/>
      <c r="U50" s="305" t="s">
        <v>81</v>
      </c>
      <c r="V50" s="299" t="s">
        <v>82</v>
      </c>
      <c r="W50" s="306" t="s">
        <v>77</v>
      </c>
      <c r="X50" s="306" t="s">
        <v>79</v>
      </c>
      <c r="Y50" s="1722" t="s">
        <v>80</v>
      </c>
      <c r="Z50" s="1722"/>
      <c r="AA50" s="306" t="s">
        <v>78</v>
      </c>
      <c r="AB50" s="307" t="s">
        <v>83</v>
      </c>
      <c r="AC50" s="1723" t="s">
        <v>80</v>
      </c>
      <c r="AD50" s="1724"/>
      <c r="AF50" s="308" t="s">
        <v>81</v>
      </c>
      <c r="AG50" s="309" t="s">
        <v>82</v>
      </c>
      <c r="AH50" s="310" t="s">
        <v>77</v>
      </c>
      <c r="AI50" s="310" t="s">
        <v>79</v>
      </c>
      <c r="AJ50" s="1718" t="s">
        <v>80</v>
      </c>
      <c r="AK50" s="1718"/>
      <c r="AL50" s="310" t="s">
        <v>78</v>
      </c>
      <c r="AM50" s="311" t="s">
        <v>83</v>
      </c>
      <c r="AN50" s="1719" t="s">
        <v>80</v>
      </c>
      <c r="AO50" s="1720"/>
    </row>
    <row r="51" spans="1:41" ht="31.5" x14ac:dyDescent="0.25">
      <c r="A51" s="266" t="s">
        <v>746</v>
      </c>
      <c r="B51" s="266"/>
      <c r="C51" s="266"/>
      <c r="D51" s="266">
        <v>45</v>
      </c>
      <c r="E51" s="266" t="s">
        <v>225</v>
      </c>
      <c r="F51" s="292" t="s">
        <v>610</v>
      </c>
      <c r="G51" s="266"/>
      <c r="H51" s="312" t="e">
        <f>CONCATENATE('4. ClCLO DE GESTIÓN'!#REF!," ",'4. ClCLO DE GESTIÓN'!#REF!," ",'4. ClCLO DE GESTIÓN'!T23," ",'4. ClCLO DE GESTIÓN'!#REF!)</f>
        <v>#REF!</v>
      </c>
      <c r="I51" s="299"/>
      <c r="J51" s="299" t="e">
        <f>CONCATENATE(M51," ",N51," ",R51," ",S51)</f>
        <v>#REF!</v>
      </c>
      <c r="K51" s="267" t="e">
        <f>'4. ClCLO DE GESTIÓN'!#REF!</f>
        <v>#REF!</v>
      </c>
      <c r="L51" s="267">
        <f>IF('CALIFICACIÓN DE LOS CONTROLES'!J63=Listas!$K$50,'CALIFICACIÓN DE LOS CONTROLES'!H63,0)</f>
        <v>0</v>
      </c>
      <c r="M51" s="313" t="e">
        <f>K51-L51</f>
        <v>#REF!</v>
      </c>
      <c r="N51" s="314" t="e">
        <f>VLOOKUP(M51,'PROBABILIDAD - IMPACTO'!$B$7:$C$11,2,FALSE)</f>
        <v>#REF!</v>
      </c>
      <c r="O51" s="267">
        <f>'4. ClCLO DE GESTIÓN'!T23</f>
        <v>0</v>
      </c>
      <c r="P51" s="267">
        <f>IF('CALIFICACIÓN DE LOS CONTROLES'!J63=Listas!$O$50,'CALIFICACIÓN DE LOS CONTROLES'!H63,0)</f>
        <v>0</v>
      </c>
      <c r="Q51" s="267"/>
      <c r="R51" s="315">
        <f>O51-P51</f>
        <v>0</v>
      </c>
      <c r="S51" s="316" t="e">
        <f>VLOOKUP(R51,'PROBABILIDAD - IMPACTO'!$B$19:$C$26,2,FALSE)</f>
        <v>#N/A</v>
      </c>
      <c r="T51" s="266"/>
      <c r="U51" s="312" t="e">
        <f>CONCATENATE('4. ClCLO DE GESTIÓN'!#REF!," ",'4. ClCLO DE GESTIÓN'!#REF!," ",'4. ClCLO DE GESTIÓN'!#REF!," ",'4. ClCLO DE GESTIÓN'!#REF!)</f>
        <v>#REF!</v>
      </c>
      <c r="V51" s="299" t="e">
        <f>CONCATENATE(Y51," ",Z51," ",AC51," ",AD51)</f>
        <v>#REF!</v>
      </c>
      <c r="W51" s="267" t="e">
        <f>'4. ClCLO DE GESTIÓN'!#REF!</f>
        <v>#REF!</v>
      </c>
      <c r="X51" s="267">
        <f>IF('CALIFI DE LOS CONTROL I SEM '!$H$14=Listas!$K$50,'CALIFI DE LOS CONTROL I SEM '!$F$14,0)</f>
        <v>0</v>
      </c>
      <c r="Y51" s="313" t="e">
        <f>W51-X51</f>
        <v>#REF!</v>
      </c>
      <c r="Z51" s="314" t="e">
        <f>VLOOKUP(Y51,'PROBABILIDAD - IMPACTO'!$B$7:$C$11,2,FALSE)</f>
        <v>#REF!</v>
      </c>
      <c r="AA51" s="267" t="e">
        <f>'4. ClCLO DE GESTIÓN'!#REF!</f>
        <v>#REF!</v>
      </c>
      <c r="AB51" s="267">
        <f>IF('CALIFI DE LOS CONTROL I SEM '!$H$14=$AL$50,'CALIFI DE LOS CONTROL I SEM '!$F$14,0)</f>
        <v>0</v>
      </c>
      <c r="AC51" s="315" t="e">
        <f>AA51-AB51</f>
        <v>#REF!</v>
      </c>
      <c r="AD51" s="316" t="e">
        <f>VLOOKUP(AC51,'PROBABILIDAD - IMPACTO'!$B$22:$C$26,2,FALSE)</f>
        <v>#REF!</v>
      </c>
      <c r="AF51" s="317" t="e">
        <f>CONCATENATE('4. ClCLO DE GESTIÓN'!#REF!," ",'4. ClCLO DE GESTIÓN'!#REF!," ",'4. ClCLO DE GESTIÓN'!#REF!," ",'4. ClCLO DE GESTIÓN'!#REF!)</f>
        <v>#REF!</v>
      </c>
      <c r="AG51" s="309" t="e">
        <f>CONCATENATE(AJ51," ",AK51," ",AN51," ",AO51)</f>
        <v>#REF!</v>
      </c>
      <c r="AH51" s="318" t="e">
        <f>'4. ClCLO DE GESTIÓN'!#REF!</f>
        <v>#REF!</v>
      </c>
      <c r="AI51" s="318">
        <f>IF('CALIFI DE LOS CONTROL II SEM '!$H$14=Listas!$K$50,'CALIFI DE LOS CONTROL II SEM '!$F$14,0)</f>
        <v>0</v>
      </c>
      <c r="AJ51" s="319" t="e">
        <f>AH51-AI51</f>
        <v>#REF!</v>
      </c>
      <c r="AK51" s="320" t="e">
        <f>VLOOKUP(AJ51,'PROBABILIDAD - IMPACTO'!$B$7:$C$11,2,FALSE)</f>
        <v>#REF!</v>
      </c>
      <c r="AL51" s="318" t="e">
        <f>'4. ClCLO DE GESTIÓN'!#REF!</f>
        <v>#REF!</v>
      </c>
      <c r="AM51" s="318">
        <f>IF('CALIFI DE LOS CONTROL II SEM '!$H$14=$AL$50,'CALIFI DE LOS CONTROL II SEM '!$F$14,0)</f>
        <v>0</v>
      </c>
      <c r="AN51" s="321" t="e">
        <f>AL51-AM51</f>
        <v>#REF!</v>
      </c>
      <c r="AO51" s="322" t="e">
        <f>VLOOKUP(AN51,'PROBABILIDAD - IMPACTO'!$B$22:$C$26,2,FALSE)</f>
        <v>#REF!</v>
      </c>
    </row>
    <row r="52" spans="1:41" ht="31.5" x14ac:dyDescent="0.25">
      <c r="A52" s="266" t="s">
        <v>748</v>
      </c>
      <c r="B52" s="266"/>
      <c r="C52" s="266"/>
      <c r="D52" s="266">
        <v>46</v>
      </c>
      <c r="E52" s="266" t="s">
        <v>225</v>
      </c>
      <c r="F52" s="292" t="s">
        <v>611</v>
      </c>
      <c r="G52" s="266"/>
      <c r="H52" s="312" t="e">
        <f>CONCATENATE('4. ClCLO DE GESTIÓN'!#REF!," ",'4. ClCLO DE GESTIÓN'!#REF!," ",'4. ClCLO DE GESTIÓN'!T24," ",'4. ClCLO DE GESTIÓN'!#REF!)</f>
        <v>#REF!</v>
      </c>
      <c r="I52" s="299"/>
      <c r="J52" s="299" t="e">
        <f t="shared" ref="J52:J65" si="0">CONCATENATE(M52," ",N52," ",R52," ",S52)</f>
        <v>#REF!</v>
      </c>
      <c r="K52" s="267" t="e">
        <f>'4. ClCLO DE GESTIÓN'!#REF!</f>
        <v>#REF!</v>
      </c>
      <c r="L52" s="267">
        <f>IF('CALIFICACIÓN DE LOS CONTROLES'!J64=Listas!$K$50,'CALIFICACIÓN DE LOS CONTROLES'!H64,0)</f>
        <v>0</v>
      </c>
      <c r="M52" s="313" t="e">
        <f t="shared" ref="M52:M65" si="1">K52-L52</f>
        <v>#REF!</v>
      </c>
      <c r="N52" s="314" t="e">
        <f>VLOOKUP(M52,'PROBABILIDAD - IMPACTO'!$B$7:$C$11,2,FALSE)</f>
        <v>#REF!</v>
      </c>
      <c r="O52" s="267">
        <f>'4. ClCLO DE GESTIÓN'!T24</f>
        <v>0</v>
      </c>
      <c r="P52" s="267">
        <f>IF('CALIFICACIÓN DE LOS CONTROLES'!J64=Listas!$O$50,'CALIFICACIÓN DE LOS CONTROLES'!H64,0)</f>
        <v>0</v>
      </c>
      <c r="Q52" s="267"/>
      <c r="R52" s="315">
        <f t="shared" ref="R52:R65" si="2">O52-P52</f>
        <v>0</v>
      </c>
      <c r="S52" s="316" t="e">
        <f>VLOOKUP(R52,'PROBABILIDAD - IMPACTO'!$B$19:$C$26,2,FALSE)</f>
        <v>#N/A</v>
      </c>
      <c r="T52" s="266"/>
      <c r="U52" s="312" t="e">
        <f>CONCATENATE('4. ClCLO DE GESTIÓN'!#REF!," ",'4. ClCLO DE GESTIÓN'!#REF!," ",'4. ClCLO DE GESTIÓN'!#REF!," ",'4. ClCLO DE GESTIÓN'!#REF!)</f>
        <v>#REF!</v>
      </c>
      <c r="V52" s="299" t="e">
        <f t="shared" ref="V52:V65" si="3">CONCATENATE(Y52," ",Z52," ",AC52," ",AD52)</f>
        <v>#REF!</v>
      </c>
      <c r="W52" s="267" t="e">
        <f>'4. ClCLO DE GESTIÓN'!#REF!</f>
        <v>#REF!</v>
      </c>
      <c r="X52" s="267">
        <f>IF('CALIFI DE LOS CONTROL I SEM '!$H$26=Listas!$K$50,'CALIFI DE LOS CONTROL I SEM '!$F$26,0)</f>
        <v>0</v>
      </c>
      <c r="Y52" s="313" t="e">
        <f t="shared" ref="Y52:Y65" si="4">W52-X52</f>
        <v>#REF!</v>
      </c>
      <c r="Z52" s="314" t="e">
        <f>VLOOKUP(Y52,'PROBABILIDAD - IMPACTO'!$B$7:$C$11,2,FALSE)</f>
        <v>#REF!</v>
      </c>
      <c r="AA52" s="267" t="e">
        <f>'4. ClCLO DE GESTIÓN'!#REF!</f>
        <v>#REF!</v>
      </c>
      <c r="AB52" s="267">
        <f>IF('CALIFI DE LOS CONTROL I SEM '!$H$26=$AL$50,'CALIFI DE LOS CONTROL I SEM '!$F$26,0)</f>
        <v>0</v>
      </c>
      <c r="AC52" s="315" t="e">
        <f t="shared" ref="AC52:AC65" si="5">AA52-AB52</f>
        <v>#REF!</v>
      </c>
      <c r="AD52" s="316" t="e">
        <f>VLOOKUP(AC52,'PROBABILIDAD - IMPACTO'!$B$22:$C$26,2,FALSE)</f>
        <v>#REF!</v>
      </c>
      <c r="AF52" s="317" t="e">
        <f>CONCATENATE('4. ClCLO DE GESTIÓN'!#REF!," ",'4. ClCLO DE GESTIÓN'!#REF!," ",'4. ClCLO DE GESTIÓN'!#REF!," ",'4. ClCLO DE GESTIÓN'!#REF!)</f>
        <v>#REF!</v>
      </c>
      <c r="AG52" s="309" t="e">
        <f t="shared" ref="AG52:AG65" si="6">CONCATENATE(AJ52," ",AK52," ",AN52," ",AO52)</f>
        <v>#REF!</v>
      </c>
      <c r="AH52" s="318" t="e">
        <f>'4. ClCLO DE GESTIÓN'!#REF!</f>
        <v>#REF!</v>
      </c>
      <c r="AI52" s="318">
        <f>IF('CALIFI DE LOS CONTROL II SEM '!$H$26=Listas!$K$50,'CALIFI DE LOS CONTROL II SEM '!$F$26,0)</f>
        <v>0</v>
      </c>
      <c r="AJ52" s="319" t="e">
        <f t="shared" ref="AJ52:AJ65" si="7">AH52-AI52</f>
        <v>#REF!</v>
      </c>
      <c r="AK52" s="320" t="e">
        <f>VLOOKUP(AJ52,'PROBABILIDAD - IMPACTO'!$B$7:$C$11,2,FALSE)</f>
        <v>#REF!</v>
      </c>
      <c r="AL52" s="318" t="e">
        <f>'4. ClCLO DE GESTIÓN'!#REF!</f>
        <v>#REF!</v>
      </c>
      <c r="AM52" s="318">
        <f>IF('CALIFI DE LOS CONTROL II SEM '!$H$26=$AL$50,'CALIFI DE LOS CONTROL II SEM '!$F$26,0)</f>
        <v>0</v>
      </c>
      <c r="AN52" s="321" t="e">
        <f t="shared" ref="AN52:AN65" si="8">AL52-AM52</f>
        <v>#REF!</v>
      </c>
      <c r="AO52" s="322" t="e">
        <f>VLOOKUP(AN52,'PROBABILIDAD - IMPACTO'!$B$22:$C$26,2,FALSE)</f>
        <v>#REF!</v>
      </c>
    </row>
    <row r="53" spans="1:41" ht="31.5" x14ac:dyDescent="0.25">
      <c r="A53" s="266"/>
      <c r="B53" s="266"/>
      <c r="C53" s="266"/>
      <c r="D53" s="266">
        <v>47</v>
      </c>
      <c r="E53" s="266" t="s">
        <v>225</v>
      </c>
      <c r="F53" s="292" t="s">
        <v>612</v>
      </c>
      <c r="G53" s="266"/>
      <c r="H53" s="312" t="e">
        <f>CONCATENATE('4. ClCLO DE GESTIÓN'!#REF!," ",'4. ClCLO DE GESTIÓN'!#REF!," ",'4. ClCLO DE GESTIÓN'!#REF!," ",'4. ClCLO DE GESTIÓN'!#REF!)</f>
        <v>#REF!</v>
      </c>
      <c r="I53" s="299"/>
      <c r="J53" s="299" t="e">
        <f t="shared" si="0"/>
        <v>#REF!</v>
      </c>
      <c r="K53" s="267" t="e">
        <f>'4. ClCLO DE GESTIÓN'!#REF!</f>
        <v>#REF!</v>
      </c>
      <c r="L53" s="267">
        <f>IF('CALIFICACIÓN DE LOS CONTROLES'!J65=Listas!$K$50,'CALIFICACIÓN DE LOS CONTROLES'!H65,0)</f>
        <v>0</v>
      </c>
      <c r="M53" s="313" t="e">
        <f t="shared" si="1"/>
        <v>#REF!</v>
      </c>
      <c r="N53" s="314" t="e">
        <f>VLOOKUP(M53,'PROBABILIDAD - IMPACTO'!$B$7:$C$11,2,FALSE)</f>
        <v>#REF!</v>
      </c>
      <c r="O53" s="267" t="e">
        <f>'4. ClCLO DE GESTIÓN'!#REF!</f>
        <v>#REF!</v>
      </c>
      <c r="P53" s="267">
        <f>IF('CALIFICACIÓN DE LOS CONTROLES'!J65=Listas!$O$50,'CALIFICACIÓN DE LOS CONTROLES'!H65,0)</f>
        <v>0</v>
      </c>
      <c r="Q53" s="267"/>
      <c r="R53" s="315" t="e">
        <f t="shared" si="2"/>
        <v>#REF!</v>
      </c>
      <c r="S53" s="316" t="e">
        <f>VLOOKUP(R53,'PROBABILIDAD - IMPACTO'!$B$19:$C$26,2,FALSE)</f>
        <v>#REF!</v>
      </c>
      <c r="T53" s="266"/>
      <c r="U53" s="312" t="e">
        <f>CONCATENATE('4. ClCLO DE GESTIÓN'!#REF!," ",'4. ClCLO DE GESTIÓN'!#REF!," ",'4. ClCLO DE GESTIÓN'!#REF!," ",'4. ClCLO DE GESTIÓN'!#REF!)</f>
        <v>#REF!</v>
      </c>
      <c r="V53" s="299" t="e">
        <f t="shared" si="3"/>
        <v>#REF!</v>
      </c>
      <c r="W53" s="267" t="e">
        <f>'4. ClCLO DE GESTIÓN'!#REF!</f>
        <v>#REF!</v>
      </c>
      <c r="X53" s="267">
        <f>IF('CALIFI DE LOS CONTROL I SEM '!$H$38=Listas!$K$50,'CALIFI DE LOS CONTROL I SEM '!$F$38,0)</f>
        <v>0</v>
      </c>
      <c r="Y53" s="313" t="e">
        <f t="shared" si="4"/>
        <v>#REF!</v>
      </c>
      <c r="Z53" s="314" t="e">
        <f>VLOOKUP(Y53,'PROBABILIDAD - IMPACTO'!$B$7:$C$11,2,FALSE)</f>
        <v>#REF!</v>
      </c>
      <c r="AA53" s="267" t="e">
        <f>'4. ClCLO DE GESTIÓN'!#REF!</f>
        <v>#REF!</v>
      </c>
      <c r="AB53" s="267">
        <f>IF('CALIFI DE LOS CONTROL I SEM '!$H$38=$AL$50,'CALIFI DE LOS CONTROL I SEM '!$F$38,0)</f>
        <v>0</v>
      </c>
      <c r="AC53" s="315" t="e">
        <f t="shared" si="5"/>
        <v>#REF!</v>
      </c>
      <c r="AD53" s="316" t="e">
        <f>VLOOKUP(AC53,'PROBABILIDAD - IMPACTO'!$B$22:$C$26,2,FALSE)</f>
        <v>#REF!</v>
      </c>
      <c r="AF53" s="317" t="e">
        <f>CONCATENATE('4. ClCLO DE GESTIÓN'!#REF!," ",'4. ClCLO DE GESTIÓN'!#REF!," ",'4. ClCLO DE GESTIÓN'!#REF!," ",'4. ClCLO DE GESTIÓN'!#REF!)</f>
        <v>#REF!</v>
      </c>
      <c r="AG53" s="309" t="e">
        <f t="shared" si="6"/>
        <v>#REF!</v>
      </c>
      <c r="AH53" s="318" t="e">
        <f>'4. ClCLO DE GESTIÓN'!#REF!</f>
        <v>#REF!</v>
      </c>
      <c r="AI53" s="318">
        <f>IF('CALIFI DE LOS CONTROL II SEM '!$H$38=Listas!$K$50,'CALIFI DE LOS CONTROL II SEM '!$F$38,0)</f>
        <v>0</v>
      </c>
      <c r="AJ53" s="319" t="e">
        <f t="shared" si="7"/>
        <v>#REF!</v>
      </c>
      <c r="AK53" s="320" t="e">
        <f>VLOOKUP(AJ53,'PROBABILIDAD - IMPACTO'!$B$7:$C$11,2,FALSE)</f>
        <v>#REF!</v>
      </c>
      <c r="AL53" s="318" t="e">
        <f>'4. ClCLO DE GESTIÓN'!#REF!</f>
        <v>#REF!</v>
      </c>
      <c r="AM53" s="318">
        <f>IF('CALIFI DE LOS CONTROL II SEM '!$H$38=$AL$50,'CALIFI DE LOS CONTROL II SEM '!$F$38,0)</f>
        <v>0</v>
      </c>
      <c r="AN53" s="321" t="e">
        <f t="shared" si="8"/>
        <v>#REF!</v>
      </c>
      <c r="AO53" s="322" t="e">
        <f>VLOOKUP(AN53,'PROBABILIDAD - IMPACTO'!$B$22:$C$26,2,FALSE)</f>
        <v>#REF!</v>
      </c>
    </row>
    <row r="54" spans="1:41" ht="31.5" x14ac:dyDescent="0.25">
      <c r="A54" s="266"/>
      <c r="B54" s="266"/>
      <c r="C54" s="266"/>
      <c r="D54" s="266">
        <v>48</v>
      </c>
      <c r="E54" s="266" t="s">
        <v>225</v>
      </c>
      <c r="F54" s="292" t="s">
        <v>613</v>
      </c>
      <c r="G54" s="266"/>
      <c r="H54" s="312" t="e">
        <f>CONCATENATE('4. ClCLO DE GESTIÓN'!#REF!," ",'4. ClCLO DE GESTIÓN'!#REF!," ",'4. ClCLO DE GESTIÓN'!#REF!," ",'4. ClCLO DE GESTIÓN'!#REF!)</f>
        <v>#REF!</v>
      </c>
      <c r="I54" s="299"/>
      <c r="J54" s="299" t="e">
        <f t="shared" si="0"/>
        <v>#REF!</v>
      </c>
      <c r="K54" s="267" t="e">
        <f>'4. ClCLO DE GESTIÓN'!#REF!</f>
        <v>#REF!</v>
      </c>
      <c r="L54" s="267">
        <f>IF('CALIFICACIÓN DE LOS CONTROLES'!J66=Listas!$K$50,'CALIFICACIÓN DE LOS CONTROLES'!H66,0)</f>
        <v>0</v>
      </c>
      <c r="M54" s="313" t="e">
        <f t="shared" si="1"/>
        <v>#REF!</v>
      </c>
      <c r="N54" s="314" t="e">
        <f>VLOOKUP(M54,'PROBABILIDAD - IMPACTO'!$B$7:$C$11,2,FALSE)</f>
        <v>#REF!</v>
      </c>
      <c r="O54" s="267" t="e">
        <f>'4. ClCLO DE GESTIÓN'!#REF!</f>
        <v>#REF!</v>
      </c>
      <c r="P54" s="267">
        <f>IF('CALIFICACIÓN DE LOS CONTROLES'!J66=Listas!$O$50,'CALIFICACIÓN DE LOS CONTROLES'!H66,0)</f>
        <v>0</v>
      </c>
      <c r="Q54" s="267"/>
      <c r="R54" s="315" t="e">
        <f t="shared" si="2"/>
        <v>#REF!</v>
      </c>
      <c r="S54" s="316" t="e">
        <f>VLOOKUP(R54,'PROBABILIDAD - IMPACTO'!$B$19:$C$26,2,FALSE)</f>
        <v>#REF!</v>
      </c>
      <c r="T54" s="266"/>
      <c r="U54" s="312" t="e">
        <f>CONCATENATE('4. ClCLO DE GESTIÓN'!#REF!," ",'4. ClCLO DE GESTIÓN'!#REF!," ",'4. ClCLO DE GESTIÓN'!#REF!," ",'4. ClCLO DE GESTIÓN'!#REF!)</f>
        <v>#REF!</v>
      </c>
      <c r="V54" s="299" t="e">
        <f t="shared" si="3"/>
        <v>#REF!</v>
      </c>
      <c r="W54" s="267" t="e">
        <f>'4. ClCLO DE GESTIÓN'!#REF!</f>
        <v>#REF!</v>
      </c>
      <c r="X54" s="267">
        <f>IF('CALIFI DE LOS CONTROL I SEM '!$H$50=Listas!$K$50,'CALIFI DE LOS CONTROL I SEM '!$F$50,0)</f>
        <v>0</v>
      </c>
      <c r="Y54" s="313" t="e">
        <f t="shared" si="4"/>
        <v>#REF!</v>
      </c>
      <c r="Z54" s="314" t="e">
        <f>VLOOKUP(Y54,'PROBABILIDAD - IMPACTO'!$B$7:$C$11,2,FALSE)</f>
        <v>#REF!</v>
      </c>
      <c r="AA54" s="267" t="e">
        <f>'4. ClCLO DE GESTIÓN'!#REF!</f>
        <v>#REF!</v>
      </c>
      <c r="AB54" s="267">
        <f>IF('CALIFI DE LOS CONTROL I SEM '!$H$50=$AL$50,'CALIFI DE LOS CONTROL I SEM '!$F$50,0)</f>
        <v>0</v>
      </c>
      <c r="AC54" s="315" t="e">
        <f t="shared" si="5"/>
        <v>#REF!</v>
      </c>
      <c r="AD54" s="316" t="e">
        <f>VLOOKUP(AC54,'PROBABILIDAD - IMPACTO'!$B$22:$C$26,2,FALSE)</f>
        <v>#REF!</v>
      </c>
      <c r="AF54" s="317" t="e">
        <f>CONCATENATE('4. ClCLO DE GESTIÓN'!#REF!," ",'4. ClCLO DE GESTIÓN'!#REF!," ",'4. ClCLO DE GESTIÓN'!#REF!," ",'4. ClCLO DE GESTIÓN'!#REF!)</f>
        <v>#REF!</v>
      </c>
      <c r="AG54" s="309" t="e">
        <f t="shared" si="6"/>
        <v>#REF!</v>
      </c>
      <c r="AH54" s="318" t="e">
        <f>'4. ClCLO DE GESTIÓN'!#REF!</f>
        <v>#REF!</v>
      </c>
      <c r="AI54" s="318">
        <f>IF('CALIFI DE LOS CONTROL II SEM '!$H$50=Listas!$K$50,'CALIFI DE LOS CONTROL II SEM '!$F$50,0)</f>
        <v>0</v>
      </c>
      <c r="AJ54" s="319" t="e">
        <f t="shared" si="7"/>
        <v>#REF!</v>
      </c>
      <c r="AK54" s="320" t="e">
        <f>VLOOKUP(AJ54,'PROBABILIDAD - IMPACTO'!$B$7:$C$11,2,FALSE)</f>
        <v>#REF!</v>
      </c>
      <c r="AL54" s="318" t="e">
        <f>'4. ClCLO DE GESTIÓN'!#REF!</f>
        <v>#REF!</v>
      </c>
      <c r="AM54" s="318">
        <f>IF('CALIFI DE LOS CONTROL II SEM '!$H$50=$AL$50,'CALIFI DE LOS CONTROL II SEM '!$F$50,0)</f>
        <v>0</v>
      </c>
      <c r="AN54" s="321" t="e">
        <f t="shared" si="8"/>
        <v>#REF!</v>
      </c>
      <c r="AO54" s="322" t="e">
        <f>VLOOKUP(AN54,'PROBABILIDAD - IMPACTO'!$B$22:$C$26,2,FALSE)</f>
        <v>#REF!</v>
      </c>
    </row>
    <row r="55" spans="1:41" ht="31.5" x14ac:dyDescent="0.25">
      <c r="A55" s="266"/>
      <c r="B55" s="266"/>
      <c r="C55" s="266"/>
      <c r="D55" s="266">
        <v>49</v>
      </c>
      <c r="E55" s="266" t="s">
        <v>225</v>
      </c>
      <c r="F55" s="292" t="s">
        <v>614</v>
      </c>
      <c r="G55" s="266"/>
      <c r="H55" s="312" t="e">
        <f>CONCATENATE('4. ClCLO DE GESTIÓN'!#REF!," ",'4. ClCLO DE GESTIÓN'!#REF!," ",'4. ClCLO DE GESTIÓN'!#REF!," ",'4. ClCLO DE GESTIÓN'!#REF!)</f>
        <v>#REF!</v>
      </c>
      <c r="I55" s="299"/>
      <c r="J55" s="299" t="e">
        <f t="shared" si="0"/>
        <v>#REF!</v>
      </c>
      <c r="K55" s="267" t="e">
        <f>'4. ClCLO DE GESTIÓN'!#REF!</f>
        <v>#REF!</v>
      </c>
      <c r="L55" s="267">
        <f>IF('CALIFICACIÓN DE LOS CONTROLES'!J67=Listas!$K$50,'CALIFICACIÓN DE LOS CONTROLES'!H67,0)</f>
        <v>0</v>
      </c>
      <c r="M55" s="313" t="e">
        <f t="shared" si="1"/>
        <v>#REF!</v>
      </c>
      <c r="N55" s="314" t="e">
        <f>VLOOKUP(M55,'PROBABILIDAD - IMPACTO'!$B$7:$C$11,2,FALSE)</f>
        <v>#REF!</v>
      </c>
      <c r="O55" s="267" t="e">
        <f>'4. ClCLO DE GESTIÓN'!#REF!</f>
        <v>#REF!</v>
      </c>
      <c r="P55" s="267">
        <f>IF('CALIFICACIÓN DE LOS CONTROLES'!J67=Listas!$O$50,'CALIFICACIÓN DE LOS CONTROLES'!H67,0)</f>
        <v>0</v>
      </c>
      <c r="Q55" s="267"/>
      <c r="R55" s="315" t="e">
        <f t="shared" si="2"/>
        <v>#REF!</v>
      </c>
      <c r="S55" s="316" t="e">
        <f>VLOOKUP(R55,'PROBABILIDAD - IMPACTO'!$B$19:$C$26,2,FALSE)</f>
        <v>#REF!</v>
      </c>
      <c r="T55" s="266"/>
      <c r="U55" s="312" t="e">
        <f>CONCATENATE('4. ClCLO DE GESTIÓN'!#REF!," ",'4. ClCLO DE GESTIÓN'!#REF!," ",'4. ClCLO DE GESTIÓN'!#REF!," ",'4. ClCLO DE GESTIÓN'!#REF!)</f>
        <v>#REF!</v>
      </c>
      <c r="V55" s="299" t="e">
        <f t="shared" si="3"/>
        <v>#REF!</v>
      </c>
      <c r="W55" s="267" t="e">
        <f>'4. ClCLO DE GESTIÓN'!#REF!</f>
        <v>#REF!</v>
      </c>
      <c r="X55" s="267">
        <f>IF('CALIFI DE LOS CONTROL I SEM '!$H$62=Listas!$K$50,'CALIFI DE LOS CONTROL I SEM '!$F$62,0)</f>
        <v>0</v>
      </c>
      <c r="Y55" s="313" t="e">
        <f t="shared" si="4"/>
        <v>#REF!</v>
      </c>
      <c r="Z55" s="314" t="e">
        <f>VLOOKUP(Y55,'PROBABILIDAD - IMPACTO'!$B$7:$C$11,2,FALSE)</f>
        <v>#REF!</v>
      </c>
      <c r="AA55" s="267" t="e">
        <f>'4. ClCLO DE GESTIÓN'!#REF!</f>
        <v>#REF!</v>
      </c>
      <c r="AB55" s="267">
        <f>IF('CALIFI DE LOS CONTROL I SEM '!$H$62=$AL$50,'CALIFI DE LOS CONTROL I SEM '!$F$62,0)</f>
        <v>0</v>
      </c>
      <c r="AC55" s="315" t="e">
        <f t="shared" si="5"/>
        <v>#REF!</v>
      </c>
      <c r="AD55" s="316" t="e">
        <f>VLOOKUP(AC55,'PROBABILIDAD - IMPACTO'!$B$22:$C$26,2,FALSE)</f>
        <v>#REF!</v>
      </c>
      <c r="AF55" s="317" t="e">
        <f>CONCATENATE('4. ClCLO DE GESTIÓN'!#REF!," ",'4. ClCLO DE GESTIÓN'!#REF!," ",'4. ClCLO DE GESTIÓN'!#REF!," ",'4. ClCLO DE GESTIÓN'!#REF!)</f>
        <v>#REF!</v>
      </c>
      <c r="AG55" s="309" t="e">
        <f t="shared" si="6"/>
        <v>#REF!</v>
      </c>
      <c r="AH55" s="318" t="e">
        <f>'4. ClCLO DE GESTIÓN'!#REF!</f>
        <v>#REF!</v>
      </c>
      <c r="AI55" s="318">
        <f>IF('CALIFI DE LOS CONTROL II SEM '!$H$62=Listas!$K$50,'CALIFI DE LOS CONTROL II SEM '!$F$62,0)</f>
        <v>0</v>
      </c>
      <c r="AJ55" s="319" t="e">
        <f t="shared" si="7"/>
        <v>#REF!</v>
      </c>
      <c r="AK55" s="320" t="e">
        <f>VLOOKUP(AJ55,'PROBABILIDAD - IMPACTO'!$B$7:$C$11,2,FALSE)</f>
        <v>#REF!</v>
      </c>
      <c r="AL55" s="318" t="e">
        <f>'4. ClCLO DE GESTIÓN'!#REF!</f>
        <v>#REF!</v>
      </c>
      <c r="AM55" s="318">
        <f>IF('CALIFI DE LOS CONTROL II SEM '!$H$62=$AL$50,'CALIFI DE LOS CONTROL II SEM '!$F$62,0)</f>
        <v>0</v>
      </c>
      <c r="AN55" s="321" t="e">
        <f t="shared" si="8"/>
        <v>#REF!</v>
      </c>
      <c r="AO55" s="322" t="e">
        <f>VLOOKUP(AN55,'PROBABILIDAD - IMPACTO'!$B$22:$C$26,2,FALSE)</f>
        <v>#REF!</v>
      </c>
    </row>
    <row r="56" spans="1:41" ht="31.5" x14ac:dyDescent="0.25">
      <c r="A56" s="266"/>
      <c r="B56" s="266"/>
      <c r="C56" s="266"/>
      <c r="D56" s="266">
        <v>50</v>
      </c>
      <c r="E56" s="266" t="s">
        <v>225</v>
      </c>
      <c r="F56" s="292" t="s">
        <v>615</v>
      </c>
      <c r="G56" s="266"/>
      <c r="H56" s="312" t="e">
        <f>CONCATENATE('4. ClCLO DE GESTIÓN'!#REF!," ",'4. ClCLO DE GESTIÓN'!#REF!," ",'4. ClCLO DE GESTIÓN'!#REF!," ",'4. ClCLO DE GESTIÓN'!#REF!)</f>
        <v>#REF!</v>
      </c>
      <c r="I56" s="299"/>
      <c r="J56" s="299" t="e">
        <f t="shared" si="0"/>
        <v>#REF!</v>
      </c>
      <c r="K56" s="267" t="e">
        <f>'4. ClCLO DE GESTIÓN'!#REF!</f>
        <v>#REF!</v>
      </c>
      <c r="L56" s="267">
        <f>IF('CALIFICACIÓN DE LOS CONTROLES'!J68=Listas!$K$50,'CALIFICACIÓN DE LOS CONTROLES'!H68,0)</f>
        <v>0</v>
      </c>
      <c r="M56" s="313" t="e">
        <f t="shared" si="1"/>
        <v>#REF!</v>
      </c>
      <c r="N56" s="314" t="e">
        <f>VLOOKUP(M56,'PROBABILIDAD - IMPACTO'!$B$7:$C$11,2,FALSE)</f>
        <v>#REF!</v>
      </c>
      <c r="O56" s="267" t="e">
        <f>'4. ClCLO DE GESTIÓN'!#REF!</f>
        <v>#REF!</v>
      </c>
      <c r="P56" s="267">
        <f>IF('CALIFICACIÓN DE LOS CONTROLES'!J68=Listas!$O$50,'CALIFICACIÓN DE LOS CONTROLES'!H68,0)</f>
        <v>0</v>
      </c>
      <c r="Q56" s="267"/>
      <c r="R56" s="315" t="e">
        <f t="shared" si="2"/>
        <v>#REF!</v>
      </c>
      <c r="S56" s="316" t="e">
        <f>VLOOKUP(R56,'PROBABILIDAD - IMPACTO'!$B$19:$C$26,2,FALSE)</f>
        <v>#REF!</v>
      </c>
      <c r="T56" s="266"/>
      <c r="U56" s="312" t="e">
        <f>CONCATENATE('4. ClCLO DE GESTIÓN'!#REF!," ",'4. ClCLO DE GESTIÓN'!#REF!," ",'4. ClCLO DE GESTIÓN'!#REF!," ",'4. ClCLO DE GESTIÓN'!#REF!)</f>
        <v>#REF!</v>
      </c>
      <c r="V56" s="299" t="e">
        <f t="shared" si="3"/>
        <v>#REF!</v>
      </c>
      <c r="W56" s="267" t="e">
        <f>'4. ClCLO DE GESTIÓN'!#REF!</f>
        <v>#REF!</v>
      </c>
      <c r="X56" s="267">
        <f>IF('CALIFI DE LOS CONTROL I SEM '!$H$74=Listas!$K$50,'CALIFI DE LOS CONTROL I SEM '!$F$74,0)</f>
        <v>0</v>
      </c>
      <c r="Y56" s="313" t="e">
        <f t="shared" si="4"/>
        <v>#REF!</v>
      </c>
      <c r="Z56" s="314" t="e">
        <f>VLOOKUP(Y56,'PROBABILIDAD - IMPACTO'!$B$7:$C$11,2,FALSE)</f>
        <v>#REF!</v>
      </c>
      <c r="AA56" s="267" t="e">
        <f>'4. ClCLO DE GESTIÓN'!#REF!</f>
        <v>#REF!</v>
      </c>
      <c r="AB56" s="267">
        <f>IF('CALIFI DE LOS CONTROL I SEM '!$H$74=$AL$50,'CALIFI DE LOS CONTROL I SEM '!$F$74,0)</f>
        <v>0</v>
      </c>
      <c r="AC56" s="315" t="e">
        <f t="shared" si="5"/>
        <v>#REF!</v>
      </c>
      <c r="AD56" s="316" t="e">
        <f>VLOOKUP(AC56,'PROBABILIDAD - IMPACTO'!$B$22:$C$26,2,FALSE)</f>
        <v>#REF!</v>
      </c>
      <c r="AF56" s="317" t="e">
        <f>CONCATENATE('4. ClCLO DE GESTIÓN'!#REF!," ",'4. ClCLO DE GESTIÓN'!#REF!," ",'4. ClCLO DE GESTIÓN'!#REF!," ",'4. ClCLO DE GESTIÓN'!#REF!)</f>
        <v>#REF!</v>
      </c>
      <c r="AG56" s="309" t="e">
        <f t="shared" si="6"/>
        <v>#REF!</v>
      </c>
      <c r="AH56" s="318" t="e">
        <f>'4. ClCLO DE GESTIÓN'!#REF!</f>
        <v>#REF!</v>
      </c>
      <c r="AI56" s="318">
        <f>IF('CALIFI DE LOS CONTROL II SEM '!$H$74=Listas!$K$50,'CALIFI DE LOS CONTROL II SEM '!$F$74,0)</f>
        <v>0</v>
      </c>
      <c r="AJ56" s="319" t="e">
        <f t="shared" si="7"/>
        <v>#REF!</v>
      </c>
      <c r="AK56" s="320" t="e">
        <f>VLOOKUP(AJ56,'PROBABILIDAD - IMPACTO'!$B$7:$C$11,2,FALSE)</f>
        <v>#REF!</v>
      </c>
      <c r="AL56" s="318" t="e">
        <f>'4. ClCLO DE GESTIÓN'!#REF!</f>
        <v>#REF!</v>
      </c>
      <c r="AM56" s="318">
        <f>IF('CALIFI DE LOS CONTROL II SEM '!$H$74=$AL$50,'CALIFI DE LOS CONTROL II SEM '!$F$74,0)</f>
        <v>0</v>
      </c>
      <c r="AN56" s="321" t="e">
        <f t="shared" si="8"/>
        <v>#REF!</v>
      </c>
      <c r="AO56" s="322" t="e">
        <f>VLOOKUP(AN56,'PROBABILIDAD - IMPACTO'!$B$22:$C$26,2,FALSE)</f>
        <v>#REF!</v>
      </c>
    </row>
    <row r="57" spans="1:41" ht="31.5" x14ac:dyDescent="0.25">
      <c r="A57" s="266"/>
      <c r="B57" s="266"/>
      <c r="C57" s="266"/>
      <c r="D57" s="266">
        <v>51</v>
      </c>
      <c r="E57" s="266" t="s">
        <v>225</v>
      </c>
      <c r="F57" s="292" t="s">
        <v>616</v>
      </c>
      <c r="G57" s="266"/>
      <c r="H57" s="312" t="e">
        <f>CONCATENATE('4. ClCLO DE GESTIÓN'!#REF!," ",'4. ClCLO DE GESTIÓN'!#REF!," ",'4. ClCLO DE GESTIÓN'!#REF!," ",'4. ClCLO DE GESTIÓN'!#REF!)</f>
        <v>#REF!</v>
      </c>
      <c r="I57" s="299"/>
      <c r="J57" s="299" t="e">
        <f t="shared" si="0"/>
        <v>#REF!</v>
      </c>
      <c r="K57" s="267" t="e">
        <f>'4. ClCLO DE GESTIÓN'!#REF!</f>
        <v>#REF!</v>
      </c>
      <c r="L57" s="267">
        <f>IF('CALIFICACIÓN DE LOS CONTROLES'!J69=Listas!$K$50,'CALIFICACIÓN DE LOS CONTROLES'!H69,0)</f>
        <v>0</v>
      </c>
      <c r="M57" s="313" t="e">
        <f t="shared" si="1"/>
        <v>#REF!</v>
      </c>
      <c r="N57" s="314" t="e">
        <f>VLOOKUP(M57,'PROBABILIDAD - IMPACTO'!$B$7:$C$11,2,FALSE)</f>
        <v>#REF!</v>
      </c>
      <c r="O57" s="267" t="e">
        <f>'4. ClCLO DE GESTIÓN'!#REF!</f>
        <v>#REF!</v>
      </c>
      <c r="P57" s="267">
        <f>IF('CALIFICACIÓN DE LOS CONTROLES'!J69=Listas!$O$50,'CALIFICACIÓN DE LOS CONTROLES'!H69,0)</f>
        <v>0</v>
      </c>
      <c r="Q57" s="267"/>
      <c r="R57" s="315" t="e">
        <f t="shared" si="2"/>
        <v>#REF!</v>
      </c>
      <c r="S57" s="316" t="e">
        <f>VLOOKUP(R57,'PROBABILIDAD - IMPACTO'!$B$19:$C$26,2,FALSE)</f>
        <v>#REF!</v>
      </c>
      <c r="T57" s="266"/>
      <c r="U57" s="312" t="e">
        <f>CONCATENATE('4. ClCLO DE GESTIÓN'!#REF!," ",'4. ClCLO DE GESTIÓN'!#REF!," ",'4. ClCLO DE GESTIÓN'!#REF!," ",'4. ClCLO DE GESTIÓN'!#REF!)</f>
        <v>#REF!</v>
      </c>
      <c r="V57" s="299" t="e">
        <f t="shared" si="3"/>
        <v>#REF!</v>
      </c>
      <c r="W57" s="267" t="e">
        <f>'4. ClCLO DE GESTIÓN'!#REF!</f>
        <v>#REF!</v>
      </c>
      <c r="X57" s="267">
        <f>IF('CALIFI DE LOS CONTROL I SEM '!$H$86=Listas!$K$50,'CALIFI DE LOS CONTROL I SEM '!$F$86,0)</f>
        <v>0</v>
      </c>
      <c r="Y57" s="313" t="e">
        <f t="shared" si="4"/>
        <v>#REF!</v>
      </c>
      <c r="Z57" s="314" t="e">
        <f>VLOOKUP(Y57,'PROBABILIDAD - IMPACTO'!$B$7:$C$11,2,FALSE)</f>
        <v>#REF!</v>
      </c>
      <c r="AA57" s="267" t="e">
        <f>'4. ClCLO DE GESTIÓN'!#REF!</f>
        <v>#REF!</v>
      </c>
      <c r="AB57" s="267">
        <f>IF('CALIFI DE LOS CONTROL I SEM '!$H$86=$AL$50,'CALIFI DE LOS CONTROL I SEM '!$F$86,0)</f>
        <v>0</v>
      </c>
      <c r="AC57" s="315" t="e">
        <f t="shared" si="5"/>
        <v>#REF!</v>
      </c>
      <c r="AD57" s="316" t="e">
        <f>VLOOKUP(AC57,'PROBABILIDAD - IMPACTO'!$B$22:$C$26,2,FALSE)</f>
        <v>#REF!</v>
      </c>
      <c r="AF57" s="317" t="e">
        <f>CONCATENATE('4. ClCLO DE GESTIÓN'!#REF!," ",'4. ClCLO DE GESTIÓN'!#REF!," ",'4. ClCLO DE GESTIÓN'!#REF!," ",'4. ClCLO DE GESTIÓN'!#REF!)</f>
        <v>#REF!</v>
      </c>
      <c r="AG57" s="309" t="e">
        <f t="shared" si="6"/>
        <v>#REF!</v>
      </c>
      <c r="AH57" s="318" t="e">
        <f>'4. ClCLO DE GESTIÓN'!#REF!</f>
        <v>#REF!</v>
      </c>
      <c r="AI57" s="318">
        <f>IF('CALIFI DE LOS CONTROL II SEM '!$H$86=Listas!$K$50,'CALIFI DE LOS CONTROL II SEM '!$F$86,0)</f>
        <v>0</v>
      </c>
      <c r="AJ57" s="319" t="e">
        <f t="shared" si="7"/>
        <v>#REF!</v>
      </c>
      <c r="AK57" s="320" t="e">
        <f>VLOOKUP(AJ57,'PROBABILIDAD - IMPACTO'!$B$7:$C$11,2,FALSE)</f>
        <v>#REF!</v>
      </c>
      <c r="AL57" s="318" t="e">
        <f>'4. ClCLO DE GESTIÓN'!#REF!</f>
        <v>#REF!</v>
      </c>
      <c r="AM57" s="318">
        <f>IF('CALIFI DE LOS CONTROL II SEM '!$H$86=$AL$50,'CALIFI DE LOS CONTROL II SEM '!$F$86,0)</f>
        <v>0</v>
      </c>
      <c r="AN57" s="321" t="e">
        <f t="shared" si="8"/>
        <v>#REF!</v>
      </c>
      <c r="AO57" s="322" t="e">
        <f>VLOOKUP(AN57,'PROBABILIDAD - IMPACTO'!$B$22:$C$26,2,FALSE)</f>
        <v>#REF!</v>
      </c>
    </row>
    <row r="58" spans="1:41" ht="31.5" x14ac:dyDescent="0.25">
      <c r="A58" s="266"/>
      <c r="B58" s="266"/>
      <c r="C58" s="266"/>
      <c r="D58" s="266">
        <v>52</v>
      </c>
      <c r="E58" s="266" t="s">
        <v>225</v>
      </c>
      <c r="F58" s="292" t="s">
        <v>617</v>
      </c>
      <c r="G58" s="266"/>
      <c r="H58" s="312" t="e">
        <f>CONCATENATE('4. ClCLO DE GESTIÓN'!#REF!," ",'4. ClCLO DE GESTIÓN'!#REF!," ",'4. ClCLO DE GESTIÓN'!#REF!," ",'4. ClCLO DE GESTIÓN'!#REF!)</f>
        <v>#REF!</v>
      </c>
      <c r="I58" s="299"/>
      <c r="J58" s="299" t="e">
        <f t="shared" si="0"/>
        <v>#REF!</v>
      </c>
      <c r="K58" s="267" t="e">
        <f>'4. ClCLO DE GESTIÓN'!#REF!</f>
        <v>#REF!</v>
      </c>
      <c r="L58" s="267">
        <f>IF('CALIFICACIÓN DE LOS CONTROLES'!J70=Listas!$K$50,'CALIFICACIÓN DE LOS CONTROLES'!H70,0)</f>
        <v>0</v>
      </c>
      <c r="M58" s="313" t="e">
        <f t="shared" si="1"/>
        <v>#REF!</v>
      </c>
      <c r="N58" s="314" t="e">
        <f>VLOOKUP(M58,'PROBABILIDAD - IMPACTO'!$B$7:$C$11,2,FALSE)</f>
        <v>#REF!</v>
      </c>
      <c r="O58" s="267" t="e">
        <f>'4. ClCLO DE GESTIÓN'!#REF!</f>
        <v>#REF!</v>
      </c>
      <c r="P58" s="267">
        <f>IF('CALIFICACIÓN DE LOS CONTROLES'!J70=Listas!$O$50,'CALIFICACIÓN DE LOS CONTROLES'!H70,0)</f>
        <v>0</v>
      </c>
      <c r="Q58" s="267"/>
      <c r="R58" s="315" t="e">
        <f t="shared" si="2"/>
        <v>#REF!</v>
      </c>
      <c r="S58" s="316" t="e">
        <f>VLOOKUP(R58,'PROBABILIDAD - IMPACTO'!$B$19:$C$26,2,FALSE)</f>
        <v>#REF!</v>
      </c>
      <c r="T58" s="266"/>
      <c r="U58" s="312" t="e">
        <f>CONCATENATE('4. ClCLO DE GESTIÓN'!#REF!," ",'4. ClCLO DE GESTIÓN'!#REF!," ",'4. ClCLO DE GESTIÓN'!#REF!," ",'4. ClCLO DE GESTIÓN'!#REF!)</f>
        <v>#REF!</v>
      </c>
      <c r="V58" s="299" t="e">
        <f t="shared" si="3"/>
        <v>#REF!</v>
      </c>
      <c r="W58" s="267" t="e">
        <f>'4. ClCLO DE GESTIÓN'!#REF!</f>
        <v>#REF!</v>
      </c>
      <c r="X58" s="267">
        <f>IF('CALIFI DE LOS CONTROL I SEM '!$H$98=Listas!$K$50,'CALIFI DE LOS CONTROL I SEM '!$F$98,0)</f>
        <v>0</v>
      </c>
      <c r="Y58" s="313" t="e">
        <f t="shared" si="4"/>
        <v>#REF!</v>
      </c>
      <c r="Z58" s="314" t="e">
        <f>VLOOKUP(Y58,'PROBABILIDAD - IMPACTO'!$B$7:$C$11,2,FALSE)</f>
        <v>#REF!</v>
      </c>
      <c r="AA58" s="267" t="e">
        <f>'4. ClCLO DE GESTIÓN'!#REF!</f>
        <v>#REF!</v>
      </c>
      <c r="AB58" s="267">
        <f>IF('CALIFI DE LOS CONTROL I SEM '!$H$98=$AL$50,'CALIFI DE LOS CONTROL I SEM '!$F$98,0)</f>
        <v>0</v>
      </c>
      <c r="AC58" s="315" t="e">
        <f t="shared" si="5"/>
        <v>#REF!</v>
      </c>
      <c r="AD58" s="316" t="e">
        <f>VLOOKUP(AC58,'PROBABILIDAD - IMPACTO'!$B$22:$C$26,2,FALSE)</f>
        <v>#REF!</v>
      </c>
      <c r="AF58" s="317" t="e">
        <f>CONCATENATE('4. ClCLO DE GESTIÓN'!#REF!," ",'4. ClCLO DE GESTIÓN'!#REF!," ",'4. ClCLO DE GESTIÓN'!#REF!," ",'4. ClCLO DE GESTIÓN'!#REF!)</f>
        <v>#REF!</v>
      </c>
      <c r="AG58" s="309" t="e">
        <f t="shared" si="6"/>
        <v>#REF!</v>
      </c>
      <c r="AH58" s="318" t="e">
        <f>'4. ClCLO DE GESTIÓN'!#REF!</f>
        <v>#REF!</v>
      </c>
      <c r="AI58" s="318">
        <f>IF('CALIFI DE LOS CONTROL II SEM '!$H$98=Listas!$K$50,'CALIFI DE LOS CONTROL II SEM '!$F$98,0)</f>
        <v>0</v>
      </c>
      <c r="AJ58" s="319" t="e">
        <f t="shared" si="7"/>
        <v>#REF!</v>
      </c>
      <c r="AK58" s="320" t="e">
        <f>VLOOKUP(AJ58,'PROBABILIDAD - IMPACTO'!$B$7:$C$11,2,FALSE)</f>
        <v>#REF!</v>
      </c>
      <c r="AL58" s="318" t="e">
        <f>'4. ClCLO DE GESTIÓN'!#REF!</f>
        <v>#REF!</v>
      </c>
      <c r="AM58" s="318">
        <f>IF('CALIFI DE LOS CONTROL II SEM '!$H$98=$AL$50,'CALIFI DE LOS CONTROL II SEM '!$F$98,0)</f>
        <v>0</v>
      </c>
      <c r="AN58" s="321" t="e">
        <f t="shared" si="8"/>
        <v>#REF!</v>
      </c>
      <c r="AO58" s="322" t="e">
        <f>VLOOKUP(AN58,'PROBABILIDAD - IMPACTO'!$B$22:$C$26,2,FALSE)</f>
        <v>#REF!</v>
      </c>
    </row>
    <row r="59" spans="1:41" ht="31.5" x14ac:dyDescent="0.25">
      <c r="A59" s="266"/>
      <c r="B59" s="266"/>
      <c r="C59" s="266"/>
      <c r="D59" s="266">
        <v>53</v>
      </c>
      <c r="E59" s="266" t="s">
        <v>225</v>
      </c>
      <c r="F59" s="292" t="s">
        <v>618</v>
      </c>
      <c r="G59" s="266"/>
      <c r="H59" s="312" t="e">
        <f>CONCATENATE('4. ClCLO DE GESTIÓN'!#REF!," ",'4. ClCLO DE GESTIÓN'!#REF!," ",'4. ClCLO DE GESTIÓN'!#REF!," ",'4. ClCLO DE GESTIÓN'!#REF!)</f>
        <v>#REF!</v>
      </c>
      <c r="I59" s="299"/>
      <c r="J59" s="299" t="e">
        <f t="shared" si="0"/>
        <v>#REF!</v>
      </c>
      <c r="K59" s="267" t="e">
        <f>'4. ClCLO DE GESTIÓN'!#REF!</f>
        <v>#REF!</v>
      </c>
      <c r="L59" s="267">
        <f>IF('CALIFICACIÓN DE LOS CONTROLES'!J71=Listas!$K$50,'CALIFICACIÓN DE LOS CONTROLES'!H71,0)</f>
        <v>0</v>
      </c>
      <c r="M59" s="313" t="e">
        <f t="shared" si="1"/>
        <v>#REF!</v>
      </c>
      <c r="N59" s="314" t="e">
        <f>VLOOKUP(M59,'PROBABILIDAD - IMPACTO'!$B$7:$C$11,2,FALSE)</f>
        <v>#REF!</v>
      </c>
      <c r="O59" s="267" t="e">
        <f>'4. ClCLO DE GESTIÓN'!#REF!</f>
        <v>#REF!</v>
      </c>
      <c r="P59" s="267">
        <f>IF('CALIFICACIÓN DE LOS CONTROLES'!J71=Listas!$O$50,'CALIFICACIÓN DE LOS CONTROLES'!H71,0)</f>
        <v>0</v>
      </c>
      <c r="Q59" s="267"/>
      <c r="R59" s="315" t="e">
        <f t="shared" si="2"/>
        <v>#REF!</v>
      </c>
      <c r="S59" s="316" t="e">
        <f>VLOOKUP(R59,'PROBABILIDAD - IMPACTO'!$B$19:$C$26,2,FALSE)</f>
        <v>#REF!</v>
      </c>
      <c r="T59" s="266"/>
      <c r="U59" s="312" t="e">
        <f>CONCATENATE('4. ClCLO DE GESTIÓN'!#REF!," ",'4. ClCLO DE GESTIÓN'!#REF!," ",'4. ClCLO DE GESTIÓN'!#REF!," ",'4. ClCLO DE GESTIÓN'!#REF!)</f>
        <v>#REF!</v>
      </c>
      <c r="V59" s="299" t="e">
        <f t="shared" si="3"/>
        <v>#REF!</v>
      </c>
      <c r="W59" s="267" t="e">
        <f>'4. ClCLO DE GESTIÓN'!#REF!</f>
        <v>#REF!</v>
      </c>
      <c r="X59" s="267">
        <f>IF('CALIFI DE LOS CONTROL I SEM '!$H$110=Listas!$K$50,'CALIFI DE LOS CONTROL I SEM '!$F$110,0)</f>
        <v>0</v>
      </c>
      <c r="Y59" s="313" t="e">
        <f t="shared" si="4"/>
        <v>#REF!</v>
      </c>
      <c r="Z59" s="314" t="e">
        <f>VLOOKUP(Y59,'PROBABILIDAD - IMPACTO'!$B$7:$C$11,2,FALSE)</f>
        <v>#REF!</v>
      </c>
      <c r="AA59" s="267" t="e">
        <f>'4. ClCLO DE GESTIÓN'!#REF!</f>
        <v>#REF!</v>
      </c>
      <c r="AB59" s="267">
        <f>IF('CALIFI DE LOS CONTROL I SEM '!$H$110=$AL$50,'CALIFI DE LOS CONTROL I SEM '!$F$110,0)</f>
        <v>0</v>
      </c>
      <c r="AC59" s="315" t="e">
        <f t="shared" si="5"/>
        <v>#REF!</v>
      </c>
      <c r="AD59" s="316" t="e">
        <f>VLOOKUP(AC59,'PROBABILIDAD - IMPACTO'!$B$22:$C$26,2,FALSE)</f>
        <v>#REF!</v>
      </c>
      <c r="AF59" s="317" t="e">
        <f>CONCATENATE('4. ClCLO DE GESTIÓN'!#REF!," ",'4. ClCLO DE GESTIÓN'!#REF!," ",'4. ClCLO DE GESTIÓN'!#REF!," ",'4. ClCLO DE GESTIÓN'!#REF!)</f>
        <v>#REF!</v>
      </c>
      <c r="AG59" s="309" t="e">
        <f t="shared" si="6"/>
        <v>#REF!</v>
      </c>
      <c r="AH59" s="318" t="e">
        <f>'4. ClCLO DE GESTIÓN'!#REF!</f>
        <v>#REF!</v>
      </c>
      <c r="AI59" s="318">
        <f>IF('CALIFI DE LOS CONTROL II SEM '!$H$110=Listas!$K$50,'CALIFI DE LOS CONTROL II SEM '!$F$110,0)</f>
        <v>0</v>
      </c>
      <c r="AJ59" s="319" t="e">
        <f t="shared" si="7"/>
        <v>#REF!</v>
      </c>
      <c r="AK59" s="320" t="e">
        <f>VLOOKUP(AJ59,'PROBABILIDAD - IMPACTO'!$B$7:$C$11,2,FALSE)</f>
        <v>#REF!</v>
      </c>
      <c r="AL59" s="318" t="e">
        <f>'4. ClCLO DE GESTIÓN'!#REF!</f>
        <v>#REF!</v>
      </c>
      <c r="AM59" s="318">
        <f>IF('CALIFI DE LOS CONTROL II SEM '!$H$110=$AL$50,'CALIFI DE LOS CONTROL II SEM '!$F$110,0)</f>
        <v>0</v>
      </c>
      <c r="AN59" s="321" t="e">
        <f t="shared" si="8"/>
        <v>#REF!</v>
      </c>
      <c r="AO59" s="322" t="e">
        <f>VLOOKUP(AN59,'PROBABILIDAD - IMPACTO'!$B$22:$C$26,2,FALSE)</f>
        <v>#REF!</v>
      </c>
    </row>
    <row r="60" spans="1:41" ht="31.5" x14ac:dyDescent="0.25">
      <c r="A60" s="266"/>
      <c r="B60" s="266"/>
      <c r="C60" s="266"/>
      <c r="D60" s="266">
        <v>54</v>
      </c>
      <c r="E60" s="266" t="s">
        <v>225</v>
      </c>
      <c r="F60" s="292" t="s">
        <v>619</v>
      </c>
      <c r="G60" s="266"/>
      <c r="H60" s="312" t="e">
        <f>CONCATENATE('4. ClCLO DE GESTIÓN'!#REF!," ",'4. ClCLO DE GESTIÓN'!#REF!," ",'4. ClCLO DE GESTIÓN'!#REF!," ",'4. ClCLO DE GESTIÓN'!#REF!)</f>
        <v>#REF!</v>
      </c>
      <c r="I60" s="299"/>
      <c r="J60" s="299" t="e">
        <f t="shared" si="0"/>
        <v>#REF!</v>
      </c>
      <c r="K60" s="267" t="e">
        <f>'4. ClCLO DE GESTIÓN'!#REF!</f>
        <v>#REF!</v>
      </c>
      <c r="L60" s="267">
        <f>IF('CALIFICACIÓN DE LOS CONTROLES'!J72=Listas!$K$50,'CALIFICACIÓN DE LOS CONTROLES'!H72,0)</f>
        <v>0</v>
      </c>
      <c r="M60" s="313" t="e">
        <f t="shared" si="1"/>
        <v>#REF!</v>
      </c>
      <c r="N60" s="314" t="e">
        <f>VLOOKUP(M60,'PROBABILIDAD - IMPACTO'!$B$7:$C$11,2,FALSE)</f>
        <v>#REF!</v>
      </c>
      <c r="O60" s="267" t="e">
        <f>'4. ClCLO DE GESTIÓN'!#REF!</f>
        <v>#REF!</v>
      </c>
      <c r="P60" s="267">
        <f>IF('CALIFICACIÓN DE LOS CONTROLES'!J72=Listas!$O$50,'CALIFICACIÓN DE LOS CONTROLES'!H72,0)</f>
        <v>0</v>
      </c>
      <c r="Q60" s="267"/>
      <c r="R60" s="315" t="e">
        <f t="shared" si="2"/>
        <v>#REF!</v>
      </c>
      <c r="S60" s="316" t="e">
        <f>VLOOKUP(R60,'PROBABILIDAD - IMPACTO'!$B$19:$C$26,2,FALSE)</f>
        <v>#REF!</v>
      </c>
      <c r="T60" s="266"/>
      <c r="U60" s="312" t="e">
        <f>CONCATENATE('4. ClCLO DE GESTIÓN'!#REF!," ",'4. ClCLO DE GESTIÓN'!#REF!," ",'4. ClCLO DE GESTIÓN'!#REF!," ",'4. ClCLO DE GESTIÓN'!#REF!)</f>
        <v>#REF!</v>
      </c>
      <c r="V60" s="299" t="e">
        <f t="shared" si="3"/>
        <v>#REF!</v>
      </c>
      <c r="W60" s="267" t="e">
        <f>'4. ClCLO DE GESTIÓN'!#REF!</f>
        <v>#REF!</v>
      </c>
      <c r="X60" s="267">
        <f>IF('CALIFI DE LOS CONTROL I SEM '!$H$122=Listas!$K$50,'CALIFI DE LOS CONTROL I SEM '!$F$122,0)</f>
        <v>0</v>
      </c>
      <c r="Y60" s="313" t="e">
        <f t="shared" si="4"/>
        <v>#REF!</v>
      </c>
      <c r="Z60" s="314" t="e">
        <f>VLOOKUP(Y60,'PROBABILIDAD - IMPACTO'!$B$7:$C$11,2,FALSE)</f>
        <v>#REF!</v>
      </c>
      <c r="AA60" s="267" t="e">
        <f>'4. ClCLO DE GESTIÓN'!#REF!</f>
        <v>#REF!</v>
      </c>
      <c r="AB60" s="267">
        <f>IF('CALIFI DE LOS CONTROL I SEM '!$H$122=$AL$50,'CALIFI DE LOS CONTROL I SEM '!$F$122,0)</f>
        <v>0</v>
      </c>
      <c r="AC60" s="315" t="e">
        <f t="shared" si="5"/>
        <v>#REF!</v>
      </c>
      <c r="AD60" s="316" t="e">
        <f>VLOOKUP(AC60,'PROBABILIDAD - IMPACTO'!$B$22:$C$26,2,FALSE)</f>
        <v>#REF!</v>
      </c>
      <c r="AF60" s="317" t="e">
        <f>CONCATENATE('4. ClCLO DE GESTIÓN'!#REF!," ",'4. ClCLO DE GESTIÓN'!#REF!," ",'4. ClCLO DE GESTIÓN'!#REF!," ",'4. ClCLO DE GESTIÓN'!#REF!)</f>
        <v>#REF!</v>
      </c>
      <c r="AG60" s="309" t="e">
        <f t="shared" si="6"/>
        <v>#REF!</v>
      </c>
      <c r="AH60" s="318" t="e">
        <f>'4. ClCLO DE GESTIÓN'!#REF!</f>
        <v>#REF!</v>
      </c>
      <c r="AI60" s="318">
        <f>IF('CALIFI DE LOS CONTROL II SEM '!$H$122=Listas!$K$50,'CALIFI DE LOS CONTROL II SEM '!$F$122,0)</f>
        <v>0</v>
      </c>
      <c r="AJ60" s="319" t="e">
        <f t="shared" si="7"/>
        <v>#REF!</v>
      </c>
      <c r="AK60" s="320" t="e">
        <f>VLOOKUP(AJ60,'PROBABILIDAD - IMPACTO'!$B$7:$C$11,2,FALSE)</f>
        <v>#REF!</v>
      </c>
      <c r="AL60" s="318" t="e">
        <f>'4. ClCLO DE GESTIÓN'!#REF!</f>
        <v>#REF!</v>
      </c>
      <c r="AM60" s="318">
        <f>IF('CALIFI DE LOS CONTROL II SEM '!$H$122=$AL$50,'CALIFI DE LOS CONTROL II SEM '!$F$122,0)</f>
        <v>0</v>
      </c>
      <c r="AN60" s="321" t="e">
        <f t="shared" si="8"/>
        <v>#REF!</v>
      </c>
      <c r="AO60" s="322" t="e">
        <f>VLOOKUP(AN60,'PROBABILIDAD - IMPACTO'!$B$22:$C$26,2,FALSE)</f>
        <v>#REF!</v>
      </c>
    </row>
    <row r="61" spans="1:41" ht="31.5" x14ac:dyDescent="0.25">
      <c r="A61" s="266"/>
      <c r="B61" s="266"/>
      <c r="C61" s="266" t="s">
        <v>305</v>
      </c>
      <c r="D61" s="266">
        <v>55</v>
      </c>
      <c r="E61" s="266" t="s">
        <v>225</v>
      </c>
      <c r="F61" s="292" t="s">
        <v>620</v>
      </c>
      <c r="G61" s="266"/>
      <c r="H61" s="312" t="e">
        <f>CONCATENATE('4. ClCLO DE GESTIÓN'!#REF!," ",'4. ClCLO DE GESTIÓN'!#REF!," ",'4. ClCLO DE GESTIÓN'!#REF!," ",'4. ClCLO DE GESTIÓN'!#REF!)</f>
        <v>#REF!</v>
      </c>
      <c r="I61" s="299"/>
      <c r="J61" s="299" t="e">
        <f t="shared" si="0"/>
        <v>#REF!</v>
      </c>
      <c r="K61" s="267" t="e">
        <f>'4. ClCLO DE GESTIÓN'!#REF!</f>
        <v>#REF!</v>
      </c>
      <c r="L61" s="267">
        <f>IF('CALIFICACIÓN DE LOS CONTROLES'!J73=Listas!$K$50,'CALIFICACIÓN DE LOS CONTROLES'!H73,0)</f>
        <v>0</v>
      </c>
      <c r="M61" s="313" t="e">
        <f t="shared" si="1"/>
        <v>#REF!</v>
      </c>
      <c r="N61" s="314" t="e">
        <f>VLOOKUP(M61,'PROBABILIDAD - IMPACTO'!$B$7:$C$11,2,FALSE)</f>
        <v>#REF!</v>
      </c>
      <c r="O61" s="267" t="e">
        <f>'4. ClCLO DE GESTIÓN'!#REF!</f>
        <v>#REF!</v>
      </c>
      <c r="P61" s="267">
        <f>IF('CALIFICACIÓN DE LOS CONTROLES'!J73=Listas!$O$50,'CALIFICACIÓN DE LOS CONTROLES'!H73,0)</f>
        <v>0</v>
      </c>
      <c r="Q61" s="267"/>
      <c r="R61" s="315" t="e">
        <f t="shared" si="2"/>
        <v>#REF!</v>
      </c>
      <c r="S61" s="316" t="e">
        <f>VLOOKUP(R61,'PROBABILIDAD - IMPACTO'!$B$19:$C$26,2,FALSE)</f>
        <v>#REF!</v>
      </c>
      <c r="T61" s="266"/>
      <c r="U61" s="312" t="e">
        <f>CONCATENATE('4. ClCLO DE GESTIÓN'!#REF!," ",'4. ClCLO DE GESTIÓN'!#REF!," ",'4. ClCLO DE GESTIÓN'!#REF!," ",'4. ClCLO DE GESTIÓN'!#REF!)</f>
        <v>#REF!</v>
      </c>
      <c r="V61" s="299" t="e">
        <f t="shared" si="3"/>
        <v>#REF!</v>
      </c>
      <c r="W61" s="267" t="e">
        <f>'4. ClCLO DE GESTIÓN'!#REF!</f>
        <v>#REF!</v>
      </c>
      <c r="X61" s="267">
        <f>IF('CALIFI DE LOS CONTROL I SEM '!$H$134=Listas!$K$50,'CALIFI DE LOS CONTROL I SEM '!$F$134,0)</f>
        <v>0</v>
      </c>
      <c r="Y61" s="313" t="e">
        <f t="shared" si="4"/>
        <v>#REF!</v>
      </c>
      <c r="Z61" s="314" t="e">
        <f>VLOOKUP(Y61,'PROBABILIDAD - IMPACTO'!$B$7:$C$11,2,FALSE)</f>
        <v>#REF!</v>
      </c>
      <c r="AA61" s="267" t="e">
        <f>'4. ClCLO DE GESTIÓN'!#REF!</f>
        <v>#REF!</v>
      </c>
      <c r="AB61" s="267">
        <f>IF('CALIFI DE LOS CONTROL I SEM '!$H$134=$AL$50,'CALIFI DE LOS CONTROL I SEM '!$F$134,0)</f>
        <v>0</v>
      </c>
      <c r="AC61" s="315" t="e">
        <f t="shared" si="5"/>
        <v>#REF!</v>
      </c>
      <c r="AD61" s="316" t="e">
        <f>VLOOKUP(AC61,'PROBABILIDAD - IMPACTO'!$B$22:$C$26,2,FALSE)</f>
        <v>#REF!</v>
      </c>
      <c r="AF61" s="317" t="e">
        <f>CONCATENATE('4. ClCLO DE GESTIÓN'!#REF!," ",'4. ClCLO DE GESTIÓN'!#REF!," ",'4. ClCLO DE GESTIÓN'!#REF!," ",'4. ClCLO DE GESTIÓN'!#REF!)</f>
        <v>#REF!</v>
      </c>
      <c r="AG61" s="309" t="e">
        <f t="shared" si="6"/>
        <v>#REF!</v>
      </c>
      <c r="AH61" s="318" t="e">
        <f>'4. ClCLO DE GESTIÓN'!#REF!</f>
        <v>#REF!</v>
      </c>
      <c r="AI61" s="318">
        <f>IF('CALIFI DE LOS CONTROL II SEM '!$H$134=Listas!$K$50,'CALIFI DE LOS CONTROL II SEM '!$F$134,0)</f>
        <v>0</v>
      </c>
      <c r="AJ61" s="319" t="e">
        <f t="shared" si="7"/>
        <v>#REF!</v>
      </c>
      <c r="AK61" s="320" t="e">
        <f>VLOOKUP(AJ61,'PROBABILIDAD - IMPACTO'!$B$7:$C$11,2,FALSE)</f>
        <v>#REF!</v>
      </c>
      <c r="AL61" s="318" t="e">
        <f>'4. ClCLO DE GESTIÓN'!#REF!</f>
        <v>#REF!</v>
      </c>
      <c r="AM61" s="318">
        <f>IF('CALIFI DE LOS CONTROL II SEM '!$H$134=$AL$50,'CALIFI DE LOS CONTROL II SEM '!$F$134,0)</f>
        <v>0</v>
      </c>
      <c r="AN61" s="321" t="e">
        <f t="shared" si="8"/>
        <v>#REF!</v>
      </c>
      <c r="AO61" s="322" t="e">
        <f>VLOOKUP(AN61,'PROBABILIDAD - IMPACTO'!$B$22:$C$26,2,FALSE)</f>
        <v>#REF!</v>
      </c>
    </row>
    <row r="62" spans="1:41" ht="32.25" customHeight="1" x14ac:dyDescent="0.25">
      <c r="A62" s="266" t="s">
        <v>273</v>
      </c>
      <c r="B62" s="266"/>
      <c r="C62" s="292"/>
      <c r="D62" s="266">
        <v>56</v>
      </c>
      <c r="E62" s="266" t="s">
        <v>225</v>
      </c>
      <c r="F62" s="292" t="s">
        <v>621</v>
      </c>
      <c r="G62" s="266"/>
      <c r="H62" s="312" t="e">
        <f>CONCATENATE('4. ClCLO DE GESTIÓN'!#REF!," ",'4. ClCLO DE GESTIÓN'!#REF!," ",'4. ClCLO DE GESTIÓN'!#REF!," ",'4. ClCLO DE GESTIÓN'!#REF!)</f>
        <v>#REF!</v>
      </c>
      <c r="I62" s="299"/>
      <c r="J62" s="299" t="e">
        <f t="shared" si="0"/>
        <v>#REF!</v>
      </c>
      <c r="K62" s="267" t="e">
        <f>'4. ClCLO DE GESTIÓN'!#REF!</f>
        <v>#REF!</v>
      </c>
      <c r="L62" s="267">
        <f>IF('CALIFICACIÓN DE LOS CONTROLES'!J74=Listas!$K$50,'CALIFICACIÓN DE LOS CONTROLES'!H74,0)</f>
        <v>0</v>
      </c>
      <c r="M62" s="313" t="e">
        <f t="shared" si="1"/>
        <v>#REF!</v>
      </c>
      <c r="N62" s="314" t="e">
        <f>VLOOKUP(M62,'PROBABILIDAD - IMPACTO'!$B$7:$C$11,2,FALSE)</f>
        <v>#REF!</v>
      </c>
      <c r="O62" s="267" t="e">
        <f>'4. ClCLO DE GESTIÓN'!#REF!</f>
        <v>#REF!</v>
      </c>
      <c r="P62" s="267">
        <f>IF('CALIFICACIÓN DE LOS CONTROLES'!J74=Listas!$O$50,'CALIFICACIÓN DE LOS CONTROLES'!H74,0)</f>
        <v>0</v>
      </c>
      <c r="Q62" s="267"/>
      <c r="R62" s="315" t="e">
        <f t="shared" si="2"/>
        <v>#REF!</v>
      </c>
      <c r="S62" s="316" t="e">
        <f>VLOOKUP(R62,'PROBABILIDAD - IMPACTO'!$B$19:$C$26,2,FALSE)</f>
        <v>#REF!</v>
      </c>
      <c r="T62" s="266"/>
      <c r="U62" s="312" t="e">
        <f>CONCATENATE('4. ClCLO DE GESTIÓN'!#REF!," ",'4. ClCLO DE GESTIÓN'!#REF!," ",'4. ClCLO DE GESTIÓN'!#REF!," ",'4. ClCLO DE GESTIÓN'!#REF!)</f>
        <v>#REF!</v>
      </c>
      <c r="V62" s="299" t="e">
        <f t="shared" si="3"/>
        <v>#REF!</v>
      </c>
      <c r="W62" s="267" t="e">
        <f>'4. ClCLO DE GESTIÓN'!#REF!</f>
        <v>#REF!</v>
      </c>
      <c r="X62" s="267">
        <f>IF('CALIFI DE LOS CONTROL I SEM '!$H$146=Listas!$K$50,'CALIFI DE LOS CONTROL I SEM '!$F$146,0)</f>
        <v>0</v>
      </c>
      <c r="Y62" s="313" t="e">
        <f t="shared" si="4"/>
        <v>#REF!</v>
      </c>
      <c r="Z62" s="314" t="e">
        <f>VLOOKUP(Y62,'PROBABILIDAD - IMPACTO'!$B$7:$C$11,2,FALSE)</f>
        <v>#REF!</v>
      </c>
      <c r="AA62" s="267" t="e">
        <f>'4. ClCLO DE GESTIÓN'!#REF!</f>
        <v>#REF!</v>
      </c>
      <c r="AB62" s="267">
        <f>IF('CALIFI DE LOS CONTROL I SEM '!$H$146=$AL$50,'CALIFI DE LOS CONTROL I SEM '!$F$146,0)</f>
        <v>0</v>
      </c>
      <c r="AC62" s="315" t="e">
        <f t="shared" si="5"/>
        <v>#REF!</v>
      </c>
      <c r="AD62" s="316" t="e">
        <f>VLOOKUP(AC62,'PROBABILIDAD - IMPACTO'!$B$22:$C$26,2,FALSE)</f>
        <v>#REF!</v>
      </c>
      <c r="AF62" s="317" t="e">
        <f>CONCATENATE('4. ClCLO DE GESTIÓN'!#REF!," ",'4. ClCLO DE GESTIÓN'!#REF!," ",'4. ClCLO DE GESTIÓN'!#REF!," ",'4. ClCLO DE GESTIÓN'!#REF!)</f>
        <v>#REF!</v>
      </c>
      <c r="AG62" s="309" t="e">
        <f t="shared" si="6"/>
        <v>#REF!</v>
      </c>
      <c r="AH62" s="318" t="e">
        <f>'4. ClCLO DE GESTIÓN'!#REF!</f>
        <v>#REF!</v>
      </c>
      <c r="AI62" s="318">
        <f>IF('CALIFI DE LOS CONTROL II SEM '!$H$146=Listas!$K$50,'CALIFI DE LOS CONTROL II SEM '!$F$146,0)</f>
        <v>0</v>
      </c>
      <c r="AJ62" s="319" t="e">
        <f t="shared" si="7"/>
        <v>#REF!</v>
      </c>
      <c r="AK62" s="320" t="e">
        <f>VLOOKUP(AJ62,'PROBABILIDAD - IMPACTO'!$B$7:$C$11,2,FALSE)</f>
        <v>#REF!</v>
      </c>
      <c r="AL62" s="318" t="e">
        <f>'4. ClCLO DE GESTIÓN'!#REF!</f>
        <v>#REF!</v>
      </c>
      <c r="AM62" s="318">
        <f>IF('CALIFI DE LOS CONTROL II SEM '!$H$146=$AL$50,'CALIFI DE LOS CONTROL II SEM '!$F$146,0)</f>
        <v>0</v>
      </c>
      <c r="AN62" s="321" t="e">
        <f t="shared" si="8"/>
        <v>#REF!</v>
      </c>
      <c r="AO62" s="322" t="e">
        <f>VLOOKUP(AN62,'PROBABILIDAD - IMPACTO'!$B$22:$C$26,2,FALSE)</f>
        <v>#REF!</v>
      </c>
    </row>
    <row r="63" spans="1:41" ht="32.25" customHeight="1" x14ac:dyDescent="0.25">
      <c r="A63" s="266" t="s">
        <v>278</v>
      </c>
      <c r="B63" s="266"/>
      <c r="C63" s="292"/>
      <c r="D63" s="266">
        <v>57</v>
      </c>
      <c r="E63" s="266" t="s">
        <v>225</v>
      </c>
      <c r="F63" s="292" t="s">
        <v>622</v>
      </c>
      <c r="G63" s="266"/>
      <c r="H63" s="312" t="e">
        <f>CONCATENATE('4. ClCLO DE GESTIÓN'!#REF!," ",'4. ClCLO DE GESTIÓN'!#REF!," ",'4. ClCLO DE GESTIÓN'!#REF!," ",'4. ClCLO DE GESTIÓN'!#REF!)</f>
        <v>#REF!</v>
      </c>
      <c r="I63" s="299"/>
      <c r="J63" s="299" t="e">
        <f t="shared" si="0"/>
        <v>#REF!</v>
      </c>
      <c r="K63" s="267" t="e">
        <f>'4. ClCLO DE GESTIÓN'!#REF!</f>
        <v>#REF!</v>
      </c>
      <c r="L63" s="267">
        <f>IF('CALIFICACIÓN DE LOS CONTROLES'!J75=Listas!$K$50,'CALIFICACIÓN DE LOS CONTROLES'!H75,0)</f>
        <v>0</v>
      </c>
      <c r="M63" s="313" t="e">
        <f t="shared" si="1"/>
        <v>#REF!</v>
      </c>
      <c r="N63" s="314" t="e">
        <f>VLOOKUP(M63,'PROBABILIDAD - IMPACTO'!$B$7:$C$11,2,FALSE)</f>
        <v>#REF!</v>
      </c>
      <c r="O63" s="267" t="e">
        <f>'4. ClCLO DE GESTIÓN'!#REF!</f>
        <v>#REF!</v>
      </c>
      <c r="P63" s="267">
        <f>IF('CALIFICACIÓN DE LOS CONTROLES'!J75=Listas!$O$50,'CALIFICACIÓN DE LOS CONTROLES'!H75,0)</f>
        <v>0</v>
      </c>
      <c r="Q63" s="267"/>
      <c r="R63" s="315" t="e">
        <f t="shared" si="2"/>
        <v>#REF!</v>
      </c>
      <c r="S63" s="316" t="e">
        <f>VLOOKUP(R63,'PROBABILIDAD - IMPACTO'!$B$19:$C$26,2,FALSE)</f>
        <v>#REF!</v>
      </c>
      <c r="T63" s="266"/>
      <c r="U63" s="312" t="e">
        <f>CONCATENATE('4. ClCLO DE GESTIÓN'!#REF!," ",'4. ClCLO DE GESTIÓN'!#REF!," ",'4. ClCLO DE GESTIÓN'!#REF!," ",'4. ClCLO DE GESTIÓN'!#REF!)</f>
        <v>#REF!</v>
      </c>
      <c r="V63" s="299" t="e">
        <f t="shared" si="3"/>
        <v>#REF!</v>
      </c>
      <c r="W63" s="267" t="e">
        <f>'4. ClCLO DE GESTIÓN'!#REF!</f>
        <v>#REF!</v>
      </c>
      <c r="X63" s="267">
        <f>IF('CALIFI DE LOS CONTROL I SEM '!$H$158=Listas!$K$50,'CALIFI DE LOS CONTROL I SEM '!$F$158,0)</f>
        <v>0</v>
      </c>
      <c r="Y63" s="313" t="e">
        <f t="shared" si="4"/>
        <v>#REF!</v>
      </c>
      <c r="Z63" s="314" t="e">
        <f>VLOOKUP(Y63,'PROBABILIDAD - IMPACTO'!$B$7:$C$11,2,FALSE)</f>
        <v>#REF!</v>
      </c>
      <c r="AA63" s="267" t="e">
        <f>'4. ClCLO DE GESTIÓN'!#REF!</f>
        <v>#REF!</v>
      </c>
      <c r="AB63" s="267">
        <f>IF('CALIFI DE LOS CONTROL I SEM '!$H$158=$AL$50,'CALIFI DE LOS CONTROL I SEM '!$F$158,0)</f>
        <v>0</v>
      </c>
      <c r="AC63" s="315" t="e">
        <f t="shared" si="5"/>
        <v>#REF!</v>
      </c>
      <c r="AD63" s="316" t="e">
        <f>VLOOKUP(AC63,'PROBABILIDAD - IMPACTO'!$B$22:$C$26,2,FALSE)</f>
        <v>#REF!</v>
      </c>
      <c r="AF63" s="317" t="e">
        <f>CONCATENATE('4. ClCLO DE GESTIÓN'!#REF!," ",'4. ClCLO DE GESTIÓN'!#REF!," ",'4. ClCLO DE GESTIÓN'!#REF!," ",'4. ClCLO DE GESTIÓN'!#REF!)</f>
        <v>#REF!</v>
      </c>
      <c r="AG63" s="309" t="e">
        <f t="shared" si="6"/>
        <v>#REF!</v>
      </c>
      <c r="AH63" s="318" t="e">
        <f>'4. ClCLO DE GESTIÓN'!#REF!</f>
        <v>#REF!</v>
      </c>
      <c r="AI63" s="318">
        <f>IF('CALIFI DE LOS CONTROL II SEM '!$H$158=Listas!$K$50,'CALIFI DE LOS CONTROL II SEM '!$F$158,0)</f>
        <v>0</v>
      </c>
      <c r="AJ63" s="319" t="e">
        <f t="shared" si="7"/>
        <v>#REF!</v>
      </c>
      <c r="AK63" s="320" t="e">
        <f>VLOOKUP(AJ63,'PROBABILIDAD - IMPACTO'!$B$7:$C$11,2,FALSE)</f>
        <v>#REF!</v>
      </c>
      <c r="AL63" s="318" t="e">
        <f>'4. ClCLO DE GESTIÓN'!#REF!</f>
        <v>#REF!</v>
      </c>
      <c r="AM63" s="318">
        <f>IF('CALIFI DE LOS CONTROL II SEM '!$H$158=$AL$50,'CALIFI DE LOS CONTROL II SEM '!$F$158,0)</f>
        <v>0</v>
      </c>
      <c r="AN63" s="321" t="e">
        <f t="shared" si="8"/>
        <v>#REF!</v>
      </c>
      <c r="AO63" s="322" t="e">
        <f>VLOOKUP(AN63,'PROBABILIDAD - IMPACTO'!$B$22:$C$26,2,FALSE)</f>
        <v>#REF!</v>
      </c>
    </row>
    <row r="64" spans="1:41" ht="32.25" customHeight="1" x14ac:dyDescent="0.25">
      <c r="A64" s="266" t="s">
        <v>275</v>
      </c>
      <c r="B64" s="266"/>
      <c r="C64" s="292"/>
      <c r="D64" s="266">
        <v>58</v>
      </c>
      <c r="E64" s="266" t="s">
        <v>225</v>
      </c>
      <c r="F64" s="292" t="s">
        <v>623</v>
      </c>
      <c r="G64" s="266"/>
      <c r="H64" s="312" t="e">
        <f>CONCATENATE('4. ClCLO DE GESTIÓN'!#REF!," ",'4. ClCLO DE GESTIÓN'!#REF!," ",'4. ClCLO DE GESTIÓN'!#REF!," ",'4. ClCLO DE GESTIÓN'!#REF!)</f>
        <v>#REF!</v>
      </c>
      <c r="I64" s="299"/>
      <c r="J64" s="299" t="e">
        <f t="shared" si="0"/>
        <v>#REF!</v>
      </c>
      <c r="K64" s="267" t="e">
        <f>'4. ClCLO DE GESTIÓN'!#REF!</f>
        <v>#REF!</v>
      </c>
      <c r="L64" s="267">
        <f>IF('CALIFICACIÓN DE LOS CONTROLES'!J76=Listas!$K$50,'CALIFICACIÓN DE LOS CONTROLES'!H76,0)</f>
        <v>0</v>
      </c>
      <c r="M64" s="313" t="e">
        <f t="shared" si="1"/>
        <v>#REF!</v>
      </c>
      <c r="N64" s="314" t="e">
        <f>VLOOKUP(M64,'PROBABILIDAD - IMPACTO'!$B$7:$C$11,2,FALSE)</f>
        <v>#REF!</v>
      </c>
      <c r="O64" s="267" t="e">
        <f>'4. ClCLO DE GESTIÓN'!#REF!</f>
        <v>#REF!</v>
      </c>
      <c r="P64" s="267">
        <f>IF('CALIFICACIÓN DE LOS CONTROLES'!J76=Listas!$O$50,'CALIFICACIÓN DE LOS CONTROLES'!H76,0)</f>
        <v>0</v>
      </c>
      <c r="Q64" s="267"/>
      <c r="R64" s="315" t="e">
        <f t="shared" si="2"/>
        <v>#REF!</v>
      </c>
      <c r="S64" s="316" t="e">
        <f>VLOOKUP(R64,'PROBABILIDAD - IMPACTO'!$B$19:$C$26,2,FALSE)</f>
        <v>#REF!</v>
      </c>
      <c r="T64" s="266"/>
      <c r="U64" s="312" t="e">
        <f>CONCATENATE('4. ClCLO DE GESTIÓN'!#REF!," ",'4. ClCLO DE GESTIÓN'!#REF!," ",'4. ClCLO DE GESTIÓN'!#REF!," ",'4. ClCLO DE GESTIÓN'!#REF!)</f>
        <v>#REF!</v>
      </c>
      <c r="V64" s="299" t="e">
        <f t="shared" si="3"/>
        <v>#REF!</v>
      </c>
      <c r="W64" s="267" t="e">
        <f>'4. ClCLO DE GESTIÓN'!#REF!</f>
        <v>#REF!</v>
      </c>
      <c r="X64" s="267">
        <f>IF('CALIFI DE LOS CONTROL I SEM '!$H$170=Listas!$K$50,'CALIFI DE LOS CONTROL I SEM '!$F$170,0)</f>
        <v>0</v>
      </c>
      <c r="Y64" s="313" t="e">
        <f t="shared" si="4"/>
        <v>#REF!</v>
      </c>
      <c r="Z64" s="314" t="e">
        <f>VLOOKUP(Y64,'PROBABILIDAD - IMPACTO'!$B$7:$C$11,2,FALSE)</f>
        <v>#REF!</v>
      </c>
      <c r="AA64" s="267" t="e">
        <f>'4. ClCLO DE GESTIÓN'!#REF!</f>
        <v>#REF!</v>
      </c>
      <c r="AB64" s="267">
        <f>IF('CALIFI DE LOS CONTROL I SEM '!$H$170=$AL$50,'CALIFI DE LOS CONTROL I SEM '!$F$170,0)</f>
        <v>0</v>
      </c>
      <c r="AC64" s="315" t="e">
        <f t="shared" si="5"/>
        <v>#REF!</v>
      </c>
      <c r="AD64" s="316" t="e">
        <f>VLOOKUP(AC64,'PROBABILIDAD - IMPACTO'!$B$22:$C$26,2,FALSE)</f>
        <v>#REF!</v>
      </c>
      <c r="AF64" s="317" t="e">
        <f>CONCATENATE('4. ClCLO DE GESTIÓN'!#REF!," ",'4. ClCLO DE GESTIÓN'!#REF!," ",'4. ClCLO DE GESTIÓN'!#REF!," ",'4. ClCLO DE GESTIÓN'!#REF!)</f>
        <v>#REF!</v>
      </c>
      <c r="AG64" s="309" t="e">
        <f t="shared" si="6"/>
        <v>#REF!</v>
      </c>
      <c r="AH64" s="318" t="e">
        <f>'4. ClCLO DE GESTIÓN'!#REF!</f>
        <v>#REF!</v>
      </c>
      <c r="AI64" s="318">
        <f>IF('CALIFI DE LOS CONTROL II SEM '!$H$170=Listas!$K$50,'CALIFI DE LOS CONTROL II SEM '!$F$170,0)</f>
        <v>0</v>
      </c>
      <c r="AJ64" s="319" t="e">
        <f t="shared" si="7"/>
        <v>#REF!</v>
      </c>
      <c r="AK64" s="320" t="e">
        <f>VLOOKUP(AJ64,'PROBABILIDAD - IMPACTO'!$B$7:$C$11,2,FALSE)</f>
        <v>#REF!</v>
      </c>
      <c r="AL64" s="318" t="e">
        <f>'4. ClCLO DE GESTIÓN'!#REF!</f>
        <v>#REF!</v>
      </c>
      <c r="AM64" s="318">
        <f>IF('CALIFI DE LOS CONTROL II SEM '!$H$170=$AL$50,'CALIFI DE LOS CONTROL II SEM '!$F$170,0)</f>
        <v>0</v>
      </c>
      <c r="AN64" s="321" t="e">
        <f t="shared" si="8"/>
        <v>#REF!</v>
      </c>
      <c r="AO64" s="322" t="e">
        <f>VLOOKUP(AN64,'PROBABILIDAD - IMPACTO'!$B$22:$C$26,2,FALSE)</f>
        <v>#REF!</v>
      </c>
    </row>
    <row r="65" spans="1:41" ht="32.25" customHeight="1" x14ac:dyDescent="0.25">
      <c r="A65" s="266" t="s">
        <v>285</v>
      </c>
      <c r="B65" s="266"/>
      <c r="C65" s="292"/>
      <c r="D65" s="266">
        <v>59</v>
      </c>
      <c r="E65" s="266" t="s">
        <v>225</v>
      </c>
      <c r="F65" s="292"/>
      <c r="G65" s="266"/>
      <c r="H65" s="312" t="e">
        <f>CONCATENATE('4. ClCLO DE GESTIÓN'!#REF!," ",'4. ClCLO DE GESTIÓN'!#REF!," ",'4. ClCLO DE GESTIÓN'!#REF!," ",'4. ClCLO DE GESTIÓN'!#REF!)</f>
        <v>#REF!</v>
      </c>
      <c r="I65" s="299"/>
      <c r="J65" s="299" t="e">
        <f t="shared" si="0"/>
        <v>#REF!</v>
      </c>
      <c r="K65" s="267" t="e">
        <f>'4. ClCLO DE GESTIÓN'!#REF!</f>
        <v>#REF!</v>
      </c>
      <c r="L65" s="267">
        <f>IF('CALIFICACIÓN DE LOS CONTROLES'!J77=Listas!$K$50,'CALIFICACIÓN DE LOS CONTROLES'!H77,0)</f>
        <v>0</v>
      </c>
      <c r="M65" s="313" t="e">
        <f t="shared" si="1"/>
        <v>#REF!</v>
      </c>
      <c r="N65" s="314" t="e">
        <f>VLOOKUP(M65,'PROBABILIDAD - IMPACTO'!$B$7:$C$11,2,FALSE)</f>
        <v>#REF!</v>
      </c>
      <c r="O65" s="267" t="e">
        <f>'4. ClCLO DE GESTIÓN'!#REF!</f>
        <v>#REF!</v>
      </c>
      <c r="P65" s="267">
        <f>IF('CALIFICACIÓN DE LOS CONTROLES'!J77=Listas!$O$50,'CALIFICACIÓN DE LOS CONTROLES'!H77,0)</f>
        <v>0</v>
      </c>
      <c r="Q65" s="267"/>
      <c r="R65" s="315" t="e">
        <f t="shared" si="2"/>
        <v>#REF!</v>
      </c>
      <c r="S65" s="316" t="e">
        <f>VLOOKUP(R65,'PROBABILIDAD - IMPACTO'!$B$19:$C$26,2,FALSE)</f>
        <v>#REF!</v>
      </c>
      <c r="T65" s="266"/>
      <c r="U65" s="312" t="e">
        <f>CONCATENATE('4. ClCLO DE GESTIÓN'!#REF!," ",'4. ClCLO DE GESTIÓN'!#REF!," ",'4. ClCLO DE GESTIÓN'!#REF!," ",'4. ClCLO DE GESTIÓN'!#REF!)</f>
        <v>#REF!</v>
      </c>
      <c r="V65" s="299" t="e">
        <f t="shared" si="3"/>
        <v>#REF!</v>
      </c>
      <c r="W65" s="267" t="e">
        <f>'4. ClCLO DE GESTIÓN'!#REF!</f>
        <v>#REF!</v>
      </c>
      <c r="X65" s="267">
        <f>IF('CALIFI DE LOS CONTROL I SEM '!$H$182=Listas!$K$50,'CALIFI DE LOS CONTROL I SEM '!$F$182,0)</f>
        <v>0</v>
      </c>
      <c r="Y65" s="313" t="e">
        <f t="shared" si="4"/>
        <v>#REF!</v>
      </c>
      <c r="Z65" s="314" t="e">
        <f>VLOOKUP(Y65,'PROBABILIDAD - IMPACTO'!$B$7:$C$11,2,FALSE)</f>
        <v>#REF!</v>
      </c>
      <c r="AA65" s="267" t="e">
        <f>'4. ClCLO DE GESTIÓN'!#REF!</f>
        <v>#REF!</v>
      </c>
      <c r="AB65" s="267">
        <f>IF('CALIFI DE LOS CONTROL I SEM '!$H$182=$AL$50,'CALIFI DE LOS CONTROL I SEM '!$F$182,0)</f>
        <v>0</v>
      </c>
      <c r="AC65" s="323" t="e">
        <f t="shared" si="5"/>
        <v>#REF!</v>
      </c>
      <c r="AD65" s="324" t="e">
        <f>VLOOKUP(AC65,'PROBABILIDAD - IMPACTO'!$B$22:$C$26,2,FALSE)</f>
        <v>#REF!</v>
      </c>
      <c r="AF65" s="317" t="e">
        <f>CONCATENATE('4. ClCLO DE GESTIÓN'!#REF!," ",'4. ClCLO DE GESTIÓN'!#REF!," ",'4. ClCLO DE GESTIÓN'!#REF!," ",'4. ClCLO DE GESTIÓN'!#REF!)</f>
        <v>#REF!</v>
      </c>
      <c r="AG65" s="309" t="e">
        <f t="shared" si="6"/>
        <v>#REF!</v>
      </c>
      <c r="AH65" s="318" t="e">
        <f>'4. ClCLO DE GESTIÓN'!#REF!</f>
        <v>#REF!</v>
      </c>
      <c r="AI65" s="318">
        <f>IF('CALIFI DE LOS CONTROL II SEM '!$H$182=Listas!$K$50,'CALIFI DE LOS CONTROL II SEM '!$F$182,0)</f>
        <v>0</v>
      </c>
      <c r="AJ65" s="319" t="e">
        <f t="shared" si="7"/>
        <v>#REF!</v>
      </c>
      <c r="AK65" s="320" t="e">
        <f>VLOOKUP(AJ65,'PROBABILIDAD - IMPACTO'!$B$7:$C$11,2,FALSE)</f>
        <v>#REF!</v>
      </c>
      <c r="AL65" s="318" t="e">
        <f>'4. ClCLO DE GESTIÓN'!#REF!</f>
        <v>#REF!</v>
      </c>
      <c r="AM65" s="318">
        <f>IF('CALIFI DE LOS CONTROL II SEM '!$H$182=$AL$50,'CALIFI DE LOS CONTROL II SEM '!$F$182,0)</f>
        <v>0</v>
      </c>
      <c r="AN65" s="325" t="e">
        <f t="shared" si="8"/>
        <v>#REF!</v>
      </c>
      <c r="AO65" s="326" t="e">
        <f>VLOOKUP(AN65,'PROBABILIDAD - IMPACTO'!$B$22:$C$26,2,FALSE)</f>
        <v>#REF!</v>
      </c>
    </row>
    <row r="66" spans="1:41" ht="32.25" customHeight="1" thickBot="1" x14ac:dyDescent="0.3">
      <c r="A66" s="266" t="s">
        <v>277</v>
      </c>
      <c r="B66" s="266"/>
      <c r="C66" s="292"/>
      <c r="D66" s="266">
        <v>60</v>
      </c>
      <c r="E66" s="266" t="s">
        <v>225</v>
      </c>
      <c r="F66" s="266"/>
      <c r="G66" s="266"/>
      <c r="H66" s="327" t="e">
        <f>CONCATENATE('4. ClCLO DE GESTIÓN'!#REF!,'4. ClCLO DE GESTIÓN'!#REF!)</f>
        <v>#REF!</v>
      </c>
      <c r="I66" s="299"/>
      <c r="J66" s="266" t="str">
        <f>CONCATENATE(M66," ",N66," ",R66," ",S66)</f>
        <v xml:space="preserve">   </v>
      </c>
      <c r="K66" s="266"/>
      <c r="L66" s="266"/>
      <c r="M66" s="266"/>
      <c r="N66" s="266"/>
      <c r="O66" s="266"/>
      <c r="P66" s="266"/>
      <c r="Q66" s="266"/>
      <c r="R66" s="266"/>
      <c r="S66" s="266"/>
      <c r="T66" s="266"/>
      <c r="U66" s="328"/>
      <c r="V66" s="329"/>
      <c r="W66" s="329"/>
      <c r="X66" s="329"/>
      <c r="Y66" s="329"/>
      <c r="Z66" s="329"/>
      <c r="AA66" s="329"/>
      <c r="AB66" s="329"/>
      <c r="AC66" s="329"/>
      <c r="AD66" s="330"/>
      <c r="AF66" s="331"/>
      <c r="AG66" s="332"/>
      <c r="AH66" s="332"/>
      <c r="AI66" s="332"/>
      <c r="AJ66" s="332"/>
      <c r="AK66" s="332"/>
      <c r="AL66" s="332"/>
      <c r="AM66" s="332"/>
      <c r="AN66" s="332"/>
      <c r="AO66" s="333"/>
    </row>
    <row r="67" spans="1:41" ht="32.25" customHeight="1" x14ac:dyDescent="0.25">
      <c r="A67" s="266" t="s">
        <v>279</v>
      </c>
      <c r="B67" s="266"/>
      <c r="C67" s="292"/>
      <c r="D67" s="266">
        <v>61</v>
      </c>
      <c r="E67" s="266" t="s">
        <v>225</v>
      </c>
      <c r="F67" s="266"/>
      <c r="G67" s="266"/>
      <c r="H67" s="273"/>
      <c r="I67" s="299"/>
      <c r="J67" s="266" t="str">
        <f>CONCATENATE(M67," ",N67," ",R67," ",S67)</f>
        <v xml:space="preserve">   </v>
      </c>
      <c r="K67" s="266"/>
      <c r="L67" s="266"/>
      <c r="M67" s="266"/>
      <c r="N67" s="266"/>
      <c r="O67" s="266"/>
      <c r="P67" s="266"/>
      <c r="Q67" s="266"/>
      <c r="R67" s="266"/>
      <c r="S67" s="266"/>
      <c r="T67" s="266"/>
      <c r="U67" s="266"/>
      <c r="V67" s="266"/>
      <c r="W67" s="266"/>
      <c r="X67" s="266"/>
      <c r="Y67" s="266"/>
      <c r="Z67" s="266"/>
      <c r="AA67" s="266"/>
      <c r="AB67" s="266"/>
      <c r="AC67" s="266"/>
      <c r="AD67" s="266"/>
    </row>
    <row r="68" spans="1:41" ht="32.25" customHeight="1" x14ac:dyDescent="0.25">
      <c r="A68" s="266" t="s">
        <v>280</v>
      </c>
      <c r="B68" s="266"/>
      <c r="C68" s="292"/>
      <c r="D68" s="266">
        <v>62</v>
      </c>
      <c r="E68" s="266" t="s">
        <v>225</v>
      </c>
      <c r="F68" s="266"/>
      <c r="G68" s="266"/>
      <c r="H68" s="273" t="e">
        <f>CONCATENATE('4. ClCLO DE GESTIÓN'!#REF!,'4. ClCLO DE GESTIÓN'!#REF!)</f>
        <v>#REF!</v>
      </c>
      <c r="I68" s="299"/>
      <c r="J68" s="266" t="str">
        <f>CONCATENATE(M68," ",N68," ",R68," ",S68)</f>
        <v xml:space="preserve">   </v>
      </c>
      <c r="K68" s="266"/>
      <c r="L68" s="266"/>
      <c r="M68" s="266"/>
      <c r="N68" s="266"/>
      <c r="O68" s="266"/>
      <c r="P68" s="266"/>
      <c r="Q68" s="266"/>
      <c r="R68" s="266"/>
      <c r="S68" s="266"/>
      <c r="T68" s="266"/>
      <c r="U68" s="266"/>
      <c r="V68" s="266"/>
      <c r="W68" s="266"/>
      <c r="X68" s="266"/>
      <c r="Y68" s="266"/>
      <c r="Z68" s="266"/>
      <c r="AA68" s="266"/>
      <c r="AB68" s="266"/>
      <c r="AC68" s="266"/>
      <c r="AD68" s="266"/>
    </row>
    <row r="69" spans="1:41" ht="32.25" customHeight="1" x14ac:dyDescent="0.25">
      <c r="A69" s="266" t="s">
        <v>281</v>
      </c>
      <c r="B69" s="266"/>
      <c r="C69" s="292"/>
      <c r="D69" s="266">
        <v>63</v>
      </c>
      <c r="E69" s="266" t="s">
        <v>225</v>
      </c>
      <c r="F69" s="266"/>
      <c r="G69" s="266"/>
      <c r="H69" s="273" t="e">
        <f>CONCATENATE('4. ClCLO DE GESTIÓN'!#REF!,'4. ClCLO DE GESTIÓN'!#REF!)</f>
        <v>#REF!</v>
      </c>
      <c r="I69" s="299"/>
      <c r="J69" s="266" t="str">
        <f>CONCATENATE(M69," ",N69," ",R69," ",S69)</f>
        <v xml:space="preserve">   </v>
      </c>
      <c r="K69" s="266"/>
      <c r="L69" s="266"/>
      <c r="M69" s="266"/>
      <c r="N69" s="266"/>
      <c r="O69" s="266"/>
      <c r="P69" s="266"/>
      <c r="Q69" s="266"/>
      <c r="R69" s="266"/>
      <c r="S69" s="266"/>
      <c r="T69" s="266"/>
      <c r="U69" s="266"/>
      <c r="V69" s="266"/>
      <c r="W69" s="266"/>
      <c r="X69" s="266"/>
      <c r="Y69" s="266"/>
      <c r="Z69" s="266"/>
      <c r="AA69" s="266"/>
      <c r="AB69" s="266"/>
      <c r="AC69" s="266"/>
      <c r="AD69" s="266"/>
    </row>
    <row r="70" spans="1:41" ht="32.25" customHeight="1" x14ac:dyDescent="0.25">
      <c r="A70" s="266" t="s">
        <v>290</v>
      </c>
      <c r="B70" s="266"/>
      <c r="C70" s="292"/>
      <c r="D70" s="266">
        <v>64</v>
      </c>
      <c r="E70" s="266" t="s">
        <v>225</v>
      </c>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row>
    <row r="71" spans="1:41" ht="32.25" customHeight="1" x14ac:dyDescent="0.25">
      <c r="A71" s="266" t="s">
        <v>289</v>
      </c>
      <c r="B71" s="266"/>
      <c r="C71" s="292"/>
      <c r="D71" s="266">
        <v>65</v>
      </c>
      <c r="E71" s="266" t="s">
        <v>225</v>
      </c>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row>
    <row r="72" spans="1:41" ht="32.25" customHeight="1" x14ac:dyDescent="0.25">
      <c r="A72" s="266" t="s">
        <v>282</v>
      </c>
      <c r="B72" s="266"/>
      <c r="C72" s="292"/>
      <c r="D72" s="266">
        <v>66</v>
      </c>
      <c r="E72" s="266" t="s">
        <v>225</v>
      </c>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row>
    <row r="73" spans="1:41" ht="32.25" customHeight="1" x14ac:dyDescent="0.25">
      <c r="A73" s="266" t="s">
        <v>276</v>
      </c>
      <c r="B73" s="266"/>
      <c r="C73" s="292"/>
      <c r="D73" s="266">
        <v>67</v>
      </c>
      <c r="E73" s="266" t="s">
        <v>225</v>
      </c>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row>
    <row r="74" spans="1:41" ht="32.25" customHeight="1" x14ac:dyDescent="0.25">
      <c r="A74" s="266" t="s">
        <v>286</v>
      </c>
      <c r="B74" s="266"/>
      <c r="C74" s="292"/>
      <c r="D74" s="266">
        <v>68</v>
      </c>
      <c r="E74" s="266" t="s">
        <v>225</v>
      </c>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row>
    <row r="75" spans="1:41" ht="32.25" customHeight="1" x14ac:dyDescent="0.25">
      <c r="A75" s="266" t="s">
        <v>283</v>
      </c>
      <c r="B75" s="266"/>
      <c r="C75" s="292"/>
      <c r="D75" s="266">
        <v>69</v>
      </c>
      <c r="E75" s="266" t="s">
        <v>225</v>
      </c>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row>
    <row r="76" spans="1:41" ht="32.25" customHeight="1" x14ac:dyDescent="0.25">
      <c r="A76" s="266" t="s">
        <v>274</v>
      </c>
      <c r="B76" s="266"/>
      <c r="C76" s="292"/>
      <c r="D76" s="266">
        <v>70</v>
      </c>
      <c r="E76" s="266" t="s">
        <v>225</v>
      </c>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row>
    <row r="77" spans="1:41" ht="32.25" customHeight="1" x14ac:dyDescent="0.25">
      <c r="A77" s="266" t="s">
        <v>288</v>
      </c>
      <c r="B77" s="266"/>
      <c r="C77" s="292"/>
      <c r="D77" s="266">
        <v>71</v>
      </c>
      <c r="E77" s="266" t="s">
        <v>225</v>
      </c>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row>
    <row r="78" spans="1:41" ht="32.25" customHeight="1" x14ac:dyDescent="0.25">
      <c r="A78" s="266" t="s">
        <v>287</v>
      </c>
      <c r="B78" s="266"/>
      <c r="C78" s="292"/>
      <c r="D78" s="266">
        <v>72</v>
      </c>
      <c r="E78" s="266" t="s">
        <v>225</v>
      </c>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row>
    <row r="79" spans="1:41" ht="32.25" customHeight="1" x14ac:dyDescent="0.25">
      <c r="A79" s="266" t="s">
        <v>284</v>
      </c>
      <c r="B79" s="266"/>
      <c r="C79" s="292"/>
      <c r="D79" s="266">
        <v>73</v>
      </c>
      <c r="E79" s="266" t="s">
        <v>225</v>
      </c>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row>
    <row r="80" spans="1:41" ht="15.75" x14ac:dyDescent="0.25">
      <c r="A80" s="266"/>
      <c r="B80" s="266"/>
      <c r="C80" s="266"/>
      <c r="D80" s="266">
        <v>74</v>
      </c>
      <c r="E80" s="266" t="s">
        <v>225</v>
      </c>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row>
    <row r="81" spans="1:30" ht="15.75" x14ac:dyDescent="0.25">
      <c r="A81" s="266"/>
      <c r="B81" s="266"/>
      <c r="C81" s="266"/>
      <c r="D81" s="266">
        <v>75</v>
      </c>
      <c r="E81" s="266" t="s">
        <v>225</v>
      </c>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row>
    <row r="82" spans="1:30" ht="15.75" x14ac:dyDescent="0.25">
      <c r="D82" s="266">
        <v>76</v>
      </c>
      <c r="E82" s="266" t="s">
        <v>225</v>
      </c>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row>
    <row r="83" spans="1:30" ht="15.75" x14ac:dyDescent="0.25">
      <c r="C83" s="266"/>
      <c r="D83" s="266">
        <v>77</v>
      </c>
      <c r="E83" s="266" t="s">
        <v>225</v>
      </c>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row>
    <row r="84" spans="1:30" ht="15.75" x14ac:dyDescent="0.25">
      <c r="C84" s="266"/>
      <c r="D84" s="266">
        <v>78</v>
      </c>
      <c r="E84" s="266" t="s">
        <v>225</v>
      </c>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row>
    <row r="85" spans="1:30" ht="15.75" x14ac:dyDescent="0.25">
      <c r="C85" s="266"/>
      <c r="D85" s="266">
        <v>79</v>
      </c>
      <c r="E85" s="266" t="s">
        <v>225</v>
      </c>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row>
    <row r="86" spans="1:30" ht="15.75" x14ac:dyDescent="0.25">
      <c r="C86" s="266"/>
      <c r="D86" s="266">
        <v>80</v>
      </c>
      <c r="E86" s="266" t="s">
        <v>225</v>
      </c>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row>
    <row r="87" spans="1:30" ht="15.75" x14ac:dyDescent="0.25">
      <c r="C87" s="266"/>
      <c r="D87" s="266">
        <v>81</v>
      </c>
      <c r="E87" s="266" t="s">
        <v>225</v>
      </c>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row>
    <row r="88" spans="1:30" ht="15.75" x14ac:dyDescent="0.25">
      <c r="C88" s="266"/>
      <c r="D88" s="266">
        <v>82</v>
      </c>
      <c r="E88" s="266" t="s">
        <v>225</v>
      </c>
      <c r="F88" s="266"/>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row>
    <row r="89" spans="1:30" ht="15.75" x14ac:dyDescent="0.25">
      <c r="C89" s="266"/>
      <c r="D89" s="266">
        <v>83</v>
      </c>
      <c r="E89" s="266" t="s">
        <v>225</v>
      </c>
      <c r="F89" s="266"/>
      <c r="G89" s="266"/>
      <c r="H89" s="266"/>
      <c r="I89" s="266"/>
      <c r="J89" s="266"/>
      <c r="K89" s="266"/>
      <c r="L89" s="266"/>
      <c r="M89" s="266"/>
      <c r="N89" s="266"/>
      <c r="O89" s="266"/>
      <c r="P89" s="266"/>
      <c r="Q89" s="266"/>
      <c r="R89" s="266"/>
      <c r="S89" s="266"/>
      <c r="T89" s="266"/>
      <c r="U89" s="266"/>
      <c r="V89" s="266"/>
      <c r="W89" s="266"/>
      <c r="X89" s="266"/>
      <c r="Y89" s="266"/>
      <c r="Z89" s="266"/>
      <c r="AA89" s="266"/>
      <c r="AB89" s="266"/>
      <c r="AC89" s="266"/>
      <c r="AD89" s="266"/>
    </row>
    <row r="90" spans="1:30" ht="15.75" x14ac:dyDescent="0.25">
      <c r="A90" s="266" t="s">
        <v>11</v>
      </c>
      <c r="B90" s="266"/>
      <c r="C90" s="292" t="s">
        <v>313</v>
      </c>
      <c r="D90" s="266">
        <v>84</v>
      </c>
      <c r="E90" s="266" t="s">
        <v>225</v>
      </c>
      <c r="F90" s="266"/>
      <c r="G90" s="266"/>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row>
    <row r="91" spans="1:30" ht="15.75" x14ac:dyDescent="0.25">
      <c r="A91" s="266" t="s">
        <v>312</v>
      </c>
      <c r="B91" s="266"/>
      <c r="C91" s="266"/>
      <c r="D91" s="266">
        <v>85</v>
      </c>
      <c r="E91" s="266" t="s">
        <v>225</v>
      </c>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row>
    <row r="92" spans="1:30" ht="15.75" x14ac:dyDescent="0.25">
      <c r="A92" s="266" t="s">
        <v>307</v>
      </c>
      <c r="B92" s="266"/>
      <c r="C92" s="266"/>
      <c r="D92" s="266">
        <v>86</v>
      </c>
      <c r="E92" s="266" t="s">
        <v>74</v>
      </c>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row>
    <row r="93" spans="1:30" ht="15" customHeight="1" x14ac:dyDescent="0.25">
      <c r="A93" s="266" t="s">
        <v>311</v>
      </c>
      <c r="B93" s="266"/>
      <c r="C93" s="292"/>
      <c r="D93" s="266">
        <v>87</v>
      </c>
      <c r="E93" s="266" t="s">
        <v>74</v>
      </c>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row>
    <row r="94" spans="1:30" ht="15.75" x14ac:dyDescent="0.25">
      <c r="A94" s="266" t="s">
        <v>308</v>
      </c>
      <c r="B94" s="266"/>
      <c r="C94" s="266"/>
      <c r="D94" s="266">
        <v>88</v>
      </c>
      <c r="E94" s="266" t="s">
        <v>74</v>
      </c>
      <c r="F94" s="266"/>
      <c r="G94" s="266"/>
      <c r="H94" s="266"/>
      <c r="I94" s="266"/>
      <c r="J94" s="266"/>
      <c r="K94" s="266"/>
      <c r="L94" s="266"/>
      <c r="M94" s="266"/>
      <c r="N94" s="266"/>
      <c r="O94" s="266"/>
      <c r="P94" s="266"/>
      <c r="Q94" s="266"/>
      <c r="R94" s="266"/>
      <c r="S94" s="266"/>
      <c r="T94" s="266"/>
      <c r="U94" s="266"/>
      <c r="V94" s="266"/>
      <c r="W94" s="266"/>
      <c r="X94" s="266"/>
      <c r="Y94" s="266"/>
      <c r="Z94" s="266"/>
      <c r="AA94" s="266"/>
      <c r="AB94" s="266"/>
      <c r="AC94" s="266"/>
      <c r="AD94" s="266"/>
    </row>
    <row r="95" spans="1:30" ht="15.75" x14ac:dyDescent="0.25">
      <c r="A95" s="266" t="s">
        <v>309</v>
      </c>
      <c r="B95" s="266"/>
      <c r="C95" s="292"/>
      <c r="D95" s="266">
        <v>89</v>
      </c>
      <c r="E95" s="266" t="s">
        <v>74</v>
      </c>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row>
    <row r="96" spans="1:30" ht="15.75" x14ac:dyDescent="0.25">
      <c r="A96" s="266" t="s">
        <v>310</v>
      </c>
      <c r="B96" s="266"/>
      <c r="C96" s="266"/>
      <c r="D96" s="266">
        <v>90</v>
      </c>
      <c r="E96" s="266" t="s">
        <v>74</v>
      </c>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row>
    <row r="97" spans="1:30" ht="15.75" x14ac:dyDescent="0.25">
      <c r="A97" s="266" t="s">
        <v>267</v>
      </c>
      <c r="B97" s="266"/>
      <c r="C97" s="292"/>
      <c r="D97" s="266">
        <v>91</v>
      </c>
      <c r="E97" s="266" t="s">
        <v>74</v>
      </c>
      <c r="F97" s="266"/>
      <c r="G97" s="266"/>
      <c r="H97" s="266"/>
      <c r="I97" s="266"/>
      <c r="J97" s="266"/>
      <c r="K97" s="266"/>
      <c r="L97" s="266"/>
      <c r="M97" s="266"/>
      <c r="N97" s="266"/>
      <c r="O97" s="266"/>
      <c r="P97" s="266"/>
      <c r="Q97" s="266"/>
      <c r="R97" s="266"/>
      <c r="S97" s="266"/>
      <c r="T97" s="266"/>
      <c r="U97" s="266"/>
      <c r="V97" s="266"/>
      <c r="W97" s="266"/>
      <c r="X97" s="266"/>
      <c r="Y97" s="266"/>
      <c r="Z97" s="266"/>
      <c r="AA97" s="266"/>
      <c r="AB97" s="266"/>
      <c r="AC97" s="266"/>
      <c r="AD97" s="266"/>
    </row>
    <row r="98" spans="1:30" ht="15.75" x14ac:dyDescent="0.25">
      <c r="A98" s="266"/>
      <c r="B98" s="266"/>
      <c r="C98" s="292"/>
      <c r="D98" s="266">
        <v>92</v>
      </c>
      <c r="E98" s="266" t="s">
        <v>74</v>
      </c>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row>
    <row r="99" spans="1:30" ht="15.75" x14ac:dyDescent="0.25">
      <c r="A99" s="266"/>
      <c r="B99" s="266"/>
      <c r="C99" s="292"/>
      <c r="D99" s="266">
        <v>93</v>
      </c>
      <c r="E99" s="266" t="s">
        <v>74</v>
      </c>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row>
    <row r="100" spans="1:30" ht="15.75" x14ac:dyDescent="0.25">
      <c r="A100" s="266"/>
      <c r="B100" s="266"/>
      <c r="C100" s="292"/>
      <c r="D100" s="266">
        <v>94</v>
      </c>
      <c r="E100" s="266" t="s">
        <v>74</v>
      </c>
      <c r="F100" s="266"/>
      <c r="G100" s="266"/>
      <c r="H100" s="266"/>
      <c r="I100" s="266"/>
      <c r="J100" s="266"/>
      <c r="K100" s="266"/>
      <c r="L100" s="266"/>
      <c r="M100" s="266"/>
      <c r="N100" s="266"/>
      <c r="O100" s="266"/>
      <c r="P100" s="266"/>
      <c r="Q100" s="266"/>
      <c r="R100" s="266"/>
      <c r="S100" s="266"/>
      <c r="T100" s="266"/>
      <c r="U100" s="266"/>
      <c r="V100" s="266"/>
      <c r="W100" s="266"/>
      <c r="X100" s="266"/>
      <c r="Y100" s="266"/>
      <c r="Z100" s="266"/>
      <c r="AA100" s="266"/>
      <c r="AB100" s="266"/>
      <c r="AC100" s="266"/>
      <c r="AD100" s="266"/>
    </row>
    <row r="101" spans="1:30" ht="15.75" x14ac:dyDescent="0.25">
      <c r="A101" s="266"/>
      <c r="B101" s="266"/>
      <c r="C101" s="292"/>
      <c r="D101" s="266">
        <v>95</v>
      </c>
      <c r="E101" s="266" t="s">
        <v>74</v>
      </c>
      <c r="F101" s="266"/>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row>
    <row r="102" spans="1:30" ht="15.75" x14ac:dyDescent="0.25">
      <c r="A102" s="266"/>
      <c r="B102" s="266"/>
      <c r="C102" s="292"/>
      <c r="D102" s="266">
        <v>96</v>
      </c>
      <c r="E102" s="266" t="s">
        <v>228</v>
      </c>
      <c r="F102" s="266"/>
      <c r="G102" s="266"/>
      <c r="H102" s="266"/>
      <c r="I102" s="266"/>
      <c r="J102" s="266"/>
      <c r="K102" s="266"/>
      <c r="L102" s="266"/>
      <c r="M102" s="266"/>
      <c r="N102" s="266"/>
      <c r="O102" s="266"/>
      <c r="P102" s="266"/>
      <c r="Q102" s="266"/>
      <c r="R102" s="266"/>
      <c r="S102" s="266"/>
      <c r="T102" s="266"/>
      <c r="U102" s="266"/>
      <c r="V102" s="266"/>
      <c r="W102" s="266"/>
      <c r="X102" s="266"/>
      <c r="Y102" s="266"/>
      <c r="Z102" s="266"/>
      <c r="AA102" s="266"/>
      <c r="AB102" s="266"/>
      <c r="AC102" s="266"/>
      <c r="AD102" s="266"/>
    </row>
    <row r="103" spans="1:30" ht="15.75" x14ac:dyDescent="0.25">
      <c r="A103" s="266"/>
      <c r="B103" s="266"/>
      <c r="C103" s="292"/>
      <c r="D103" s="266">
        <v>97</v>
      </c>
      <c r="E103" s="266" t="s">
        <v>228</v>
      </c>
      <c r="F103" s="266"/>
      <c r="G103" s="266"/>
      <c r="H103" s="266"/>
      <c r="I103" s="266"/>
      <c r="J103" s="266"/>
      <c r="K103" s="266"/>
      <c r="L103" s="266"/>
      <c r="M103" s="266"/>
      <c r="N103" s="266"/>
      <c r="O103" s="266"/>
      <c r="P103" s="266"/>
      <c r="Q103" s="266"/>
      <c r="R103" s="266"/>
      <c r="S103" s="266"/>
      <c r="T103" s="266"/>
      <c r="U103" s="266"/>
      <c r="V103" s="266"/>
      <c r="W103" s="266"/>
      <c r="X103" s="266"/>
      <c r="Y103" s="266"/>
      <c r="Z103" s="266"/>
      <c r="AA103" s="266"/>
      <c r="AB103" s="266"/>
      <c r="AC103" s="266"/>
      <c r="AD103" s="266"/>
    </row>
    <row r="104" spans="1:30" ht="15.75" x14ac:dyDescent="0.25">
      <c r="A104" s="266"/>
      <c r="B104" s="266"/>
      <c r="C104" s="292"/>
      <c r="D104" s="266">
        <v>98</v>
      </c>
      <c r="E104" s="266" t="s">
        <v>228</v>
      </c>
      <c r="F104" s="266"/>
      <c r="G104" s="266"/>
      <c r="H104" s="266"/>
      <c r="I104" s="266"/>
      <c r="J104" s="266"/>
      <c r="K104" s="266"/>
      <c r="L104" s="266"/>
      <c r="M104" s="266"/>
      <c r="N104" s="266"/>
      <c r="O104" s="266"/>
      <c r="P104" s="266"/>
      <c r="Q104" s="266"/>
      <c r="R104" s="266"/>
      <c r="S104" s="266"/>
      <c r="T104" s="266"/>
      <c r="U104" s="266"/>
      <c r="V104" s="266"/>
      <c r="W104" s="266"/>
      <c r="X104" s="266"/>
      <c r="Y104" s="266"/>
      <c r="Z104" s="266"/>
      <c r="AA104" s="266"/>
      <c r="AB104" s="266"/>
      <c r="AC104" s="266"/>
      <c r="AD104" s="266"/>
    </row>
    <row r="105" spans="1:30" ht="15.75" x14ac:dyDescent="0.25">
      <c r="A105" s="266"/>
      <c r="B105" s="266"/>
      <c r="C105" s="292"/>
      <c r="D105" s="266">
        <v>99</v>
      </c>
      <c r="E105" s="266" t="s">
        <v>228</v>
      </c>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row>
    <row r="106" spans="1:30" ht="15.75" x14ac:dyDescent="0.25">
      <c r="A106" s="266"/>
      <c r="B106" s="266"/>
      <c r="C106" s="266"/>
      <c r="D106" s="266">
        <v>100</v>
      </c>
      <c r="E106" s="266" t="s">
        <v>228</v>
      </c>
      <c r="F106" s="266"/>
      <c r="G106" s="266"/>
      <c r="H106" s="266"/>
      <c r="I106" s="266"/>
      <c r="J106" s="266"/>
      <c r="K106" s="266"/>
      <c r="L106" s="266"/>
      <c r="M106" s="266"/>
      <c r="N106" s="266"/>
      <c r="O106" s="266"/>
      <c r="P106" s="266"/>
      <c r="Q106" s="266"/>
      <c r="R106" s="266"/>
      <c r="S106" s="266"/>
      <c r="T106" s="266"/>
      <c r="U106" s="266"/>
      <c r="V106" s="266"/>
      <c r="W106" s="266"/>
      <c r="X106" s="266"/>
      <c r="Y106" s="266"/>
      <c r="Z106" s="266"/>
      <c r="AA106" s="266"/>
      <c r="AB106" s="266"/>
      <c r="AC106" s="266"/>
      <c r="AD106" s="266"/>
    </row>
    <row r="107" spans="1:30" x14ac:dyDescent="0.2">
      <c r="C107" s="334"/>
    </row>
    <row r="108" spans="1:30" x14ac:dyDescent="0.2">
      <c r="C108" s="334"/>
    </row>
    <row r="109" spans="1:30" x14ac:dyDescent="0.2">
      <c r="C109" s="334"/>
    </row>
    <row r="110" spans="1:30" x14ac:dyDescent="0.2">
      <c r="C110" s="334"/>
    </row>
    <row r="114" spans="5:8" ht="25.5" x14ac:dyDescent="0.2">
      <c r="E114" s="255" t="s">
        <v>624</v>
      </c>
      <c r="F114" s="255">
        <v>25</v>
      </c>
      <c r="G114" s="334" t="s">
        <v>623</v>
      </c>
      <c r="H114" s="255">
        <v>25</v>
      </c>
    </row>
    <row r="115" spans="5:8" ht="25.5" x14ac:dyDescent="0.2">
      <c r="E115" s="255" t="s">
        <v>625</v>
      </c>
      <c r="F115" s="255">
        <v>24</v>
      </c>
      <c r="G115" s="334" t="s">
        <v>622</v>
      </c>
      <c r="H115" s="255">
        <v>24</v>
      </c>
    </row>
    <row r="116" spans="5:8" ht="25.5" x14ac:dyDescent="0.2">
      <c r="E116" s="255" t="s">
        <v>626</v>
      </c>
      <c r="F116" s="255">
        <v>23</v>
      </c>
      <c r="G116" s="334" t="s">
        <v>621</v>
      </c>
      <c r="H116" s="255">
        <v>23</v>
      </c>
    </row>
    <row r="117" spans="5:8" ht="25.5" x14ac:dyDescent="0.2">
      <c r="E117" s="255" t="s">
        <v>627</v>
      </c>
      <c r="F117" s="255">
        <v>22</v>
      </c>
      <c r="G117" s="334" t="s">
        <v>620</v>
      </c>
      <c r="H117" s="255">
        <v>22</v>
      </c>
    </row>
    <row r="118" spans="5:8" ht="25.5" x14ac:dyDescent="0.2">
      <c r="E118" s="255" t="s">
        <v>628</v>
      </c>
      <c r="F118" s="255">
        <v>21</v>
      </c>
      <c r="G118" s="334" t="s">
        <v>619</v>
      </c>
      <c r="H118" s="255">
        <v>21</v>
      </c>
    </row>
    <row r="119" spans="5:8" ht="25.5" x14ac:dyDescent="0.2">
      <c r="E119" s="255" t="s">
        <v>629</v>
      </c>
      <c r="F119" s="255">
        <v>20</v>
      </c>
      <c r="G119" s="334" t="s">
        <v>618</v>
      </c>
      <c r="H119" s="255">
        <v>20</v>
      </c>
    </row>
    <row r="120" spans="5:8" ht="25.5" x14ac:dyDescent="0.2">
      <c r="E120" s="255" t="s">
        <v>630</v>
      </c>
      <c r="F120" s="255">
        <v>19</v>
      </c>
      <c r="G120" s="334" t="s">
        <v>617</v>
      </c>
      <c r="H120" s="255">
        <v>19</v>
      </c>
    </row>
    <row r="121" spans="5:8" ht="25.5" x14ac:dyDescent="0.2">
      <c r="E121" s="255" t="s">
        <v>631</v>
      </c>
      <c r="F121" s="255">
        <v>18</v>
      </c>
      <c r="G121" s="334" t="s">
        <v>616</v>
      </c>
      <c r="H121" s="255">
        <v>18</v>
      </c>
    </row>
    <row r="122" spans="5:8" ht="25.5" x14ac:dyDescent="0.2">
      <c r="E122" s="255" t="s">
        <v>632</v>
      </c>
      <c r="F122" s="255">
        <v>17</v>
      </c>
      <c r="G122" s="334" t="s">
        <v>615</v>
      </c>
      <c r="H122" s="255">
        <v>17</v>
      </c>
    </row>
    <row r="123" spans="5:8" ht="25.5" x14ac:dyDescent="0.2">
      <c r="E123" s="255" t="s">
        <v>633</v>
      </c>
      <c r="F123" s="255">
        <v>16</v>
      </c>
      <c r="G123" s="334" t="s">
        <v>614</v>
      </c>
      <c r="H123" s="255">
        <v>16</v>
      </c>
    </row>
    <row r="124" spans="5:8" ht="25.5" x14ac:dyDescent="0.2">
      <c r="E124" s="255" t="s">
        <v>634</v>
      </c>
      <c r="F124" s="255">
        <v>15</v>
      </c>
      <c r="G124" s="334" t="s">
        <v>613</v>
      </c>
      <c r="H124" s="255">
        <v>15</v>
      </c>
    </row>
    <row r="125" spans="5:8" ht="25.5" x14ac:dyDescent="0.2">
      <c r="E125" s="255" t="s">
        <v>635</v>
      </c>
      <c r="F125" s="255">
        <v>14</v>
      </c>
      <c r="G125" s="334" t="s">
        <v>612</v>
      </c>
      <c r="H125" s="255">
        <v>14</v>
      </c>
    </row>
    <row r="126" spans="5:8" ht="25.5" x14ac:dyDescent="0.2">
      <c r="E126" s="255" t="s">
        <v>636</v>
      </c>
      <c r="F126" s="255">
        <v>13</v>
      </c>
      <c r="G126" s="334" t="s">
        <v>611</v>
      </c>
      <c r="H126" s="255">
        <v>13</v>
      </c>
    </row>
    <row r="127" spans="5:8" ht="25.5" x14ac:dyDescent="0.2">
      <c r="E127" s="255" t="s">
        <v>637</v>
      </c>
      <c r="F127" s="255">
        <v>12</v>
      </c>
      <c r="G127" s="334" t="s">
        <v>610</v>
      </c>
      <c r="H127" s="255">
        <v>12</v>
      </c>
    </row>
    <row r="128" spans="5:8" ht="25.5" x14ac:dyDescent="0.2">
      <c r="E128" s="255" t="s">
        <v>638</v>
      </c>
      <c r="F128" s="255">
        <v>11</v>
      </c>
      <c r="G128" s="334" t="s">
        <v>609</v>
      </c>
      <c r="H128" s="255">
        <v>11</v>
      </c>
    </row>
    <row r="129" spans="5:8" ht="25.5" x14ac:dyDescent="0.2">
      <c r="E129" s="255" t="s">
        <v>639</v>
      </c>
      <c r="F129" s="255">
        <v>10</v>
      </c>
      <c r="G129" s="334" t="s">
        <v>608</v>
      </c>
      <c r="H129" s="255">
        <v>10</v>
      </c>
    </row>
    <row r="130" spans="5:8" ht="25.5" x14ac:dyDescent="0.2">
      <c r="E130" s="255" t="s">
        <v>640</v>
      </c>
      <c r="F130" s="255">
        <v>9</v>
      </c>
      <c r="G130" s="334" t="s">
        <v>607</v>
      </c>
      <c r="H130" s="255">
        <v>9</v>
      </c>
    </row>
    <row r="131" spans="5:8" ht="25.5" x14ac:dyDescent="0.2">
      <c r="E131" s="255" t="s">
        <v>641</v>
      </c>
      <c r="F131" s="255">
        <v>8</v>
      </c>
      <c r="G131" s="334" t="s">
        <v>606</v>
      </c>
      <c r="H131" s="255">
        <v>8</v>
      </c>
    </row>
    <row r="132" spans="5:8" ht="25.5" x14ac:dyDescent="0.2">
      <c r="E132" s="255" t="s">
        <v>642</v>
      </c>
      <c r="F132" s="255">
        <v>7</v>
      </c>
      <c r="G132" s="334" t="s">
        <v>605</v>
      </c>
      <c r="H132" s="255">
        <v>7</v>
      </c>
    </row>
    <row r="133" spans="5:8" ht="25.5" x14ac:dyDescent="0.2">
      <c r="E133" s="255" t="s">
        <v>643</v>
      </c>
      <c r="F133" s="255">
        <v>6</v>
      </c>
      <c r="G133" s="334" t="s">
        <v>604</v>
      </c>
      <c r="H133" s="255">
        <v>6</v>
      </c>
    </row>
    <row r="134" spans="5:8" ht="25.5" x14ac:dyDescent="0.2">
      <c r="E134" s="255" t="s">
        <v>644</v>
      </c>
      <c r="F134" s="255">
        <v>5</v>
      </c>
      <c r="G134" s="334" t="s">
        <v>603</v>
      </c>
      <c r="H134" s="255">
        <v>5</v>
      </c>
    </row>
    <row r="135" spans="5:8" ht="25.5" x14ac:dyDescent="0.2">
      <c r="E135" s="255" t="s">
        <v>645</v>
      </c>
      <c r="F135" s="255">
        <v>4</v>
      </c>
      <c r="G135" s="334" t="s">
        <v>602</v>
      </c>
      <c r="H135" s="255">
        <v>4</v>
      </c>
    </row>
    <row r="136" spans="5:8" ht="25.5" x14ac:dyDescent="0.2">
      <c r="E136" s="255" t="s">
        <v>646</v>
      </c>
      <c r="F136" s="255">
        <v>3</v>
      </c>
      <c r="G136" s="334" t="s">
        <v>601</v>
      </c>
      <c r="H136" s="255">
        <v>3</v>
      </c>
    </row>
    <row r="137" spans="5:8" ht="25.5" x14ac:dyDescent="0.2">
      <c r="E137" s="255" t="s">
        <v>647</v>
      </c>
      <c r="F137" s="255">
        <v>2</v>
      </c>
      <c r="G137" s="334" t="s">
        <v>600</v>
      </c>
      <c r="H137" s="255">
        <v>2</v>
      </c>
    </row>
    <row r="138" spans="5:8" ht="25.5" x14ac:dyDescent="0.2">
      <c r="E138" s="255" t="s">
        <v>648</v>
      </c>
      <c r="F138" s="255">
        <v>1</v>
      </c>
      <c r="G138" s="334" t="s">
        <v>599</v>
      </c>
      <c r="H138" s="255">
        <v>1</v>
      </c>
    </row>
  </sheetData>
  <sheetProtection algorithmName="SHA-512" hashValue="6sJZfsST3KRaedeM4838tbmTidExcvRoumGFWK2/5RW4R3boTzGAcGdZYxamSbSgqvZk2WHxmRX82SQsr5eRFg==" saltValue="En6/ot6NRgzY0p33hNMvKw==" spinCount="100000" sheet="1" selectLockedCells="1" selectUnlockedCells="1"/>
  <mergeCells count="11">
    <mergeCell ref="M35:O35"/>
    <mergeCell ref="AF49:AO49"/>
    <mergeCell ref="AJ50:AK50"/>
    <mergeCell ref="AN50:AO50"/>
    <mergeCell ref="G1:K1"/>
    <mergeCell ref="M50:N50"/>
    <mergeCell ref="R50:S50"/>
    <mergeCell ref="U49:AD49"/>
    <mergeCell ref="Y50:Z50"/>
    <mergeCell ref="AC50:AD50"/>
    <mergeCell ref="F2:G2"/>
  </mergeCells>
  <conditionalFormatting sqref="I8">
    <cfRule type="cellIs" dxfId="0" priority="1" operator="equal">
      <formula>"LEVE"</formula>
    </cfRule>
  </conditionalFormatting>
  <dataValidations count="2">
    <dataValidation type="list" allowBlank="1" showInputMessage="1" showErrorMessage="1" sqref="A62:B79 A98:B105 A107:B110" xr:uid="{00000000-0002-0000-0A00-000000000000}">
      <formula1>$C$19</formula1>
    </dataValidation>
    <dataValidation showDropDown="1" showInputMessage="1" showErrorMessage="1" sqref="A31:B31 A5" xr:uid="{00000000-0002-0000-0A00-000001000000}"/>
  </dataValidations>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pageSetUpPr fitToPage="1"/>
  </sheetPr>
  <dimension ref="A1:BO78"/>
  <sheetViews>
    <sheetView zoomScale="70" zoomScaleNormal="70" workbookViewId="0">
      <selection activeCell="E22" sqref="E22"/>
    </sheetView>
  </sheetViews>
  <sheetFormatPr baseColWidth="10" defaultRowHeight="12.75" x14ac:dyDescent="0.2"/>
  <cols>
    <col min="1" max="1" width="1.85546875" customWidth="1"/>
    <col min="2" max="2" width="5.7109375" customWidth="1"/>
    <col min="3" max="3" width="57.85546875" customWidth="1"/>
    <col min="4" max="4" width="5.7109375" customWidth="1"/>
    <col min="5" max="5" width="57.5703125" customWidth="1"/>
    <col min="6" max="6" width="1.5703125" customWidth="1"/>
    <col min="7" max="21" width="7.7109375" customWidth="1"/>
    <col min="22" max="22" width="1.28515625" customWidth="1"/>
    <col min="23" max="37" width="7.7109375" customWidth="1"/>
    <col min="38" max="38" width="1.42578125" customWidth="1"/>
    <col min="39" max="54" width="8.42578125" customWidth="1"/>
    <col min="55" max="65" width="6.28515625" customWidth="1"/>
  </cols>
  <sheetData>
    <row r="1" spans="1:67" ht="10.5" customHeight="1" thickBot="1" x14ac:dyDescent="0.25">
      <c r="B1" s="813"/>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813"/>
    </row>
    <row r="2" spans="1:67" s="221" customFormat="1" ht="46.5" customHeight="1" x14ac:dyDescent="0.2">
      <c r="A2" s="814"/>
      <c r="B2" s="549"/>
      <c r="C2" s="550"/>
      <c r="D2" s="551"/>
      <c r="E2" s="831" t="s">
        <v>778</v>
      </c>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3"/>
      <c r="AJ2" s="840" t="s">
        <v>773</v>
      </c>
      <c r="AK2" s="841"/>
      <c r="AL2" s="841"/>
      <c r="AM2" s="841"/>
      <c r="AN2" s="841"/>
      <c r="AO2" s="841"/>
      <c r="AP2" s="841"/>
      <c r="AQ2" s="841"/>
      <c r="AR2" s="841"/>
      <c r="AS2" s="841"/>
      <c r="AT2" s="841"/>
      <c r="AU2" s="841"/>
      <c r="AV2" s="683" t="s">
        <v>948</v>
      </c>
      <c r="AW2" s="684"/>
      <c r="AX2" s="684"/>
      <c r="AY2" s="684"/>
      <c r="AZ2" s="684"/>
      <c r="BA2" s="684"/>
      <c r="BB2" s="685"/>
    </row>
    <row r="3" spans="1:67" s="221" customFormat="1" ht="46.5" customHeight="1" x14ac:dyDescent="0.2">
      <c r="A3" s="814"/>
      <c r="B3" s="552"/>
      <c r="C3" s="553"/>
      <c r="D3" s="554"/>
      <c r="E3" s="834"/>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6"/>
      <c r="AJ3" s="790" t="s">
        <v>774</v>
      </c>
      <c r="AK3" s="791"/>
      <c r="AL3" s="791"/>
      <c r="AM3" s="791"/>
      <c r="AN3" s="791"/>
      <c r="AO3" s="791"/>
      <c r="AP3" s="791"/>
      <c r="AQ3" s="791"/>
      <c r="AR3" s="791"/>
      <c r="AS3" s="791"/>
      <c r="AT3" s="791"/>
      <c r="AU3" s="791"/>
      <c r="AV3" s="679" t="s">
        <v>949</v>
      </c>
      <c r="AW3" s="680"/>
      <c r="AX3" s="680"/>
      <c r="AY3" s="680"/>
      <c r="AZ3" s="680"/>
      <c r="BA3" s="680"/>
      <c r="BB3" s="681"/>
    </row>
    <row r="4" spans="1:67" s="221" customFormat="1" ht="46.5" customHeight="1" thickBot="1" x14ac:dyDescent="0.25">
      <c r="A4" s="814"/>
      <c r="B4" s="552"/>
      <c r="C4" s="553"/>
      <c r="D4" s="554"/>
      <c r="E4" s="837"/>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9"/>
      <c r="AJ4" s="790" t="s">
        <v>772</v>
      </c>
      <c r="AK4" s="791"/>
      <c r="AL4" s="791"/>
      <c r="AM4" s="791"/>
      <c r="AN4" s="791"/>
      <c r="AO4" s="791"/>
      <c r="AP4" s="791"/>
      <c r="AQ4" s="791"/>
      <c r="AR4" s="791"/>
      <c r="AS4" s="791"/>
      <c r="AT4" s="791"/>
      <c r="AU4" s="791"/>
      <c r="AV4" s="682">
        <v>44985</v>
      </c>
      <c r="AW4" s="680"/>
      <c r="AX4" s="680"/>
      <c r="AY4" s="680"/>
      <c r="AZ4" s="680"/>
      <c r="BA4" s="680"/>
      <c r="BB4" s="681"/>
    </row>
    <row r="5" spans="1:67" s="221" customFormat="1" ht="46.5" customHeight="1" thickBot="1" x14ac:dyDescent="0.25">
      <c r="A5" s="814"/>
      <c r="B5" s="706" t="s">
        <v>777</v>
      </c>
      <c r="C5" s="707"/>
      <c r="D5" s="707"/>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7"/>
      <c r="AK5" s="707"/>
      <c r="AL5" s="707"/>
      <c r="AM5" s="707"/>
      <c r="AN5" s="707"/>
      <c r="AO5" s="707"/>
      <c r="AP5" s="707"/>
      <c r="AQ5" s="707"/>
      <c r="AR5" s="707"/>
      <c r="AS5" s="707"/>
      <c r="AT5" s="707"/>
      <c r="AU5" s="707"/>
      <c r="AV5" s="707"/>
      <c r="AW5" s="707"/>
      <c r="AX5" s="707"/>
      <c r="AY5" s="707"/>
      <c r="AZ5" s="707"/>
      <c r="BA5" s="707"/>
      <c r="BB5" s="709"/>
    </row>
    <row r="6" spans="1:67" ht="10.5" customHeight="1" thickBot="1" x14ac:dyDescent="0.25">
      <c r="A6" s="814"/>
      <c r="B6" s="710"/>
      <c r="C6" s="710"/>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710"/>
      <c r="AJ6" s="710"/>
      <c r="AK6" s="710"/>
      <c r="AL6" s="710"/>
      <c r="AM6" s="710"/>
      <c r="AN6" s="710"/>
      <c r="AO6" s="710"/>
      <c r="AP6" s="710"/>
      <c r="AQ6" s="710"/>
      <c r="AR6" s="710"/>
      <c r="AS6" s="710"/>
      <c r="AT6" s="710"/>
      <c r="AU6" s="710"/>
      <c r="AV6" s="710"/>
      <c r="AW6" s="710"/>
      <c r="AX6" s="710"/>
      <c r="AY6" s="710"/>
      <c r="AZ6" s="710"/>
      <c r="BA6" s="710"/>
      <c r="BB6" s="710"/>
      <c r="BC6" s="221"/>
      <c r="BD6" s="221"/>
      <c r="BE6" s="221"/>
      <c r="BF6" s="221"/>
      <c r="BG6" s="221"/>
      <c r="BH6" s="221"/>
      <c r="BI6" s="221"/>
      <c r="BJ6" s="221"/>
      <c r="BK6" s="221"/>
      <c r="BL6" s="221"/>
      <c r="BM6" s="221"/>
      <c r="BN6" s="221"/>
    </row>
    <row r="7" spans="1:67" ht="38.25" customHeight="1" thickBot="1" x14ac:dyDescent="0.25">
      <c r="A7" s="814"/>
      <c r="B7" s="815" t="s">
        <v>776</v>
      </c>
      <c r="C7" s="816"/>
      <c r="D7" s="816"/>
      <c r="E7" s="817"/>
      <c r="F7" s="814"/>
      <c r="G7" s="805" t="s">
        <v>822</v>
      </c>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6"/>
      <c r="AY7" s="806"/>
      <c r="AZ7" s="806"/>
      <c r="BA7" s="806"/>
      <c r="BB7" s="807"/>
      <c r="BC7" s="221"/>
      <c r="BD7" s="221"/>
      <c r="BE7" s="221"/>
      <c r="BF7" s="221"/>
      <c r="BG7" s="221"/>
      <c r="BH7" s="221"/>
      <c r="BI7" s="221"/>
      <c r="BJ7" s="221"/>
      <c r="BK7" s="221"/>
      <c r="BL7" s="221"/>
      <c r="BM7" s="221"/>
      <c r="BN7" s="221"/>
      <c r="BO7" s="221"/>
    </row>
    <row r="8" spans="1:67" ht="17.25" customHeight="1" thickBot="1" x14ac:dyDescent="0.25">
      <c r="A8" s="814"/>
      <c r="B8" s="716" t="s">
        <v>353</v>
      </c>
      <c r="C8" s="717"/>
      <c r="D8" s="717"/>
      <c r="E8" s="718"/>
      <c r="F8" s="814"/>
      <c r="G8" s="818" t="s">
        <v>779</v>
      </c>
      <c r="H8" s="819"/>
      <c r="I8" s="819"/>
      <c r="J8" s="819"/>
      <c r="K8" s="819"/>
      <c r="L8" s="819"/>
      <c r="M8" s="819"/>
      <c r="N8" s="819"/>
      <c r="O8" s="819"/>
      <c r="P8" s="819"/>
      <c r="Q8" s="819"/>
      <c r="R8" s="819"/>
      <c r="S8" s="819"/>
      <c r="T8" s="819"/>
      <c r="U8" s="819"/>
      <c r="V8" s="820"/>
      <c r="W8" s="799" t="s">
        <v>444</v>
      </c>
      <c r="X8" s="800"/>
      <c r="Y8" s="800"/>
      <c r="Z8" s="800"/>
      <c r="AA8" s="800"/>
      <c r="AB8" s="800"/>
      <c r="AC8" s="800"/>
      <c r="AD8" s="800"/>
      <c r="AE8" s="800"/>
      <c r="AF8" s="800"/>
      <c r="AG8" s="800"/>
      <c r="AH8" s="800"/>
      <c r="AI8" s="800"/>
      <c r="AJ8" s="800"/>
      <c r="AK8" s="801"/>
      <c r="AL8" s="711"/>
      <c r="AM8" s="802" t="s">
        <v>854</v>
      </c>
      <c r="AN8" s="803"/>
      <c r="AO8" s="803"/>
      <c r="AP8" s="803"/>
      <c r="AQ8" s="803"/>
      <c r="AR8" s="803"/>
      <c r="AS8" s="803"/>
      <c r="AT8" s="803"/>
      <c r="AU8" s="803"/>
      <c r="AV8" s="803"/>
      <c r="AW8" s="803"/>
      <c r="AX8" s="803"/>
      <c r="AY8" s="803"/>
      <c r="AZ8" s="803"/>
      <c r="BA8" s="803"/>
      <c r="BB8" s="804"/>
      <c r="BC8" s="221"/>
      <c r="BD8" s="221"/>
      <c r="BE8" s="221"/>
      <c r="BF8" s="221"/>
      <c r="BG8" s="221"/>
      <c r="BH8" s="221"/>
      <c r="BI8" s="221"/>
      <c r="BJ8" s="221"/>
      <c r="BK8" s="221"/>
      <c r="BL8" s="221"/>
      <c r="BM8" s="221"/>
      <c r="BN8" s="221"/>
      <c r="BO8" s="221"/>
    </row>
    <row r="9" spans="1:67" ht="15" customHeight="1" thickBot="1" x14ac:dyDescent="0.25">
      <c r="A9" s="814"/>
      <c r="B9" s="719" t="s">
        <v>355</v>
      </c>
      <c r="C9" s="720"/>
      <c r="D9" s="721" t="s">
        <v>367</v>
      </c>
      <c r="E9" s="722"/>
      <c r="F9" s="814"/>
      <c r="G9" s="792" t="s">
        <v>780</v>
      </c>
      <c r="H9" s="793"/>
      <c r="I9" s="793"/>
      <c r="J9" s="793"/>
      <c r="K9" s="794"/>
      <c r="L9" s="761" t="s">
        <v>782</v>
      </c>
      <c r="M9" s="762"/>
      <c r="N9" s="762"/>
      <c r="O9" s="762"/>
      <c r="P9" s="762"/>
      <c r="Q9" s="762"/>
      <c r="R9" s="762"/>
      <c r="S9" s="762"/>
      <c r="T9" s="762"/>
      <c r="U9" s="763"/>
      <c r="V9" s="820"/>
      <c r="W9" s="809" t="s">
        <v>847</v>
      </c>
      <c r="X9" s="810"/>
      <c r="Y9" s="810"/>
      <c r="Z9" s="810"/>
      <c r="AA9" s="810"/>
      <c r="AB9" s="811" t="s">
        <v>783</v>
      </c>
      <c r="AC9" s="811"/>
      <c r="AD9" s="811"/>
      <c r="AE9" s="811"/>
      <c r="AF9" s="811"/>
      <c r="AG9" s="811"/>
      <c r="AH9" s="811"/>
      <c r="AI9" s="811"/>
      <c r="AJ9" s="811"/>
      <c r="AK9" s="811"/>
      <c r="AL9" s="712"/>
      <c r="AM9" s="729" t="s">
        <v>850</v>
      </c>
      <c r="AN9" s="729"/>
      <c r="AO9" s="729"/>
      <c r="AP9" s="729"/>
      <c r="AQ9" s="729"/>
      <c r="AR9" s="729"/>
      <c r="AS9" s="705" t="s">
        <v>856</v>
      </c>
      <c r="AT9" s="705"/>
      <c r="AU9" s="705"/>
      <c r="AV9" s="705"/>
      <c r="AW9" s="705"/>
      <c r="AX9" s="705"/>
      <c r="AY9" s="705"/>
      <c r="AZ9" s="705"/>
      <c r="BA9" s="705"/>
      <c r="BB9" s="705"/>
      <c r="BC9" s="221"/>
      <c r="BD9" s="221"/>
      <c r="BE9" s="221"/>
      <c r="BF9" s="221"/>
      <c r="BG9" s="221"/>
      <c r="BH9" s="221"/>
      <c r="BI9" s="221"/>
      <c r="BJ9" s="221"/>
      <c r="BK9" s="221"/>
      <c r="BL9" s="221"/>
      <c r="BM9" s="221"/>
      <c r="BN9" s="221"/>
      <c r="BO9" s="221"/>
    </row>
    <row r="10" spans="1:67" ht="12" customHeight="1" x14ac:dyDescent="0.2">
      <c r="A10" s="814"/>
      <c r="B10" s="496" t="s">
        <v>356</v>
      </c>
      <c r="C10" s="497" t="s">
        <v>1521</v>
      </c>
      <c r="D10" s="498" t="s">
        <v>369</v>
      </c>
      <c r="E10" s="497" t="s">
        <v>1522</v>
      </c>
      <c r="F10" s="814"/>
      <c r="G10" s="792"/>
      <c r="H10" s="793"/>
      <c r="I10" s="793"/>
      <c r="J10" s="793"/>
      <c r="K10" s="794"/>
      <c r="L10" s="761"/>
      <c r="M10" s="762"/>
      <c r="N10" s="762"/>
      <c r="O10" s="762"/>
      <c r="P10" s="762"/>
      <c r="Q10" s="762"/>
      <c r="R10" s="762"/>
      <c r="S10" s="762"/>
      <c r="T10" s="762"/>
      <c r="U10" s="763"/>
      <c r="V10" s="820"/>
      <c r="W10" s="780"/>
      <c r="X10" s="781"/>
      <c r="Y10" s="781"/>
      <c r="Z10" s="781"/>
      <c r="AA10" s="781"/>
      <c r="AB10" s="812"/>
      <c r="AC10" s="812"/>
      <c r="AD10" s="812"/>
      <c r="AE10" s="812"/>
      <c r="AF10" s="812"/>
      <c r="AG10" s="812"/>
      <c r="AH10" s="812"/>
      <c r="AI10" s="812"/>
      <c r="AJ10" s="812"/>
      <c r="AK10" s="812"/>
      <c r="AL10" s="712"/>
      <c r="AM10" s="729"/>
      <c r="AN10" s="729"/>
      <c r="AO10" s="729"/>
      <c r="AP10" s="729"/>
      <c r="AQ10" s="729"/>
      <c r="AR10" s="729"/>
      <c r="AS10" s="705" t="s">
        <v>849</v>
      </c>
      <c r="AT10" s="705"/>
      <c r="AU10" s="705"/>
      <c r="AV10" s="705"/>
      <c r="AW10" s="705"/>
      <c r="AX10" s="705"/>
      <c r="AY10" s="705"/>
      <c r="AZ10" s="705"/>
      <c r="BA10" s="705"/>
      <c r="BB10" s="705"/>
      <c r="BC10" s="221"/>
      <c r="BD10" s="221"/>
      <c r="BE10" s="221"/>
      <c r="BF10" s="221"/>
      <c r="BG10" s="221"/>
      <c r="BH10" s="221"/>
      <c r="BI10" s="221"/>
      <c r="BJ10" s="221"/>
      <c r="BK10" s="221"/>
      <c r="BL10" s="221"/>
      <c r="BM10" s="221"/>
      <c r="BN10" s="221"/>
      <c r="BO10" s="221"/>
    </row>
    <row r="11" spans="1:67" ht="12" customHeight="1" x14ac:dyDescent="0.2">
      <c r="A11" s="814"/>
      <c r="B11" s="414" t="s">
        <v>357</v>
      </c>
      <c r="C11" s="412" t="s">
        <v>1523</v>
      </c>
      <c r="D11" s="499" t="s">
        <v>371</v>
      </c>
      <c r="E11" s="500" t="s">
        <v>1524</v>
      </c>
      <c r="F11" s="814"/>
      <c r="G11" s="792"/>
      <c r="H11" s="793"/>
      <c r="I11" s="793"/>
      <c r="J11" s="793"/>
      <c r="K11" s="794"/>
      <c r="L11" s="761"/>
      <c r="M11" s="762"/>
      <c r="N11" s="762"/>
      <c r="O11" s="762"/>
      <c r="P11" s="762"/>
      <c r="Q11" s="762"/>
      <c r="R11" s="762"/>
      <c r="S11" s="762"/>
      <c r="T11" s="762"/>
      <c r="U11" s="763"/>
      <c r="V11" s="820"/>
      <c r="W11" s="780"/>
      <c r="X11" s="781"/>
      <c r="Y11" s="781"/>
      <c r="Z11" s="781"/>
      <c r="AA11" s="781"/>
      <c r="AB11" s="808" t="s">
        <v>784</v>
      </c>
      <c r="AC11" s="808"/>
      <c r="AD11" s="808"/>
      <c r="AE11" s="808"/>
      <c r="AF11" s="808"/>
      <c r="AG11" s="808"/>
      <c r="AH11" s="808"/>
      <c r="AI11" s="808"/>
      <c r="AJ11" s="808"/>
      <c r="AK11" s="808"/>
      <c r="AL11" s="712"/>
      <c r="AM11" s="729"/>
      <c r="AN11" s="729"/>
      <c r="AO11" s="729"/>
      <c r="AP11" s="729"/>
      <c r="AQ11" s="729"/>
      <c r="AR11" s="729"/>
      <c r="AS11" s="705" t="s">
        <v>851</v>
      </c>
      <c r="AT11" s="705"/>
      <c r="AU11" s="705"/>
      <c r="AV11" s="705"/>
      <c r="AW11" s="705"/>
      <c r="AX11" s="705"/>
      <c r="AY11" s="705"/>
      <c r="AZ11" s="705"/>
      <c r="BA11" s="705"/>
      <c r="BB11" s="705"/>
      <c r="BC11" s="221"/>
      <c r="BD11" s="221"/>
      <c r="BE11" s="221"/>
      <c r="BF11" s="221"/>
      <c r="BG11" s="221"/>
      <c r="BH11" s="221"/>
      <c r="BI11" s="221"/>
      <c r="BJ11" s="221"/>
      <c r="BK11" s="221"/>
      <c r="BL11" s="221"/>
      <c r="BM11" s="221"/>
      <c r="BN11" s="221"/>
      <c r="BO11" s="221"/>
    </row>
    <row r="12" spans="1:67" ht="12" customHeight="1" x14ac:dyDescent="0.2">
      <c r="A12" s="814"/>
      <c r="B12" s="414" t="s">
        <v>358</v>
      </c>
      <c r="C12" s="412" t="s">
        <v>1525</v>
      </c>
      <c r="D12" s="499" t="s">
        <v>373</v>
      </c>
      <c r="E12" s="500" t="s">
        <v>1526</v>
      </c>
      <c r="F12" s="814"/>
      <c r="G12" s="792"/>
      <c r="H12" s="793"/>
      <c r="I12" s="793"/>
      <c r="J12" s="793"/>
      <c r="K12" s="794"/>
      <c r="L12" s="761"/>
      <c r="M12" s="762"/>
      <c r="N12" s="762"/>
      <c r="O12" s="762"/>
      <c r="P12" s="762"/>
      <c r="Q12" s="762"/>
      <c r="R12" s="762"/>
      <c r="S12" s="762"/>
      <c r="T12" s="762"/>
      <c r="U12" s="763"/>
      <c r="V12" s="820"/>
      <c r="W12" s="780"/>
      <c r="X12" s="781"/>
      <c r="Y12" s="781"/>
      <c r="Z12" s="781"/>
      <c r="AA12" s="781"/>
      <c r="AB12" s="808"/>
      <c r="AC12" s="808"/>
      <c r="AD12" s="808"/>
      <c r="AE12" s="808"/>
      <c r="AF12" s="808"/>
      <c r="AG12" s="808"/>
      <c r="AH12" s="808"/>
      <c r="AI12" s="808"/>
      <c r="AJ12" s="808"/>
      <c r="AK12" s="808"/>
      <c r="AL12" s="712"/>
      <c r="AM12" s="729"/>
      <c r="AN12" s="729"/>
      <c r="AO12" s="729"/>
      <c r="AP12" s="729"/>
      <c r="AQ12" s="729"/>
      <c r="AR12" s="729"/>
      <c r="AS12" s="705" t="s">
        <v>857</v>
      </c>
      <c r="AT12" s="705"/>
      <c r="AU12" s="705"/>
      <c r="AV12" s="705"/>
      <c r="AW12" s="705"/>
      <c r="AX12" s="705"/>
      <c r="AY12" s="705"/>
      <c r="AZ12" s="705"/>
      <c r="BA12" s="705"/>
      <c r="BB12" s="705"/>
      <c r="BC12" s="221"/>
      <c r="BD12" s="221"/>
      <c r="BE12" s="221"/>
      <c r="BF12" s="221"/>
      <c r="BG12" s="221"/>
      <c r="BH12" s="221"/>
      <c r="BI12" s="221"/>
      <c r="BJ12" s="221"/>
      <c r="BK12" s="221"/>
      <c r="BL12" s="221"/>
      <c r="BM12" s="221"/>
      <c r="BN12" s="221"/>
      <c r="BO12" s="221"/>
    </row>
    <row r="13" spans="1:67" ht="12" customHeight="1" x14ac:dyDescent="0.2">
      <c r="A13" s="814"/>
      <c r="B13" s="414" t="s">
        <v>359</v>
      </c>
      <c r="C13" s="412" t="s">
        <v>1527</v>
      </c>
      <c r="D13" s="499" t="s">
        <v>375</v>
      </c>
      <c r="E13" s="500" t="s">
        <v>1528</v>
      </c>
      <c r="F13" s="814"/>
      <c r="G13" s="792"/>
      <c r="H13" s="793"/>
      <c r="I13" s="793"/>
      <c r="J13" s="793"/>
      <c r="K13" s="794"/>
      <c r="L13" s="761"/>
      <c r="M13" s="762"/>
      <c r="N13" s="762"/>
      <c r="O13" s="762"/>
      <c r="P13" s="762"/>
      <c r="Q13" s="762"/>
      <c r="R13" s="762"/>
      <c r="S13" s="762"/>
      <c r="T13" s="762"/>
      <c r="U13" s="763"/>
      <c r="V13" s="820"/>
      <c r="W13" s="780" t="s">
        <v>785</v>
      </c>
      <c r="X13" s="781"/>
      <c r="Y13" s="781"/>
      <c r="Z13" s="781"/>
      <c r="AA13" s="781"/>
      <c r="AB13" s="705" t="s">
        <v>786</v>
      </c>
      <c r="AC13" s="705"/>
      <c r="AD13" s="705"/>
      <c r="AE13" s="705"/>
      <c r="AF13" s="705"/>
      <c r="AG13" s="705"/>
      <c r="AH13" s="705"/>
      <c r="AI13" s="705"/>
      <c r="AJ13" s="705"/>
      <c r="AK13" s="705"/>
      <c r="AL13" s="712"/>
      <c r="AM13" s="729"/>
      <c r="AN13" s="729"/>
      <c r="AO13" s="729"/>
      <c r="AP13" s="729"/>
      <c r="AQ13" s="729"/>
      <c r="AR13" s="729"/>
      <c r="AS13" s="713" t="s">
        <v>858</v>
      </c>
      <c r="AT13" s="714"/>
      <c r="AU13" s="714"/>
      <c r="AV13" s="714"/>
      <c r="AW13" s="714"/>
      <c r="AX13" s="714"/>
      <c r="AY13" s="714"/>
      <c r="AZ13" s="714"/>
      <c r="BA13" s="714"/>
      <c r="BB13" s="715"/>
      <c r="BC13" s="221"/>
      <c r="BD13" s="221"/>
      <c r="BE13" s="221"/>
      <c r="BF13" s="221"/>
      <c r="BG13" s="221"/>
      <c r="BH13" s="221"/>
      <c r="BI13" s="221"/>
      <c r="BJ13" s="221"/>
      <c r="BK13" s="221"/>
      <c r="BL13" s="221"/>
      <c r="BM13" s="221"/>
      <c r="BN13" s="221"/>
      <c r="BO13" s="221"/>
    </row>
    <row r="14" spans="1:67" ht="12" customHeight="1" x14ac:dyDescent="0.2">
      <c r="A14" s="814"/>
      <c r="B14" s="414" t="s">
        <v>360</v>
      </c>
      <c r="C14" s="412" t="s">
        <v>1529</v>
      </c>
      <c r="D14" s="499" t="s">
        <v>377</v>
      </c>
      <c r="E14" s="500" t="s">
        <v>1530</v>
      </c>
      <c r="F14" s="814"/>
      <c r="G14" s="795"/>
      <c r="H14" s="796"/>
      <c r="I14" s="796"/>
      <c r="J14" s="796"/>
      <c r="K14" s="797"/>
      <c r="L14" s="764"/>
      <c r="M14" s="765"/>
      <c r="N14" s="765"/>
      <c r="O14" s="765"/>
      <c r="P14" s="765"/>
      <c r="Q14" s="765"/>
      <c r="R14" s="765"/>
      <c r="S14" s="765"/>
      <c r="T14" s="765"/>
      <c r="U14" s="766"/>
      <c r="V14" s="820"/>
      <c r="W14" s="780"/>
      <c r="X14" s="781"/>
      <c r="Y14" s="781"/>
      <c r="Z14" s="781"/>
      <c r="AA14" s="781"/>
      <c r="AB14" s="705"/>
      <c r="AC14" s="705"/>
      <c r="AD14" s="705"/>
      <c r="AE14" s="705"/>
      <c r="AF14" s="705"/>
      <c r="AG14" s="705"/>
      <c r="AH14" s="705"/>
      <c r="AI14" s="705"/>
      <c r="AJ14" s="705"/>
      <c r="AK14" s="705"/>
      <c r="AL14" s="712"/>
      <c r="AM14" s="729"/>
      <c r="AN14" s="729"/>
      <c r="AO14" s="729"/>
      <c r="AP14" s="729"/>
      <c r="AQ14" s="729"/>
      <c r="AR14" s="729"/>
      <c r="AS14" s="713" t="s">
        <v>852</v>
      </c>
      <c r="AT14" s="714"/>
      <c r="AU14" s="714"/>
      <c r="AV14" s="714"/>
      <c r="AW14" s="714"/>
      <c r="AX14" s="714"/>
      <c r="AY14" s="714"/>
      <c r="AZ14" s="714"/>
      <c r="BA14" s="714"/>
      <c r="BB14" s="715"/>
      <c r="BC14" s="221"/>
      <c r="BD14" s="221"/>
      <c r="BE14" s="221"/>
      <c r="BF14" s="221"/>
      <c r="BG14" s="221"/>
      <c r="BH14" s="221"/>
      <c r="BI14" s="221"/>
      <c r="BJ14" s="221"/>
      <c r="BK14" s="221"/>
      <c r="BL14" s="221"/>
      <c r="BM14" s="221"/>
      <c r="BN14" s="221"/>
      <c r="BO14" s="221"/>
    </row>
    <row r="15" spans="1:67" ht="12" customHeight="1" x14ac:dyDescent="0.2">
      <c r="A15" s="814"/>
      <c r="B15" s="414" t="s">
        <v>361</v>
      </c>
      <c r="C15" s="412" t="s">
        <v>1531</v>
      </c>
      <c r="D15" s="499" t="s">
        <v>379</v>
      </c>
      <c r="E15" s="500" t="s">
        <v>1532</v>
      </c>
      <c r="F15" s="814"/>
      <c r="G15" s="822" t="s">
        <v>781</v>
      </c>
      <c r="H15" s="823"/>
      <c r="I15" s="823"/>
      <c r="J15" s="823"/>
      <c r="K15" s="824"/>
      <c r="L15" s="758" t="s">
        <v>787</v>
      </c>
      <c r="M15" s="759"/>
      <c r="N15" s="759"/>
      <c r="O15" s="759"/>
      <c r="P15" s="759"/>
      <c r="Q15" s="759"/>
      <c r="R15" s="759"/>
      <c r="S15" s="759"/>
      <c r="T15" s="759"/>
      <c r="U15" s="760"/>
      <c r="V15" s="820"/>
      <c r="W15" s="780"/>
      <c r="X15" s="781"/>
      <c r="Y15" s="781"/>
      <c r="Z15" s="781"/>
      <c r="AA15" s="781"/>
      <c r="AB15" s="705"/>
      <c r="AC15" s="705"/>
      <c r="AD15" s="705"/>
      <c r="AE15" s="705"/>
      <c r="AF15" s="705"/>
      <c r="AG15" s="705"/>
      <c r="AH15" s="705"/>
      <c r="AI15" s="705"/>
      <c r="AJ15" s="705"/>
      <c r="AK15" s="705"/>
      <c r="AL15" s="712"/>
      <c r="AM15" s="729"/>
      <c r="AN15" s="729"/>
      <c r="AO15" s="729"/>
      <c r="AP15" s="729"/>
      <c r="AQ15" s="729"/>
      <c r="AR15" s="729"/>
      <c r="AS15" s="713" t="s">
        <v>853</v>
      </c>
      <c r="AT15" s="714"/>
      <c r="AU15" s="714"/>
      <c r="AV15" s="714"/>
      <c r="AW15" s="714"/>
      <c r="AX15" s="714"/>
      <c r="AY15" s="714"/>
      <c r="AZ15" s="714"/>
      <c r="BA15" s="714"/>
      <c r="BB15" s="715"/>
    </row>
    <row r="16" spans="1:67" ht="12" customHeight="1" x14ac:dyDescent="0.2">
      <c r="A16" s="814"/>
      <c r="B16" s="414" t="s">
        <v>362</v>
      </c>
      <c r="C16" s="412" t="s">
        <v>1533</v>
      </c>
      <c r="D16" s="499" t="s">
        <v>381</v>
      </c>
      <c r="E16" s="500" t="s">
        <v>1534</v>
      </c>
      <c r="F16" s="814"/>
      <c r="G16" s="792"/>
      <c r="H16" s="793"/>
      <c r="I16" s="793"/>
      <c r="J16" s="793"/>
      <c r="K16" s="794"/>
      <c r="L16" s="764"/>
      <c r="M16" s="765"/>
      <c r="N16" s="765"/>
      <c r="O16" s="765"/>
      <c r="P16" s="765"/>
      <c r="Q16" s="765"/>
      <c r="R16" s="765"/>
      <c r="S16" s="765"/>
      <c r="T16" s="765"/>
      <c r="U16" s="766"/>
      <c r="V16" s="820"/>
      <c r="W16" s="780"/>
      <c r="X16" s="781"/>
      <c r="Y16" s="781"/>
      <c r="Z16" s="781"/>
      <c r="AA16" s="781"/>
      <c r="AB16" s="705"/>
      <c r="AC16" s="705"/>
      <c r="AD16" s="705"/>
      <c r="AE16" s="705"/>
      <c r="AF16" s="705"/>
      <c r="AG16" s="705"/>
      <c r="AH16" s="705"/>
      <c r="AI16" s="705"/>
      <c r="AJ16" s="705"/>
      <c r="AK16" s="705"/>
      <c r="AL16" s="712"/>
      <c r="AM16" s="729"/>
      <c r="AN16" s="729"/>
      <c r="AO16" s="729"/>
      <c r="AP16" s="729"/>
      <c r="AQ16" s="729"/>
      <c r="AR16" s="729"/>
      <c r="AS16" s="705" t="s">
        <v>855</v>
      </c>
      <c r="AT16" s="705"/>
      <c r="AU16" s="705"/>
      <c r="AV16" s="705"/>
      <c r="AW16" s="705"/>
      <c r="AX16" s="705"/>
      <c r="AY16" s="705"/>
      <c r="AZ16" s="705"/>
      <c r="BA16" s="705"/>
      <c r="BB16" s="705"/>
    </row>
    <row r="17" spans="1:65" ht="12" customHeight="1" x14ac:dyDescent="0.2">
      <c r="A17" s="814"/>
      <c r="B17" s="414" t="s">
        <v>363</v>
      </c>
      <c r="C17" s="412" t="s">
        <v>1535</v>
      </c>
      <c r="D17" s="499" t="s">
        <v>383</v>
      </c>
      <c r="E17" s="500" t="s">
        <v>1536</v>
      </c>
      <c r="F17" s="814"/>
      <c r="G17" s="792"/>
      <c r="H17" s="793"/>
      <c r="I17" s="793"/>
      <c r="J17" s="793"/>
      <c r="K17" s="794"/>
      <c r="L17" s="758" t="s">
        <v>788</v>
      </c>
      <c r="M17" s="759"/>
      <c r="N17" s="759"/>
      <c r="O17" s="759"/>
      <c r="P17" s="759"/>
      <c r="Q17" s="759"/>
      <c r="R17" s="759"/>
      <c r="S17" s="759"/>
      <c r="T17" s="759"/>
      <c r="U17" s="760"/>
      <c r="V17" s="820"/>
      <c r="W17" s="780" t="s">
        <v>848</v>
      </c>
      <c r="X17" s="781"/>
      <c r="Y17" s="781"/>
      <c r="Z17" s="781"/>
      <c r="AA17" s="781"/>
      <c r="AB17" s="705" t="s">
        <v>789</v>
      </c>
      <c r="AC17" s="705"/>
      <c r="AD17" s="705"/>
      <c r="AE17" s="705"/>
      <c r="AF17" s="705"/>
      <c r="AG17" s="705"/>
      <c r="AH17" s="705"/>
      <c r="AI17" s="705"/>
      <c r="AJ17" s="705"/>
      <c r="AK17" s="705"/>
      <c r="AL17" s="712"/>
      <c r="AM17" s="729" t="s">
        <v>868</v>
      </c>
      <c r="AN17" s="729"/>
      <c r="AO17" s="729"/>
      <c r="AP17" s="729"/>
      <c r="AQ17" s="729"/>
      <c r="AR17" s="798" t="s">
        <v>859</v>
      </c>
      <c r="AS17" s="798"/>
      <c r="AT17" s="798"/>
      <c r="AU17" s="798"/>
      <c r="AV17" s="798"/>
      <c r="AW17" s="798"/>
      <c r="AX17" s="798"/>
      <c r="AY17" s="798"/>
      <c r="AZ17" s="798"/>
      <c r="BA17" s="798"/>
      <c r="BB17" s="798"/>
      <c r="BC17" s="221"/>
      <c r="BD17" s="221"/>
      <c r="BE17" s="221"/>
      <c r="BF17" s="221"/>
      <c r="BG17" s="221"/>
      <c r="BH17" s="221"/>
      <c r="BI17" s="221"/>
      <c r="BJ17" s="221"/>
      <c r="BK17" s="221"/>
      <c r="BL17" s="221"/>
      <c r="BM17" s="221"/>
    </row>
    <row r="18" spans="1:65" ht="12" customHeight="1" x14ac:dyDescent="0.2">
      <c r="A18" s="814"/>
      <c r="B18" s="414" t="s">
        <v>364</v>
      </c>
      <c r="C18" s="412" t="s">
        <v>1537</v>
      </c>
      <c r="D18" s="499" t="s">
        <v>385</v>
      </c>
      <c r="E18" s="500" t="s">
        <v>1538</v>
      </c>
      <c r="F18" s="814"/>
      <c r="G18" s="792"/>
      <c r="H18" s="793"/>
      <c r="I18" s="793"/>
      <c r="J18" s="793"/>
      <c r="K18" s="794"/>
      <c r="L18" s="764"/>
      <c r="M18" s="765"/>
      <c r="N18" s="765"/>
      <c r="O18" s="765"/>
      <c r="P18" s="765"/>
      <c r="Q18" s="765"/>
      <c r="R18" s="765"/>
      <c r="S18" s="765"/>
      <c r="T18" s="765"/>
      <c r="U18" s="766"/>
      <c r="V18" s="820"/>
      <c r="W18" s="780"/>
      <c r="X18" s="781"/>
      <c r="Y18" s="781"/>
      <c r="Z18" s="781"/>
      <c r="AA18" s="781"/>
      <c r="AB18" s="705"/>
      <c r="AC18" s="705"/>
      <c r="AD18" s="705"/>
      <c r="AE18" s="705"/>
      <c r="AF18" s="705"/>
      <c r="AG18" s="705"/>
      <c r="AH18" s="705"/>
      <c r="AI18" s="705"/>
      <c r="AJ18" s="705"/>
      <c r="AK18" s="705"/>
      <c r="AL18" s="712"/>
      <c r="AM18" s="729"/>
      <c r="AN18" s="729"/>
      <c r="AO18" s="729"/>
      <c r="AP18" s="729"/>
      <c r="AQ18" s="729"/>
      <c r="AR18" s="702" t="s">
        <v>861</v>
      </c>
      <c r="AS18" s="702"/>
      <c r="AT18" s="702"/>
      <c r="AU18" s="703"/>
      <c r="AV18" s="703"/>
      <c r="AW18" s="703"/>
      <c r="AX18" s="703"/>
      <c r="AY18" s="703"/>
      <c r="AZ18" s="703"/>
      <c r="BA18" s="703"/>
      <c r="BB18" s="703"/>
    </row>
    <row r="19" spans="1:65" ht="12" customHeight="1" x14ac:dyDescent="0.2">
      <c r="A19" s="814"/>
      <c r="B19" s="414" t="s">
        <v>365</v>
      </c>
      <c r="C19" s="412" t="s">
        <v>1539</v>
      </c>
      <c r="D19" s="499" t="s">
        <v>387</v>
      </c>
      <c r="E19" s="500" t="s">
        <v>1540</v>
      </c>
      <c r="F19" s="814"/>
      <c r="G19" s="792"/>
      <c r="H19" s="793"/>
      <c r="I19" s="793"/>
      <c r="J19" s="793"/>
      <c r="K19" s="794"/>
      <c r="L19" s="758" t="s">
        <v>790</v>
      </c>
      <c r="M19" s="759"/>
      <c r="N19" s="759"/>
      <c r="O19" s="759"/>
      <c r="P19" s="759"/>
      <c r="Q19" s="759"/>
      <c r="R19" s="759"/>
      <c r="S19" s="759"/>
      <c r="T19" s="759"/>
      <c r="U19" s="760"/>
      <c r="V19" s="820"/>
      <c r="W19" s="780"/>
      <c r="X19" s="781"/>
      <c r="Y19" s="781"/>
      <c r="Z19" s="781"/>
      <c r="AA19" s="781"/>
      <c r="AB19" s="705"/>
      <c r="AC19" s="705"/>
      <c r="AD19" s="705"/>
      <c r="AE19" s="705"/>
      <c r="AF19" s="705"/>
      <c r="AG19" s="705"/>
      <c r="AH19" s="705"/>
      <c r="AI19" s="705"/>
      <c r="AJ19" s="705"/>
      <c r="AK19" s="705"/>
      <c r="AL19" s="712"/>
      <c r="AM19" s="729"/>
      <c r="AN19" s="729"/>
      <c r="AO19" s="729"/>
      <c r="AP19" s="729"/>
      <c r="AQ19" s="729"/>
      <c r="AR19" s="705" t="s">
        <v>860</v>
      </c>
      <c r="AS19" s="705"/>
      <c r="AT19" s="705"/>
      <c r="AU19" s="705"/>
      <c r="AV19" s="705"/>
      <c r="AW19" s="705"/>
      <c r="AX19" s="705"/>
      <c r="AY19" s="705"/>
      <c r="AZ19" s="705"/>
      <c r="BA19" s="705"/>
      <c r="BB19" s="705"/>
    </row>
    <row r="20" spans="1:65" ht="12" customHeight="1" x14ac:dyDescent="0.2">
      <c r="A20" s="814"/>
      <c r="B20" s="414" t="s">
        <v>775</v>
      </c>
      <c r="C20" s="412" t="s">
        <v>1541</v>
      </c>
      <c r="D20" s="499" t="s">
        <v>791</v>
      </c>
      <c r="E20" s="500" t="s">
        <v>1542</v>
      </c>
      <c r="F20" s="814"/>
      <c r="G20" s="795"/>
      <c r="H20" s="796"/>
      <c r="I20" s="796"/>
      <c r="J20" s="796"/>
      <c r="K20" s="797"/>
      <c r="L20" s="764"/>
      <c r="M20" s="765"/>
      <c r="N20" s="765"/>
      <c r="O20" s="765"/>
      <c r="P20" s="765"/>
      <c r="Q20" s="765"/>
      <c r="R20" s="765"/>
      <c r="S20" s="765"/>
      <c r="T20" s="765"/>
      <c r="U20" s="766"/>
      <c r="V20" s="820"/>
      <c r="W20" s="780"/>
      <c r="X20" s="781"/>
      <c r="Y20" s="781"/>
      <c r="Z20" s="781"/>
      <c r="AA20" s="781"/>
      <c r="AB20" s="705"/>
      <c r="AC20" s="705"/>
      <c r="AD20" s="705"/>
      <c r="AE20" s="705"/>
      <c r="AF20" s="705"/>
      <c r="AG20" s="705"/>
      <c r="AH20" s="705"/>
      <c r="AI20" s="705"/>
      <c r="AJ20" s="705"/>
      <c r="AK20" s="705"/>
      <c r="AL20" s="712"/>
      <c r="AM20" s="729"/>
      <c r="AN20" s="729"/>
      <c r="AO20" s="729"/>
      <c r="AP20" s="729"/>
      <c r="AQ20" s="729"/>
      <c r="AR20" s="705"/>
      <c r="AS20" s="705"/>
      <c r="AT20" s="705"/>
      <c r="AU20" s="705"/>
      <c r="AV20" s="705"/>
      <c r="AW20" s="705"/>
      <c r="AX20" s="705"/>
      <c r="AY20" s="705"/>
      <c r="AZ20" s="705"/>
      <c r="BA20" s="705"/>
      <c r="BB20" s="705"/>
      <c r="BC20" s="221"/>
      <c r="BD20" s="221"/>
      <c r="BE20" s="221"/>
      <c r="BF20" s="221"/>
      <c r="BG20" s="221"/>
      <c r="BH20" s="221"/>
      <c r="BI20" s="221"/>
      <c r="BJ20" s="221"/>
      <c r="BK20" s="221"/>
      <c r="BL20" s="221"/>
      <c r="BM20" s="221"/>
    </row>
    <row r="21" spans="1:65" ht="12" customHeight="1" x14ac:dyDescent="0.2">
      <c r="A21" s="814"/>
      <c r="B21" s="414" t="s">
        <v>792</v>
      </c>
      <c r="C21" s="412" t="s">
        <v>1543</v>
      </c>
      <c r="D21" s="499" t="s">
        <v>793</v>
      </c>
      <c r="E21" s="500" t="s">
        <v>1544</v>
      </c>
      <c r="F21" s="814"/>
      <c r="G21" s="822" t="s">
        <v>794</v>
      </c>
      <c r="H21" s="823"/>
      <c r="I21" s="823"/>
      <c r="J21" s="823"/>
      <c r="K21" s="824"/>
      <c r="L21" s="758" t="s">
        <v>795</v>
      </c>
      <c r="M21" s="759"/>
      <c r="N21" s="759"/>
      <c r="O21" s="759"/>
      <c r="P21" s="759"/>
      <c r="Q21" s="759"/>
      <c r="R21" s="759"/>
      <c r="S21" s="759"/>
      <c r="T21" s="759"/>
      <c r="U21" s="760"/>
      <c r="V21" s="820"/>
      <c r="W21" s="736" t="s">
        <v>823</v>
      </c>
      <c r="X21" s="737"/>
      <c r="Y21" s="737"/>
      <c r="Z21" s="737"/>
      <c r="AA21" s="737"/>
      <c r="AB21" s="737"/>
      <c r="AC21" s="737"/>
      <c r="AD21" s="737"/>
      <c r="AE21" s="737"/>
      <c r="AF21" s="737"/>
      <c r="AG21" s="737"/>
      <c r="AH21" s="737"/>
      <c r="AI21" s="737"/>
      <c r="AJ21" s="737"/>
      <c r="AK21" s="738"/>
      <c r="AL21" s="712"/>
      <c r="AM21" s="729"/>
      <c r="AN21" s="729"/>
      <c r="AO21" s="729"/>
      <c r="AP21" s="729"/>
      <c r="AQ21" s="729"/>
      <c r="AR21" s="705"/>
      <c r="AS21" s="705"/>
      <c r="AT21" s="705"/>
      <c r="AU21" s="705"/>
      <c r="AV21" s="705"/>
      <c r="AW21" s="705"/>
      <c r="AX21" s="705"/>
      <c r="AY21" s="705"/>
      <c r="AZ21" s="705"/>
      <c r="BA21" s="705"/>
      <c r="BB21" s="705"/>
    </row>
    <row r="22" spans="1:65" ht="12" customHeight="1" x14ac:dyDescent="0.2">
      <c r="A22" s="814"/>
      <c r="B22" s="414" t="s">
        <v>796</v>
      </c>
      <c r="C22" s="412" t="s">
        <v>1545</v>
      </c>
      <c r="D22" s="499" t="s">
        <v>797</v>
      </c>
      <c r="E22" s="500" t="s">
        <v>1546</v>
      </c>
      <c r="F22" s="814"/>
      <c r="G22" s="792"/>
      <c r="H22" s="793"/>
      <c r="I22" s="793"/>
      <c r="J22" s="793"/>
      <c r="K22" s="794"/>
      <c r="L22" s="764"/>
      <c r="M22" s="765"/>
      <c r="N22" s="765"/>
      <c r="O22" s="765"/>
      <c r="P22" s="765"/>
      <c r="Q22" s="765"/>
      <c r="R22" s="765"/>
      <c r="S22" s="765"/>
      <c r="T22" s="765"/>
      <c r="U22" s="766"/>
      <c r="V22" s="820"/>
      <c r="W22" s="786"/>
      <c r="X22" s="787"/>
      <c r="Y22" s="787"/>
      <c r="Z22" s="787"/>
      <c r="AA22" s="787"/>
      <c r="AB22" s="787"/>
      <c r="AC22" s="787"/>
      <c r="AD22" s="787"/>
      <c r="AE22" s="787"/>
      <c r="AF22" s="787"/>
      <c r="AG22" s="787"/>
      <c r="AH22" s="787"/>
      <c r="AI22" s="787"/>
      <c r="AJ22" s="787"/>
      <c r="AK22" s="788"/>
      <c r="AL22" s="712"/>
      <c r="AM22" s="729"/>
      <c r="AN22" s="729"/>
      <c r="AO22" s="729"/>
      <c r="AP22" s="729"/>
      <c r="AQ22" s="729"/>
      <c r="AR22" s="703"/>
      <c r="AS22" s="703"/>
      <c r="AT22" s="703"/>
      <c r="AU22" s="704" t="s">
        <v>862</v>
      </c>
      <c r="AV22" s="704"/>
      <c r="AW22" s="704"/>
      <c r="AX22" s="703"/>
      <c r="AY22" s="703"/>
      <c r="AZ22" s="703"/>
      <c r="BA22" s="703"/>
      <c r="BB22" s="703"/>
    </row>
    <row r="23" spans="1:65" ht="12" customHeight="1" x14ac:dyDescent="0.2">
      <c r="A23" s="814"/>
      <c r="B23" s="414" t="s">
        <v>798</v>
      </c>
      <c r="C23" s="412" t="s">
        <v>1547</v>
      </c>
      <c r="D23" s="499" t="s">
        <v>799</v>
      </c>
      <c r="E23" s="500" t="s">
        <v>1548</v>
      </c>
      <c r="F23" s="814"/>
      <c r="G23" s="792"/>
      <c r="H23" s="793"/>
      <c r="I23" s="793"/>
      <c r="J23" s="793"/>
      <c r="K23" s="794"/>
      <c r="L23" s="758" t="s">
        <v>800</v>
      </c>
      <c r="M23" s="759"/>
      <c r="N23" s="759"/>
      <c r="O23" s="759"/>
      <c r="P23" s="759"/>
      <c r="Q23" s="759"/>
      <c r="R23" s="759"/>
      <c r="S23" s="759"/>
      <c r="T23" s="759"/>
      <c r="U23" s="760"/>
      <c r="V23" s="820"/>
      <c r="W23" s="746" t="s">
        <v>830</v>
      </c>
      <c r="X23" s="747"/>
      <c r="Y23" s="747"/>
      <c r="Z23" s="747"/>
      <c r="AA23" s="748"/>
      <c r="AB23" s="713" t="s">
        <v>824</v>
      </c>
      <c r="AC23" s="714"/>
      <c r="AD23" s="714"/>
      <c r="AE23" s="714"/>
      <c r="AF23" s="714"/>
      <c r="AG23" s="714"/>
      <c r="AH23" s="714"/>
      <c r="AI23" s="714"/>
      <c r="AJ23" s="714"/>
      <c r="AK23" s="715"/>
      <c r="AL23" s="712"/>
      <c r="AM23" s="729"/>
      <c r="AN23" s="729"/>
      <c r="AO23" s="729"/>
      <c r="AP23" s="729"/>
      <c r="AQ23" s="729"/>
      <c r="AR23" s="785" t="s">
        <v>863</v>
      </c>
      <c r="AS23" s="785"/>
      <c r="AT23" s="785"/>
      <c r="AU23" s="785"/>
      <c r="AV23" s="785"/>
      <c r="AW23" s="785"/>
      <c r="AX23" s="785"/>
      <c r="AY23" s="785"/>
      <c r="AZ23" s="785"/>
      <c r="BA23" s="785"/>
      <c r="BB23" s="785"/>
      <c r="BC23" s="221"/>
      <c r="BD23" s="221"/>
      <c r="BE23" s="221"/>
      <c r="BF23" s="221"/>
      <c r="BG23" s="221"/>
      <c r="BH23" s="221"/>
      <c r="BI23" s="221"/>
      <c r="BJ23" s="221"/>
      <c r="BK23" s="221"/>
      <c r="BL23" s="221"/>
      <c r="BM23" s="221"/>
    </row>
    <row r="24" spans="1:65" ht="12" customHeight="1" x14ac:dyDescent="0.2">
      <c r="A24" s="814"/>
      <c r="B24" s="414" t="s">
        <v>801</v>
      </c>
      <c r="C24" s="412" t="s">
        <v>1549</v>
      </c>
      <c r="D24" s="499" t="s">
        <v>802</v>
      </c>
      <c r="E24" s="500" t="s">
        <v>1550</v>
      </c>
      <c r="F24" s="814"/>
      <c r="G24" s="792"/>
      <c r="H24" s="793"/>
      <c r="I24" s="793"/>
      <c r="J24" s="793"/>
      <c r="K24" s="794"/>
      <c r="L24" s="761"/>
      <c r="M24" s="762"/>
      <c r="N24" s="762"/>
      <c r="O24" s="762"/>
      <c r="P24" s="762"/>
      <c r="Q24" s="762"/>
      <c r="R24" s="762"/>
      <c r="S24" s="762"/>
      <c r="T24" s="762"/>
      <c r="U24" s="763"/>
      <c r="V24" s="820"/>
      <c r="W24" s="749"/>
      <c r="X24" s="750"/>
      <c r="Y24" s="750"/>
      <c r="Z24" s="750"/>
      <c r="AA24" s="751"/>
      <c r="AB24" s="713" t="s">
        <v>825</v>
      </c>
      <c r="AC24" s="714"/>
      <c r="AD24" s="714"/>
      <c r="AE24" s="714"/>
      <c r="AF24" s="714"/>
      <c r="AG24" s="714"/>
      <c r="AH24" s="714"/>
      <c r="AI24" s="714"/>
      <c r="AJ24" s="714"/>
      <c r="AK24" s="715"/>
      <c r="AL24" s="712"/>
      <c r="AM24" s="729"/>
      <c r="AN24" s="729"/>
      <c r="AO24" s="729"/>
      <c r="AP24" s="729"/>
      <c r="AQ24" s="729"/>
      <c r="AR24" s="785"/>
      <c r="AS24" s="785"/>
      <c r="AT24" s="785"/>
      <c r="AU24" s="785"/>
      <c r="AV24" s="785"/>
      <c r="AW24" s="785"/>
      <c r="AX24" s="785"/>
      <c r="AY24" s="785"/>
      <c r="AZ24" s="785"/>
      <c r="BA24" s="785"/>
      <c r="BB24" s="785"/>
      <c r="BF24" s="221"/>
    </row>
    <row r="25" spans="1:65" ht="12" customHeight="1" x14ac:dyDescent="0.2">
      <c r="A25" s="814"/>
      <c r="B25" s="414" t="s">
        <v>1551</v>
      </c>
      <c r="C25" s="412" t="s">
        <v>1552</v>
      </c>
      <c r="D25" s="499" t="s">
        <v>819</v>
      </c>
      <c r="E25" s="500" t="s">
        <v>1553</v>
      </c>
      <c r="F25" s="814"/>
      <c r="G25" s="792"/>
      <c r="H25" s="793"/>
      <c r="I25" s="793"/>
      <c r="J25" s="793"/>
      <c r="K25" s="794"/>
      <c r="L25" s="764"/>
      <c r="M25" s="765"/>
      <c r="N25" s="765"/>
      <c r="O25" s="765"/>
      <c r="P25" s="765"/>
      <c r="Q25" s="765"/>
      <c r="R25" s="765"/>
      <c r="S25" s="765"/>
      <c r="T25" s="765"/>
      <c r="U25" s="766"/>
      <c r="V25" s="820"/>
      <c r="W25" s="749"/>
      <c r="X25" s="750"/>
      <c r="Y25" s="750"/>
      <c r="Z25" s="750"/>
      <c r="AA25" s="751"/>
      <c r="AB25" s="713" t="s">
        <v>826</v>
      </c>
      <c r="AC25" s="714"/>
      <c r="AD25" s="714"/>
      <c r="AE25" s="714"/>
      <c r="AF25" s="714"/>
      <c r="AG25" s="714"/>
      <c r="AH25" s="714"/>
      <c r="AI25" s="714"/>
      <c r="AJ25" s="714"/>
      <c r="AK25" s="715"/>
      <c r="AL25" s="712"/>
      <c r="AM25" s="729"/>
      <c r="AN25" s="729"/>
      <c r="AO25" s="729"/>
      <c r="AP25" s="729"/>
      <c r="AQ25" s="729"/>
      <c r="AR25" s="703"/>
      <c r="AS25" s="703"/>
      <c r="AT25" s="703"/>
      <c r="AU25" s="703"/>
      <c r="AV25" s="703"/>
      <c r="AW25" s="703"/>
      <c r="AX25" s="704" t="s">
        <v>864</v>
      </c>
      <c r="AY25" s="704"/>
      <c r="AZ25" s="703"/>
      <c r="BA25" s="703"/>
      <c r="BB25" s="703"/>
      <c r="BF25" s="221"/>
    </row>
    <row r="26" spans="1:65" ht="12" customHeight="1" x14ac:dyDescent="0.2">
      <c r="A26" s="814"/>
      <c r="B26" s="414" t="s">
        <v>1554</v>
      </c>
      <c r="C26" s="412" t="s">
        <v>1555</v>
      </c>
      <c r="D26" s="499" t="s">
        <v>1556</v>
      </c>
      <c r="E26" s="500" t="s">
        <v>1557</v>
      </c>
      <c r="F26" s="814"/>
      <c r="G26" s="792"/>
      <c r="H26" s="793"/>
      <c r="I26" s="793"/>
      <c r="J26" s="793"/>
      <c r="K26" s="794"/>
      <c r="L26" s="758" t="s">
        <v>803</v>
      </c>
      <c r="M26" s="759"/>
      <c r="N26" s="759"/>
      <c r="O26" s="759"/>
      <c r="P26" s="759"/>
      <c r="Q26" s="759"/>
      <c r="R26" s="759"/>
      <c r="S26" s="759"/>
      <c r="T26" s="759"/>
      <c r="U26" s="760"/>
      <c r="V26" s="820"/>
      <c r="W26" s="749"/>
      <c r="X26" s="750"/>
      <c r="Y26" s="750"/>
      <c r="Z26" s="750"/>
      <c r="AA26" s="751"/>
      <c r="AB26" s="713" t="s">
        <v>827</v>
      </c>
      <c r="AC26" s="714"/>
      <c r="AD26" s="714"/>
      <c r="AE26" s="714"/>
      <c r="AF26" s="714"/>
      <c r="AG26" s="714"/>
      <c r="AH26" s="714"/>
      <c r="AI26" s="714"/>
      <c r="AJ26" s="714"/>
      <c r="AK26" s="715"/>
      <c r="AL26" s="712"/>
      <c r="AM26" s="729"/>
      <c r="AN26" s="729"/>
      <c r="AO26" s="729"/>
      <c r="AP26" s="729"/>
      <c r="AQ26" s="729"/>
      <c r="AR26" s="785" t="s">
        <v>865</v>
      </c>
      <c r="AS26" s="785"/>
      <c r="AT26" s="785"/>
      <c r="AU26" s="785"/>
      <c r="AV26" s="785"/>
      <c r="AW26" s="785"/>
      <c r="AX26" s="785"/>
      <c r="AY26" s="785"/>
      <c r="AZ26" s="785"/>
      <c r="BA26" s="785"/>
      <c r="BB26" s="785"/>
      <c r="BC26" s="221"/>
      <c r="BD26" s="221"/>
      <c r="BE26" s="221"/>
      <c r="BF26" s="221"/>
      <c r="BG26" s="221"/>
      <c r="BH26" s="221"/>
      <c r="BI26" s="221"/>
      <c r="BJ26" s="221"/>
      <c r="BK26" s="221"/>
      <c r="BL26" s="221"/>
      <c r="BM26" s="221"/>
    </row>
    <row r="27" spans="1:65" ht="12" customHeight="1" x14ac:dyDescent="0.2">
      <c r="A27" s="814"/>
      <c r="B27" s="414" t="s">
        <v>1558</v>
      </c>
      <c r="C27" s="412" t="s">
        <v>1559</v>
      </c>
      <c r="D27" s="499" t="s">
        <v>1560</v>
      </c>
      <c r="E27" s="500" t="s">
        <v>1561</v>
      </c>
      <c r="F27" s="814"/>
      <c r="G27" s="792"/>
      <c r="H27" s="793"/>
      <c r="I27" s="793"/>
      <c r="J27" s="793"/>
      <c r="K27" s="794"/>
      <c r="L27" s="761"/>
      <c r="M27" s="762"/>
      <c r="N27" s="762"/>
      <c r="O27" s="762"/>
      <c r="P27" s="762"/>
      <c r="Q27" s="762"/>
      <c r="R27" s="762"/>
      <c r="S27" s="762"/>
      <c r="T27" s="762"/>
      <c r="U27" s="763"/>
      <c r="V27" s="820"/>
      <c r="W27" s="749"/>
      <c r="X27" s="750"/>
      <c r="Y27" s="750"/>
      <c r="Z27" s="750"/>
      <c r="AA27" s="751"/>
      <c r="AB27" s="713" t="s">
        <v>828</v>
      </c>
      <c r="AC27" s="714"/>
      <c r="AD27" s="714"/>
      <c r="AE27" s="714"/>
      <c r="AF27" s="714"/>
      <c r="AG27" s="714"/>
      <c r="AH27" s="714"/>
      <c r="AI27" s="714"/>
      <c r="AJ27" s="714"/>
      <c r="AK27" s="715"/>
      <c r="AL27" s="712"/>
      <c r="AM27" s="729"/>
      <c r="AN27" s="729"/>
      <c r="AO27" s="729"/>
      <c r="AP27" s="729"/>
      <c r="AQ27" s="729"/>
      <c r="AR27" s="785"/>
      <c r="AS27" s="785"/>
      <c r="AT27" s="785"/>
      <c r="AU27" s="785"/>
      <c r="AV27" s="785"/>
      <c r="AW27" s="785"/>
      <c r="AX27" s="785"/>
      <c r="AY27" s="785"/>
      <c r="AZ27" s="785"/>
      <c r="BA27" s="785"/>
      <c r="BB27" s="785"/>
    </row>
    <row r="28" spans="1:65" ht="12" customHeight="1" x14ac:dyDescent="0.2">
      <c r="A28" s="814"/>
      <c r="B28" s="414" t="s">
        <v>1562</v>
      </c>
      <c r="C28" s="412" t="s">
        <v>1563</v>
      </c>
      <c r="D28" s="499" t="s">
        <v>1564</v>
      </c>
      <c r="E28" s="500" t="s">
        <v>1565</v>
      </c>
      <c r="F28" s="814"/>
      <c r="G28" s="795"/>
      <c r="H28" s="796"/>
      <c r="I28" s="796"/>
      <c r="J28" s="796"/>
      <c r="K28" s="797"/>
      <c r="L28" s="764"/>
      <c r="M28" s="765"/>
      <c r="N28" s="765"/>
      <c r="O28" s="765"/>
      <c r="P28" s="765"/>
      <c r="Q28" s="765"/>
      <c r="R28" s="765"/>
      <c r="S28" s="765"/>
      <c r="T28" s="765"/>
      <c r="U28" s="766"/>
      <c r="V28" s="820"/>
      <c r="W28" s="752"/>
      <c r="X28" s="753"/>
      <c r="Y28" s="753"/>
      <c r="Z28" s="753"/>
      <c r="AA28" s="754"/>
      <c r="AB28" s="713" t="s">
        <v>829</v>
      </c>
      <c r="AC28" s="714"/>
      <c r="AD28" s="714"/>
      <c r="AE28" s="714"/>
      <c r="AF28" s="714"/>
      <c r="AG28" s="714"/>
      <c r="AH28" s="714"/>
      <c r="AI28" s="714"/>
      <c r="AJ28" s="714"/>
      <c r="AK28" s="715"/>
      <c r="AL28" s="712"/>
      <c r="AM28" s="729"/>
      <c r="AN28" s="729"/>
      <c r="AO28" s="729"/>
      <c r="AP28" s="729"/>
      <c r="AQ28" s="729"/>
      <c r="AR28" s="703"/>
      <c r="AS28" s="703"/>
      <c r="AT28" s="703"/>
      <c r="AU28" s="703"/>
      <c r="AV28" s="703"/>
      <c r="AW28" s="703"/>
      <c r="AX28" s="703"/>
      <c r="AY28" s="703"/>
      <c r="AZ28" s="704" t="s">
        <v>866</v>
      </c>
      <c r="BA28" s="704"/>
      <c r="BB28" s="704"/>
    </row>
    <row r="29" spans="1:65" ht="12" customHeight="1" x14ac:dyDescent="0.2">
      <c r="A29" s="814"/>
      <c r="B29" s="414" t="s">
        <v>1566</v>
      </c>
      <c r="C29" s="412" t="s">
        <v>1567</v>
      </c>
      <c r="D29" s="499" t="s">
        <v>1568</v>
      </c>
      <c r="E29" s="500"/>
      <c r="F29" s="814"/>
      <c r="G29" s="822" t="s">
        <v>804</v>
      </c>
      <c r="H29" s="823"/>
      <c r="I29" s="823"/>
      <c r="J29" s="823"/>
      <c r="K29" s="824"/>
      <c r="L29" s="767" t="s">
        <v>805</v>
      </c>
      <c r="M29" s="768"/>
      <c r="N29" s="769"/>
      <c r="O29" s="758" t="s">
        <v>806</v>
      </c>
      <c r="P29" s="759"/>
      <c r="Q29" s="759"/>
      <c r="R29" s="759"/>
      <c r="S29" s="759"/>
      <c r="T29" s="759"/>
      <c r="U29" s="760"/>
      <c r="V29" s="820"/>
      <c r="W29" s="746" t="s">
        <v>831</v>
      </c>
      <c r="X29" s="747"/>
      <c r="Y29" s="747"/>
      <c r="Z29" s="747"/>
      <c r="AA29" s="748"/>
      <c r="AB29" s="782" t="s">
        <v>832</v>
      </c>
      <c r="AC29" s="783"/>
      <c r="AD29" s="783"/>
      <c r="AE29" s="783"/>
      <c r="AF29" s="783"/>
      <c r="AG29" s="783"/>
      <c r="AH29" s="783"/>
      <c r="AI29" s="783"/>
      <c r="AJ29" s="783"/>
      <c r="AK29" s="784"/>
      <c r="AL29" s="712"/>
      <c r="AM29" s="729"/>
      <c r="AN29" s="729"/>
      <c r="AO29" s="729"/>
      <c r="AP29" s="729"/>
      <c r="AQ29" s="729"/>
      <c r="AR29" s="789" t="s">
        <v>867</v>
      </c>
      <c r="AS29" s="789"/>
      <c r="AT29" s="789"/>
      <c r="AU29" s="789"/>
      <c r="AV29" s="789"/>
      <c r="AW29" s="789"/>
      <c r="AX29" s="789"/>
      <c r="AY29" s="789"/>
      <c r="AZ29" s="789"/>
      <c r="BA29" s="789"/>
      <c r="BB29" s="789"/>
      <c r="BC29" s="221"/>
      <c r="BD29" s="221"/>
      <c r="BE29" s="221"/>
      <c r="BF29" s="221"/>
      <c r="BG29" s="221"/>
      <c r="BH29" s="221"/>
      <c r="BI29" s="221"/>
      <c r="BJ29" s="221"/>
      <c r="BK29" s="221"/>
      <c r="BL29" s="221"/>
      <c r="BM29" s="221"/>
    </row>
    <row r="30" spans="1:65" ht="12" customHeight="1" thickBot="1" x14ac:dyDescent="0.25">
      <c r="A30" s="814"/>
      <c r="B30" s="501" t="s">
        <v>1569</v>
      </c>
      <c r="C30" s="457" t="s">
        <v>1570</v>
      </c>
      <c r="D30" s="502" t="s">
        <v>1571</v>
      </c>
      <c r="E30" s="503"/>
      <c r="F30" s="814"/>
      <c r="G30" s="792"/>
      <c r="H30" s="793"/>
      <c r="I30" s="793"/>
      <c r="J30" s="793"/>
      <c r="K30" s="794"/>
      <c r="L30" s="770"/>
      <c r="M30" s="771"/>
      <c r="N30" s="772"/>
      <c r="O30" s="761"/>
      <c r="P30" s="762"/>
      <c r="Q30" s="762"/>
      <c r="R30" s="762"/>
      <c r="S30" s="762"/>
      <c r="T30" s="762"/>
      <c r="U30" s="763"/>
      <c r="V30" s="820"/>
      <c r="W30" s="749"/>
      <c r="X30" s="750"/>
      <c r="Y30" s="750"/>
      <c r="Z30" s="750"/>
      <c r="AA30" s="751"/>
      <c r="AB30" s="782" t="s">
        <v>833</v>
      </c>
      <c r="AC30" s="783"/>
      <c r="AD30" s="783"/>
      <c r="AE30" s="783"/>
      <c r="AF30" s="783"/>
      <c r="AG30" s="783"/>
      <c r="AH30" s="783"/>
      <c r="AI30" s="783"/>
      <c r="AJ30" s="783"/>
      <c r="AK30" s="784"/>
      <c r="AL30" s="712"/>
      <c r="AM30" s="729"/>
      <c r="AN30" s="729"/>
      <c r="AO30" s="729"/>
      <c r="AP30" s="729"/>
      <c r="AQ30" s="729"/>
      <c r="AR30" s="789"/>
      <c r="AS30" s="789"/>
      <c r="AT30" s="789"/>
      <c r="AU30" s="789"/>
      <c r="AV30" s="789"/>
      <c r="AW30" s="789"/>
      <c r="AX30" s="789"/>
      <c r="AY30" s="789"/>
      <c r="AZ30" s="789"/>
      <c r="BA30" s="789"/>
      <c r="BB30" s="789"/>
    </row>
    <row r="31" spans="1:65" ht="15" customHeight="1" thickBot="1" x14ac:dyDescent="0.25">
      <c r="A31" s="814"/>
      <c r="B31" s="716" t="s">
        <v>366</v>
      </c>
      <c r="C31" s="717"/>
      <c r="D31" s="717"/>
      <c r="E31" s="718"/>
      <c r="F31" s="814"/>
      <c r="G31" s="792"/>
      <c r="H31" s="793"/>
      <c r="I31" s="793"/>
      <c r="J31" s="793"/>
      <c r="K31" s="794"/>
      <c r="L31" s="773"/>
      <c r="M31" s="774"/>
      <c r="N31" s="775"/>
      <c r="O31" s="764"/>
      <c r="P31" s="765"/>
      <c r="Q31" s="765"/>
      <c r="R31" s="765"/>
      <c r="S31" s="765"/>
      <c r="T31" s="765"/>
      <c r="U31" s="766"/>
      <c r="V31" s="820"/>
      <c r="W31" s="749"/>
      <c r="X31" s="750"/>
      <c r="Y31" s="750"/>
      <c r="Z31" s="750"/>
      <c r="AA31" s="751"/>
      <c r="AB31" s="782" t="s">
        <v>834</v>
      </c>
      <c r="AC31" s="783"/>
      <c r="AD31" s="783"/>
      <c r="AE31" s="783"/>
      <c r="AF31" s="783"/>
      <c r="AG31" s="783"/>
      <c r="AH31" s="783"/>
      <c r="AI31" s="783"/>
      <c r="AJ31" s="783"/>
      <c r="AK31" s="784"/>
      <c r="AL31" s="712"/>
      <c r="AM31" s="729"/>
      <c r="AN31" s="729"/>
      <c r="AO31" s="729"/>
      <c r="AP31" s="729"/>
      <c r="AQ31" s="779"/>
      <c r="AR31" s="789"/>
      <c r="AS31" s="789"/>
      <c r="AT31" s="789"/>
      <c r="AU31" s="789"/>
      <c r="AV31" s="789"/>
      <c r="AW31" s="789"/>
      <c r="AX31" s="789"/>
      <c r="AY31" s="789"/>
      <c r="AZ31" s="789"/>
      <c r="BA31" s="789"/>
      <c r="BB31" s="789"/>
    </row>
    <row r="32" spans="1:65" ht="15" customHeight="1" thickBot="1" x14ac:dyDescent="0.25">
      <c r="A32" s="814"/>
      <c r="B32" s="719" t="s">
        <v>354</v>
      </c>
      <c r="C32" s="720"/>
      <c r="D32" s="721" t="s">
        <v>368</v>
      </c>
      <c r="E32" s="722"/>
      <c r="F32" s="814"/>
      <c r="G32" s="792"/>
      <c r="H32" s="793"/>
      <c r="I32" s="793"/>
      <c r="J32" s="793"/>
      <c r="K32" s="794"/>
      <c r="L32" s="767" t="s">
        <v>807</v>
      </c>
      <c r="M32" s="768"/>
      <c r="N32" s="769"/>
      <c r="O32" s="758" t="s">
        <v>808</v>
      </c>
      <c r="P32" s="759"/>
      <c r="Q32" s="759"/>
      <c r="R32" s="759"/>
      <c r="S32" s="759"/>
      <c r="T32" s="759"/>
      <c r="U32" s="760"/>
      <c r="V32" s="820"/>
      <c r="W32" s="749"/>
      <c r="X32" s="750"/>
      <c r="Y32" s="750"/>
      <c r="Z32" s="750"/>
      <c r="AA32" s="751"/>
      <c r="AB32" s="782" t="s">
        <v>835</v>
      </c>
      <c r="AC32" s="783"/>
      <c r="AD32" s="783"/>
      <c r="AE32" s="783"/>
      <c r="AF32" s="783"/>
      <c r="AG32" s="783"/>
      <c r="AH32" s="783"/>
      <c r="AI32" s="783"/>
      <c r="AJ32" s="783"/>
      <c r="AK32" s="784"/>
      <c r="AL32" s="712"/>
      <c r="AM32" s="729" t="s">
        <v>876</v>
      </c>
      <c r="AN32" s="729"/>
      <c r="AO32" s="729"/>
      <c r="AP32" s="730"/>
      <c r="AQ32" s="731" t="s">
        <v>875</v>
      </c>
      <c r="AR32" s="731"/>
      <c r="AS32" s="422" t="s">
        <v>869</v>
      </c>
      <c r="AT32" s="734" t="s">
        <v>877</v>
      </c>
      <c r="AU32" s="734"/>
      <c r="AV32" s="734"/>
      <c r="AW32" s="734"/>
      <c r="AX32" s="734"/>
      <c r="AY32" s="734"/>
      <c r="AZ32" s="734"/>
      <c r="BA32" s="734"/>
      <c r="BB32" s="735"/>
      <c r="BC32" s="420"/>
      <c r="BD32" s="221"/>
      <c r="BE32" s="221"/>
      <c r="BF32" s="221"/>
      <c r="BG32" s="221"/>
      <c r="BH32" s="221"/>
      <c r="BI32" s="221"/>
      <c r="BJ32" s="221"/>
      <c r="BK32" s="221"/>
      <c r="BL32" s="221"/>
      <c r="BM32" s="221"/>
    </row>
    <row r="33" spans="1:65" ht="11.25" customHeight="1" x14ac:dyDescent="0.2">
      <c r="A33" s="814"/>
      <c r="B33" s="414" t="s">
        <v>1572</v>
      </c>
      <c r="C33" s="413" t="s">
        <v>1573</v>
      </c>
      <c r="D33" s="498" t="s">
        <v>370</v>
      </c>
      <c r="E33" s="497" t="s">
        <v>1574</v>
      </c>
      <c r="F33" s="814"/>
      <c r="G33" s="792"/>
      <c r="H33" s="793"/>
      <c r="I33" s="793"/>
      <c r="J33" s="793"/>
      <c r="K33" s="794"/>
      <c r="L33" s="770"/>
      <c r="M33" s="771"/>
      <c r="N33" s="772"/>
      <c r="O33" s="761"/>
      <c r="P33" s="762"/>
      <c r="Q33" s="762"/>
      <c r="R33" s="762"/>
      <c r="S33" s="762"/>
      <c r="T33" s="762"/>
      <c r="U33" s="763"/>
      <c r="V33" s="820"/>
      <c r="W33" s="749"/>
      <c r="X33" s="750"/>
      <c r="Y33" s="750"/>
      <c r="Z33" s="750"/>
      <c r="AA33" s="751"/>
      <c r="AB33" s="782" t="s">
        <v>836</v>
      </c>
      <c r="AC33" s="783"/>
      <c r="AD33" s="783"/>
      <c r="AE33" s="783"/>
      <c r="AF33" s="783"/>
      <c r="AG33" s="783"/>
      <c r="AH33" s="783"/>
      <c r="AI33" s="783"/>
      <c r="AJ33" s="783"/>
      <c r="AK33" s="784"/>
      <c r="AL33" s="712"/>
      <c r="AM33" s="729"/>
      <c r="AN33" s="729"/>
      <c r="AO33" s="729"/>
      <c r="AP33" s="730"/>
      <c r="AQ33" s="732"/>
      <c r="AR33" s="732"/>
      <c r="AS33" s="419" t="s">
        <v>870</v>
      </c>
      <c r="AT33" s="698" t="s">
        <v>878</v>
      </c>
      <c r="AU33" s="698"/>
      <c r="AV33" s="698"/>
      <c r="AW33" s="698"/>
      <c r="AX33" s="698"/>
      <c r="AY33" s="698"/>
      <c r="AZ33" s="698"/>
      <c r="BA33" s="698"/>
      <c r="BB33" s="699"/>
      <c r="BC33" s="421"/>
    </row>
    <row r="34" spans="1:65" ht="11.25" customHeight="1" x14ac:dyDescent="0.2">
      <c r="A34" s="814"/>
      <c r="B34" s="414" t="s">
        <v>1575</v>
      </c>
      <c r="C34" s="413" t="s">
        <v>1576</v>
      </c>
      <c r="D34" s="499" t="s">
        <v>372</v>
      </c>
      <c r="E34" s="500" t="s">
        <v>1577</v>
      </c>
      <c r="F34" s="814"/>
      <c r="G34" s="792"/>
      <c r="H34" s="793"/>
      <c r="I34" s="793"/>
      <c r="J34" s="793"/>
      <c r="K34" s="794"/>
      <c r="L34" s="773"/>
      <c r="M34" s="774"/>
      <c r="N34" s="775"/>
      <c r="O34" s="764"/>
      <c r="P34" s="765"/>
      <c r="Q34" s="765"/>
      <c r="R34" s="765"/>
      <c r="S34" s="765"/>
      <c r="T34" s="765"/>
      <c r="U34" s="766"/>
      <c r="V34" s="820"/>
      <c r="W34" s="752"/>
      <c r="X34" s="753"/>
      <c r="Y34" s="753"/>
      <c r="Z34" s="753"/>
      <c r="AA34" s="754"/>
      <c r="AB34" s="782" t="s">
        <v>837</v>
      </c>
      <c r="AC34" s="783"/>
      <c r="AD34" s="783"/>
      <c r="AE34" s="783"/>
      <c r="AF34" s="783"/>
      <c r="AG34" s="783"/>
      <c r="AH34" s="783"/>
      <c r="AI34" s="783"/>
      <c r="AJ34" s="783"/>
      <c r="AK34" s="784"/>
      <c r="AL34" s="712"/>
      <c r="AM34" s="729"/>
      <c r="AN34" s="729"/>
      <c r="AO34" s="729"/>
      <c r="AP34" s="730"/>
      <c r="AQ34" s="732"/>
      <c r="AR34" s="732"/>
      <c r="AS34" s="419" t="s">
        <v>871</v>
      </c>
      <c r="AT34" s="698" t="s">
        <v>879</v>
      </c>
      <c r="AU34" s="698"/>
      <c r="AV34" s="698"/>
      <c r="AW34" s="698"/>
      <c r="AX34" s="698"/>
      <c r="AY34" s="698"/>
      <c r="AZ34" s="698"/>
      <c r="BA34" s="698"/>
      <c r="BB34" s="699"/>
      <c r="BC34" s="421"/>
    </row>
    <row r="35" spans="1:65" ht="11.25" customHeight="1" x14ac:dyDescent="0.2">
      <c r="A35" s="814"/>
      <c r="B35" s="414" t="s">
        <v>1578</v>
      </c>
      <c r="C35" s="412" t="s">
        <v>1579</v>
      </c>
      <c r="D35" s="499" t="s">
        <v>374</v>
      </c>
      <c r="E35" s="500" t="s">
        <v>1580</v>
      </c>
      <c r="F35" s="814"/>
      <c r="G35" s="792"/>
      <c r="H35" s="793"/>
      <c r="I35" s="793"/>
      <c r="J35" s="793"/>
      <c r="K35" s="794"/>
      <c r="L35" s="767" t="s">
        <v>809</v>
      </c>
      <c r="M35" s="768"/>
      <c r="N35" s="769"/>
      <c r="O35" s="758" t="s">
        <v>810</v>
      </c>
      <c r="P35" s="759"/>
      <c r="Q35" s="759"/>
      <c r="R35" s="759"/>
      <c r="S35" s="759"/>
      <c r="T35" s="759"/>
      <c r="U35" s="760"/>
      <c r="V35" s="820"/>
      <c r="W35" s="746" t="s">
        <v>838</v>
      </c>
      <c r="X35" s="747"/>
      <c r="Y35" s="747"/>
      <c r="Z35" s="747"/>
      <c r="AA35" s="748"/>
      <c r="AB35" s="713" t="s">
        <v>839</v>
      </c>
      <c r="AC35" s="714"/>
      <c r="AD35" s="714"/>
      <c r="AE35" s="714"/>
      <c r="AF35" s="714"/>
      <c r="AG35" s="714"/>
      <c r="AH35" s="714"/>
      <c r="AI35" s="714"/>
      <c r="AJ35" s="714"/>
      <c r="AK35" s="715"/>
      <c r="AL35" s="712"/>
      <c r="AM35" s="729"/>
      <c r="AN35" s="729"/>
      <c r="AO35" s="729"/>
      <c r="AP35" s="730"/>
      <c r="AQ35" s="732"/>
      <c r="AR35" s="732"/>
      <c r="AS35" s="419" t="s">
        <v>872</v>
      </c>
      <c r="AT35" s="698" t="s">
        <v>880</v>
      </c>
      <c r="AU35" s="698"/>
      <c r="AV35" s="698"/>
      <c r="AW35" s="698"/>
      <c r="AX35" s="698"/>
      <c r="AY35" s="698"/>
      <c r="AZ35" s="698"/>
      <c r="BA35" s="698"/>
      <c r="BB35" s="699"/>
      <c r="BC35" s="420"/>
      <c r="BD35" s="221"/>
      <c r="BE35" s="221"/>
      <c r="BF35" s="221"/>
      <c r="BG35" s="221"/>
      <c r="BH35" s="221"/>
      <c r="BI35" s="221"/>
      <c r="BJ35" s="221"/>
      <c r="BK35" s="221"/>
      <c r="BL35" s="221"/>
      <c r="BM35" s="221"/>
    </row>
    <row r="36" spans="1:65" ht="11.25" customHeight="1" x14ac:dyDescent="0.2">
      <c r="A36" s="814"/>
      <c r="B36" s="414" t="s">
        <v>1581</v>
      </c>
      <c r="C36" s="412" t="s">
        <v>1582</v>
      </c>
      <c r="D36" s="499" t="s">
        <v>376</v>
      </c>
      <c r="E36" s="500" t="s">
        <v>1583</v>
      </c>
      <c r="F36" s="814"/>
      <c r="G36" s="792"/>
      <c r="H36" s="793"/>
      <c r="I36" s="793"/>
      <c r="J36" s="793"/>
      <c r="K36" s="794"/>
      <c r="L36" s="770"/>
      <c r="M36" s="771"/>
      <c r="N36" s="772"/>
      <c r="O36" s="761"/>
      <c r="P36" s="762"/>
      <c r="Q36" s="762"/>
      <c r="R36" s="762"/>
      <c r="S36" s="762"/>
      <c r="T36" s="762"/>
      <c r="U36" s="763"/>
      <c r="V36" s="820"/>
      <c r="W36" s="749"/>
      <c r="X36" s="750"/>
      <c r="Y36" s="750"/>
      <c r="Z36" s="750"/>
      <c r="AA36" s="751"/>
      <c r="AB36" s="713" t="s">
        <v>840</v>
      </c>
      <c r="AC36" s="714"/>
      <c r="AD36" s="714"/>
      <c r="AE36" s="714"/>
      <c r="AF36" s="714"/>
      <c r="AG36" s="714"/>
      <c r="AH36" s="714"/>
      <c r="AI36" s="714"/>
      <c r="AJ36" s="714"/>
      <c r="AK36" s="715"/>
      <c r="AL36" s="712"/>
      <c r="AM36" s="729"/>
      <c r="AN36" s="729"/>
      <c r="AO36" s="729"/>
      <c r="AP36" s="730"/>
      <c r="AQ36" s="732"/>
      <c r="AR36" s="732"/>
      <c r="AS36" s="419" t="s">
        <v>873</v>
      </c>
      <c r="AT36" s="698" t="s">
        <v>881</v>
      </c>
      <c r="AU36" s="698"/>
      <c r="AV36" s="698"/>
      <c r="AW36" s="698"/>
      <c r="AX36" s="698"/>
      <c r="AY36" s="698"/>
      <c r="AZ36" s="698"/>
      <c r="BA36" s="698"/>
      <c r="BB36" s="699"/>
      <c r="BC36" s="421"/>
    </row>
    <row r="37" spans="1:65" ht="11.25" customHeight="1" x14ac:dyDescent="0.2">
      <c r="A37" s="814"/>
      <c r="B37" s="414" t="s">
        <v>1584</v>
      </c>
      <c r="C37" s="413" t="s">
        <v>1585</v>
      </c>
      <c r="D37" s="499" t="s">
        <v>378</v>
      </c>
      <c r="E37" s="500" t="s">
        <v>1586</v>
      </c>
      <c r="F37" s="814"/>
      <c r="G37" s="792"/>
      <c r="H37" s="793"/>
      <c r="I37" s="793"/>
      <c r="J37" s="793"/>
      <c r="K37" s="794"/>
      <c r="L37" s="773"/>
      <c r="M37" s="774"/>
      <c r="N37" s="775"/>
      <c r="O37" s="764"/>
      <c r="P37" s="765"/>
      <c r="Q37" s="765"/>
      <c r="R37" s="765"/>
      <c r="S37" s="765"/>
      <c r="T37" s="765"/>
      <c r="U37" s="766"/>
      <c r="V37" s="820"/>
      <c r="W37" s="749"/>
      <c r="X37" s="750"/>
      <c r="Y37" s="750"/>
      <c r="Z37" s="750"/>
      <c r="AA37" s="751"/>
      <c r="AB37" s="713" t="s">
        <v>841</v>
      </c>
      <c r="AC37" s="714"/>
      <c r="AD37" s="714"/>
      <c r="AE37" s="714"/>
      <c r="AF37" s="714"/>
      <c r="AG37" s="714"/>
      <c r="AH37" s="714"/>
      <c r="AI37" s="714"/>
      <c r="AJ37" s="714"/>
      <c r="AK37" s="715"/>
      <c r="AL37" s="712"/>
      <c r="AM37" s="729"/>
      <c r="AN37" s="729"/>
      <c r="AO37" s="729"/>
      <c r="AP37" s="730"/>
      <c r="AQ37" s="733"/>
      <c r="AR37" s="733"/>
      <c r="AS37" s="423" t="s">
        <v>874</v>
      </c>
      <c r="AT37" s="700" t="s">
        <v>882</v>
      </c>
      <c r="AU37" s="700"/>
      <c r="AV37" s="700"/>
      <c r="AW37" s="700"/>
      <c r="AX37" s="700"/>
      <c r="AY37" s="700"/>
      <c r="AZ37" s="700"/>
      <c r="BA37" s="700"/>
      <c r="BB37" s="701"/>
      <c r="BC37" s="421"/>
    </row>
    <row r="38" spans="1:65" ht="11.25" customHeight="1" x14ac:dyDescent="0.2">
      <c r="A38" s="814"/>
      <c r="B38" s="414" t="s">
        <v>1587</v>
      </c>
      <c r="C38" s="412" t="s">
        <v>1588</v>
      </c>
      <c r="D38" s="499" t="s">
        <v>380</v>
      </c>
      <c r="E38" s="500" t="s">
        <v>1589</v>
      </c>
      <c r="F38" s="814"/>
      <c r="G38" s="792"/>
      <c r="H38" s="793"/>
      <c r="I38" s="793"/>
      <c r="J38" s="793"/>
      <c r="K38" s="794"/>
      <c r="L38" s="767" t="s">
        <v>31</v>
      </c>
      <c r="M38" s="768"/>
      <c r="N38" s="769"/>
      <c r="O38" s="758" t="s">
        <v>812</v>
      </c>
      <c r="P38" s="759"/>
      <c r="Q38" s="759"/>
      <c r="R38" s="759"/>
      <c r="S38" s="759"/>
      <c r="T38" s="759"/>
      <c r="U38" s="760"/>
      <c r="V38" s="820"/>
      <c r="W38" s="752"/>
      <c r="X38" s="753"/>
      <c r="Y38" s="753"/>
      <c r="Z38" s="753"/>
      <c r="AA38" s="754"/>
      <c r="AB38" s="713" t="s">
        <v>842</v>
      </c>
      <c r="AC38" s="714"/>
      <c r="AD38" s="714"/>
      <c r="AE38" s="714"/>
      <c r="AF38" s="714"/>
      <c r="AG38" s="714"/>
      <c r="AH38" s="714"/>
      <c r="AI38" s="714"/>
      <c r="AJ38" s="714"/>
      <c r="AK38" s="715"/>
      <c r="AL38" s="712"/>
      <c r="AM38" s="686" t="s">
        <v>883</v>
      </c>
      <c r="AN38" s="687"/>
      <c r="AO38" s="687"/>
      <c r="AP38" s="687"/>
      <c r="AQ38" s="687"/>
      <c r="AR38" s="687"/>
      <c r="AS38" s="687"/>
      <c r="AT38" s="688"/>
      <c r="AU38" s="686" t="s">
        <v>884</v>
      </c>
      <c r="AV38" s="687"/>
      <c r="AW38" s="687"/>
      <c r="AX38" s="687"/>
      <c r="AY38" s="687"/>
      <c r="AZ38" s="687"/>
      <c r="BA38" s="687"/>
      <c r="BB38" s="688"/>
      <c r="BC38" s="221"/>
      <c r="BD38" s="221"/>
      <c r="BE38" s="221"/>
      <c r="BF38" s="221"/>
      <c r="BG38" s="221"/>
      <c r="BH38" s="221"/>
      <c r="BI38" s="221"/>
      <c r="BJ38" s="221"/>
      <c r="BK38" s="221"/>
      <c r="BL38" s="221"/>
      <c r="BM38" s="221"/>
    </row>
    <row r="39" spans="1:65" ht="11.25" customHeight="1" x14ac:dyDescent="0.2">
      <c r="A39" s="814"/>
      <c r="B39" s="414" t="s">
        <v>1590</v>
      </c>
      <c r="C39" s="413" t="s">
        <v>1591</v>
      </c>
      <c r="D39" s="499" t="s">
        <v>382</v>
      </c>
      <c r="E39" s="500" t="s">
        <v>1592</v>
      </c>
      <c r="F39" s="814"/>
      <c r="G39" s="792"/>
      <c r="H39" s="793"/>
      <c r="I39" s="793"/>
      <c r="J39" s="793"/>
      <c r="K39" s="794"/>
      <c r="L39" s="770"/>
      <c r="M39" s="771"/>
      <c r="N39" s="772"/>
      <c r="O39" s="761"/>
      <c r="P39" s="762"/>
      <c r="Q39" s="762"/>
      <c r="R39" s="762"/>
      <c r="S39" s="762"/>
      <c r="T39" s="762"/>
      <c r="U39" s="763"/>
      <c r="V39" s="820"/>
      <c r="W39" s="736" t="s">
        <v>843</v>
      </c>
      <c r="X39" s="737"/>
      <c r="Y39" s="737"/>
      <c r="Z39" s="737"/>
      <c r="AA39" s="737"/>
      <c r="AB39" s="737"/>
      <c r="AC39" s="737"/>
      <c r="AD39" s="737"/>
      <c r="AE39" s="737"/>
      <c r="AF39" s="737"/>
      <c r="AG39" s="737"/>
      <c r="AH39" s="737"/>
      <c r="AI39" s="737"/>
      <c r="AJ39" s="737"/>
      <c r="AK39" s="738"/>
      <c r="AL39" s="712"/>
      <c r="AM39" s="692" t="s">
        <v>885</v>
      </c>
      <c r="AN39" s="693"/>
      <c r="AO39" s="693"/>
      <c r="AP39" s="693"/>
      <c r="AQ39" s="693"/>
      <c r="AR39" s="693"/>
      <c r="AS39" s="693"/>
      <c r="AT39" s="694"/>
      <c r="AU39" s="689" t="s">
        <v>886</v>
      </c>
      <c r="AV39" s="690"/>
      <c r="AW39" s="690"/>
      <c r="AX39" s="690"/>
      <c r="AY39" s="690"/>
      <c r="AZ39" s="690"/>
      <c r="BA39" s="690"/>
      <c r="BB39" s="691"/>
    </row>
    <row r="40" spans="1:65" ht="11.25" customHeight="1" x14ac:dyDescent="0.2">
      <c r="A40" s="814"/>
      <c r="B40" s="414" t="s">
        <v>1593</v>
      </c>
      <c r="C40" s="413" t="s">
        <v>1594</v>
      </c>
      <c r="D40" s="499" t="s">
        <v>384</v>
      </c>
      <c r="E40" s="500" t="s">
        <v>1595</v>
      </c>
      <c r="F40" s="814"/>
      <c r="G40" s="792"/>
      <c r="H40" s="793"/>
      <c r="I40" s="793"/>
      <c r="J40" s="793"/>
      <c r="K40" s="794"/>
      <c r="L40" s="773"/>
      <c r="M40" s="774"/>
      <c r="N40" s="775"/>
      <c r="O40" s="764"/>
      <c r="P40" s="765"/>
      <c r="Q40" s="765"/>
      <c r="R40" s="765"/>
      <c r="S40" s="765"/>
      <c r="T40" s="765"/>
      <c r="U40" s="766"/>
      <c r="V40" s="820"/>
      <c r="W40" s="745" t="s">
        <v>844</v>
      </c>
      <c r="X40" s="714"/>
      <c r="Y40" s="714"/>
      <c r="Z40" s="714"/>
      <c r="AA40" s="714"/>
      <c r="AB40" s="714"/>
      <c r="AC40" s="714"/>
      <c r="AD40" s="714"/>
      <c r="AE40" s="714"/>
      <c r="AF40" s="714"/>
      <c r="AG40" s="714"/>
      <c r="AH40" s="714"/>
      <c r="AI40" s="714"/>
      <c r="AJ40" s="714"/>
      <c r="AK40" s="715"/>
      <c r="AL40" s="712"/>
      <c r="AM40" s="695"/>
      <c r="AN40" s="696"/>
      <c r="AO40" s="696"/>
      <c r="AP40" s="696"/>
      <c r="AQ40" s="696"/>
      <c r="AR40" s="696"/>
      <c r="AS40" s="696"/>
      <c r="AT40" s="697"/>
      <c r="AU40" s="689" t="s">
        <v>887</v>
      </c>
      <c r="AV40" s="690"/>
      <c r="AW40" s="690"/>
      <c r="AX40" s="690"/>
      <c r="AY40" s="690"/>
      <c r="AZ40" s="690"/>
      <c r="BA40" s="690"/>
      <c r="BB40" s="691"/>
    </row>
    <row r="41" spans="1:65" ht="11.25" customHeight="1" x14ac:dyDescent="0.2">
      <c r="A41" s="814"/>
      <c r="B41" s="414" t="s">
        <v>1596</v>
      </c>
      <c r="C41" s="412" t="s">
        <v>1597</v>
      </c>
      <c r="D41" s="499" t="s">
        <v>386</v>
      </c>
      <c r="E41" s="500" t="s">
        <v>1598</v>
      </c>
      <c r="F41" s="814"/>
      <c r="G41" s="792"/>
      <c r="H41" s="793"/>
      <c r="I41" s="793"/>
      <c r="J41" s="793"/>
      <c r="K41" s="794"/>
      <c r="L41" s="767" t="s">
        <v>816</v>
      </c>
      <c r="M41" s="768"/>
      <c r="N41" s="769"/>
      <c r="O41" s="758" t="s">
        <v>817</v>
      </c>
      <c r="P41" s="759"/>
      <c r="Q41" s="759"/>
      <c r="R41" s="759"/>
      <c r="S41" s="759"/>
      <c r="T41" s="759"/>
      <c r="U41" s="760"/>
      <c r="V41" s="820"/>
      <c r="W41" s="745" t="s">
        <v>845</v>
      </c>
      <c r="X41" s="714"/>
      <c r="Y41" s="714"/>
      <c r="Z41" s="714"/>
      <c r="AA41" s="714"/>
      <c r="AB41" s="714"/>
      <c r="AC41" s="714"/>
      <c r="AD41" s="714"/>
      <c r="AE41" s="714"/>
      <c r="AF41" s="714"/>
      <c r="AG41" s="714"/>
      <c r="AH41" s="714"/>
      <c r="AI41" s="714"/>
      <c r="AJ41" s="714"/>
      <c r="AK41" s="715"/>
      <c r="AL41" s="712"/>
      <c r="AM41" s="723" t="s">
        <v>888</v>
      </c>
      <c r="AN41" s="724"/>
      <c r="AO41" s="724"/>
      <c r="AP41" s="725"/>
      <c r="AQ41" s="723" t="s">
        <v>889</v>
      </c>
      <c r="AR41" s="724"/>
      <c r="AS41" s="724"/>
      <c r="AT41" s="725"/>
      <c r="AU41" s="723" t="s">
        <v>890</v>
      </c>
      <c r="AV41" s="724"/>
      <c r="AW41" s="724"/>
      <c r="AX41" s="725"/>
      <c r="AY41" s="723" t="s">
        <v>891</v>
      </c>
      <c r="AZ41" s="724"/>
      <c r="BA41" s="724"/>
      <c r="BB41" s="725"/>
      <c r="BC41" s="221"/>
      <c r="BD41" s="221"/>
      <c r="BE41" s="221"/>
      <c r="BF41" s="221"/>
      <c r="BG41" s="221"/>
      <c r="BH41" s="221"/>
      <c r="BI41" s="221"/>
      <c r="BJ41" s="221"/>
      <c r="BK41" s="221"/>
      <c r="BL41" s="221"/>
      <c r="BM41" s="221"/>
    </row>
    <row r="42" spans="1:65" ht="11.25" customHeight="1" x14ac:dyDescent="0.2">
      <c r="A42" s="814"/>
      <c r="B42" s="414" t="s">
        <v>1599</v>
      </c>
      <c r="C42" s="412" t="s">
        <v>1600</v>
      </c>
      <c r="D42" s="499" t="s">
        <v>388</v>
      </c>
      <c r="E42" s="500" t="s">
        <v>1601</v>
      </c>
      <c r="F42" s="814"/>
      <c r="G42" s="792"/>
      <c r="H42" s="793"/>
      <c r="I42" s="793"/>
      <c r="J42" s="793"/>
      <c r="K42" s="794"/>
      <c r="L42" s="770"/>
      <c r="M42" s="771"/>
      <c r="N42" s="772"/>
      <c r="O42" s="761"/>
      <c r="P42" s="762"/>
      <c r="Q42" s="762"/>
      <c r="R42" s="762"/>
      <c r="S42" s="762"/>
      <c r="T42" s="762"/>
      <c r="U42" s="763"/>
      <c r="V42" s="820"/>
      <c r="W42" s="739" t="s">
        <v>846</v>
      </c>
      <c r="X42" s="740"/>
      <c r="Y42" s="740"/>
      <c r="Z42" s="740"/>
      <c r="AA42" s="740"/>
      <c r="AB42" s="740"/>
      <c r="AC42" s="740"/>
      <c r="AD42" s="740"/>
      <c r="AE42" s="740"/>
      <c r="AF42" s="740"/>
      <c r="AG42" s="740"/>
      <c r="AH42" s="740"/>
      <c r="AI42" s="740"/>
      <c r="AJ42" s="740"/>
      <c r="AK42" s="741"/>
      <c r="AL42" s="712"/>
      <c r="AM42" s="726" t="s">
        <v>892</v>
      </c>
      <c r="AN42" s="727"/>
      <c r="AO42" s="727"/>
      <c r="AP42" s="727"/>
      <c r="AQ42" s="727"/>
      <c r="AR42" s="727"/>
      <c r="AS42" s="727"/>
      <c r="AT42" s="727"/>
      <c r="AU42" s="727"/>
      <c r="AV42" s="727"/>
      <c r="AW42" s="727"/>
      <c r="AX42" s="727"/>
      <c r="AY42" s="727"/>
      <c r="AZ42" s="727"/>
      <c r="BA42" s="727"/>
      <c r="BB42" s="728"/>
    </row>
    <row r="43" spans="1:65" ht="11.25" customHeight="1" thickBot="1" x14ac:dyDescent="0.3">
      <c r="A43" s="814"/>
      <c r="B43" s="414" t="s">
        <v>1602</v>
      </c>
      <c r="C43" s="412" t="s">
        <v>1603</v>
      </c>
      <c r="D43" s="499" t="s">
        <v>811</v>
      </c>
      <c r="E43" s="500" t="s">
        <v>1604</v>
      </c>
      <c r="F43" s="814"/>
      <c r="G43" s="825"/>
      <c r="H43" s="826"/>
      <c r="I43" s="826"/>
      <c r="J43" s="826"/>
      <c r="K43" s="827"/>
      <c r="L43" s="828"/>
      <c r="M43" s="829"/>
      <c r="N43" s="830"/>
      <c r="O43" s="776"/>
      <c r="P43" s="777"/>
      <c r="Q43" s="777"/>
      <c r="R43" s="777"/>
      <c r="S43" s="777"/>
      <c r="T43" s="777"/>
      <c r="U43" s="778"/>
      <c r="V43" s="821"/>
      <c r="W43" s="742"/>
      <c r="X43" s="743"/>
      <c r="Y43" s="743"/>
      <c r="Z43" s="743"/>
      <c r="AA43" s="743"/>
      <c r="AB43" s="743"/>
      <c r="AC43" s="743"/>
      <c r="AD43" s="743"/>
      <c r="AE43" s="743"/>
      <c r="AF43" s="743"/>
      <c r="AG43" s="743"/>
      <c r="AH43" s="743"/>
      <c r="AI43" s="743"/>
      <c r="AJ43" s="743"/>
      <c r="AK43" s="744"/>
      <c r="AL43" s="712"/>
      <c r="AM43" s="755" t="s">
        <v>893</v>
      </c>
      <c r="AN43" s="756"/>
      <c r="AO43" s="756"/>
      <c r="AP43" s="756"/>
      <c r="AQ43" s="756"/>
      <c r="AR43" s="756"/>
      <c r="AS43" s="756"/>
      <c r="AT43" s="756"/>
      <c r="AU43" s="756"/>
      <c r="AV43" s="756"/>
      <c r="AW43" s="756"/>
      <c r="AX43" s="756"/>
      <c r="AY43" s="756"/>
      <c r="AZ43" s="756"/>
      <c r="BA43" s="756"/>
      <c r="BB43" s="757"/>
    </row>
    <row r="44" spans="1:65" ht="11.25" customHeight="1" x14ac:dyDescent="0.2">
      <c r="B44" s="414" t="s">
        <v>1605</v>
      </c>
      <c r="C44" s="413" t="s">
        <v>1606</v>
      </c>
      <c r="D44" s="499" t="s">
        <v>813</v>
      </c>
      <c r="E44" s="500" t="s">
        <v>1607</v>
      </c>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row>
    <row r="45" spans="1:65" ht="11.25" customHeight="1" x14ac:dyDescent="0.2">
      <c r="B45" s="414" t="s">
        <v>1608</v>
      </c>
      <c r="C45" s="413" t="s">
        <v>1609</v>
      </c>
      <c r="D45" s="499" t="s">
        <v>814</v>
      </c>
      <c r="E45" s="415" t="s">
        <v>1610</v>
      </c>
    </row>
    <row r="46" spans="1:65" ht="11.25" customHeight="1" x14ac:dyDescent="0.2">
      <c r="B46" s="414" t="s">
        <v>1611</v>
      </c>
      <c r="C46" s="413" t="s">
        <v>1612</v>
      </c>
      <c r="D46" s="499" t="s">
        <v>815</v>
      </c>
      <c r="E46" s="415" t="s">
        <v>1613</v>
      </c>
    </row>
    <row r="47" spans="1:65" ht="11.25" customHeight="1" x14ac:dyDescent="0.2">
      <c r="B47" s="414" t="s">
        <v>1614</v>
      </c>
      <c r="C47" s="413" t="s">
        <v>1615</v>
      </c>
      <c r="D47" s="499" t="s">
        <v>818</v>
      </c>
      <c r="E47" s="415" t="s">
        <v>1616</v>
      </c>
    </row>
    <row r="48" spans="1:65" ht="11.25" customHeight="1" x14ac:dyDescent="0.2">
      <c r="B48" s="414" t="s">
        <v>1617</v>
      </c>
      <c r="C48" s="413" t="s">
        <v>1618</v>
      </c>
      <c r="D48" s="499" t="s">
        <v>820</v>
      </c>
      <c r="E48" s="415" t="s">
        <v>1619</v>
      </c>
    </row>
    <row r="49" spans="2:5" ht="11.25" customHeight="1" x14ac:dyDescent="0.2">
      <c r="B49" s="414" t="s">
        <v>1620</v>
      </c>
      <c r="C49" s="413" t="s">
        <v>1621</v>
      </c>
      <c r="D49" s="499" t="s">
        <v>1622</v>
      </c>
      <c r="E49" s="415" t="s">
        <v>1623</v>
      </c>
    </row>
    <row r="50" spans="2:5" ht="11.25" customHeight="1" x14ac:dyDescent="0.2">
      <c r="B50" s="414" t="s">
        <v>1624</v>
      </c>
      <c r="C50" s="413" t="s">
        <v>1625</v>
      </c>
      <c r="D50" s="499" t="s">
        <v>1626</v>
      </c>
      <c r="E50" s="415" t="s">
        <v>1627</v>
      </c>
    </row>
    <row r="51" spans="2:5" ht="11.25" customHeight="1" x14ac:dyDescent="0.2">
      <c r="B51" s="414" t="s">
        <v>1628</v>
      </c>
      <c r="C51" s="413" t="s">
        <v>1629</v>
      </c>
      <c r="D51" s="499" t="s">
        <v>1630</v>
      </c>
      <c r="E51" s="415" t="s">
        <v>1631</v>
      </c>
    </row>
    <row r="52" spans="2:5" ht="11.25" customHeight="1" x14ac:dyDescent="0.2">
      <c r="B52" s="414" t="s">
        <v>1632</v>
      </c>
      <c r="C52" s="413" t="s">
        <v>1633</v>
      </c>
      <c r="D52" s="499" t="s">
        <v>1634</v>
      </c>
      <c r="E52" s="415" t="s">
        <v>1635</v>
      </c>
    </row>
    <row r="53" spans="2:5" ht="11.25" customHeight="1" x14ac:dyDescent="0.2">
      <c r="B53" s="414" t="s">
        <v>1636</v>
      </c>
      <c r="C53" s="413" t="s">
        <v>1637</v>
      </c>
      <c r="D53" s="499" t="s">
        <v>1638</v>
      </c>
      <c r="E53" s="415" t="s">
        <v>1639</v>
      </c>
    </row>
    <row r="54" spans="2:5" ht="11.25" customHeight="1" x14ac:dyDescent="0.2">
      <c r="B54" s="414" t="s">
        <v>1640</v>
      </c>
      <c r="C54" s="413" t="s">
        <v>1641</v>
      </c>
      <c r="D54" s="499" t="s">
        <v>1642</v>
      </c>
      <c r="E54" s="415" t="s">
        <v>1643</v>
      </c>
    </row>
    <row r="55" spans="2:5" ht="11.25" customHeight="1" x14ac:dyDescent="0.2">
      <c r="B55" s="414" t="s">
        <v>1644</v>
      </c>
      <c r="C55" s="413" t="s">
        <v>1645</v>
      </c>
      <c r="D55" s="499" t="s">
        <v>1646</v>
      </c>
      <c r="E55" s="415" t="s">
        <v>1647</v>
      </c>
    </row>
    <row r="56" spans="2:5" ht="11.25" customHeight="1" x14ac:dyDescent="0.2">
      <c r="B56" s="414" t="s">
        <v>1648</v>
      </c>
      <c r="C56" s="413" t="s">
        <v>1649</v>
      </c>
      <c r="D56" s="499" t="s">
        <v>1650</v>
      </c>
      <c r="E56" s="415" t="s">
        <v>1651</v>
      </c>
    </row>
    <row r="57" spans="2:5" ht="11.25" customHeight="1" x14ac:dyDescent="0.2">
      <c r="B57" s="414" t="s">
        <v>1652</v>
      </c>
      <c r="C57" s="413" t="s">
        <v>1653</v>
      </c>
      <c r="D57" s="499" t="s">
        <v>1654</v>
      </c>
      <c r="E57" s="415" t="s">
        <v>1655</v>
      </c>
    </row>
    <row r="58" spans="2:5" ht="11.25" customHeight="1" x14ac:dyDescent="0.2">
      <c r="B58" s="414" t="s">
        <v>1656</v>
      </c>
      <c r="C58" s="413" t="s">
        <v>1657</v>
      </c>
      <c r="D58" s="499" t="s">
        <v>1658</v>
      </c>
      <c r="E58" s="500" t="s">
        <v>1659</v>
      </c>
    </row>
    <row r="59" spans="2:5" ht="11.25" customHeight="1" x14ac:dyDescent="0.2">
      <c r="B59" s="414" t="s">
        <v>1660</v>
      </c>
      <c r="C59" s="413" t="s">
        <v>1661</v>
      </c>
      <c r="D59" s="499" t="s">
        <v>1662</v>
      </c>
      <c r="E59" s="415" t="s">
        <v>1663</v>
      </c>
    </row>
    <row r="60" spans="2:5" ht="11.25" customHeight="1" x14ac:dyDescent="0.2">
      <c r="B60" s="414" t="s">
        <v>1664</v>
      </c>
      <c r="C60" s="413" t="s">
        <v>1665</v>
      </c>
      <c r="D60" s="499" t="s">
        <v>1666</v>
      </c>
      <c r="E60" s="415" t="s">
        <v>1667</v>
      </c>
    </row>
    <row r="61" spans="2:5" ht="11.25" customHeight="1" x14ac:dyDescent="0.2">
      <c r="B61" s="414" t="s">
        <v>1668</v>
      </c>
      <c r="C61" s="413" t="s">
        <v>1669</v>
      </c>
      <c r="D61" s="499" t="s">
        <v>1670</v>
      </c>
      <c r="E61" s="415" t="s">
        <v>1671</v>
      </c>
    </row>
    <row r="62" spans="2:5" ht="11.25" customHeight="1" x14ac:dyDescent="0.2">
      <c r="B62" s="414" t="s">
        <v>1672</v>
      </c>
      <c r="C62" s="413" t="s">
        <v>1673</v>
      </c>
      <c r="D62" s="499" t="s">
        <v>1674</v>
      </c>
      <c r="E62" s="500" t="s">
        <v>1675</v>
      </c>
    </row>
    <row r="63" spans="2:5" ht="11.25" customHeight="1" x14ac:dyDescent="0.2">
      <c r="B63" s="414" t="s">
        <v>1676</v>
      </c>
      <c r="C63" s="413" t="s">
        <v>1677</v>
      </c>
      <c r="D63" s="499" t="s">
        <v>1678</v>
      </c>
      <c r="E63" s="500" t="s">
        <v>1679</v>
      </c>
    </row>
    <row r="64" spans="2:5" ht="11.25" customHeight="1" x14ac:dyDescent="0.2">
      <c r="B64" s="414" t="s">
        <v>1680</v>
      </c>
      <c r="C64" s="413" t="s">
        <v>1681</v>
      </c>
      <c r="D64" s="499" t="s">
        <v>1682</v>
      </c>
      <c r="E64" s="500" t="s">
        <v>1683</v>
      </c>
    </row>
    <row r="65" spans="2:5" ht="11.25" customHeight="1" x14ac:dyDescent="0.2">
      <c r="B65" s="414" t="s">
        <v>1684</v>
      </c>
      <c r="C65" s="413" t="s">
        <v>1685</v>
      </c>
      <c r="D65" s="499" t="s">
        <v>1686</v>
      </c>
      <c r="E65" s="500" t="s">
        <v>1687</v>
      </c>
    </row>
    <row r="66" spans="2:5" ht="11.25" customHeight="1" x14ac:dyDescent="0.2">
      <c r="B66" s="414" t="s">
        <v>1688</v>
      </c>
      <c r="C66" s="413" t="s">
        <v>1689</v>
      </c>
      <c r="D66" s="499" t="s">
        <v>1690</v>
      </c>
      <c r="E66" s="500" t="s">
        <v>1691</v>
      </c>
    </row>
    <row r="67" spans="2:5" ht="11.25" customHeight="1" x14ac:dyDescent="0.2">
      <c r="B67" s="414" t="s">
        <v>1692</v>
      </c>
      <c r="C67" s="413" t="s">
        <v>1693</v>
      </c>
      <c r="D67" s="499" t="s">
        <v>1694</v>
      </c>
      <c r="E67" s="500" t="s">
        <v>1695</v>
      </c>
    </row>
    <row r="68" spans="2:5" ht="11.25" customHeight="1" x14ac:dyDescent="0.2">
      <c r="B68" s="414" t="s">
        <v>1696</v>
      </c>
      <c r="C68" s="413" t="s">
        <v>1697</v>
      </c>
      <c r="D68" s="499" t="s">
        <v>1698</v>
      </c>
      <c r="E68" s="415"/>
    </row>
    <row r="69" spans="2:5" ht="11.25" customHeight="1" x14ac:dyDescent="0.2">
      <c r="B69" s="414" t="s">
        <v>1699</v>
      </c>
      <c r="C69" s="413" t="s">
        <v>1700</v>
      </c>
      <c r="D69" s="499" t="s">
        <v>1701</v>
      </c>
      <c r="E69" s="415"/>
    </row>
    <row r="70" spans="2:5" ht="11.25" customHeight="1" x14ac:dyDescent="0.2">
      <c r="B70" s="414" t="s">
        <v>1702</v>
      </c>
      <c r="C70" s="413" t="s">
        <v>1703</v>
      </c>
      <c r="D70" s="499" t="s">
        <v>1704</v>
      </c>
      <c r="E70" s="415"/>
    </row>
    <row r="71" spans="2:5" ht="11.25" customHeight="1" x14ac:dyDescent="0.2">
      <c r="B71" s="414" t="s">
        <v>1705</v>
      </c>
      <c r="C71" s="413" t="s">
        <v>1706</v>
      </c>
      <c r="D71" s="499" t="s">
        <v>1707</v>
      </c>
      <c r="E71" s="415"/>
    </row>
    <row r="72" spans="2:5" ht="11.25" customHeight="1" x14ac:dyDescent="0.2">
      <c r="B72" s="414" t="s">
        <v>1708</v>
      </c>
      <c r="C72" s="413" t="s">
        <v>1709</v>
      </c>
      <c r="D72" s="499" t="s">
        <v>1710</v>
      </c>
      <c r="E72" s="415"/>
    </row>
    <row r="73" spans="2:5" ht="11.25" customHeight="1" thickBot="1" x14ac:dyDescent="0.25">
      <c r="B73" s="416" t="s">
        <v>1711</v>
      </c>
      <c r="C73" s="417" t="s">
        <v>1712</v>
      </c>
      <c r="D73" s="504" t="s">
        <v>1713</v>
      </c>
      <c r="E73" s="418"/>
    </row>
    <row r="74" spans="2:5" ht="13.5" customHeight="1" x14ac:dyDescent="0.2"/>
    <row r="75" spans="2:5" ht="13.5" customHeight="1" x14ac:dyDescent="0.2"/>
    <row r="76" spans="2:5" ht="13.5" customHeight="1" x14ac:dyDescent="0.2"/>
    <row r="77" spans="2:5" ht="14.25" customHeight="1" x14ac:dyDescent="0.2"/>
    <row r="78" spans="2:5" ht="12.75" customHeight="1" x14ac:dyDescent="0.2"/>
  </sheetData>
  <sheetProtection algorithmName="SHA-512" hashValue="Ry0np1aq8KRh4NU+NMCIEWw8CfrQr0AiqvjqXTPdvUcXKZ/9EcoYtbwe8jbAc6fBoS+thgGXJzOSDPOpbupkPA==" saltValue="dhz7muSIYEC+1BEUzicSmA==" spinCount="100000" sheet="1" objects="1" scenarios="1" selectLockedCells="1" selectUnlockedCells="1"/>
  <mergeCells count="122">
    <mergeCell ref="B1:AM1"/>
    <mergeCell ref="A2:A43"/>
    <mergeCell ref="B2:D4"/>
    <mergeCell ref="B7:E7"/>
    <mergeCell ref="F7:F43"/>
    <mergeCell ref="B8:E8"/>
    <mergeCell ref="G8:U8"/>
    <mergeCell ref="V8:V43"/>
    <mergeCell ref="B9:C9"/>
    <mergeCell ref="G29:K43"/>
    <mergeCell ref="L29:N31"/>
    <mergeCell ref="O29:U31"/>
    <mergeCell ref="G21:K28"/>
    <mergeCell ref="L21:U22"/>
    <mergeCell ref="L23:U25"/>
    <mergeCell ref="G15:K20"/>
    <mergeCell ref="L15:U16"/>
    <mergeCell ref="L17:U18"/>
    <mergeCell ref="L19:U20"/>
    <mergeCell ref="L38:N40"/>
    <mergeCell ref="O38:U40"/>
    <mergeCell ref="L41:N43"/>
    <mergeCell ref="E2:AI4"/>
    <mergeCell ref="AJ2:AU2"/>
    <mergeCell ref="AJ3:AU3"/>
    <mergeCell ref="AJ4:AU4"/>
    <mergeCell ref="D9:E9"/>
    <mergeCell ref="G9:K14"/>
    <mergeCell ref="AB30:AK30"/>
    <mergeCell ref="AB31:AK31"/>
    <mergeCell ref="AM9:AR16"/>
    <mergeCell ref="AR17:BB17"/>
    <mergeCell ref="AS12:BB12"/>
    <mergeCell ref="AS10:BB10"/>
    <mergeCell ref="AS11:BB11"/>
    <mergeCell ref="W8:AK8"/>
    <mergeCell ref="AM8:BB8"/>
    <mergeCell ref="G7:BB7"/>
    <mergeCell ref="AB11:AK12"/>
    <mergeCell ref="AB13:AK16"/>
    <mergeCell ref="AS9:BB9"/>
    <mergeCell ref="L9:U14"/>
    <mergeCell ref="W9:AA12"/>
    <mergeCell ref="AB9:AK10"/>
    <mergeCell ref="W13:AA16"/>
    <mergeCell ref="AB23:AK23"/>
    <mergeCell ref="AB24:AK24"/>
    <mergeCell ref="W23:AA28"/>
    <mergeCell ref="AS15:BB15"/>
    <mergeCell ref="AS16:BB16"/>
    <mergeCell ref="W17:AA20"/>
    <mergeCell ref="AB17:AK20"/>
    <mergeCell ref="AB25:AK25"/>
    <mergeCell ref="AB26:AK26"/>
    <mergeCell ref="AB27:AK27"/>
    <mergeCell ref="AB28:AK28"/>
    <mergeCell ref="W29:AA34"/>
    <mergeCell ref="AB29:AK29"/>
    <mergeCell ref="AR23:BB24"/>
    <mergeCell ref="AR25:AW25"/>
    <mergeCell ref="AX25:AY25"/>
    <mergeCell ref="AZ25:BB25"/>
    <mergeCell ref="AR26:BB27"/>
    <mergeCell ref="W21:AK22"/>
    <mergeCell ref="AZ28:BB28"/>
    <mergeCell ref="AR28:AY28"/>
    <mergeCell ref="AR29:BB31"/>
    <mergeCell ref="AB32:AK32"/>
    <mergeCell ref="AB33:AK33"/>
    <mergeCell ref="AB34:AK34"/>
    <mergeCell ref="L26:U28"/>
    <mergeCell ref="L35:N37"/>
    <mergeCell ref="O35:U37"/>
    <mergeCell ref="O41:U43"/>
    <mergeCell ref="L32:N34"/>
    <mergeCell ref="O32:U34"/>
    <mergeCell ref="AB35:AK35"/>
    <mergeCell ref="AB36:AK36"/>
    <mergeCell ref="AM17:AQ31"/>
    <mergeCell ref="B32:C32"/>
    <mergeCell ref="D32:E32"/>
    <mergeCell ref="AM41:AP41"/>
    <mergeCell ref="AQ41:AT41"/>
    <mergeCell ref="AU41:AX41"/>
    <mergeCell ref="AY41:BB41"/>
    <mergeCell ref="AM42:BB42"/>
    <mergeCell ref="AM32:AP37"/>
    <mergeCell ref="AQ32:AR37"/>
    <mergeCell ref="AT32:BB32"/>
    <mergeCell ref="AT33:BB33"/>
    <mergeCell ref="W39:AK39"/>
    <mergeCell ref="W42:AK43"/>
    <mergeCell ref="W40:AK40"/>
    <mergeCell ref="AB37:AK37"/>
    <mergeCell ref="AB38:AK38"/>
    <mergeCell ref="W35:AA38"/>
    <mergeCell ref="W41:AK41"/>
    <mergeCell ref="AM43:BB43"/>
    <mergeCell ref="AV3:BB3"/>
    <mergeCell ref="AV4:BB4"/>
    <mergeCell ref="AV2:BB2"/>
    <mergeCell ref="AM38:AT38"/>
    <mergeCell ref="AU38:BB38"/>
    <mergeCell ref="AU39:BB39"/>
    <mergeCell ref="AU40:BB40"/>
    <mergeCell ref="AM39:AT40"/>
    <mergeCell ref="AT34:BB34"/>
    <mergeCell ref="AT35:BB35"/>
    <mergeCell ref="AT36:BB36"/>
    <mergeCell ref="AT37:BB37"/>
    <mergeCell ref="AR18:AT18"/>
    <mergeCell ref="AU18:BB18"/>
    <mergeCell ref="AR22:AT22"/>
    <mergeCell ref="AX22:BB22"/>
    <mergeCell ref="AU22:AW22"/>
    <mergeCell ref="AR19:BB21"/>
    <mergeCell ref="B5:BB5"/>
    <mergeCell ref="B6:BB6"/>
    <mergeCell ref="AL8:AL43"/>
    <mergeCell ref="AS13:BB13"/>
    <mergeCell ref="AS14:BB14"/>
    <mergeCell ref="B31:E31"/>
  </mergeCells>
  <pageMargins left="0.7" right="0.7" top="0.75" bottom="0.75" header="0.3" footer="0.3"/>
  <pageSetup scale="5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3:AF26"/>
  <sheetViews>
    <sheetView showGridLines="0" topLeftCell="A16" zoomScale="80" zoomScaleNormal="80" workbookViewId="0">
      <selection activeCell="A23" sqref="A23"/>
    </sheetView>
  </sheetViews>
  <sheetFormatPr baseColWidth="10" defaultRowHeight="12.75" x14ac:dyDescent="0.2"/>
  <cols>
    <col min="1" max="2" width="11.42578125" customWidth="1"/>
    <col min="3" max="3" width="18" customWidth="1"/>
    <col min="4" max="4" width="31.140625" customWidth="1"/>
    <col min="5" max="5" width="22.140625" customWidth="1"/>
    <col min="6" max="7" width="22" customWidth="1"/>
    <col min="8" max="8" width="24.5703125" customWidth="1"/>
    <col min="9" max="11" width="21.5703125" customWidth="1"/>
    <col min="12" max="14" width="21.140625" customWidth="1"/>
    <col min="15" max="17" width="21" customWidth="1"/>
    <col min="18" max="20" width="21.7109375" customWidth="1"/>
    <col min="21" max="23" width="21" customWidth="1"/>
    <col min="24" max="25" width="21.140625" customWidth="1"/>
    <col min="26" max="26" width="26.42578125" customWidth="1"/>
    <col min="27" max="29" width="21.5703125" customWidth="1"/>
    <col min="30" max="30" width="18.85546875" customWidth="1"/>
    <col min="31" max="31" width="21.85546875" customWidth="1"/>
    <col min="32" max="32" width="24.28515625" customWidth="1"/>
  </cols>
  <sheetData>
    <row r="3" spans="2:5" ht="14.25" customHeight="1" x14ac:dyDescent="0.2">
      <c r="B3" s="850" t="s">
        <v>22</v>
      </c>
      <c r="C3" s="850"/>
      <c r="D3" s="850"/>
      <c r="E3" s="850"/>
    </row>
    <row r="4" spans="2:5" ht="66.75" customHeight="1" x14ac:dyDescent="0.2">
      <c r="B4" s="850"/>
      <c r="C4" s="850"/>
      <c r="D4" s="850"/>
      <c r="E4" s="850"/>
    </row>
    <row r="5" spans="2:5" ht="13.5" thickBot="1" x14ac:dyDescent="0.25"/>
    <row r="6" spans="2:5" ht="15.75" customHeight="1" thickBot="1" x14ac:dyDescent="0.25">
      <c r="B6" s="1" t="s">
        <v>9</v>
      </c>
      <c r="C6" s="2" t="s">
        <v>2</v>
      </c>
      <c r="D6" s="2" t="s">
        <v>10</v>
      </c>
      <c r="E6" s="2" t="s">
        <v>11</v>
      </c>
    </row>
    <row r="7" spans="2:5" ht="66" customHeight="1" thickBot="1" x14ac:dyDescent="0.25">
      <c r="B7" s="3">
        <v>5</v>
      </c>
      <c r="C7" s="4" t="s">
        <v>67</v>
      </c>
      <c r="D7" s="5" t="s">
        <v>12</v>
      </c>
      <c r="E7" s="5" t="s">
        <v>13</v>
      </c>
    </row>
    <row r="8" spans="2:5" ht="66" customHeight="1" thickBot="1" x14ac:dyDescent="0.25">
      <c r="B8" s="3">
        <v>4</v>
      </c>
      <c r="C8" s="4" t="s">
        <v>68</v>
      </c>
      <c r="D8" s="5" t="s">
        <v>14</v>
      </c>
      <c r="E8" s="5" t="s">
        <v>15</v>
      </c>
    </row>
    <row r="9" spans="2:5" ht="66" customHeight="1" thickBot="1" x14ac:dyDescent="0.25">
      <c r="B9" s="3">
        <v>3</v>
      </c>
      <c r="C9" s="4" t="s">
        <v>69</v>
      </c>
      <c r="D9" s="5" t="s">
        <v>16</v>
      </c>
      <c r="E9" s="5" t="s">
        <v>17</v>
      </c>
    </row>
    <row r="10" spans="2:5" ht="66" customHeight="1" thickBot="1" x14ac:dyDescent="0.25">
      <c r="B10" s="3">
        <v>2</v>
      </c>
      <c r="C10" s="4" t="s">
        <v>70</v>
      </c>
      <c r="D10" s="5" t="s">
        <v>18</v>
      </c>
      <c r="E10" s="5" t="s">
        <v>19</v>
      </c>
    </row>
    <row r="11" spans="2:5" ht="66" customHeight="1" thickBot="1" x14ac:dyDescent="0.25">
      <c r="B11" s="3">
        <v>1</v>
      </c>
      <c r="C11" s="4" t="s">
        <v>71</v>
      </c>
      <c r="D11" s="5" t="s">
        <v>20</v>
      </c>
      <c r="E11" s="5" t="s">
        <v>21</v>
      </c>
    </row>
    <row r="15" spans="2:5" ht="41.25" customHeight="1" x14ac:dyDescent="0.2">
      <c r="B15" s="855" t="s">
        <v>32</v>
      </c>
      <c r="C15" s="855"/>
      <c r="D15" s="855"/>
      <c r="E15" s="855"/>
    </row>
    <row r="16" spans="2:5" ht="25.5" customHeight="1" thickBot="1" x14ac:dyDescent="0.25">
      <c r="B16" s="855"/>
      <c r="C16" s="855"/>
      <c r="D16" s="855"/>
      <c r="E16" s="855"/>
    </row>
    <row r="17" spans="2:32" ht="36" customHeight="1" thickBot="1" x14ac:dyDescent="0.25">
      <c r="F17" s="842" t="s">
        <v>126</v>
      </c>
      <c r="G17" s="843"/>
      <c r="H17" s="844"/>
      <c r="I17" s="845" t="s">
        <v>103</v>
      </c>
      <c r="J17" s="846"/>
      <c r="K17" s="847"/>
      <c r="L17" s="869" t="s">
        <v>127</v>
      </c>
      <c r="M17" s="846"/>
      <c r="N17" s="870"/>
      <c r="O17" s="845" t="s">
        <v>133</v>
      </c>
      <c r="P17" s="846"/>
      <c r="Q17" s="870"/>
      <c r="R17" s="860" t="s">
        <v>139</v>
      </c>
      <c r="S17" s="861"/>
      <c r="T17" s="862"/>
      <c r="U17" s="860" t="s">
        <v>145</v>
      </c>
      <c r="V17" s="861"/>
      <c r="W17" s="871"/>
      <c r="X17" s="872" t="s">
        <v>150</v>
      </c>
      <c r="Y17" s="861"/>
      <c r="Z17" s="862"/>
      <c r="AA17" s="860" t="s">
        <v>114</v>
      </c>
      <c r="AB17" s="861"/>
      <c r="AC17" s="862"/>
      <c r="AD17" s="860" t="s">
        <v>166</v>
      </c>
      <c r="AE17" s="861"/>
      <c r="AF17" s="862"/>
    </row>
    <row r="18" spans="2:32" ht="15.75" customHeight="1" thickBot="1" x14ac:dyDescent="0.25">
      <c r="B18" s="1" t="s">
        <v>23</v>
      </c>
      <c r="C18" s="7" t="s">
        <v>24</v>
      </c>
      <c r="D18" s="851" t="s">
        <v>10</v>
      </c>
      <c r="E18" s="852"/>
      <c r="F18" s="16" t="s">
        <v>23</v>
      </c>
      <c r="G18" s="21" t="s">
        <v>120</v>
      </c>
      <c r="H18" s="22" t="s">
        <v>10</v>
      </c>
      <c r="I18" s="9" t="s">
        <v>23</v>
      </c>
      <c r="J18" s="10" t="s">
        <v>24</v>
      </c>
      <c r="K18" s="11" t="s">
        <v>10</v>
      </c>
      <c r="L18" s="9" t="s">
        <v>23</v>
      </c>
      <c r="M18" s="10" t="s">
        <v>24</v>
      </c>
      <c r="N18" s="10" t="s">
        <v>10</v>
      </c>
      <c r="O18" s="9" t="s">
        <v>23</v>
      </c>
      <c r="P18" s="10" t="s">
        <v>24</v>
      </c>
      <c r="Q18" s="10" t="s">
        <v>10</v>
      </c>
      <c r="R18" s="9" t="s">
        <v>23</v>
      </c>
      <c r="S18" s="10" t="s">
        <v>24</v>
      </c>
      <c r="T18" s="10" t="s">
        <v>10</v>
      </c>
      <c r="U18" s="9" t="s">
        <v>23</v>
      </c>
      <c r="V18" s="10" t="s">
        <v>24</v>
      </c>
      <c r="W18" s="11" t="s">
        <v>10</v>
      </c>
      <c r="X18" s="9" t="s">
        <v>23</v>
      </c>
      <c r="Y18" s="10" t="s">
        <v>24</v>
      </c>
      <c r="Z18" s="10" t="s">
        <v>10</v>
      </c>
      <c r="AA18" s="9" t="s">
        <v>23</v>
      </c>
      <c r="AB18" s="10" t="s">
        <v>24</v>
      </c>
      <c r="AC18" s="10" t="s">
        <v>10</v>
      </c>
      <c r="AD18" s="56" t="s">
        <v>23</v>
      </c>
      <c r="AE18" s="56" t="s">
        <v>24</v>
      </c>
      <c r="AF18" s="53" t="s">
        <v>10</v>
      </c>
    </row>
    <row r="19" spans="2:32" ht="51.75" customHeight="1" thickBot="1" x14ac:dyDescent="0.25">
      <c r="B19" s="161" t="s">
        <v>344</v>
      </c>
      <c r="C19" s="60" t="s">
        <v>72</v>
      </c>
      <c r="D19" s="858" t="s">
        <v>25</v>
      </c>
      <c r="E19" s="859"/>
      <c r="F19" s="16"/>
      <c r="G19" s="21"/>
      <c r="H19" s="22"/>
      <c r="I19" s="9"/>
      <c r="J19" s="10"/>
      <c r="K19" s="59"/>
      <c r="L19" s="9"/>
      <c r="M19" s="10"/>
      <c r="N19" s="10"/>
      <c r="O19" s="9"/>
      <c r="P19" s="10"/>
      <c r="Q19" s="59"/>
      <c r="R19" s="9"/>
      <c r="S19" s="10"/>
      <c r="T19" s="10"/>
      <c r="U19" s="9"/>
      <c r="V19" s="10"/>
      <c r="W19" s="59"/>
      <c r="X19" s="9"/>
      <c r="Y19" s="10"/>
      <c r="Z19" s="59"/>
      <c r="AA19" s="9"/>
      <c r="AB19" s="10"/>
      <c r="AC19" s="59"/>
      <c r="AD19" s="9"/>
      <c r="AE19" s="10"/>
      <c r="AF19" s="53"/>
    </row>
    <row r="20" spans="2:32" ht="43.5" customHeight="1" thickBot="1" x14ac:dyDescent="0.25">
      <c r="B20" s="162" t="s">
        <v>343</v>
      </c>
      <c r="C20" s="60" t="s">
        <v>73</v>
      </c>
      <c r="D20" s="856" t="s">
        <v>172</v>
      </c>
      <c r="E20" s="857"/>
      <c r="F20" s="16"/>
      <c r="G20" s="21"/>
      <c r="H20" s="22"/>
      <c r="I20" s="9"/>
      <c r="J20" s="10"/>
      <c r="K20" s="59"/>
      <c r="L20" s="9"/>
      <c r="M20" s="10"/>
      <c r="N20" s="10"/>
      <c r="O20" s="9"/>
      <c r="P20" s="10"/>
      <c r="Q20" s="59"/>
      <c r="R20" s="9"/>
      <c r="S20" s="10"/>
      <c r="T20" s="10"/>
      <c r="U20" s="9"/>
      <c r="V20" s="10"/>
      <c r="W20" s="59"/>
      <c r="X20" s="9"/>
      <c r="Y20" s="10"/>
      <c r="Z20" s="59"/>
      <c r="AA20" s="9"/>
      <c r="AB20" s="10"/>
      <c r="AC20" s="59"/>
      <c r="AD20" s="9"/>
      <c r="AE20" s="10"/>
      <c r="AF20" s="53"/>
    </row>
    <row r="21" spans="2:32" ht="43.5" customHeight="1" thickBot="1" x14ac:dyDescent="0.25">
      <c r="B21" s="162" t="s">
        <v>342</v>
      </c>
      <c r="C21" s="60" t="s">
        <v>74</v>
      </c>
      <c r="D21" s="856" t="s">
        <v>171</v>
      </c>
      <c r="E21" s="857"/>
      <c r="F21" s="16"/>
      <c r="G21" s="21"/>
      <c r="H21" s="22"/>
      <c r="I21" s="9"/>
      <c r="J21" s="10"/>
      <c r="K21" s="59"/>
      <c r="L21" s="9"/>
      <c r="M21" s="10"/>
      <c r="N21" s="10"/>
      <c r="O21" s="9"/>
      <c r="P21" s="10"/>
      <c r="Q21" s="59"/>
      <c r="R21" s="9"/>
      <c r="S21" s="10"/>
      <c r="T21" s="10"/>
      <c r="U21" s="9"/>
      <c r="V21" s="10"/>
      <c r="W21" s="59"/>
      <c r="X21" s="9"/>
      <c r="Y21" s="10"/>
      <c r="Z21" s="59"/>
      <c r="AA21" s="9"/>
      <c r="AB21" s="10"/>
      <c r="AC21" s="59"/>
      <c r="AD21" s="9"/>
      <c r="AE21" s="10"/>
      <c r="AF21" s="53"/>
    </row>
    <row r="22" spans="2:32" ht="111.75" customHeight="1" thickBot="1" x14ac:dyDescent="0.25">
      <c r="B22" s="6">
        <v>5</v>
      </c>
      <c r="C22" s="8" t="s">
        <v>72</v>
      </c>
      <c r="D22" s="853" t="s">
        <v>25</v>
      </c>
      <c r="E22" s="854"/>
      <c r="F22" s="17">
        <v>5</v>
      </c>
      <c r="G22" s="18" t="s">
        <v>104</v>
      </c>
      <c r="H22" s="19" t="s">
        <v>121</v>
      </c>
      <c r="I22" s="12">
        <v>5</v>
      </c>
      <c r="J22" s="13" t="s">
        <v>104</v>
      </c>
      <c r="K22" s="14" t="s">
        <v>105</v>
      </c>
      <c r="L22" s="12">
        <v>5</v>
      </c>
      <c r="M22" s="13" t="s">
        <v>104</v>
      </c>
      <c r="N22" s="14" t="s">
        <v>128</v>
      </c>
      <c r="O22" s="12">
        <v>5</v>
      </c>
      <c r="P22" s="13" t="s">
        <v>104</v>
      </c>
      <c r="Q22" s="23" t="s">
        <v>134</v>
      </c>
      <c r="R22" s="15">
        <v>5</v>
      </c>
      <c r="S22" s="13" t="s">
        <v>104</v>
      </c>
      <c r="T22" s="24" t="s">
        <v>140</v>
      </c>
      <c r="U22" s="15">
        <v>5</v>
      </c>
      <c r="V22" s="13" t="s">
        <v>104</v>
      </c>
      <c r="W22" s="14" t="s">
        <v>146</v>
      </c>
      <c r="X22" s="15">
        <v>5</v>
      </c>
      <c r="Y22" s="25" t="s">
        <v>104</v>
      </c>
      <c r="Z22" s="26" t="s">
        <v>151</v>
      </c>
      <c r="AA22" s="15">
        <v>5</v>
      </c>
      <c r="AB22" s="13" t="s">
        <v>104</v>
      </c>
      <c r="AC22" s="52" t="s">
        <v>115</v>
      </c>
      <c r="AD22" s="15">
        <v>5</v>
      </c>
      <c r="AE22" s="13" t="s">
        <v>104</v>
      </c>
      <c r="AF22" s="54" t="s">
        <v>169</v>
      </c>
    </row>
    <row r="23" spans="2:32" ht="104.25" customHeight="1" thickBot="1" x14ac:dyDescent="0.25">
      <c r="B23" s="6">
        <v>4</v>
      </c>
      <c r="C23" s="8" t="s">
        <v>73</v>
      </c>
      <c r="D23" s="848" t="s">
        <v>26</v>
      </c>
      <c r="E23" s="849"/>
      <c r="F23" s="17">
        <v>4</v>
      </c>
      <c r="G23" s="18" t="s">
        <v>106</v>
      </c>
      <c r="H23" s="19" t="s">
        <v>122</v>
      </c>
      <c r="I23" s="12">
        <v>4</v>
      </c>
      <c r="J23" s="13" t="s">
        <v>106</v>
      </c>
      <c r="K23" s="14" t="s">
        <v>107</v>
      </c>
      <c r="L23" s="12">
        <v>4</v>
      </c>
      <c r="M23" s="13" t="s">
        <v>106</v>
      </c>
      <c r="N23" s="14" t="s">
        <v>129</v>
      </c>
      <c r="O23" s="12">
        <v>4</v>
      </c>
      <c r="P23" s="13" t="s">
        <v>106</v>
      </c>
      <c r="Q23" s="23" t="s">
        <v>135</v>
      </c>
      <c r="R23" s="15">
        <v>4</v>
      </c>
      <c r="S23" s="13" t="s">
        <v>106</v>
      </c>
      <c r="T23" s="24" t="s">
        <v>141</v>
      </c>
      <c r="U23" s="15">
        <v>4</v>
      </c>
      <c r="V23" s="13" t="s">
        <v>106</v>
      </c>
      <c r="W23" s="14" t="s">
        <v>147</v>
      </c>
      <c r="X23" s="15">
        <v>4</v>
      </c>
      <c r="Y23" s="25" t="s">
        <v>106</v>
      </c>
      <c r="Z23" s="14" t="s">
        <v>152</v>
      </c>
      <c r="AA23" s="15">
        <v>4</v>
      </c>
      <c r="AB23" s="13" t="s">
        <v>106</v>
      </c>
      <c r="AC23" s="52" t="s">
        <v>116</v>
      </c>
      <c r="AD23" s="15">
        <v>4</v>
      </c>
      <c r="AE23" s="13" t="s">
        <v>106</v>
      </c>
      <c r="AF23" s="55" t="s">
        <v>167</v>
      </c>
    </row>
    <row r="24" spans="2:32" ht="94.5" customHeight="1" thickBot="1" x14ac:dyDescent="0.25">
      <c r="B24" s="6">
        <v>3</v>
      </c>
      <c r="C24" s="8" t="s">
        <v>74</v>
      </c>
      <c r="D24" s="848" t="s">
        <v>27</v>
      </c>
      <c r="E24" s="849"/>
      <c r="F24" s="15">
        <v>3</v>
      </c>
      <c r="G24" s="18" t="s">
        <v>108</v>
      </c>
      <c r="H24" s="19" t="s">
        <v>123</v>
      </c>
      <c r="I24" s="12">
        <v>3</v>
      </c>
      <c r="J24" s="13" t="s">
        <v>108</v>
      </c>
      <c r="K24" s="14" t="s">
        <v>109</v>
      </c>
      <c r="L24" s="12">
        <v>3</v>
      </c>
      <c r="M24" s="13" t="s">
        <v>108</v>
      </c>
      <c r="N24" s="14" t="s">
        <v>130</v>
      </c>
      <c r="O24" s="12">
        <v>3</v>
      </c>
      <c r="P24" s="13" t="s">
        <v>108</v>
      </c>
      <c r="Q24" s="23" t="s">
        <v>136</v>
      </c>
      <c r="R24" s="15">
        <v>3</v>
      </c>
      <c r="S24" s="13" t="s">
        <v>108</v>
      </c>
      <c r="T24" s="24" t="s">
        <v>142</v>
      </c>
      <c r="U24" s="15">
        <v>3</v>
      </c>
      <c r="V24" s="13" t="s">
        <v>108</v>
      </c>
      <c r="W24" s="14" t="s">
        <v>148</v>
      </c>
      <c r="X24" s="15">
        <v>3</v>
      </c>
      <c r="Y24" s="25" t="s">
        <v>108</v>
      </c>
      <c r="Z24" s="14" t="s">
        <v>153</v>
      </c>
      <c r="AA24" s="15">
        <v>3</v>
      </c>
      <c r="AB24" s="13" t="s">
        <v>108</v>
      </c>
      <c r="AC24" s="52" t="s">
        <v>117</v>
      </c>
      <c r="AD24" s="15">
        <v>3</v>
      </c>
      <c r="AE24" s="13" t="s">
        <v>108</v>
      </c>
      <c r="AF24" s="55" t="s">
        <v>168</v>
      </c>
    </row>
    <row r="25" spans="2:32" ht="113.25" customHeight="1" thickBot="1" x14ac:dyDescent="0.25">
      <c r="B25" s="6">
        <v>2</v>
      </c>
      <c r="C25" s="8" t="s">
        <v>75</v>
      </c>
      <c r="D25" s="848" t="s">
        <v>28</v>
      </c>
      <c r="E25" s="849"/>
      <c r="F25" s="15">
        <v>2</v>
      </c>
      <c r="G25" s="18" t="s">
        <v>110</v>
      </c>
      <c r="H25" s="19" t="s">
        <v>124</v>
      </c>
      <c r="I25" s="12">
        <v>2</v>
      </c>
      <c r="J25" s="13" t="s">
        <v>110</v>
      </c>
      <c r="K25" s="14" t="s">
        <v>111</v>
      </c>
      <c r="L25" s="12">
        <v>2</v>
      </c>
      <c r="M25" s="13" t="s">
        <v>110</v>
      </c>
      <c r="N25" s="14" t="s">
        <v>131</v>
      </c>
      <c r="O25" s="12">
        <v>2</v>
      </c>
      <c r="P25" s="13" t="s">
        <v>110</v>
      </c>
      <c r="Q25" s="23" t="s">
        <v>137</v>
      </c>
      <c r="R25" s="15">
        <v>2</v>
      </c>
      <c r="S25" s="13" t="s">
        <v>110</v>
      </c>
      <c r="T25" s="24" t="s">
        <v>143</v>
      </c>
      <c r="U25" s="15">
        <v>2</v>
      </c>
      <c r="V25" s="13" t="s">
        <v>110</v>
      </c>
      <c r="W25" s="14" t="s">
        <v>149</v>
      </c>
      <c r="X25" s="15">
        <v>2</v>
      </c>
      <c r="Y25" s="25" t="s">
        <v>110</v>
      </c>
      <c r="Z25" s="14" t="s">
        <v>154</v>
      </c>
      <c r="AA25" s="15">
        <v>2</v>
      </c>
      <c r="AB25" s="13" t="s">
        <v>110</v>
      </c>
      <c r="AC25" s="14" t="s">
        <v>118</v>
      </c>
      <c r="AD25" s="863" t="s">
        <v>170</v>
      </c>
      <c r="AE25" s="864"/>
      <c r="AF25" s="865"/>
    </row>
    <row r="26" spans="2:32" ht="90.75" customHeight="1" thickBot="1" x14ac:dyDescent="0.25">
      <c r="B26" s="6">
        <v>1</v>
      </c>
      <c r="C26" s="8" t="s">
        <v>76</v>
      </c>
      <c r="D26" s="848" t="s">
        <v>29</v>
      </c>
      <c r="E26" s="849"/>
      <c r="F26" s="15">
        <v>1</v>
      </c>
      <c r="G26" s="18" t="s">
        <v>112</v>
      </c>
      <c r="H26" s="20" t="s">
        <v>125</v>
      </c>
      <c r="I26" s="12">
        <v>1</v>
      </c>
      <c r="J26" s="13" t="s">
        <v>112</v>
      </c>
      <c r="K26" s="14" t="s">
        <v>113</v>
      </c>
      <c r="L26" s="12">
        <v>1</v>
      </c>
      <c r="M26" s="13" t="s">
        <v>112</v>
      </c>
      <c r="N26" s="14" t="s">
        <v>132</v>
      </c>
      <c r="O26" s="12">
        <v>1</v>
      </c>
      <c r="P26" s="13" t="s">
        <v>112</v>
      </c>
      <c r="Q26" s="23" t="s">
        <v>138</v>
      </c>
      <c r="R26" s="15">
        <v>1</v>
      </c>
      <c r="S26" s="13" t="s">
        <v>112</v>
      </c>
      <c r="T26" s="24" t="s">
        <v>144</v>
      </c>
      <c r="U26" s="15">
        <v>1</v>
      </c>
      <c r="V26" s="13" t="s">
        <v>112</v>
      </c>
      <c r="W26" s="14" t="s">
        <v>144</v>
      </c>
      <c r="X26" s="15">
        <v>1</v>
      </c>
      <c r="Y26" s="25" t="s">
        <v>112</v>
      </c>
      <c r="Z26" s="14" t="s">
        <v>155</v>
      </c>
      <c r="AA26" s="15">
        <v>1</v>
      </c>
      <c r="AB26" s="13" t="s">
        <v>112</v>
      </c>
      <c r="AC26" s="14" t="s">
        <v>119</v>
      </c>
      <c r="AD26" s="866"/>
      <c r="AE26" s="867"/>
      <c r="AF26" s="868"/>
    </row>
  </sheetData>
  <mergeCells count="21">
    <mergeCell ref="AD17:AF17"/>
    <mergeCell ref="AD25:AF26"/>
    <mergeCell ref="AA17:AC17"/>
    <mergeCell ref="L17:N17"/>
    <mergeCell ref="O17:Q17"/>
    <mergeCell ref="R17:T17"/>
    <mergeCell ref="U17:W17"/>
    <mergeCell ref="X17:Z17"/>
    <mergeCell ref="F17:H17"/>
    <mergeCell ref="I17:K17"/>
    <mergeCell ref="D26:E26"/>
    <mergeCell ref="B3:E4"/>
    <mergeCell ref="D18:E18"/>
    <mergeCell ref="D22:E22"/>
    <mergeCell ref="D23:E23"/>
    <mergeCell ref="D24:E24"/>
    <mergeCell ref="D25:E25"/>
    <mergeCell ref="B15:E16"/>
    <mergeCell ref="D20:E20"/>
    <mergeCell ref="D21:E21"/>
    <mergeCell ref="D19:E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Q225"/>
  <sheetViews>
    <sheetView view="pageBreakPreview" zoomScale="60" zoomScaleNormal="100" workbookViewId="0">
      <selection activeCell="O35" sqref="O35"/>
    </sheetView>
  </sheetViews>
  <sheetFormatPr baseColWidth="10" defaultRowHeight="12.75" x14ac:dyDescent="0.2"/>
  <cols>
    <col min="1" max="1" width="11.42578125" style="27"/>
    <col min="2" max="2" width="20.42578125" style="27" customWidth="1"/>
    <col min="3" max="3" width="20.28515625" style="27" customWidth="1"/>
    <col min="4" max="4" width="23.140625" style="27" customWidth="1"/>
    <col min="5" max="5" width="25.140625" style="27" customWidth="1"/>
    <col min="6" max="6" width="20.28515625" style="27" customWidth="1"/>
    <col min="7" max="7" width="8.42578125" style="27" customWidth="1"/>
    <col min="8" max="8" width="10.7109375" style="27" customWidth="1"/>
    <col min="9" max="9" width="11.42578125" style="27" customWidth="1"/>
    <col min="10" max="10" width="20.28515625" style="27" customWidth="1"/>
    <col min="11" max="11" width="9.28515625" style="27" customWidth="1"/>
    <col min="12" max="12" width="29.42578125" style="27" customWidth="1"/>
    <col min="13" max="17" width="34.140625" style="27" customWidth="1"/>
    <col min="18" max="16384" width="11.42578125" style="27"/>
  </cols>
  <sheetData>
    <row r="1" spans="1:17" ht="24.75" customHeight="1" x14ac:dyDescent="0.2">
      <c r="A1" s="951" t="s">
        <v>324</v>
      </c>
      <c r="B1" s="951"/>
      <c r="C1" s="951"/>
      <c r="D1" s="951"/>
      <c r="E1" s="951"/>
      <c r="F1" s="951"/>
      <c r="G1" s="951"/>
      <c r="H1" s="951"/>
      <c r="I1" s="951"/>
      <c r="J1" s="951"/>
      <c r="L1" s="952" t="s">
        <v>325</v>
      </c>
      <c r="M1" s="952"/>
      <c r="N1" s="952"/>
      <c r="O1" s="952"/>
      <c r="P1" s="952"/>
      <c r="Q1" s="952"/>
    </row>
    <row r="2" spans="1:17" ht="25.5" customHeight="1" x14ac:dyDescent="0.2">
      <c r="A2" s="951"/>
      <c r="B2" s="951"/>
      <c r="C2" s="951"/>
      <c r="D2" s="951"/>
      <c r="E2" s="951"/>
      <c r="F2" s="951"/>
      <c r="G2" s="951"/>
      <c r="H2" s="951"/>
      <c r="I2" s="951"/>
      <c r="J2" s="951"/>
      <c r="L2" s="952"/>
      <c r="M2" s="952"/>
      <c r="N2" s="952"/>
      <c r="O2" s="952"/>
      <c r="P2" s="952"/>
      <c r="Q2" s="952"/>
    </row>
    <row r="3" spans="1:17" ht="15.75" thickBot="1" x14ac:dyDescent="0.3">
      <c r="C3" s="57"/>
      <c r="D3" s="57"/>
      <c r="E3" s="57"/>
      <c r="F3" s="57"/>
      <c r="G3" s="57"/>
      <c r="H3" s="57"/>
      <c r="I3" s="57"/>
      <c r="J3" s="57"/>
      <c r="K3" s="57"/>
    </row>
    <row r="4" spans="1:17" ht="45" customHeight="1" x14ac:dyDescent="0.25">
      <c r="A4" s="876" t="s">
        <v>54</v>
      </c>
      <c r="B4" s="876" t="s">
        <v>259</v>
      </c>
      <c r="C4" s="876" t="s">
        <v>184</v>
      </c>
      <c r="D4" s="896" t="s">
        <v>185</v>
      </c>
      <c r="E4" s="876" t="s">
        <v>186</v>
      </c>
      <c r="F4" s="876" t="s">
        <v>187</v>
      </c>
      <c r="G4" s="882" t="s">
        <v>188</v>
      </c>
      <c r="H4" s="883"/>
      <c r="I4" s="884"/>
      <c r="J4" s="876" t="s">
        <v>221</v>
      </c>
      <c r="K4" s="57"/>
      <c r="L4" s="160" t="s">
        <v>222</v>
      </c>
      <c r="M4" s="140" t="s">
        <v>223</v>
      </c>
      <c r="N4" s="873" t="s">
        <v>224</v>
      </c>
    </row>
    <row r="5" spans="1:17" ht="29.25" customHeight="1" thickBot="1" x14ac:dyDescent="0.3">
      <c r="A5" s="877"/>
      <c r="B5" s="877"/>
      <c r="C5" s="877"/>
      <c r="D5" s="897"/>
      <c r="E5" s="877"/>
      <c r="F5" s="877"/>
      <c r="G5" s="885"/>
      <c r="H5" s="886"/>
      <c r="I5" s="887"/>
      <c r="J5" s="877"/>
      <c r="K5" s="57"/>
      <c r="L5" s="158" t="s">
        <v>225</v>
      </c>
      <c r="M5" s="158" t="s">
        <v>226</v>
      </c>
      <c r="N5" s="874"/>
    </row>
    <row r="6" spans="1:17" ht="33.75" customHeight="1" thickBot="1" x14ac:dyDescent="0.3">
      <c r="A6" s="878"/>
      <c r="B6" s="878"/>
      <c r="C6" s="155"/>
      <c r="D6" s="148"/>
      <c r="E6" s="155"/>
      <c r="F6" s="878"/>
      <c r="G6" s="156" t="s">
        <v>189</v>
      </c>
      <c r="H6" s="156" t="s">
        <v>323</v>
      </c>
      <c r="I6" s="156" t="s">
        <v>39</v>
      </c>
      <c r="J6" s="878"/>
      <c r="K6" s="57"/>
      <c r="L6" s="158" t="s">
        <v>74</v>
      </c>
      <c r="M6" s="158" t="s">
        <v>227</v>
      </c>
      <c r="N6" s="874"/>
    </row>
    <row r="7" spans="1:17" ht="65.25" customHeight="1" x14ac:dyDescent="0.25">
      <c r="A7" s="936">
        <v>1</v>
      </c>
      <c r="B7" s="939"/>
      <c r="C7" s="942" t="s">
        <v>40</v>
      </c>
      <c r="D7" s="888" t="s">
        <v>190</v>
      </c>
      <c r="E7" s="890" t="s">
        <v>191</v>
      </c>
      <c r="F7" s="113" t="s">
        <v>192</v>
      </c>
      <c r="G7" s="114"/>
      <c r="H7" s="114"/>
      <c r="I7" s="113"/>
      <c r="J7" s="149">
        <v>15</v>
      </c>
      <c r="K7" s="57"/>
      <c r="L7" s="158" t="s">
        <v>228</v>
      </c>
      <c r="M7" s="159" t="s">
        <v>229</v>
      </c>
      <c r="N7" s="875"/>
    </row>
    <row r="8" spans="1:17" ht="48" customHeight="1" thickBot="1" x14ac:dyDescent="0.3">
      <c r="A8" s="937"/>
      <c r="B8" s="940"/>
      <c r="C8" s="943"/>
      <c r="D8" s="889"/>
      <c r="E8" s="891"/>
      <c r="F8" s="115" t="s">
        <v>193</v>
      </c>
      <c r="G8" s="116"/>
      <c r="H8" s="117"/>
      <c r="I8" s="115"/>
      <c r="J8" s="150">
        <v>0</v>
      </c>
      <c r="K8" s="57"/>
      <c r="L8" s="136"/>
      <c r="M8" s="136"/>
      <c r="N8" s="136"/>
    </row>
    <row r="9" spans="1:17" ht="48" customHeight="1" x14ac:dyDescent="0.25">
      <c r="A9" s="937"/>
      <c r="B9" s="940"/>
      <c r="C9" s="943"/>
      <c r="D9" s="892" t="s">
        <v>194</v>
      </c>
      <c r="E9" s="895" t="s">
        <v>195</v>
      </c>
      <c r="F9" s="118" t="s">
        <v>196</v>
      </c>
      <c r="G9" s="119"/>
      <c r="H9" s="119"/>
      <c r="I9" s="118"/>
      <c r="J9" s="151">
        <v>15</v>
      </c>
      <c r="K9" s="57"/>
      <c r="L9" s="140" t="s">
        <v>230</v>
      </c>
      <c r="M9" s="140" t="s">
        <v>231</v>
      </c>
      <c r="N9" s="911" t="s">
        <v>232</v>
      </c>
    </row>
    <row r="10" spans="1:17" ht="48" customHeight="1" thickBot="1" x14ac:dyDescent="0.3">
      <c r="A10" s="937"/>
      <c r="B10" s="940"/>
      <c r="C10" s="943"/>
      <c r="D10" s="893"/>
      <c r="E10" s="895"/>
      <c r="F10" s="120" t="s">
        <v>197</v>
      </c>
      <c r="G10" s="121"/>
      <c r="H10" s="122"/>
      <c r="I10" s="120"/>
      <c r="J10" s="152">
        <v>0</v>
      </c>
      <c r="K10" s="57"/>
      <c r="L10" s="141" t="s">
        <v>228</v>
      </c>
      <c r="M10" s="142" t="s">
        <v>233</v>
      </c>
      <c r="N10" s="912"/>
    </row>
    <row r="11" spans="1:17" ht="48" customHeight="1" x14ac:dyDescent="0.25">
      <c r="A11" s="937"/>
      <c r="B11" s="940"/>
      <c r="C11" s="943"/>
      <c r="D11" s="888" t="s">
        <v>198</v>
      </c>
      <c r="E11" s="890" t="s">
        <v>199</v>
      </c>
      <c r="F11" s="113" t="s">
        <v>200</v>
      </c>
      <c r="G11" s="114"/>
      <c r="H11" s="114"/>
      <c r="I11" s="113"/>
      <c r="J11" s="149">
        <v>15</v>
      </c>
      <c r="K11" s="57"/>
      <c r="L11" s="141" t="s">
        <v>74</v>
      </c>
      <c r="M11" s="142" t="s">
        <v>234</v>
      </c>
      <c r="N11" s="912"/>
    </row>
    <row r="12" spans="1:17" ht="65.25" customHeight="1" thickBot="1" x14ac:dyDescent="0.3">
      <c r="A12" s="937"/>
      <c r="B12" s="940"/>
      <c r="C12" s="943"/>
      <c r="D12" s="889"/>
      <c r="E12" s="891"/>
      <c r="F12" s="115" t="s">
        <v>201</v>
      </c>
      <c r="G12" s="116"/>
      <c r="H12" s="117"/>
      <c r="I12" s="115"/>
      <c r="J12" s="150">
        <v>0</v>
      </c>
      <c r="K12" s="57"/>
      <c r="L12" s="141" t="s">
        <v>225</v>
      </c>
      <c r="M12" s="143" t="s">
        <v>235</v>
      </c>
      <c r="N12" s="913"/>
    </row>
    <row r="13" spans="1:17" ht="48" customHeight="1" thickBot="1" x14ac:dyDescent="0.3">
      <c r="A13" s="937"/>
      <c r="B13" s="940"/>
      <c r="C13" s="943"/>
      <c r="D13" s="892" t="s">
        <v>202</v>
      </c>
      <c r="E13" s="895" t="s">
        <v>203</v>
      </c>
      <c r="F13" s="118" t="s">
        <v>204</v>
      </c>
      <c r="G13" s="119"/>
      <c r="H13" s="119"/>
      <c r="I13" s="118"/>
      <c r="J13" s="151">
        <v>15</v>
      </c>
      <c r="K13" s="57"/>
    </row>
    <row r="14" spans="1:17" ht="64.5" customHeight="1" thickTop="1" thickBot="1" x14ac:dyDescent="0.3">
      <c r="A14" s="937"/>
      <c r="B14" s="940"/>
      <c r="C14" s="943"/>
      <c r="D14" s="894"/>
      <c r="E14" s="895"/>
      <c r="F14" s="123" t="s">
        <v>205</v>
      </c>
      <c r="G14" s="124"/>
      <c r="H14" s="119"/>
      <c r="I14" s="123"/>
      <c r="J14" s="153">
        <v>10</v>
      </c>
      <c r="K14" s="57"/>
      <c r="L14" s="157" t="s">
        <v>236</v>
      </c>
      <c r="M14" s="157" t="s">
        <v>237</v>
      </c>
      <c r="N14" s="157" t="s">
        <v>238</v>
      </c>
      <c r="O14" s="157" t="s">
        <v>239</v>
      </c>
      <c r="P14" s="157" t="s">
        <v>240</v>
      </c>
      <c r="Q14" s="157" t="s">
        <v>241</v>
      </c>
    </row>
    <row r="15" spans="1:17" ht="48" customHeight="1" thickTop="1" thickBot="1" x14ac:dyDescent="0.3">
      <c r="A15" s="937"/>
      <c r="B15" s="940"/>
      <c r="C15" s="943"/>
      <c r="D15" s="893"/>
      <c r="E15" s="895"/>
      <c r="F15" s="120" t="s">
        <v>206</v>
      </c>
      <c r="G15" s="121"/>
      <c r="H15" s="122"/>
      <c r="I15" s="120"/>
      <c r="J15" s="152">
        <v>0</v>
      </c>
      <c r="K15" s="57"/>
      <c r="L15" s="914" t="s">
        <v>242</v>
      </c>
      <c r="M15" s="144" t="s">
        <v>243</v>
      </c>
      <c r="N15" s="144" t="s">
        <v>244</v>
      </c>
      <c r="O15" s="145" t="s">
        <v>245</v>
      </c>
      <c r="P15" s="145">
        <v>2</v>
      </c>
      <c r="Q15" s="145">
        <v>2</v>
      </c>
    </row>
    <row r="16" spans="1:17" ht="48" customHeight="1" thickTop="1" thickBot="1" x14ac:dyDescent="0.3">
      <c r="A16" s="937"/>
      <c r="B16" s="940"/>
      <c r="C16" s="943"/>
      <c r="D16" s="888" t="s">
        <v>207</v>
      </c>
      <c r="E16" s="890" t="s">
        <v>208</v>
      </c>
      <c r="F16" s="113" t="s">
        <v>209</v>
      </c>
      <c r="G16" s="114"/>
      <c r="H16" s="114"/>
      <c r="I16" s="113"/>
      <c r="J16" s="149">
        <v>15</v>
      </c>
      <c r="K16" s="57"/>
      <c r="L16" s="915"/>
      <c r="M16" s="144" t="s">
        <v>246</v>
      </c>
      <c r="N16" s="144" t="s">
        <v>247</v>
      </c>
      <c r="O16" s="145" t="s">
        <v>248</v>
      </c>
      <c r="P16" s="145">
        <v>1</v>
      </c>
      <c r="Q16" s="145">
        <v>1</v>
      </c>
    </row>
    <row r="17" spans="1:17" ht="48" customHeight="1" thickTop="1" thickBot="1" x14ac:dyDescent="0.3">
      <c r="A17" s="937"/>
      <c r="B17" s="940"/>
      <c r="C17" s="943"/>
      <c r="D17" s="889"/>
      <c r="E17" s="891"/>
      <c r="F17" s="125" t="s">
        <v>210</v>
      </c>
      <c r="G17" s="116"/>
      <c r="H17" s="117"/>
      <c r="I17" s="125"/>
      <c r="J17" s="150">
        <v>0</v>
      </c>
      <c r="K17" s="57"/>
      <c r="L17" s="915"/>
      <c r="M17" s="144" t="s">
        <v>249</v>
      </c>
      <c r="N17" s="144" t="s">
        <v>250</v>
      </c>
      <c r="O17" s="145" t="s">
        <v>248</v>
      </c>
      <c r="P17" s="145">
        <v>0</v>
      </c>
      <c r="Q17" s="145">
        <v>0</v>
      </c>
    </row>
    <row r="18" spans="1:17" ht="48" customHeight="1" thickTop="1" thickBot="1" x14ac:dyDescent="0.3">
      <c r="A18" s="937"/>
      <c r="B18" s="940"/>
      <c r="C18" s="943"/>
      <c r="D18" s="892" t="s">
        <v>211</v>
      </c>
      <c r="E18" s="895" t="s">
        <v>212</v>
      </c>
      <c r="F18" s="118" t="s">
        <v>213</v>
      </c>
      <c r="G18" s="119"/>
      <c r="H18" s="119"/>
      <c r="I18" s="118"/>
      <c r="J18" s="151">
        <v>15</v>
      </c>
      <c r="K18" s="57"/>
      <c r="L18" s="916" t="s">
        <v>251</v>
      </c>
      <c r="M18" s="146" t="s">
        <v>243</v>
      </c>
      <c r="N18" s="146" t="s">
        <v>252</v>
      </c>
      <c r="O18" s="147" t="s">
        <v>248</v>
      </c>
      <c r="P18" s="147">
        <v>1</v>
      </c>
      <c r="Q18" s="147">
        <v>1</v>
      </c>
    </row>
    <row r="19" spans="1:17" ht="66.75" customHeight="1" thickTop="1" thickBot="1" x14ac:dyDescent="0.3">
      <c r="A19" s="937"/>
      <c r="B19" s="940"/>
      <c r="C19" s="943"/>
      <c r="D19" s="893"/>
      <c r="E19" s="895"/>
      <c r="F19" s="120" t="s">
        <v>214</v>
      </c>
      <c r="G19" s="121"/>
      <c r="H19" s="122"/>
      <c r="I19" s="120"/>
      <c r="J19" s="152">
        <v>0</v>
      </c>
      <c r="K19" s="57"/>
      <c r="L19" s="916"/>
      <c r="M19" s="146" t="s">
        <v>246</v>
      </c>
      <c r="N19" s="146" t="s">
        <v>253</v>
      </c>
      <c r="O19" s="147" t="s">
        <v>248</v>
      </c>
      <c r="P19" s="147">
        <v>1</v>
      </c>
      <c r="Q19" s="147">
        <v>1</v>
      </c>
    </row>
    <row r="20" spans="1:17" ht="48" customHeight="1" thickTop="1" thickBot="1" x14ac:dyDescent="0.3">
      <c r="A20" s="937"/>
      <c r="B20" s="940"/>
      <c r="C20" s="943"/>
      <c r="D20" s="888" t="s">
        <v>215</v>
      </c>
      <c r="E20" s="890" t="s">
        <v>216</v>
      </c>
      <c r="F20" s="126" t="s">
        <v>217</v>
      </c>
      <c r="G20" s="127"/>
      <c r="H20" s="114"/>
      <c r="I20" s="126"/>
      <c r="J20" s="149">
        <v>10</v>
      </c>
      <c r="K20" s="57"/>
      <c r="L20" s="916"/>
      <c r="M20" s="146" t="s">
        <v>249</v>
      </c>
      <c r="N20" s="146" t="s">
        <v>254</v>
      </c>
      <c r="O20" s="147" t="s">
        <v>248</v>
      </c>
      <c r="P20" s="147">
        <v>0</v>
      </c>
      <c r="Q20" s="147">
        <v>0</v>
      </c>
    </row>
    <row r="21" spans="1:17" ht="48" customHeight="1" thickTop="1" thickBot="1" x14ac:dyDescent="0.3">
      <c r="A21" s="937"/>
      <c r="B21" s="940"/>
      <c r="C21" s="943"/>
      <c r="D21" s="945"/>
      <c r="E21" s="946"/>
      <c r="F21" s="128" t="s">
        <v>218</v>
      </c>
      <c r="G21" s="129"/>
      <c r="H21" s="130"/>
      <c r="I21" s="128"/>
      <c r="J21" s="154">
        <v>5</v>
      </c>
      <c r="K21" s="57"/>
      <c r="L21" s="914" t="s">
        <v>255</v>
      </c>
      <c r="M21" s="144" t="s">
        <v>243</v>
      </c>
      <c r="N21" s="144" t="s">
        <v>256</v>
      </c>
      <c r="O21" s="145" t="s">
        <v>248</v>
      </c>
      <c r="P21" s="145">
        <v>0</v>
      </c>
      <c r="Q21" s="145">
        <v>0</v>
      </c>
    </row>
    <row r="22" spans="1:17" ht="48" customHeight="1" thickTop="1" thickBot="1" x14ac:dyDescent="0.3">
      <c r="A22" s="938"/>
      <c r="B22" s="941"/>
      <c r="C22" s="944"/>
      <c r="D22" s="889"/>
      <c r="E22" s="891"/>
      <c r="F22" s="131" t="s">
        <v>219</v>
      </c>
      <c r="G22" s="132"/>
      <c r="H22" s="117"/>
      <c r="I22" s="131"/>
      <c r="J22" s="150">
        <v>0</v>
      </c>
      <c r="K22" s="57"/>
      <c r="L22" s="914"/>
      <c r="M22" s="144" t="s">
        <v>246</v>
      </c>
      <c r="N22" s="144" t="s">
        <v>257</v>
      </c>
      <c r="O22" s="145" t="s">
        <v>248</v>
      </c>
      <c r="P22" s="145">
        <v>0</v>
      </c>
      <c r="Q22" s="145">
        <v>0</v>
      </c>
    </row>
    <row r="23" spans="1:17" ht="35.25" customHeight="1" thickTop="1" thickBot="1" x14ac:dyDescent="0.3">
      <c r="A23" s="111"/>
      <c r="B23" s="111"/>
      <c r="C23" s="112"/>
      <c r="D23" s="112"/>
      <c r="E23" s="112"/>
      <c r="F23" s="133" t="s">
        <v>220</v>
      </c>
      <c r="G23" s="924"/>
      <c r="H23" s="925"/>
      <c r="I23" s="925"/>
      <c r="J23" s="926"/>
      <c r="K23" s="57"/>
      <c r="L23" s="914"/>
      <c r="M23" s="144" t="s">
        <v>249</v>
      </c>
      <c r="N23" s="144" t="s">
        <v>258</v>
      </c>
      <c r="O23" s="145" t="s">
        <v>248</v>
      </c>
      <c r="P23" s="145">
        <v>0</v>
      </c>
      <c r="Q23" s="145">
        <v>0</v>
      </c>
    </row>
    <row r="24" spans="1:17" ht="30.75" customHeight="1" thickTop="1" thickBot="1" x14ac:dyDescent="0.3">
      <c r="A24" s="879" t="s">
        <v>314</v>
      </c>
      <c r="B24" s="879"/>
      <c r="C24" s="879"/>
      <c r="D24" s="879"/>
      <c r="E24" s="112"/>
      <c r="F24" s="128" t="s">
        <v>269</v>
      </c>
      <c r="G24" s="922"/>
      <c r="H24" s="923"/>
      <c r="I24" s="134"/>
      <c r="J24" s="135"/>
      <c r="K24" s="102"/>
      <c r="L24" s="139"/>
      <c r="M24" s="137"/>
      <c r="N24" s="137"/>
      <c r="O24" s="138"/>
      <c r="P24" s="138"/>
      <c r="Q24" s="138"/>
    </row>
    <row r="25" spans="1:17" ht="16.5" thickTop="1" thickBot="1" x14ac:dyDescent="0.3">
      <c r="C25" s="57"/>
      <c r="D25" s="57"/>
      <c r="E25" s="57"/>
      <c r="F25" s="57"/>
      <c r="G25" s="57"/>
      <c r="H25" s="57"/>
      <c r="I25" s="57"/>
      <c r="J25" s="57"/>
      <c r="K25" s="57"/>
    </row>
    <row r="26" spans="1:17" ht="22.5" customHeight="1" x14ac:dyDescent="0.25">
      <c r="A26" s="933" t="s">
        <v>54</v>
      </c>
      <c r="B26" s="933" t="s">
        <v>259</v>
      </c>
      <c r="C26" s="933" t="s">
        <v>184</v>
      </c>
      <c r="D26" s="933" t="s">
        <v>185</v>
      </c>
      <c r="E26" s="933" t="s">
        <v>186</v>
      </c>
      <c r="F26" s="933" t="s">
        <v>187</v>
      </c>
      <c r="G26" s="927" t="s">
        <v>188</v>
      </c>
      <c r="H26" s="928"/>
      <c r="I26" s="929"/>
      <c r="J26" s="933" t="s">
        <v>221</v>
      </c>
      <c r="K26" s="57"/>
      <c r="L26" s="91" t="s">
        <v>222</v>
      </c>
      <c r="M26" s="91" t="s">
        <v>223</v>
      </c>
      <c r="N26" s="917" t="s">
        <v>224</v>
      </c>
    </row>
    <row r="27" spans="1:17" ht="34.5" customHeight="1" thickBot="1" x14ac:dyDescent="0.3">
      <c r="A27" s="934"/>
      <c r="B27" s="934"/>
      <c r="C27" s="934"/>
      <c r="D27" s="934"/>
      <c r="E27" s="934"/>
      <c r="F27" s="934"/>
      <c r="G27" s="930"/>
      <c r="H27" s="931"/>
      <c r="I27" s="932"/>
      <c r="J27" s="934"/>
      <c r="K27" s="57"/>
      <c r="L27" s="92" t="s">
        <v>225</v>
      </c>
      <c r="M27" s="92" t="s">
        <v>226</v>
      </c>
      <c r="N27" s="918"/>
    </row>
    <row r="28" spans="1:17" ht="51.75" customHeight="1" thickBot="1" x14ac:dyDescent="0.3">
      <c r="A28" s="935"/>
      <c r="B28" s="935"/>
      <c r="C28" s="61"/>
      <c r="D28" s="61"/>
      <c r="E28" s="61"/>
      <c r="F28" s="935"/>
      <c r="G28" s="62" t="s">
        <v>189</v>
      </c>
      <c r="H28" s="62"/>
      <c r="I28" s="62" t="s">
        <v>39</v>
      </c>
      <c r="J28" s="935"/>
      <c r="K28" s="57"/>
      <c r="L28" s="92" t="s">
        <v>74</v>
      </c>
      <c r="M28" s="92" t="s">
        <v>227</v>
      </c>
      <c r="N28" s="918"/>
    </row>
    <row r="29" spans="1:17" ht="15" x14ac:dyDescent="0.25">
      <c r="A29" s="936">
        <v>2</v>
      </c>
      <c r="B29" s="936" t="e">
        <f>'4. ClCLO DE GESTIÓN'!#REF!</f>
        <v>#REF!</v>
      </c>
      <c r="C29" s="948" t="s">
        <v>40</v>
      </c>
      <c r="D29" s="901" t="s">
        <v>190</v>
      </c>
      <c r="E29" s="904" t="s">
        <v>191</v>
      </c>
      <c r="F29" s="63" t="s">
        <v>192</v>
      </c>
      <c r="G29" s="64" t="s">
        <v>260</v>
      </c>
      <c r="H29" s="64">
        <f>COUNTIF(G29,G29)*J29</f>
        <v>15</v>
      </c>
      <c r="I29" s="63"/>
      <c r="J29" s="65">
        <v>15</v>
      </c>
      <c r="K29" s="57"/>
      <c r="L29" s="92" t="s">
        <v>228</v>
      </c>
      <c r="M29" s="93" t="s">
        <v>229</v>
      </c>
      <c r="N29" s="919"/>
    </row>
    <row r="30" spans="1:17" ht="15.75" thickBot="1" x14ac:dyDescent="0.3">
      <c r="A30" s="937"/>
      <c r="B30" s="937"/>
      <c r="C30" s="949"/>
      <c r="D30" s="903"/>
      <c r="E30" s="906"/>
      <c r="F30" s="66" t="s">
        <v>193</v>
      </c>
      <c r="G30" s="67"/>
      <c r="H30" s="68">
        <f t="shared" ref="H30:H44" si="0">COUNTIF(G30,G30)*J30</f>
        <v>0</v>
      </c>
      <c r="I30" s="66"/>
      <c r="J30" s="69">
        <v>0</v>
      </c>
      <c r="K30" s="57"/>
    </row>
    <row r="31" spans="1:17" ht="22.5" x14ac:dyDescent="0.25">
      <c r="A31" s="937"/>
      <c r="B31" s="937"/>
      <c r="C31" s="949"/>
      <c r="D31" s="899" t="s">
        <v>194</v>
      </c>
      <c r="E31" s="898" t="s">
        <v>195</v>
      </c>
      <c r="F31" s="70" t="s">
        <v>196</v>
      </c>
      <c r="G31" s="71" t="s">
        <v>260</v>
      </c>
      <c r="H31" s="71">
        <f t="shared" si="0"/>
        <v>15</v>
      </c>
      <c r="I31" s="70"/>
      <c r="J31" s="72">
        <v>15</v>
      </c>
      <c r="K31" s="57"/>
      <c r="L31" s="91" t="s">
        <v>230</v>
      </c>
      <c r="M31" s="91" t="s">
        <v>231</v>
      </c>
      <c r="N31" s="917" t="s">
        <v>232</v>
      </c>
    </row>
    <row r="32" spans="1:17" ht="23.25" thickBot="1" x14ac:dyDescent="0.3">
      <c r="A32" s="937"/>
      <c r="B32" s="937"/>
      <c r="C32" s="949"/>
      <c r="D32" s="900"/>
      <c r="E32" s="898"/>
      <c r="F32" s="73" t="s">
        <v>197</v>
      </c>
      <c r="G32" s="74"/>
      <c r="H32" s="75">
        <f t="shared" si="0"/>
        <v>0</v>
      </c>
      <c r="I32" s="73"/>
      <c r="J32" s="76">
        <v>0</v>
      </c>
      <c r="K32" s="57"/>
      <c r="L32" s="92" t="s">
        <v>228</v>
      </c>
      <c r="M32" s="94" t="s">
        <v>233</v>
      </c>
      <c r="N32" s="918"/>
    </row>
    <row r="33" spans="1:17" ht="22.5" x14ac:dyDescent="0.25">
      <c r="A33" s="937"/>
      <c r="B33" s="937"/>
      <c r="C33" s="949"/>
      <c r="D33" s="901" t="s">
        <v>198</v>
      </c>
      <c r="E33" s="904" t="s">
        <v>199</v>
      </c>
      <c r="F33" s="63" t="s">
        <v>200</v>
      </c>
      <c r="G33" s="64" t="s">
        <v>260</v>
      </c>
      <c r="H33" s="64">
        <f t="shared" si="0"/>
        <v>15</v>
      </c>
      <c r="I33" s="63"/>
      <c r="J33" s="65">
        <v>15</v>
      </c>
      <c r="K33" s="57"/>
      <c r="L33" s="92" t="s">
        <v>74</v>
      </c>
      <c r="M33" s="94" t="s">
        <v>234</v>
      </c>
      <c r="N33" s="918"/>
    </row>
    <row r="34" spans="1:17" ht="23.25" thickBot="1" x14ac:dyDescent="0.3">
      <c r="A34" s="937"/>
      <c r="B34" s="937"/>
      <c r="C34" s="949"/>
      <c r="D34" s="903"/>
      <c r="E34" s="906"/>
      <c r="F34" s="66" t="s">
        <v>201</v>
      </c>
      <c r="G34" s="67"/>
      <c r="H34" s="68">
        <f t="shared" si="0"/>
        <v>0</v>
      </c>
      <c r="I34" s="66"/>
      <c r="J34" s="69">
        <v>0</v>
      </c>
      <c r="K34" s="57"/>
      <c r="L34" s="92" t="s">
        <v>225</v>
      </c>
      <c r="M34" s="95" t="s">
        <v>235</v>
      </c>
      <c r="N34" s="919"/>
    </row>
    <row r="35" spans="1:17" ht="15.75" thickBot="1" x14ac:dyDescent="0.3">
      <c r="A35" s="937"/>
      <c r="B35" s="937"/>
      <c r="C35" s="949"/>
      <c r="D35" s="899" t="s">
        <v>202</v>
      </c>
      <c r="E35" s="898" t="s">
        <v>203</v>
      </c>
      <c r="F35" s="70" t="s">
        <v>204</v>
      </c>
      <c r="G35" s="71" t="s">
        <v>260</v>
      </c>
      <c r="H35" s="71">
        <f t="shared" si="0"/>
        <v>15</v>
      </c>
      <c r="I35" s="70"/>
      <c r="J35" s="72">
        <v>15</v>
      </c>
      <c r="K35" s="57"/>
    </row>
    <row r="36" spans="1:17" ht="46.5" thickTop="1" thickBot="1" x14ac:dyDescent="0.3">
      <c r="A36" s="937"/>
      <c r="B36" s="937"/>
      <c r="C36" s="949"/>
      <c r="D36" s="947"/>
      <c r="E36" s="898"/>
      <c r="F36" s="77" t="s">
        <v>205</v>
      </c>
      <c r="G36" s="78"/>
      <c r="H36" s="71">
        <f t="shared" si="0"/>
        <v>0</v>
      </c>
      <c r="I36" s="77"/>
      <c r="J36" s="79">
        <v>10</v>
      </c>
      <c r="K36" s="57"/>
      <c r="L36" s="96" t="s">
        <v>236</v>
      </c>
      <c r="M36" s="96" t="s">
        <v>237</v>
      </c>
      <c r="N36" s="96" t="s">
        <v>238</v>
      </c>
      <c r="O36" s="96" t="s">
        <v>239</v>
      </c>
      <c r="P36" s="96" t="s">
        <v>240</v>
      </c>
      <c r="Q36" s="96" t="s">
        <v>241</v>
      </c>
    </row>
    <row r="37" spans="1:17" ht="16.5" thickTop="1" thickBot="1" x14ac:dyDescent="0.3">
      <c r="A37" s="937"/>
      <c r="B37" s="937"/>
      <c r="C37" s="949"/>
      <c r="D37" s="900"/>
      <c r="E37" s="898"/>
      <c r="F37" s="73" t="s">
        <v>206</v>
      </c>
      <c r="G37" s="74"/>
      <c r="H37" s="75">
        <f t="shared" si="0"/>
        <v>0</v>
      </c>
      <c r="I37" s="73"/>
      <c r="J37" s="76">
        <v>0</v>
      </c>
      <c r="K37" s="57"/>
      <c r="L37" s="907" t="s">
        <v>242</v>
      </c>
      <c r="M37" s="99" t="s">
        <v>243</v>
      </c>
      <c r="N37" s="99" t="s">
        <v>244</v>
      </c>
      <c r="O37" s="97" t="s">
        <v>245</v>
      </c>
      <c r="P37" s="97">
        <v>2</v>
      </c>
      <c r="Q37" s="97">
        <v>2</v>
      </c>
    </row>
    <row r="38" spans="1:17" ht="16.5" thickTop="1" thickBot="1" x14ac:dyDescent="0.3">
      <c r="A38" s="937"/>
      <c r="B38" s="937"/>
      <c r="C38" s="949"/>
      <c r="D38" s="901" t="s">
        <v>207</v>
      </c>
      <c r="E38" s="904" t="s">
        <v>208</v>
      </c>
      <c r="F38" s="63" t="s">
        <v>209</v>
      </c>
      <c r="G38" s="64" t="s">
        <v>260</v>
      </c>
      <c r="H38" s="64">
        <f t="shared" si="0"/>
        <v>15</v>
      </c>
      <c r="I38" s="63"/>
      <c r="J38" s="65">
        <v>15</v>
      </c>
      <c r="K38" s="57"/>
      <c r="L38" s="920"/>
      <c r="M38" s="99" t="s">
        <v>246</v>
      </c>
      <c r="N38" s="99" t="s">
        <v>247</v>
      </c>
      <c r="O38" s="97" t="s">
        <v>248</v>
      </c>
      <c r="P38" s="97">
        <v>1</v>
      </c>
      <c r="Q38" s="97">
        <v>1</v>
      </c>
    </row>
    <row r="39" spans="1:17" ht="16.5" thickTop="1" thickBot="1" x14ac:dyDescent="0.3">
      <c r="A39" s="937"/>
      <c r="B39" s="937"/>
      <c r="C39" s="949"/>
      <c r="D39" s="903"/>
      <c r="E39" s="906"/>
      <c r="F39" s="80" t="s">
        <v>210</v>
      </c>
      <c r="G39" s="67"/>
      <c r="H39" s="68">
        <f t="shared" si="0"/>
        <v>0</v>
      </c>
      <c r="I39" s="80"/>
      <c r="J39" s="69">
        <v>0</v>
      </c>
      <c r="K39" s="57"/>
      <c r="L39" s="920"/>
      <c r="M39" s="99" t="s">
        <v>249</v>
      </c>
      <c r="N39" s="99" t="s">
        <v>250</v>
      </c>
      <c r="O39" s="97" t="s">
        <v>248</v>
      </c>
      <c r="P39" s="97">
        <v>0</v>
      </c>
      <c r="Q39" s="97">
        <v>0</v>
      </c>
    </row>
    <row r="40" spans="1:17" ht="24" thickTop="1" thickBot="1" x14ac:dyDescent="0.3">
      <c r="A40" s="937"/>
      <c r="B40" s="937"/>
      <c r="C40" s="949"/>
      <c r="D40" s="899" t="s">
        <v>211</v>
      </c>
      <c r="E40" s="898" t="s">
        <v>212</v>
      </c>
      <c r="F40" s="70" t="s">
        <v>213</v>
      </c>
      <c r="G40" s="71" t="s">
        <v>260</v>
      </c>
      <c r="H40" s="71">
        <f t="shared" si="0"/>
        <v>15</v>
      </c>
      <c r="I40" s="70"/>
      <c r="J40" s="72">
        <v>15</v>
      </c>
      <c r="K40" s="57"/>
      <c r="L40" s="921" t="s">
        <v>251</v>
      </c>
      <c r="M40" s="100" t="s">
        <v>243</v>
      </c>
      <c r="N40" s="100" t="s">
        <v>252</v>
      </c>
      <c r="O40" s="98" t="s">
        <v>248</v>
      </c>
      <c r="P40" s="98">
        <v>1</v>
      </c>
      <c r="Q40" s="98">
        <v>1</v>
      </c>
    </row>
    <row r="41" spans="1:17" ht="24" thickTop="1" thickBot="1" x14ac:dyDescent="0.3">
      <c r="A41" s="937"/>
      <c r="B41" s="937"/>
      <c r="C41" s="949"/>
      <c r="D41" s="900"/>
      <c r="E41" s="898"/>
      <c r="F41" s="73" t="s">
        <v>214</v>
      </c>
      <c r="G41" s="74"/>
      <c r="H41" s="75">
        <f t="shared" si="0"/>
        <v>0</v>
      </c>
      <c r="I41" s="73"/>
      <c r="J41" s="76">
        <v>0</v>
      </c>
      <c r="K41" s="57"/>
      <c r="L41" s="921"/>
      <c r="M41" s="100" t="s">
        <v>246</v>
      </c>
      <c r="N41" s="100" t="s">
        <v>253</v>
      </c>
      <c r="O41" s="98" t="s">
        <v>248</v>
      </c>
      <c r="P41" s="98">
        <v>1</v>
      </c>
      <c r="Q41" s="98">
        <v>1</v>
      </c>
    </row>
    <row r="42" spans="1:17" ht="16.5" thickTop="1" thickBot="1" x14ac:dyDescent="0.3">
      <c r="A42" s="937"/>
      <c r="B42" s="937"/>
      <c r="C42" s="949"/>
      <c r="D42" s="901" t="s">
        <v>215</v>
      </c>
      <c r="E42" s="904" t="s">
        <v>216</v>
      </c>
      <c r="F42" s="81" t="s">
        <v>217</v>
      </c>
      <c r="G42" s="82" t="s">
        <v>260</v>
      </c>
      <c r="H42" s="64">
        <f t="shared" si="0"/>
        <v>10</v>
      </c>
      <c r="I42" s="81"/>
      <c r="J42" s="65">
        <v>10</v>
      </c>
      <c r="K42" s="57"/>
      <c r="L42" s="921"/>
      <c r="M42" s="100" t="s">
        <v>249</v>
      </c>
      <c r="N42" s="100" t="s">
        <v>254</v>
      </c>
      <c r="O42" s="98" t="s">
        <v>248</v>
      </c>
      <c r="P42" s="98">
        <v>0</v>
      </c>
      <c r="Q42" s="98">
        <v>0</v>
      </c>
    </row>
    <row r="43" spans="1:17" ht="16.5" thickTop="1" thickBot="1" x14ac:dyDescent="0.3">
      <c r="A43" s="937"/>
      <c r="B43" s="937"/>
      <c r="C43" s="949"/>
      <c r="D43" s="902"/>
      <c r="E43" s="905"/>
      <c r="F43" s="83" t="s">
        <v>218</v>
      </c>
      <c r="G43" s="84"/>
      <c r="H43" s="85">
        <f t="shared" si="0"/>
        <v>0</v>
      </c>
      <c r="I43" s="83"/>
      <c r="J43" s="86">
        <v>5</v>
      </c>
      <c r="K43" s="57"/>
      <c r="L43" s="907" t="s">
        <v>255</v>
      </c>
      <c r="M43" s="99" t="s">
        <v>243</v>
      </c>
      <c r="N43" s="99" t="s">
        <v>256</v>
      </c>
      <c r="O43" s="97" t="s">
        <v>248</v>
      </c>
      <c r="P43" s="97">
        <v>0</v>
      </c>
      <c r="Q43" s="97">
        <v>0</v>
      </c>
    </row>
    <row r="44" spans="1:17" ht="16.5" thickTop="1" thickBot="1" x14ac:dyDescent="0.3">
      <c r="A44" s="938"/>
      <c r="B44" s="938"/>
      <c r="C44" s="950"/>
      <c r="D44" s="903"/>
      <c r="E44" s="906"/>
      <c r="F44" s="87" t="s">
        <v>219</v>
      </c>
      <c r="G44" s="88"/>
      <c r="H44" s="68">
        <f t="shared" si="0"/>
        <v>0</v>
      </c>
      <c r="I44" s="87"/>
      <c r="J44" s="69">
        <v>0</v>
      </c>
      <c r="K44" s="57"/>
      <c r="L44" s="907"/>
      <c r="M44" s="99" t="s">
        <v>246</v>
      </c>
      <c r="N44" s="99" t="s">
        <v>257</v>
      </c>
      <c r="O44" s="97" t="s">
        <v>248</v>
      </c>
      <c r="P44" s="97">
        <v>0</v>
      </c>
      <c r="Q44" s="97">
        <v>0</v>
      </c>
    </row>
    <row r="45" spans="1:17" ht="16.5" thickTop="1" thickBot="1" x14ac:dyDescent="0.3">
      <c r="C45" s="89"/>
      <c r="D45" s="89"/>
      <c r="E45" s="89"/>
      <c r="F45" s="90" t="s">
        <v>220</v>
      </c>
      <c r="G45" s="908">
        <f>SUM(H29:H44)</f>
        <v>100</v>
      </c>
      <c r="H45" s="909"/>
      <c r="I45" s="909"/>
      <c r="J45" s="910"/>
      <c r="K45" s="57"/>
      <c r="L45" s="907"/>
      <c r="M45" s="99" t="s">
        <v>249</v>
      </c>
      <c r="N45" s="99" t="s">
        <v>258</v>
      </c>
      <c r="O45" s="97" t="s">
        <v>248</v>
      </c>
      <c r="P45" s="97">
        <v>0</v>
      </c>
      <c r="Q45" s="97">
        <v>0</v>
      </c>
    </row>
    <row r="46" spans="1:17" ht="16.5" thickTop="1" thickBot="1" x14ac:dyDescent="0.3">
      <c r="C46" s="89"/>
      <c r="D46" s="89"/>
      <c r="E46" s="89"/>
      <c r="F46" s="103" t="s">
        <v>269</v>
      </c>
      <c r="G46" s="880">
        <f>IF(G45&lt;=50,0,IF(AND(G45&gt;50,G45&lt;=75),1,IF(AND(G45&gt;75,G45&lt;=100),2)))</f>
        <v>2</v>
      </c>
      <c r="H46" s="881"/>
      <c r="I46" s="104"/>
      <c r="J46" s="105" t="str">
        <f>IF(G35="x","probabilidad",IF(G40="x","impacto",0))</f>
        <v>probabilidad</v>
      </c>
      <c r="K46" s="102"/>
      <c r="L46" s="101"/>
      <c r="M46" s="99"/>
      <c r="N46" s="99"/>
      <c r="O46" s="97"/>
      <c r="P46" s="97"/>
      <c r="Q46" s="97"/>
    </row>
    <row r="47" spans="1:17" ht="16.5" thickTop="1" thickBot="1" x14ac:dyDescent="0.3">
      <c r="C47" s="57"/>
      <c r="D47" s="57"/>
      <c r="E47" s="57"/>
      <c r="F47" s="57"/>
      <c r="G47" s="57"/>
      <c r="H47" s="57"/>
      <c r="I47" s="57"/>
      <c r="J47" s="57"/>
      <c r="K47" s="57"/>
    </row>
    <row r="48" spans="1:17" ht="22.5" x14ac:dyDescent="0.25">
      <c r="A48" s="933" t="s">
        <v>54</v>
      </c>
      <c r="B48" s="933" t="s">
        <v>259</v>
      </c>
      <c r="C48" s="933" t="s">
        <v>184</v>
      </c>
      <c r="D48" s="933" t="s">
        <v>185</v>
      </c>
      <c r="E48" s="933" t="s">
        <v>186</v>
      </c>
      <c r="F48" s="933" t="s">
        <v>187</v>
      </c>
      <c r="G48" s="927" t="s">
        <v>188</v>
      </c>
      <c r="H48" s="928"/>
      <c r="I48" s="929"/>
      <c r="J48" s="933" t="s">
        <v>221</v>
      </c>
      <c r="K48" s="58"/>
      <c r="L48" s="91" t="s">
        <v>222</v>
      </c>
      <c r="M48" s="91" t="s">
        <v>223</v>
      </c>
      <c r="N48" s="917" t="s">
        <v>224</v>
      </c>
    </row>
    <row r="49" spans="1:17" ht="15.75" thickBot="1" x14ac:dyDescent="0.3">
      <c r="A49" s="934"/>
      <c r="B49" s="934"/>
      <c r="C49" s="934"/>
      <c r="D49" s="934"/>
      <c r="E49" s="934"/>
      <c r="F49" s="934"/>
      <c r="G49" s="930"/>
      <c r="H49" s="931"/>
      <c r="I49" s="932"/>
      <c r="J49" s="934"/>
      <c r="K49" s="58"/>
      <c r="L49" s="92" t="s">
        <v>225</v>
      </c>
      <c r="M49" s="92" t="s">
        <v>226</v>
      </c>
      <c r="N49" s="918"/>
    </row>
    <row r="50" spans="1:17" ht="15.75" thickBot="1" x14ac:dyDescent="0.3">
      <c r="A50" s="935"/>
      <c r="B50" s="935"/>
      <c r="C50" s="61"/>
      <c r="D50" s="61"/>
      <c r="E50" s="61"/>
      <c r="F50" s="935"/>
      <c r="G50" s="62" t="s">
        <v>189</v>
      </c>
      <c r="H50" s="62"/>
      <c r="I50" s="62" t="s">
        <v>39</v>
      </c>
      <c r="J50" s="935"/>
      <c r="K50" s="58"/>
      <c r="L50" s="92" t="s">
        <v>74</v>
      </c>
      <c r="M50" s="92" t="s">
        <v>227</v>
      </c>
      <c r="N50" s="918"/>
    </row>
    <row r="51" spans="1:17" ht="15" x14ac:dyDescent="0.25">
      <c r="A51" s="936">
        <v>3</v>
      </c>
      <c r="B51" s="936" t="e">
        <f>'4. ClCLO DE GESTIÓN'!#REF!</f>
        <v>#REF!</v>
      </c>
      <c r="C51" s="948" t="s">
        <v>40</v>
      </c>
      <c r="D51" s="901" t="s">
        <v>190</v>
      </c>
      <c r="E51" s="904" t="s">
        <v>191</v>
      </c>
      <c r="F51" s="63" t="s">
        <v>192</v>
      </c>
      <c r="G51" s="64" t="s">
        <v>260</v>
      </c>
      <c r="H51" s="64">
        <f>COUNTIF(G51,G51)*J51</f>
        <v>15</v>
      </c>
      <c r="I51" s="63"/>
      <c r="J51" s="65">
        <v>15</v>
      </c>
      <c r="K51" s="58"/>
      <c r="L51" s="92" t="s">
        <v>228</v>
      </c>
      <c r="M51" s="93" t="s">
        <v>229</v>
      </c>
      <c r="N51" s="919"/>
    </row>
    <row r="52" spans="1:17" ht="15.75" thickBot="1" x14ac:dyDescent="0.3">
      <c r="A52" s="937"/>
      <c r="B52" s="937"/>
      <c r="C52" s="949"/>
      <c r="D52" s="903"/>
      <c r="E52" s="906"/>
      <c r="F52" s="66" t="s">
        <v>193</v>
      </c>
      <c r="G52" s="67"/>
      <c r="H52" s="68">
        <f t="shared" ref="H52:H66" si="1">COUNTIF(G52,G52)*J52</f>
        <v>0</v>
      </c>
      <c r="I52" s="66"/>
      <c r="J52" s="69">
        <v>0</v>
      </c>
      <c r="K52" s="58"/>
    </row>
    <row r="53" spans="1:17" ht="24.75" customHeight="1" x14ac:dyDescent="0.25">
      <c r="A53" s="937"/>
      <c r="B53" s="937"/>
      <c r="C53" s="949"/>
      <c r="D53" s="899" t="s">
        <v>194</v>
      </c>
      <c r="E53" s="898" t="s">
        <v>195</v>
      </c>
      <c r="F53" s="70" t="s">
        <v>196</v>
      </c>
      <c r="G53" s="71" t="s">
        <v>260</v>
      </c>
      <c r="H53" s="71">
        <f t="shared" si="1"/>
        <v>15</v>
      </c>
      <c r="I53" s="70"/>
      <c r="J53" s="72">
        <v>15</v>
      </c>
      <c r="K53" s="58"/>
      <c r="L53" s="91" t="s">
        <v>230</v>
      </c>
      <c r="M53" s="91" t="s">
        <v>231</v>
      </c>
      <c r="N53" s="917" t="s">
        <v>232</v>
      </c>
    </row>
    <row r="54" spans="1:17" ht="13.5" customHeight="1" thickBot="1" x14ac:dyDescent="0.3">
      <c r="A54" s="937"/>
      <c r="B54" s="937"/>
      <c r="C54" s="949"/>
      <c r="D54" s="900"/>
      <c r="E54" s="898"/>
      <c r="F54" s="73" t="s">
        <v>197</v>
      </c>
      <c r="G54" s="74"/>
      <c r="H54" s="75">
        <f t="shared" si="1"/>
        <v>0</v>
      </c>
      <c r="I54" s="73"/>
      <c r="J54" s="76">
        <v>0</v>
      </c>
      <c r="K54" s="58"/>
      <c r="L54" s="92" t="s">
        <v>228</v>
      </c>
      <c r="M54" s="94" t="s">
        <v>233</v>
      </c>
      <c r="N54" s="918"/>
    </row>
    <row r="55" spans="1:17" ht="27.75" customHeight="1" x14ac:dyDescent="0.25">
      <c r="A55" s="937"/>
      <c r="B55" s="937"/>
      <c r="C55" s="949"/>
      <c r="D55" s="901" t="s">
        <v>198</v>
      </c>
      <c r="E55" s="904" t="s">
        <v>199</v>
      </c>
      <c r="F55" s="63" t="s">
        <v>200</v>
      </c>
      <c r="G55" s="64" t="s">
        <v>260</v>
      </c>
      <c r="H55" s="64">
        <f t="shared" si="1"/>
        <v>15</v>
      </c>
      <c r="I55" s="63"/>
      <c r="J55" s="65">
        <v>15</v>
      </c>
      <c r="K55" s="58"/>
      <c r="L55" s="92" t="s">
        <v>74</v>
      </c>
      <c r="M55" s="94" t="s">
        <v>234</v>
      </c>
      <c r="N55" s="918"/>
    </row>
    <row r="56" spans="1:17" ht="27.75" customHeight="1" thickBot="1" x14ac:dyDescent="0.3">
      <c r="A56" s="937"/>
      <c r="B56" s="937"/>
      <c r="C56" s="949"/>
      <c r="D56" s="903"/>
      <c r="E56" s="906"/>
      <c r="F56" s="66" t="s">
        <v>201</v>
      </c>
      <c r="G56" s="67"/>
      <c r="H56" s="68">
        <f t="shared" si="1"/>
        <v>0</v>
      </c>
      <c r="I56" s="66"/>
      <c r="J56" s="69">
        <v>0</v>
      </c>
      <c r="K56" s="58"/>
      <c r="L56" s="92" t="s">
        <v>225</v>
      </c>
      <c r="M56" s="95" t="s">
        <v>235</v>
      </c>
      <c r="N56" s="919"/>
    </row>
    <row r="57" spans="1:17" ht="27.75" customHeight="1" thickBot="1" x14ac:dyDescent="0.3">
      <c r="A57" s="937"/>
      <c r="B57" s="937"/>
      <c r="C57" s="949"/>
      <c r="D57" s="899" t="s">
        <v>202</v>
      </c>
      <c r="E57" s="898" t="s">
        <v>203</v>
      </c>
      <c r="F57" s="70" t="s">
        <v>204</v>
      </c>
      <c r="G57" s="71" t="s">
        <v>260</v>
      </c>
      <c r="H57" s="71">
        <f t="shared" si="1"/>
        <v>15</v>
      </c>
      <c r="I57" s="70"/>
      <c r="J57" s="72">
        <v>15</v>
      </c>
      <c r="K57" s="58"/>
    </row>
    <row r="58" spans="1:17" ht="46.5" thickTop="1" thickBot="1" x14ac:dyDescent="0.3">
      <c r="A58" s="937"/>
      <c r="B58" s="937"/>
      <c r="C58" s="949"/>
      <c r="D58" s="947"/>
      <c r="E58" s="898"/>
      <c r="F58" s="77" t="s">
        <v>205</v>
      </c>
      <c r="G58" s="78"/>
      <c r="H58" s="71">
        <f t="shared" si="1"/>
        <v>0</v>
      </c>
      <c r="I58" s="77"/>
      <c r="J58" s="79">
        <v>10</v>
      </c>
      <c r="K58" s="58"/>
      <c r="L58" s="96" t="s">
        <v>236</v>
      </c>
      <c r="M58" s="96" t="s">
        <v>237</v>
      </c>
      <c r="N58" s="96" t="s">
        <v>238</v>
      </c>
      <c r="O58" s="96" t="s">
        <v>239</v>
      </c>
      <c r="P58" s="96" t="s">
        <v>240</v>
      </c>
      <c r="Q58" s="96" t="s">
        <v>241</v>
      </c>
    </row>
    <row r="59" spans="1:17" ht="16.5" thickTop="1" thickBot="1" x14ac:dyDescent="0.3">
      <c r="A59" s="937"/>
      <c r="B59" s="937"/>
      <c r="C59" s="949"/>
      <c r="D59" s="900"/>
      <c r="E59" s="898"/>
      <c r="F59" s="73" t="s">
        <v>206</v>
      </c>
      <c r="G59" s="74"/>
      <c r="H59" s="75">
        <f t="shared" si="1"/>
        <v>0</v>
      </c>
      <c r="I59" s="73"/>
      <c r="J59" s="76">
        <v>0</v>
      </c>
      <c r="K59" s="58"/>
      <c r="L59" s="907" t="s">
        <v>242</v>
      </c>
      <c r="M59" s="99" t="s">
        <v>243</v>
      </c>
      <c r="N59" s="99" t="s">
        <v>244</v>
      </c>
      <c r="O59" s="97" t="s">
        <v>245</v>
      </c>
      <c r="P59" s="97">
        <v>2</v>
      </c>
      <c r="Q59" s="97">
        <v>2</v>
      </c>
    </row>
    <row r="60" spans="1:17" ht="16.5" thickTop="1" thickBot="1" x14ac:dyDescent="0.3">
      <c r="A60" s="937"/>
      <c r="B60" s="937"/>
      <c r="C60" s="949"/>
      <c r="D60" s="901" t="s">
        <v>207</v>
      </c>
      <c r="E60" s="904" t="s">
        <v>208</v>
      </c>
      <c r="F60" s="63" t="s">
        <v>209</v>
      </c>
      <c r="G60" s="64" t="s">
        <v>260</v>
      </c>
      <c r="H60" s="64">
        <f t="shared" si="1"/>
        <v>15</v>
      </c>
      <c r="I60" s="63"/>
      <c r="J60" s="65">
        <v>15</v>
      </c>
      <c r="K60" s="58"/>
      <c r="L60" s="920"/>
      <c r="M60" s="99" t="s">
        <v>246</v>
      </c>
      <c r="N60" s="99" t="s">
        <v>247</v>
      </c>
      <c r="O60" s="97" t="s">
        <v>248</v>
      </c>
      <c r="P60" s="97">
        <v>1</v>
      </c>
      <c r="Q60" s="97">
        <v>1</v>
      </c>
    </row>
    <row r="61" spans="1:17" ht="16.5" thickTop="1" thickBot="1" x14ac:dyDescent="0.3">
      <c r="A61" s="937"/>
      <c r="B61" s="937"/>
      <c r="C61" s="949"/>
      <c r="D61" s="903"/>
      <c r="E61" s="906"/>
      <c r="F61" s="80" t="s">
        <v>210</v>
      </c>
      <c r="G61" s="67"/>
      <c r="H61" s="68">
        <f t="shared" si="1"/>
        <v>0</v>
      </c>
      <c r="I61" s="80"/>
      <c r="J61" s="69">
        <v>0</v>
      </c>
      <c r="K61" s="58"/>
      <c r="L61" s="920"/>
      <c r="M61" s="99" t="s">
        <v>249</v>
      </c>
      <c r="N61" s="99" t="s">
        <v>250</v>
      </c>
      <c r="O61" s="97" t="s">
        <v>248</v>
      </c>
      <c r="P61" s="97">
        <v>0</v>
      </c>
      <c r="Q61" s="97">
        <v>0</v>
      </c>
    </row>
    <row r="62" spans="1:17" ht="24" thickTop="1" thickBot="1" x14ac:dyDescent="0.3">
      <c r="A62" s="937"/>
      <c r="B62" s="937"/>
      <c r="C62" s="949"/>
      <c r="D62" s="899" t="s">
        <v>211</v>
      </c>
      <c r="E62" s="898" t="s">
        <v>212</v>
      </c>
      <c r="F62" s="70" t="s">
        <v>213</v>
      </c>
      <c r="G62" s="71" t="s">
        <v>260</v>
      </c>
      <c r="H62" s="71">
        <f t="shared" si="1"/>
        <v>15</v>
      </c>
      <c r="I62" s="70"/>
      <c r="J62" s="72">
        <v>15</v>
      </c>
      <c r="K62" s="58"/>
      <c r="L62" s="921" t="s">
        <v>251</v>
      </c>
      <c r="M62" s="100" t="s">
        <v>243</v>
      </c>
      <c r="N62" s="100" t="s">
        <v>252</v>
      </c>
      <c r="O62" s="98" t="s">
        <v>248</v>
      </c>
      <c r="P62" s="98">
        <v>1</v>
      </c>
      <c r="Q62" s="98">
        <v>1</v>
      </c>
    </row>
    <row r="63" spans="1:17" ht="24" thickTop="1" thickBot="1" x14ac:dyDescent="0.3">
      <c r="A63" s="937"/>
      <c r="B63" s="937"/>
      <c r="C63" s="949"/>
      <c r="D63" s="900"/>
      <c r="E63" s="898"/>
      <c r="F63" s="73" t="s">
        <v>214</v>
      </c>
      <c r="G63" s="74"/>
      <c r="H63" s="75">
        <f t="shared" si="1"/>
        <v>0</v>
      </c>
      <c r="I63" s="73"/>
      <c r="J63" s="76">
        <v>0</v>
      </c>
      <c r="K63" s="58"/>
      <c r="L63" s="921"/>
      <c r="M63" s="100" t="s">
        <v>246</v>
      </c>
      <c r="N63" s="100" t="s">
        <v>253</v>
      </c>
      <c r="O63" s="98" t="s">
        <v>248</v>
      </c>
      <c r="P63" s="98">
        <v>1</v>
      </c>
      <c r="Q63" s="98">
        <v>1</v>
      </c>
    </row>
    <row r="64" spans="1:17" ht="16.5" thickTop="1" thickBot="1" x14ac:dyDescent="0.3">
      <c r="A64" s="937"/>
      <c r="B64" s="937"/>
      <c r="C64" s="949"/>
      <c r="D64" s="901" t="s">
        <v>215</v>
      </c>
      <c r="E64" s="904" t="s">
        <v>216</v>
      </c>
      <c r="F64" s="81" t="s">
        <v>217</v>
      </c>
      <c r="G64" s="82" t="s">
        <v>260</v>
      </c>
      <c r="H64" s="64">
        <f t="shared" si="1"/>
        <v>10</v>
      </c>
      <c r="I64" s="81"/>
      <c r="J64" s="65">
        <v>10</v>
      </c>
      <c r="K64" s="58"/>
      <c r="L64" s="921"/>
      <c r="M64" s="100" t="s">
        <v>249</v>
      </c>
      <c r="N64" s="100" t="s">
        <v>254</v>
      </c>
      <c r="O64" s="98" t="s">
        <v>248</v>
      </c>
      <c r="P64" s="98">
        <v>0</v>
      </c>
      <c r="Q64" s="98">
        <v>0</v>
      </c>
    </row>
    <row r="65" spans="1:17" ht="24.75" customHeight="1" thickTop="1" thickBot="1" x14ac:dyDescent="0.3">
      <c r="A65" s="937"/>
      <c r="B65" s="937"/>
      <c r="C65" s="949"/>
      <c r="D65" s="902"/>
      <c r="E65" s="905"/>
      <c r="F65" s="83" t="s">
        <v>218</v>
      </c>
      <c r="G65" s="84"/>
      <c r="H65" s="85">
        <f t="shared" si="1"/>
        <v>0</v>
      </c>
      <c r="I65" s="83"/>
      <c r="J65" s="86">
        <v>5</v>
      </c>
      <c r="K65" s="58"/>
      <c r="L65" s="907" t="s">
        <v>255</v>
      </c>
      <c r="M65" s="99" t="s">
        <v>243</v>
      </c>
      <c r="N65" s="99" t="s">
        <v>256</v>
      </c>
      <c r="O65" s="97" t="s">
        <v>248</v>
      </c>
      <c r="P65" s="97">
        <v>0</v>
      </c>
      <c r="Q65" s="97">
        <v>0</v>
      </c>
    </row>
    <row r="66" spans="1:17" ht="16.5" thickTop="1" thickBot="1" x14ac:dyDescent="0.3">
      <c r="A66" s="938"/>
      <c r="B66" s="938"/>
      <c r="C66" s="950"/>
      <c r="D66" s="903"/>
      <c r="E66" s="906"/>
      <c r="F66" s="87" t="s">
        <v>219</v>
      </c>
      <c r="G66" s="88"/>
      <c r="H66" s="68">
        <f t="shared" si="1"/>
        <v>0</v>
      </c>
      <c r="I66" s="87"/>
      <c r="J66" s="69">
        <v>0</v>
      </c>
      <c r="K66" s="58"/>
      <c r="L66" s="907"/>
      <c r="M66" s="99" t="s">
        <v>246</v>
      </c>
      <c r="N66" s="99" t="s">
        <v>257</v>
      </c>
      <c r="O66" s="97" t="s">
        <v>248</v>
      </c>
      <c r="P66" s="97">
        <v>0</v>
      </c>
      <c r="Q66" s="97">
        <v>0</v>
      </c>
    </row>
    <row r="67" spans="1:17" ht="16.5" thickTop="1" thickBot="1" x14ac:dyDescent="0.3">
      <c r="C67" s="89"/>
      <c r="D67" s="89"/>
      <c r="E67" s="89"/>
      <c r="F67" s="90" t="s">
        <v>220</v>
      </c>
      <c r="G67" s="908">
        <f>SUM(H51:H66)</f>
        <v>100</v>
      </c>
      <c r="H67" s="909"/>
      <c r="I67" s="909"/>
      <c r="J67" s="910"/>
      <c r="K67" s="58"/>
      <c r="L67" s="907"/>
      <c r="M67" s="99" t="s">
        <v>249</v>
      </c>
      <c r="N67" s="99" t="s">
        <v>258</v>
      </c>
      <c r="O67" s="97" t="s">
        <v>248</v>
      </c>
      <c r="P67" s="97">
        <v>0</v>
      </c>
      <c r="Q67" s="97">
        <v>0</v>
      </c>
    </row>
    <row r="68" spans="1:17" ht="13.5" thickTop="1" x14ac:dyDescent="0.2">
      <c r="F68" s="103" t="s">
        <v>269</v>
      </c>
      <c r="G68" s="880">
        <f>IF(G67&lt;=50,0,IF(AND(G67&gt;50,G67&lt;=75),1,IF(AND(G67&gt;75,G67&lt;=100),2)))</f>
        <v>2</v>
      </c>
      <c r="H68" s="881"/>
      <c r="I68" s="104"/>
      <c r="J68" s="105" t="str">
        <f>IF(G57="x","probabilidad",IF(G62="x","impacto",0))</f>
        <v>probabilidad</v>
      </c>
    </row>
    <row r="69" spans="1:17" ht="26.25" customHeight="1" x14ac:dyDescent="0.2"/>
    <row r="77" spans="1:17" ht="24.75" customHeight="1" x14ac:dyDescent="0.2"/>
    <row r="81" ht="26.25" customHeight="1" x14ac:dyDescent="0.2"/>
    <row r="89" ht="24.75" customHeight="1" x14ac:dyDescent="0.2"/>
    <row r="93" ht="26.25" customHeight="1" x14ac:dyDescent="0.2"/>
    <row r="101" ht="24.75" customHeight="1" x14ac:dyDescent="0.2"/>
    <row r="105" ht="26.25" customHeight="1" x14ac:dyDescent="0.2"/>
    <row r="113" ht="24.75" customHeight="1" x14ac:dyDescent="0.2"/>
    <row r="117" ht="26.25" customHeight="1" x14ac:dyDescent="0.2"/>
    <row r="125" ht="24.75" customHeight="1" x14ac:dyDescent="0.2"/>
    <row r="129" ht="26.25" customHeight="1" x14ac:dyDescent="0.2"/>
    <row r="137" ht="24.75" customHeight="1" x14ac:dyDescent="0.2"/>
    <row r="141" ht="26.25" customHeight="1" x14ac:dyDescent="0.2"/>
    <row r="149" ht="24.75" customHeight="1" x14ac:dyDescent="0.2"/>
    <row r="153" ht="26.25" customHeight="1" x14ac:dyDescent="0.2"/>
    <row r="161" ht="24.75" customHeight="1" x14ac:dyDescent="0.2"/>
    <row r="165" ht="26.25" customHeight="1" x14ac:dyDescent="0.2"/>
    <row r="173" ht="24.75" customHeight="1" x14ac:dyDescent="0.2"/>
    <row r="177" ht="26.25" customHeight="1" x14ac:dyDescent="0.2"/>
    <row r="185" ht="24.75" customHeight="1" x14ac:dyDescent="0.2"/>
    <row r="189" ht="26.25" customHeight="1" x14ac:dyDescent="0.2"/>
    <row r="197" ht="24.75" customHeight="1" x14ac:dyDescent="0.2"/>
    <row r="201" ht="26.25" customHeight="1" x14ac:dyDescent="0.2"/>
    <row r="209" ht="24.75" customHeight="1" x14ac:dyDescent="0.2"/>
    <row r="213" ht="26.25" customHeight="1" x14ac:dyDescent="0.2"/>
    <row r="221" ht="24.75" customHeight="1" x14ac:dyDescent="0.2"/>
    <row r="225" ht="26.25" customHeight="1" x14ac:dyDescent="0.2"/>
  </sheetData>
  <mergeCells count="99">
    <mergeCell ref="A1:J2"/>
    <mergeCell ref="L1:Q2"/>
    <mergeCell ref="D62:D63"/>
    <mergeCell ref="E62:E63"/>
    <mergeCell ref="L62:L64"/>
    <mergeCell ref="D64:D66"/>
    <mergeCell ref="E64:E66"/>
    <mergeCell ref="L65:L67"/>
    <mergeCell ref="G67:J67"/>
    <mergeCell ref="G48:I49"/>
    <mergeCell ref="J48:J50"/>
    <mergeCell ref="N48:N51"/>
    <mergeCell ref="A51:A66"/>
    <mergeCell ref="B51:B66"/>
    <mergeCell ref="C51:C66"/>
    <mergeCell ref="D51:D52"/>
    <mergeCell ref="E51:E52"/>
    <mergeCell ref="N53:N56"/>
    <mergeCell ref="D55:D56"/>
    <mergeCell ref="E55:E56"/>
    <mergeCell ref="D57:D59"/>
    <mergeCell ref="E57:E59"/>
    <mergeCell ref="L59:L61"/>
    <mergeCell ref="D60:D61"/>
    <mergeCell ref="E60:E61"/>
    <mergeCell ref="F26:F28"/>
    <mergeCell ref="A48:A50"/>
    <mergeCell ref="B48:B50"/>
    <mergeCell ref="C48:C49"/>
    <mergeCell ref="D48:D49"/>
    <mergeCell ref="E48:E49"/>
    <mergeCell ref="F48:F50"/>
    <mergeCell ref="E35:E37"/>
    <mergeCell ref="D38:D39"/>
    <mergeCell ref="E38:E39"/>
    <mergeCell ref="D40:D41"/>
    <mergeCell ref="E40:E41"/>
    <mergeCell ref="A29:A44"/>
    <mergeCell ref="B29:B44"/>
    <mergeCell ref="C29:C44"/>
    <mergeCell ref="E31:E32"/>
    <mergeCell ref="D33:D34"/>
    <mergeCell ref="E33:E34"/>
    <mergeCell ref="D35:D37"/>
    <mergeCell ref="A26:A28"/>
    <mergeCell ref="B26:B28"/>
    <mergeCell ref="C26:C27"/>
    <mergeCell ref="D26:D27"/>
    <mergeCell ref="E26:E27"/>
    <mergeCell ref="D31:D32"/>
    <mergeCell ref="D29:D30"/>
    <mergeCell ref="E29:E30"/>
    <mergeCell ref="J4:J6"/>
    <mergeCell ref="E9:E10"/>
    <mergeCell ref="D11:D12"/>
    <mergeCell ref="A4:A6"/>
    <mergeCell ref="A7:A22"/>
    <mergeCell ref="B4:B6"/>
    <mergeCell ref="B7:B22"/>
    <mergeCell ref="C4:C5"/>
    <mergeCell ref="C7:C22"/>
    <mergeCell ref="D16:D17"/>
    <mergeCell ref="E16:E17"/>
    <mergeCell ref="D18:D19"/>
    <mergeCell ref="E18:E19"/>
    <mergeCell ref="D20:D22"/>
    <mergeCell ref="E20:E22"/>
    <mergeCell ref="D42:D44"/>
    <mergeCell ref="E42:E44"/>
    <mergeCell ref="L43:L45"/>
    <mergeCell ref="G45:J45"/>
    <mergeCell ref="N9:N12"/>
    <mergeCell ref="L15:L17"/>
    <mergeCell ref="L18:L20"/>
    <mergeCell ref="L21:L23"/>
    <mergeCell ref="N26:N29"/>
    <mergeCell ref="N31:N34"/>
    <mergeCell ref="L37:L39"/>
    <mergeCell ref="L40:L42"/>
    <mergeCell ref="G24:H24"/>
    <mergeCell ref="G23:J23"/>
    <mergeCell ref="G26:I27"/>
    <mergeCell ref="J26:J28"/>
    <mergeCell ref="N4:N7"/>
    <mergeCell ref="F4:F6"/>
    <mergeCell ref="A24:D24"/>
    <mergeCell ref="G46:H46"/>
    <mergeCell ref="G68:H68"/>
    <mergeCell ref="G4:I5"/>
    <mergeCell ref="D7:D8"/>
    <mergeCell ref="E7:E8"/>
    <mergeCell ref="D9:D10"/>
    <mergeCell ref="E11:E12"/>
    <mergeCell ref="D13:D15"/>
    <mergeCell ref="E13:E15"/>
    <mergeCell ref="D4:D5"/>
    <mergeCell ref="E4:E5"/>
    <mergeCell ref="E53:E54"/>
    <mergeCell ref="D53:D54"/>
  </mergeCells>
  <printOptions horizontalCentered="1" verticalCentered="1"/>
  <pageMargins left="0.70866141732283472" right="0.70866141732283472" top="0.74803149606299213" bottom="0.74803149606299213" header="0.31496062992125984" footer="0.31496062992125984"/>
  <pageSetup scale="47" orientation="landscape" r:id="rId1"/>
  <colBreaks count="1" manualBreakCount="1">
    <brk id="11"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182"/>
  <sheetViews>
    <sheetView workbookViewId="0">
      <selection activeCell="F6" sqref="F6"/>
    </sheetView>
  </sheetViews>
  <sheetFormatPr baseColWidth="10" defaultRowHeight="12.75" x14ac:dyDescent="0.2"/>
  <cols>
    <col min="1" max="1" width="11.42578125" style="27"/>
    <col min="2" max="2" width="45.85546875" style="27" customWidth="1"/>
    <col min="3" max="3" width="17.140625" style="27" customWidth="1"/>
    <col min="4" max="4" width="15" style="27" customWidth="1"/>
    <col min="5" max="5" width="41.5703125" style="27" customWidth="1"/>
    <col min="6" max="6" width="12.7109375" style="27" bestFit="1" customWidth="1"/>
    <col min="7" max="7" width="11.42578125" style="27" hidden="1" customWidth="1"/>
    <col min="8" max="8" width="11.42578125" style="27"/>
    <col min="9" max="9" width="12.28515625" style="27" bestFit="1" customWidth="1"/>
    <col min="10" max="10" width="11.42578125" style="27"/>
    <col min="11" max="11" width="20.85546875" style="27" customWidth="1"/>
    <col min="12" max="12" width="27.85546875" style="27" customWidth="1"/>
    <col min="13" max="13" width="28.140625" style="27" customWidth="1"/>
    <col min="14" max="16384" width="11.42578125" style="27"/>
  </cols>
  <sheetData>
    <row r="1" spans="1:13" ht="15" customHeight="1" x14ac:dyDescent="0.2">
      <c r="A1" s="971" t="s">
        <v>55</v>
      </c>
      <c r="B1" s="971"/>
      <c r="C1" s="971"/>
      <c r="D1" s="971"/>
      <c r="E1" s="971"/>
      <c r="F1" s="971"/>
      <c r="G1" s="971"/>
      <c r="H1" s="971"/>
      <c r="I1" s="971"/>
    </row>
    <row r="2" spans="1:13" x14ac:dyDescent="0.2">
      <c r="A2" s="971"/>
      <c r="B2" s="971"/>
      <c r="C2" s="971"/>
      <c r="D2" s="971"/>
      <c r="E2" s="971"/>
      <c r="F2" s="971"/>
      <c r="G2" s="971"/>
      <c r="H2" s="971"/>
      <c r="I2" s="971"/>
    </row>
    <row r="3" spans="1:13" ht="13.5" thickBot="1" x14ac:dyDescent="0.25"/>
    <row r="4" spans="1:13" ht="24.75" customHeight="1" thickBot="1" x14ac:dyDescent="0.25">
      <c r="A4" s="953" t="s">
        <v>54</v>
      </c>
      <c r="B4" s="953" t="s">
        <v>53</v>
      </c>
      <c r="C4" s="953" t="s">
        <v>33</v>
      </c>
      <c r="D4" s="972" t="s">
        <v>34</v>
      </c>
      <c r="E4" s="972" t="s">
        <v>35</v>
      </c>
      <c r="F4" s="974" t="s">
        <v>36</v>
      </c>
      <c r="G4" s="975"/>
      <c r="H4" s="976"/>
      <c r="I4" s="972" t="s">
        <v>37</v>
      </c>
      <c r="K4" s="953" t="s">
        <v>57</v>
      </c>
      <c r="L4" s="956" t="s">
        <v>58</v>
      </c>
      <c r="M4" s="957"/>
    </row>
    <row r="5" spans="1:13" ht="13.5" customHeight="1" thickBot="1" x14ac:dyDescent="0.25">
      <c r="A5" s="955"/>
      <c r="B5" s="955"/>
      <c r="C5" s="955"/>
      <c r="D5" s="973"/>
      <c r="E5" s="973"/>
      <c r="F5" s="28" t="s">
        <v>38</v>
      </c>
      <c r="G5" s="28"/>
      <c r="H5" s="28" t="s">
        <v>39</v>
      </c>
      <c r="I5" s="973"/>
      <c r="K5" s="954"/>
      <c r="L5" s="958"/>
      <c r="M5" s="959"/>
    </row>
    <row r="6" spans="1:13" ht="27.75" customHeight="1" thickBot="1" x14ac:dyDescent="0.25">
      <c r="A6" s="960">
        <f>'4. ClCLO DE GESTIÓN'!C23</f>
        <v>0</v>
      </c>
      <c r="B6" s="960" t="e">
        <f>'4. ClCLO DE GESTIÓN'!#REF!</f>
        <v>#REF!</v>
      </c>
      <c r="C6" s="963" t="s">
        <v>40</v>
      </c>
      <c r="D6" s="966" t="s">
        <v>41</v>
      </c>
      <c r="E6" s="29" t="s">
        <v>42</v>
      </c>
      <c r="F6" s="44"/>
      <c r="G6" s="48"/>
      <c r="H6" s="44"/>
      <c r="I6" s="38" t="s">
        <v>43</v>
      </c>
      <c r="K6" s="954"/>
      <c r="L6" s="30" t="s">
        <v>59</v>
      </c>
      <c r="M6" s="30" t="s">
        <v>61</v>
      </c>
    </row>
    <row r="7" spans="1:13" ht="27.75" customHeight="1" thickBot="1" x14ac:dyDescent="0.25">
      <c r="A7" s="961"/>
      <c r="B7" s="961"/>
      <c r="C7" s="964"/>
      <c r="D7" s="967"/>
      <c r="E7" s="43" t="s">
        <v>44</v>
      </c>
      <c r="F7" s="44"/>
      <c r="G7" s="48"/>
      <c r="H7" s="45"/>
      <c r="I7" s="38" t="s">
        <v>43</v>
      </c>
      <c r="K7" s="955"/>
      <c r="L7" s="31" t="s">
        <v>60</v>
      </c>
      <c r="M7" s="31" t="s">
        <v>62</v>
      </c>
    </row>
    <row r="8" spans="1:13" ht="27.75" customHeight="1" thickBot="1" x14ac:dyDescent="0.25">
      <c r="A8" s="961"/>
      <c r="B8" s="961"/>
      <c r="C8" s="964"/>
      <c r="D8" s="968" t="s">
        <v>45</v>
      </c>
      <c r="E8" s="29" t="s">
        <v>46</v>
      </c>
      <c r="F8" s="44"/>
      <c r="G8" s="48">
        <f>COUNTIF(F8,F8)*I8</f>
        <v>0</v>
      </c>
      <c r="H8" s="44"/>
      <c r="I8" s="39">
        <v>15</v>
      </c>
      <c r="K8" s="33" t="s">
        <v>63</v>
      </c>
      <c r="L8" s="32">
        <v>0</v>
      </c>
      <c r="M8" s="32">
        <v>0</v>
      </c>
    </row>
    <row r="9" spans="1:13" ht="39" thickBot="1" x14ac:dyDescent="0.25">
      <c r="A9" s="961"/>
      <c r="B9" s="961"/>
      <c r="C9" s="964"/>
      <c r="D9" s="969"/>
      <c r="E9" s="29" t="s">
        <v>47</v>
      </c>
      <c r="F9" s="44"/>
      <c r="G9" s="48">
        <f>COUNTIF(F9,F9)*I9</f>
        <v>0</v>
      </c>
      <c r="H9" s="44"/>
      <c r="I9" s="39">
        <v>15</v>
      </c>
      <c r="K9" s="33" t="s">
        <v>64</v>
      </c>
      <c r="L9" s="32">
        <v>1</v>
      </c>
      <c r="M9" s="32">
        <v>1</v>
      </c>
    </row>
    <row r="10" spans="1:13" ht="26.25" thickBot="1" x14ac:dyDescent="0.25">
      <c r="A10" s="961"/>
      <c r="B10" s="961"/>
      <c r="C10" s="964"/>
      <c r="D10" s="970"/>
      <c r="E10" s="29" t="s">
        <v>48</v>
      </c>
      <c r="F10" s="44"/>
      <c r="G10" s="48">
        <f>COUNTIF(F10,F10)*I10</f>
        <v>0</v>
      </c>
      <c r="H10" s="45"/>
      <c r="I10" s="39">
        <v>30</v>
      </c>
      <c r="K10" s="33" t="s">
        <v>65</v>
      </c>
      <c r="L10" s="32">
        <v>2</v>
      </c>
      <c r="M10" s="32">
        <v>2</v>
      </c>
    </row>
    <row r="11" spans="1:13" ht="26.25" thickBot="1" x14ac:dyDescent="0.25">
      <c r="A11" s="961"/>
      <c r="B11" s="961"/>
      <c r="C11" s="964"/>
      <c r="D11" s="966" t="s">
        <v>49</v>
      </c>
      <c r="E11" s="29" t="s">
        <v>50</v>
      </c>
      <c r="F11" s="44"/>
      <c r="G11" s="48">
        <f>COUNTIF(F11,F11)*I11</f>
        <v>0</v>
      </c>
      <c r="H11" s="44"/>
      <c r="I11" s="39">
        <v>15</v>
      </c>
    </row>
    <row r="12" spans="1:13" ht="26.25" thickBot="1" x14ac:dyDescent="0.25">
      <c r="A12" s="962"/>
      <c r="B12" s="962"/>
      <c r="C12" s="965"/>
      <c r="D12" s="970"/>
      <c r="E12" s="29" t="s">
        <v>51</v>
      </c>
      <c r="F12" s="44"/>
      <c r="G12" s="48">
        <f>COUNTIF(F12,F12)*I12</f>
        <v>0</v>
      </c>
      <c r="H12" s="44"/>
      <c r="I12" s="39">
        <v>25</v>
      </c>
    </row>
    <row r="13" spans="1:13" ht="13.5" thickBot="1" x14ac:dyDescent="0.25">
      <c r="C13" s="34"/>
      <c r="D13" s="34"/>
      <c r="E13" s="35" t="s">
        <v>52</v>
      </c>
      <c r="F13" s="977">
        <f>SUM(G8:G12)</f>
        <v>0</v>
      </c>
      <c r="G13" s="978"/>
      <c r="H13" s="978"/>
      <c r="I13" s="979"/>
    </row>
    <row r="14" spans="1:13" ht="13.5" thickBot="1" x14ac:dyDescent="0.25">
      <c r="E14" s="36" t="s">
        <v>66</v>
      </c>
      <c r="F14" s="40">
        <f>IF(F13&lt;=50,0,IF(AND(F13&gt;50,F13&lt;=75),1,IF(AND(F13&gt;75,F13&lt;=100),2)))</f>
        <v>0</v>
      </c>
      <c r="G14" s="40"/>
      <c r="H14" s="41">
        <f>IF(F6="x","probabilidad",IF(F7="x","impacto",0))</f>
        <v>0</v>
      </c>
      <c r="I14" s="42"/>
    </row>
    <row r="15" spans="1:13" ht="13.5" thickBot="1" x14ac:dyDescent="0.25"/>
    <row r="16" spans="1:13" ht="24.75" customHeight="1" thickBot="1" x14ac:dyDescent="0.25">
      <c r="A16" s="953" t="s">
        <v>54</v>
      </c>
      <c r="B16" s="953" t="s">
        <v>53</v>
      </c>
      <c r="C16" s="953" t="s">
        <v>33</v>
      </c>
      <c r="D16" s="972" t="s">
        <v>34</v>
      </c>
      <c r="E16" s="972" t="s">
        <v>35</v>
      </c>
      <c r="F16" s="974" t="s">
        <v>36</v>
      </c>
      <c r="G16" s="975"/>
      <c r="H16" s="976"/>
      <c r="I16" s="972" t="s">
        <v>37</v>
      </c>
      <c r="K16" s="953" t="s">
        <v>57</v>
      </c>
      <c r="L16" s="956" t="s">
        <v>58</v>
      </c>
      <c r="M16" s="957"/>
    </row>
    <row r="17" spans="1:13" ht="13.5" thickBot="1" x14ac:dyDescent="0.25">
      <c r="A17" s="955"/>
      <c r="B17" s="955"/>
      <c r="C17" s="955"/>
      <c r="D17" s="973"/>
      <c r="E17" s="973"/>
      <c r="F17" s="28" t="s">
        <v>38</v>
      </c>
      <c r="G17" s="28"/>
      <c r="H17" s="28" t="s">
        <v>39</v>
      </c>
      <c r="I17" s="973"/>
      <c r="K17" s="954"/>
      <c r="L17" s="958"/>
      <c r="M17" s="959"/>
    </row>
    <row r="18" spans="1:13" ht="26.25" thickBot="1" x14ac:dyDescent="0.25">
      <c r="A18" s="960">
        <f>'4. ClCLO DE GESTIÓN'!C24</f>
        <v>0</v>
      </c>
      <c r="B18" s="960" t="e">
        <f>'4. ClCLO DE GESTIÓN'!#REF!</f>
        <v>#REF!</v>
      </c>
      <c r="C18" s="963" t="s">
        <v>40</v>
      </c>
      <c r="D18" s="966" t="s">
        <v>41</v>
      </c>
      <c r="E18" s="29" t="s">
        <v>42</v>
      </c>
      <c r="F18" s="44"/>
      <c r="G18" s="48"/>
      <c r="H18" s="45"/>
      <c r="I18" s="38" t="s">
        <v>43</v>
      </c>
      <c r="K18" s="954"/>
      <c r="L18" s="30" t="s">
        <v>59</v>
      </c>
      <c r="M18" s="30" t="s">
        <v>61</v>
      </c>
    </row>
    <row r="19" spans="1:13" ht="26.25" thickBot="1" x14ac:dyDescent="0.25">
      <c r="A19" s="961"/>
      <c r="B19" s="961"/>
      <c r="C19" s="964"/>
      <c r="D19" s="967"/>
      <c r="E19" s="29" t="s">
        <v>44</v>
      </c>
      <c r="F19" s="44"/>
      <c r="G19" s="48"/>
      <c r="H19" s="45"/>
      <c r="I19" s="38" t="s">
        <v>43</v>
      </c>
      <c r="K19" s="955"/>
      <c r="L19" s="31" t="s">
        <v>60</v>
      </c>
      <c r="M19" s="31" t="s">
        <v>62</v>
      </c>
    </row>
    <row r="20" spans="1:13" ht="26.25" customHeight="1" thickBot="1" x14ac:dyDescent="0.25">
      <c r="A20" s="961"/>
      <c r="B20" s="961"/>
      <c r="C20" s="964"/>
      <c r="D20" s="968" t="s">
        <v>45</v>
      </c>
      <c r="E20" s="29" t="s">
        <v>46</v>
      </c>
      <c r="F20" s="44"/>
      <c r="G20" s="48">
        <f>COUNTIF(F20,F20)*I20</f>
        <v>0</v>
      </c>
      <c r="H20" s="44"/>
      <c r="I20" s="39">
        <v>15</v>
      </c>
      <c r="K20" s="33" t="s">
        <v>63</v>
      </c>
      <c r="L20" s="32">
        <v>0</v>
      </c>
      <c r="M20" s="32">
        <v>0</v>
      </c>
    </row>
    <row r="21" spans="1:13" ht="39" thickBot="1" x14ac:dyDescent="0.25">
      <c r="A21" s="961"/>
      <c r="B21" s="961"/>
      <c r="C21" s="964"/>
      <c r="D21" s="969"/>
      <c r="E21" s="29" t="s">
        <v>47</v>
      </c>
      <c r="F21" s="44"/>
      <c r="G21" s="48">
        <f>COUNTIF(F21,F21)*I21</f>
        <v>0</v>
      </c>
      <c r="H21" s="45"/>
      <c r="I21" s="39">
        <v>15</v>
      </c>
      <c r="K21" s="33" t="s">
        <v>64</v>
      </c>
      <c r="L21" s="32">
        <v>1</v>
      </c>
      <c r="M21" s="32">
        <v>1</v>
      </c>
    </row>
    <row r="22" spans="1:13" ht="26.25" thickBot="1" x14ac:dyDescent="0.25">
      <c r="A22" s="961"/>
      <c r="B22" s="961"/>
      <c r="C22" s="964"/>
      <c r="D22" s="970"/>
      <c r="E22" s="29" t="s">
        <v>48</v>
      </c>
      <c r="F22" s="44"/>
      <c r="G22" s="48">
        <f>COUNTIF(F22,F22)*I22</f>
        <v>0</v>
      </c>
      <c r="H22" s="44"/>
      <c r="I22" s="39">
        <v>30</v>
      </c>
      <c r="K22" s="33" t="s">
        <v>65</v>
      </c>
      <c r="L22" s="32">
        <v>2</v>
      </c>
      <c r="M22" s="32">
        <v>2</v>
      </c>
    </row>
    <row r="23" spans="1:13" ht="26.25" thickBot="1" x14ac:dyDescent="0.25">
      <c r="A23" s="961"/>
      <c r="B23" s="961"/>
      <c r="C23" s="964"/>
      <c r="D23" s="966" t="s">
        <v>49</v>
      </c>
      <c r="E23" s="29" t="s">
        <v>50</v>
      </c>
      <c r="F23" s="44"/>
      <c r="G23" s="48">
        <f>COUNTIF(F23,F23)*I23</f>
        <v>0</v>
      </c>
      <c r="H23" s="44"/>
      <c r="I23" s="39">
        <v>15</v>
      </c>
    </row>
    <row r="24" spans="1:13" ht="26.25" thickBot="1" x14ac:dyDescent="0.25">
      <c r="A24" s="962"/>
      <c r="B24" s="962"/>
      <c r="C24" s="965"/>
      <c r="D24" s="970"/>
      <c r="E24" s="37" t="s">
        <v>51</v>
      </c>
      <c r="F24" s="46"/>
      <c r="G24" s="49">
        <f>COUNTIF(F24,F24)*I24</f>
        <v>0</v>
      </c>
      <c r="H24" s="46"/>
      <c r="I24" s="39">
        <v>25</v>
      </c>
    </row>
    <row r="25" spans="1:13" ht="13.5" thickBot="1" x14ac:dyDescent="0.25">
      <c r="C25" s="34"/>
      <c r="D25" s="34"/>
      <c r="E25" s="35" t="s">
        <v>52</v>
      </c>
      <c r="F25" s="977">
        <f>SUM(G20:G24)</f>
        <v>0</v>
      </c>
      <c r="G25" s="978"/>
      <c r="H25" s="978"/>
      <c r="I25" s="979"/>
    </row>
    <row r="26" spans="1:13" ht="13.5" thickBot="1" x14ac:dyDescent="0.25">
      <c r="E26" s="36" t="s">
        <v>66</v>
      </c>
      <c r="F26" s="40">
        <f>IF(F25&lt;=50,0,IF(AND(F25&gt;50,F25&lt;=75),1,IF(AND(F25&gt;75,F25&lt;=100),2)))</f>
        <v>0</v>
      </c>
      <c r="G26" s="40"/>
      <c r="H26" s="41">
        <f>IF(F18="x","probabilidad",IF(F19="x","impacto",0))</f>
        <v>0</v>
      </c>
      <c r="I26" s="42"/>
    </row>
    <row r="27" spans="1:13" ht="13.5" thickBot="1" x14ac:dyDescent="0.25"/>
    <row r="28" spans="1:13" ht="24.75" customHeight="1" thickBot="1" x14ac:dyDescent="0.25">
      <c r="A28" s="953" t="s">
        <v>54</v>
      </c>
      <c r="B28" s="953" t="s">
        <v>53</v>
      </c>
      <c r="C28" s="953" t="s">
        <v>33</v>
      </c>
      <c r="D28" s="972" t="s">
        <v>34</v>
      </c>
      <c r="E28" s="972" t="s">
        <v>35</v>
      </c>
      <c r="F28" s="974" t="s">
        <v>36</v>
      </c>
      <c r="G28" s="975"/>
      <c r="H28" s="976"/>
      <c r="I28" s="972" t="s">
        <v>37</v>
      </c>
      <c r="K28" s="953" t="s">
        <v>57</v>
      </c>
      <c r="L28" s="956" t="s">
        <v>58</v>
      </c>
      <c r="M28" s="957"/>
    </row>
    <row r="29" spans="1:13" ht="13.5" thickBot="1" x14ac:dyDescent="0.25">
      <c r="A29" s="955"/>
      <c r="B29" s="955"/>
      <c r="C29" s="955"/>
      <c r="D29" s="973"/>
      <c r="E29" s="973"/>
      <c r="F29" s="28" t="s">
        <v>38</v>
      </c>
      <c r="G29" s="28"/>
      <c r="H29" s="28" t="s">
        <v>39</v>
      </c>
      <c r="I29" s="973"/>
      <c r="K29" s="954"/>
      <c r="L29" s="958"/>
      <c r="M29" s="959"/>
    </row>
    <row r="30" spans="1:13" ht="26.25" thickBot="1" x14ac:dyDescent="0.25">
      <c r="A30" s="960" t="e">
        <f>'4. ClCLO DE GESTIÓN'!#REF!</f>
        <v>#REF!</v>
      </c>
      <c r="B30" s="960" t="e">
        <f>'4. ClCLO DE GESTIÓN'!#REF!</f>
        <v>#REF!</v>
      </c>
      <c r="C30" s="963" t="s">
        <v>40</v>
      </c>
      <c r="D30" s="966" t="s">
        <v>41</v>
      </c>
      <c r="E30" s="29" t="s">
        <v>42</v>
      </c>
      <c r="F30" s="45"/>
      <c r="G30" s="48"/>
      <c r="H30" s="45"/>
      <c r="I30" s="38" t="s">
        <v>43</v>
      </c>
      <c r="K30" s="954"/>
      <c r="L30" s="30" t="s">
        <v>59</v>
      </c>
      <c r="M30" s="30" t="s">
        <v>61</v>
      </c>
    </row>
    <row r="31" spans="1:13" ht="26.25" thickBot="1" x14ac:dyDescent="0.25">
      <c r="A31" s="961"/>
      <c r="B31" s="961"/>
      <c r="C31" s="964"/>
      <c r="D31" s="967"/>
      <c r="E31" s="29" t="s">
        <v>44</v>
      </c>
      <c r="F31" s="44"/>
      <c r="G31" s="48"/>
      <c r="H31" s="45"/>
      <c r="I31" s="38" t="s">
        <v>43</v>
      </c>
      <c r="K31" s="955"/>
      <c r="L31" s="31" t="s">
        <v>60</v>
      </c>
      <c r="M31" s="31" t="s">
        <v>62</v>
      </c>
    </row>
    <row r="32" spans="1:13" ht="26.25" customHeight="1" thickBot="1" x14ac:dyDescent="0.25">
      <c r="A32" s="961"/>
      <c r="B32" s="961"/>
      <c r="C32" s="964"/>
      <c r="D32" s="968" t="s">
        <v>45</v>
      </c>
      <c r="E32" s="29" t="s">
        <v>46</v>
      </c>
      <c r="F32" s="44"/>
      <c r="G32" s="48">
        <f>COUNTIF(F32,F32)*I32</f>
        <v>0</v>
      </c>
      <c r="H32" s="44"/>
      <c r="I32" s="39">
        <v>15</v>
      </c>
      <c r="K32" s="33" t="s">
        <v>63</v>
      </c>
      <c r="L32" s="32">
        <v>0</v>
      </c>
      <c r="M32" s="32">
        <v>0</v>
      </c>
    </row>
    <row r="33" spans="1:13" ht="39" thickBot="1" x14ac:dyDescent="0.25">
      <c r="A33" s="961"/>
      <c r="B33" s="961"/>
      <c r="C33" s="964"/>
      <c r="D33" s="969"/>
      <c r="E33" s="29" t="s">
        <v>47</v>
      </c>
      <c r="F33" s="44"/>
      <c r="G33" s="48">
        <f>COUNTIF(F33,F33)*I33</f>
        <v>0</v>
      </c>
      <c r="H33" s="45"/>
      <c r="I33" s="39">
        <v>15</v>
      </c>
      <c r="K33" s="33" t="s">
        <v>64</v>
      </c>
      <c r="L33" s="32">
        <v>1</v>
      </c>
      <c r="M33" s="32">
        <v>1</v>
      </c>
    </row>
    <row r="34" spans="1:13" ht="26.25" thickBot="1" x14ac:dyDescent="0.25">
      <c r="A34" s="961"/>
      <c r="B34" s="961"/>
      <c r="C34" s="964"/>
      <c r="D34" s="970"/>
      <c r="E34" s="29" t="s">
        <v>48</v>
      </c>
      <c r="F34" s="44"/>
      <c r="G34" s="48">
        <f>COUNTIF(F34,F34)*I34</f>
        <v>0</v>
      </c>
      <c r="H34" s="45"/>
      <c r="I34" s="39">
        <v>30</v>
      </c>
      <c r="K34" s="33" t="s">
        <v>65</v>
      </c>
      <c r="L34" s="32">
        <v>2</v>
      </c>
      <c r="M34" s="32">
        <v>2</v>
      </c>
    </row>
    <row r="35" spans="1:13" ht="26.25" thickBot="1" x14ac:dyDescent="0.25">
      <c r="A35" s="961"/>
      <c r="B35" s="961"/>
      <c r="C35" s="964"/>
      <c r="D35" s="966" t="s">
        <v>49</v>
      </c>
      <c r="E35" s="29" t="s">
        <v>50</v>
      </c>
      <c r="F35" s="44"/>
      <c r="G35" s="48">
        <f>COUNTIF(F35,F35)*I35</f>
        <v>0</v>
      </c>
      <c r="H35" s="45"/>
      <c r="I35" s="39">
        <v>15</v>
      </c>
    </row>
    <row r="36" spans="1:13" ht="26.25" thickBot="1" x14ac:dyDescent="0.25">
      <c r="A36" s="962"/>
      <c r="B36" s="962"/>
      <c r="C36" s="965"/>
      <c r="D36" s="970"/>
      <c r="E36" s="29" t="s">
        <v>51</v>
      </c>
      <c r="F36" s="44"/>
      <c r="G36" s="48">
        <f>COUNTIF(F36,F36)*I36</f>
        <v>0</v>
      </c>
      <c r="H36" s="44"/>
      <c r="I36" s="39">
        <v>25</v>
      </c>
    </row>
    <row r="37" spans="1:13" ht="13.5" thickBot="1" x14ac:dyDescent="0.25">
      <c r="C37" s="34"/>
      <c r="D37" s="34"/>
      <c r="E37" s="35" t="s">
        <v>52</v>
      </c>
      <c r="F37" s="977">
        <f>SUM(G32:G36)</f>
        <v>0</v>
      </c>
      <c r="G37" s="978"/>
      <c r="H37" s="978"/>
      <c r="I37" s="979"/>
    </row>
    <row r="38" spans="1:13" ht="13.5" thickBot="1" x14ac:dyDescent="0.25">
      <c r="E38" s="36" t="s">
        <v>66</v>
      </c>
      <c r="F38" s="40">
        <f>IF(F37&lt;=50,0,IF(AND(F37&gt;50,F37&lt;=75),1,IF(AND(F37&gt;75,F37&lt;=100),2)))</f>
        <v>0</v>
      </c>
      <c r="G38" s="40"/>
      <c r="H38" s="41">
        <f>IF(F30="x","probabilidad",IF(F31="x","impacto",0))</f>
        <v>0</v>
      </c>
      <c r="I38" s="42"/>
    </row>
    <row r="39" spans="1:13" ht="13.5" thickBot="1" x14ac:dyDescent="0.25"/>
    <row r="40" spans="1:13" ht="24.75" customHeight="1" thickBot="1" x14ac:dyDescent="0.25">
      <c r="A40" s="953" t="s">
        <v>54</v>
      </c>
      <c r="B40" s="953" t="s">
        <v>53</v>
      </c>
      <c r="C40" s="953" t="s">
        <v>33</v>
      </c>
      <c r="D40" s="972" t="s">
        <v>34</v>
      </c>
      <c r="E40" s="972" t="s">
        <v>35</v>
      </c>
      <c r="F40" s="974" t="s">
        <v>36</v>
      </c>
      <c r="G40" s="975"/>
      <c r="H40" s="976"/>
      <c r="I40" s="972" t="s">
        <v>37</v>
      </c>
      <c r="K40" s="953" t="s">
        <v>57</v>
      </c>
      <c r="L40" s="956" t="s">
        <v>58</v>
      </c>
      <c r="M40" s="957"/>
    </row>
    <row r="41" spans="1:13" ht="13.5" thickBot="1" x14ac:dyDescent="0.25">
      <c r="A41" s="955"/>
      <c r="B41" s="955"/>
      <c r="C41" s="955"/>
      <c r="D41" s="973"/>
      <c r="E41" s="973"/>
      <c r="F41" s="28" t="s">
        <v>38</v>
      </c>
      <c r="G41" s="28"/>
      <c r="H41" s="28" t="s">
        <v>39</v>
      </c>
      <c r="I41" s="973"/>
      <c r="K41" s="954"/>
      <c r="L41" s="958"/>
      <c r="M41" s="959"/>
    </row>
    <row r="42" spans="1:13" ht="26.25" thickBot="1" x14ac:dyDescent="0.25">
      <c r="A42" s="960" t="e">
        <f>'4. ClCLO DE GESTIÓN'!#REF!</f>
        <v>#REF!</v>
      </c>
      <c r="B42" s="960" t="e">
        <f>'4. ClCLO DE GESTIÓN'!#REF!</f>
        <v>#REF!</v>
      </c>
      <c r="C42" s="963" t="s">
        <v>40</v>
      </c>
      <c r="D42" s="966" t="s">
        <v>41</v>
      </c>
      <c r="E42" s="29" t="s">
        <v>42</v>
      </c>
      <c r="F42" s="44"/>
      <c r="G42" s="48"/>
      <c r="H42" s="45"/>
      <c r="I42" s="38" t="s">
        <v>43</v>
      </c>
      <c r="K42" s="954"/>
      <c r="L42" s="30" t="s">
        <v>59</v>
      </c>
      <c r="M42" s="30" t="s">
        <v>61</v>
      </c>
    </row>
    <row r="43" spans="1:13" ht="26.25" thickBot="1" x14ac:dyDescent="0.25">
      <c r="A43" s="961"/>
      <c r="B43" s="961"/>
      <c r="C43" s="964"/>
      <c r="D43" s="967"/>
      <c r="E43" s="29" t="s">
        <v>44</v>
      </c>
      <c r="F43" s="44"/>
      <c r="G43" s="48"/>
      <c r="H43" s="45"/>
      <c r="I43" s="38" t="s">
        <v>43</v>
      </c>
      <c r="K43" s="955"/>
      <c r="L43" s="31" t="s">
        <v>60</v>
      </c>
      <c r="M43" s="31" t="s">
        <v>62</v>
      </c>
    </row>
    <row r="44" spans="1:13" ht="26.25" customHeight="1" thickBot="1" x14ac:dyDescent="0.25">
      <c r="A44" s="961"/>
      <c r="B44" s="961"/>
      <c r="C44" s="964"/>
      <c r="D44" s="968" t="s">
        <v>45</v>
      </c>
      <c r="E44" s="29" t="s">
        <v>46</v>
      </c>
      <c r="F44" s="44"/>
      <c r="G44" s="48">
        <f>COUNTIF(F44,F44)*I44</f>
        <v>0</v>
      </c>
      <c r="H44" s="44"/>
      <c r="I44" s="39">
        <v>15</v>
      </c>
      <c r="K44" s="33" t="s">
        <v>63</v>
      </c>
      <c r="L44" s="32">
        <v>0</v>
      </c>
      <c r="M44" s="32">
        <v>0</v>
      </c>
    </row>
    <row r="45" spans="1:13" ht="39" thickBot="1" x14ac:dyDescent="0.25">
      <c r="A45" s="961"/>
      <c r="B45" s="961"/>
      <c r="C45" s="964"/>
      <c r="D45" s="969"/>
      <c r="E45" s="29" t="s">
        <v>47</v>
      </c>
      <c r="F45" s="44"/>
      <c r="G45" s="48">
        <f>COUNTIF(F45,F45)*I45</f>
        <v>0</v>
      </c>
      <c r="H45" s="45"/>
      <c r="I45" s="39">
        <v>15</v>
      </c>
      <c r="K45" s="33" t="s">
        <v>64</v>
      </c>
      <c r="L45" s="32">
        <v>1</v>
      </c>
      <c r="M45" s="32">
        <v>1</v>
      </c>
    </row>
    <row r="46" spans="1:13" ht="26.25" thickBot="1" x14ac:dyDescent="0.25">
      <c r="A46" s="961"/>
      <c r="B46" s="961"/>
      <c r="C46" s="964"/>
      <c r="D46" s="970"/>
      <c r="E46" s="29" t="s">
        <v>48</v>
      </c>
      <c r="F46" s="44"/>
      <c r="G46" s="48">
        <f>COUNTIF(F46,F46)*I46</f>
        <v>0</v>
      </c>
      <c r="H46" s="45"/>
      <c r="I46" s="39">
        <v>30</v>
      </c>
      <c r="K46" s="33" t="s">
        <v>65</v>
      </c>
      <c r="L46" s="32">
        <v>2</v>
      </c>
      <c r="M46" s="32">
        <v>2</v>
      </c>
    </row>
    <row r="47" spans="1:13" ht="26.25" thickBot="1" x14ac:dyDescent="0.25">
      <c r="A47" s="961"/>
      <c r="B47" s="961"/>
      <c r="C47" s="964"/>
      <c r="D47" s="966" t="s">
        <v>49</v>
      </c>
      <c r="E47" s="29" t="s">
        <v>50</v>
      </c>
      <c r="F47" s="44"/>
      <c r="G47" s="48">
        <f>COUNTIF(F47,F47)*I47</f>
        <v>0</v>
      </c>
      <c r="H47" s="45"/>
      <c r="I47" s="39">
        <v>15</v>
      </c>
    </row>
    <row r="48" spans="1:13" ht="26.25" thickBot="1" x14ac:dyDescent="0.25">
      <c r="A48" s="962"/>
      <c r="B48" s="962"/>
      <c r="C48" s="965"/>
      <c r="D48" s="970"/>
      <c r="E48" s="29" t="s">
        <v>51</v>
      </c>
      <c r="F48" s="44"/>
      <c r="G48" s="48">
        <f>COUNTIF(F48,F48)*I48</f>
        <v>0</v>
      </c>
      <c r="H48" s="45"/>
      <c r="I48" s="39">
        <v>25</v>
      </c>
    </row>
    <row r="49" spans="1:13" ht="13.5" thickBot="1" x14ac:dyDescent="0.25">
      <c r="C49" s="34"/>
      <c r="D49" s="34"/>
      <c r="E49" s="35" t="s">
        <v>52</v>
      </c>
      <c r="F49" s="977">
        <f>SUM(G44:G48)</f>
        <v>0</v>
      </c>
      <c r="G49" s="978"/>
      <c r="H49" s="978"/>
      <c r="I49" s="979"/>
    </row>
    <row r="50" spans="1:13" ht="13.5" thickBot="1" x14ac:dyDescent="0.25">
      <c r="E50" s="36" t="s">
        <v>66</v>
      </c>
      <c r="F50" s="40">
        <f>IF(F49&lt;=50,0,IF(AND(F49&gt;50,F49&lt;=75),1,IF(AND(F49&gt;75,F49&lt;=100),2)))</f>
        <v>0</v>
      </c>
      <c r="G50" s="40"/>
      <c r="H50" s="41">
        <f>IF(F42="x","probabilidad",IF(F43="x","impacto",0))</f>
        <v>0</v>
      </c>
      <c r="I50" s="42"/>
    </row>
    <row r="51" spans="1:13" ht="13.5" thickBot="1" x14ac:dyDescent="0.25"/>
    <row r="52" spans="1:13" ht="24.75" customHeight="1" thickBot="1" x14ac:dyDescent="0.25">
      <c r="A52" s="953" t="s">
        <v>54</v>
      </c>
      <c r="B52" s="953" t="s">
        <v>53</v>
      </c>
      <c r="C52" s="953" t="s">
        <v>33</v>
      </c>
      <c r="D52" s="972" t="s">
        <v>34</v>
      </c>
      <c r="E52" s="972" t="s">
        <v>35</v>
      </c>
      <c r="F52" s="974" t="s">
        <v>36</v>
      </c>
      <c r="G52" s="975"/>
      <c r="H52" s="976"/>
      <c r="I52" s="972" t="s">
        <v>37</v>
      </c>
      <c r="K52" s="953" t="s">
        <v>57</v>
      </c>
      <c r="L52" s="956" t="s">
        <v>58</v>
      </c>
      <c r="M52" s="957"/>
    </row>
    <row r="53" spans="1:13" ht="13.5" thickBot="1" x14ac:dyDescent="0.25">
      <c r="A53" s="955"/>
      <c r="B53" s="955"/>
      <c r="C53" s="955"/>
      <c r="D53" s="973"/>
      <c r="E53" s="973"/>
      <c r="F53" s="28" t="s">
        <v>38</v>
      </c>
      <c r="G53" s="28"/>
      <c r="H53" s="28" t="s">
        <v>39</v>
      </c>
      <c r="I53" s="973"/>
      <c r="K53" s="954"/>
      <c r="L53" s="958"/>
      <c r="M53" s="959"/>
    </row>
    <row r="54" spans="1:13" ht="26.25" thickBot="1" x14ac:dyDescent="0.25">
      <c r="A54" s="960" t="e">
        <f>'4. ClCLO DE GESTIÓN'!#REF!</f>
        <v>#REF!</v>
      </c>
      <c r="B54" s="960" t="e">
        <f>'4. ClCLO DE GESTIÓN'!#REF!</f>
        <v>#REF!</v>
      </c>
      <c r="C54" s="980" t="s">
        <v>40</v>
      </c>
      <c r="D54" s="966" t="s">
        <v>41</v>
      </c>
      <c r="E54" s="29" t="s">
        <v>42</v>
      </c>
      <c r="F54" s="44"/>
      <c r="G54" s="48"/>
      <c r="H54" s="45"/>
      <c r="I54" s="38" t="s">
        <v>43</v>
      </c>
      <c r="K54" s="954"/>
      <c r="L54" s="30" t="s">
        <v>59</v>
      </c>
      <c r="M54" s="30" t="s">
        <v>61</v>
      </c>
    </row>
    <row r="55" spans="1:13" ht="26.25" thickBot="1" x14ac:dyDescent="0.25">
      <c r="A55" s="961"/>
      <c r="B55" s="961"/>
      <c r="C55" s="964"/>
      <c r="D55" s="967"/>
      <c r="E55" s="29" t="s">
        <v>44</v>
      </c>
      <c r="F55" s="44"/>
      <c r="G55" s="48"/>
      <c r="H55" s="45"/>
      <c r="I55" s="38" t="s">
        <v>43</v>
      </c>
      <c r="K55" s="955"/>
      <c r="L55" s="31" t="s">
        <v>60</v>
      </c>
      <c r="M55" s="31" t="s">
        <v>62</v>
      </c>
    </row>
    <row r="56" spans="1:13" ht="26.25" customHeight="1" thickBot="1" x14ac:dyDescent="0.25">
      <c r="A56" s="961"/>
      <c r="B56" s="961"/>
      <c r="C56" s="964"/>
      <c r="D56" s="968" t="s">
        <v>45</v>
      </c>
      <c r="E56" s="29" t="s">
        <v>46</v>
      </c>
      <c r="F56" s="44"/>
      <c r="G56" s="48">
        <f>COUNTIF(F56,F56)*I56</f>
        <v>0</v>
      </c>
      <c r="H56" s="45"/>
      <c r="I56" s="39">
        <v>15</v>
      </c>
      <c r="K56" s="33" t="s">
        <v>63</v>
      </c>
      <c r="L56" s="32">
        <v>0</v>
      </c>
      <c r="M56" s="32">
        <v>0</v>
      </c>
    </row>
    <row r="57" spans="1:13" ht="39" thickBot="1" x14ac:dyDescent="0.25">
      <c r="A57" s="961"/>
      <c r="B57" s="961"/>
      <c r="C57" s="964"/>
      <c r="D57" s="969"/>
      <c r="E57" s="29" t="s">
        <v>47</v>
      </c>
      <c r="F57" s="44"/>
      <c r="G57" s="48">
        <f>COUNTIF(F57,F57)*I57</f>
        <v>0</v>
      </c>
      <c r="H57" s="45"/>
      <c r="I57" s="39">
        <v>15</v>
      </c>
      <c r="K57" s="33" t="s">
        <v>64</v>
      </c>
      <c r="L57" s="32">
        <v>1</v>
      </c>
      <c r="M57" s="32">
        <v>1</v>
      </c>
    </row>
    <row r="58" spans="1:13" ht="26.25" thickBot="1" x14ac:dyDescent="0.25">
      <c r="A58" s="961"/>
      <c r="B58" s="961"/>
      <c r="C58" s="964"/>
      <c r="D58" s="970"/>
      <c r="E58" s="29" t="s">
        <v>48</v>
      </c>
      <c r="F58" s="44"/>
      <c r="G58" s="48">
        <f>COUNTIF(F58,F58)*I58</f>
        <v>0</v>
      </c>
      <c r="H58" s="45"/>
      <c r="I58" s="39">
        <v>30</v>
      </c>
      <c r="K58" s="33" t="s">
        <v>65</v>
      </c>
      <c r="L58" s="32">
        <v>2</v>
      </c>
      <c r="M58" s="32">
        <v>2</v>
      </c>
    </row>
    <row r="59" spans="1:13" ht="26.25" thickBot="1" x14ac:dyDescent="0.25">
      <c r="A59" s="961"/>
      <c r="B59" s="961"/>
      <c r="C59" s="964"/>
      <c r="D59" s="966" t="s">
        <v>49</v>
      </c>
      <c r="E59" s="29" t="s">
        <v>50</v>
      </c>
      <c r="F59" s="44"/>
      <c r="G59" s="48">
        <f>COUNTIF(F59,F59)*I59</f>
        <v>0</v>
      </c>
      <c r="H59" s="45"/>
      <c r="I59" s="39">
        <v>15</v>
      </c>
    </row>
    <row r="60" spans="1:13" ht="26.25" thickBot="1" x14ac:dyDescent="0.25">
      <c r="A60" s="962"/>
      <c r="B60" s="962"/>
      <c r="C60" s="965"/>
      <c r="D60" s="970"/>
      <c r="E60" s="29" t="s">
        <v>51</v>
      </c>
      <c r="F60" s="44"/>
      <c r="G60" s="48">
        <f>COUNTIF(F60,F60)*I60</f>
        <v>0</v>
      </c>
      <c r="H60" s="44"/>
      <c r="I60" s="39">
        <v>25</v>
      </c>
    </row>
    <row r="61" spans="1:13" ht="13.5" thickBot="1" x14ac:dyDescent="0.25">
      <c r="C61" s="34"/>
      <c r="D61" s="34"/>
      <c r="E61" s="35" t="s">
        <v>52</v>
      </c>
      <c r="F61" s="977">
        <f>SUM(G56:G60)</f>
        <v>0</v>
      </c>
      <c r="G61" s="978"/>
      <c r="H61" s="978"/>
      <c r="I61" s="979"/>
    </row>
    <row r="62" spans="1:13" ht="13.5" thickBot="1" x14ac:dyDescent="0.25">
      <c r="E62" s="36" t="s">
        <v>66</v>
      </c>
      <c r="F62" s="40">
        <f>IF(F61&lt;=50,0,IF(AND(F61&gt;50,F61&lt;=75),1,IF(AND(F61&gt;75,F61&lt;=100),2)))</f>
        <v>0</v>
      </c>
      <c r="G62" s="40"/>
      <c r="H62" s="41">
        <f>IF(F54="x","probabilidad",IF(F55="x","impacto",0))</f>
        <v>0</v>
      </c>
      <c r="I62" s="42"/>
    </row>
    <row r="63" spans="1:13" ht="13.5" thickBot="1" x14ac:dyDescent="0.25"/>
    <row r="64" spans="1:13" ht="24.75" customHeight="1" thickBot="1" x14ac:dyDescent="0.25">
      <c r="A64" s="953" t="s">
        <v>54</v>
      </c>
      <c r="B64" s="953" t="s">
        <v>53</v>
      </c>
      <c r="C64" s="953" t="s">
        <v>33</v>
      </c>
      <c r="D64" s="972" t="s">
        <v>34</v>
      </c>
      <c r="E64" s="972" t="s">
        <v>35</v>
      </c>
      <c r="F64" s="974" t="s">
        <v>36</v>
      </c>
      <c r="G64" s="975"/>
      <c r="H64" s="976"/>
      <c r="I64" s="972" t="s">
        <v>37</v>
      </c>
      <c r="K64" s="953" t="s">
        <v>57</v>
      </c>
      <c r="L64" s="956" t="s">
        <v>58</v>
      </c>
      <c r="M64" s="957"/>
    </row>
    <row r="65" spans="1:13" ht="13.5" thickBot="1" x14ac:dyDescent="0.25">
      <c r="A65" s="955"/>
      <c r="B65" s="955"/>
      <c r="C65" s="955"/>
      <c r="D65" s="973"/>
      <c r="E65" s="973"/>
      <c r="F65" s="28" t="s">
        <v>38</v>
      </c>
      <c r="G65" s="28"/>
      <c r="H65" s="28" t="s">
        <v>39</v>
      </c>
      <c r="I65" s="973"/>
      <c r="K65" s="954"/>
      <c r="L65" s="958"/>
      <c r="M65" s="959"/>
    </row>
    <row r="66" spans="1:13" ht="26.25" thickBot="1" x14ac:dyDescent="0.25">
      <c r="A66" s="960" t="e">
        <f>'4. ClCLO DE GESTIÓN'!#REF!</f>
        <v>#REF!</v>
      </c>
      <c r="B66" s="960" t="e">
        <f>'4. ClCLO DE GESTIÓN'!#REF!</f>
        <v>#REF!</v>
      </c>
      <c r="C66" s="980" t="s">
        <v>40</v>
      </c>
      <c r="D66" s="966" t="s">
        <v>41</v>
      </c>
      <c r="E66" s="29" t="s">
        <v>42</v>
      </c>
      <c r="F66" s="44"/>
      <c r="G66" s="48"/>
      <c r="H66" s="45"/>
      <c r="I66" s="38" t="s">
        <v>43</v>
      </c>
      <c r="K66" s="954"/>
      <c r="L66" s="30" t="s">
        <v>59</v>
      </c>
      <c r="M66" s="30" t="s">
        <v>61</v>
      </c>
    </row>
    <row r="67" spans="1:13" ht="26.25" thickBot="1" x14ac:dyDescent="0.25">
      <c r="A67" s="961"/>
      <c r="B67" s="961"/>
      <c r="C67" s="964"/>
      <c r="D67" s="967"/>
      <c r="E67" s="29" t="s">
        <v>44</v>
      </c>
      <c r="F67" s="45"/>
      <c r="G67" s="48"/>
      <c r="H67" s="45"/>
      <c r="I67" s="38" t="s">
        <v>43</v>
      </c>
      <c r="K67" s="955"/>
      <c r="L67" s="31" t="s">
        <v>60</v>
      </c>
      <c r="M67" s="31" t="s">
        <v>62</v>
      </c>
    </row>
    <row r="68" spans="1:13" ht="26.25" customHeight="1" thickBot="1" x14ac:dyDescent="0.25">
      <c r="A68" s="961"/>
      <c r="B68" s="961"/>
      <c r="C68" s="964"/>
      <c r="D68" s="968" t="s">
        <v>45</v>
      </c>
      <c r="E68" s="29" t="s">
        <v>46</v>
      </c>
      <c r="F68" s="44"/>
      <c r="G68" s="48">
        <f>COUNTIF(F68,F68)*I68</f>
        <v>0</v>
      </c>
      <c r="H68" s="45"/>
      <c r="I68" s="39">
        <v>15</v>
      </c>
      <c r="K68" s="33" t="s">
        <v>63</v>
      </c>
      <c r="L68" s="32">
        <v>0</v>
      </c>
      <c r="M68" s="32">
        <v>0</v>
      </c>
    </row>
    <row r="69" spans="1:13" ht="39" thickBot="1" x14ac:dyDescent="0.25">
      <c r="A69" s="961"/>
      <c r="B69" s="961"/>
      <c r="C69" s="964"/>
      <c r="D69" s="969"/>
      <c r="E69" s="29" t="s">
        <v>47</v>
      </c>
      <c r="F69" s="44"/>
      <c r="G69" s="48">
        <f>COUNTIF(F69,F69)*I69</f>
        <v>0</v>
      </c>
      <c r="H69" s="45"/>
      <c r="I69" s="39">
        <v>15</v>
      </c>
      <c r="K69" s="33" t="s">
        <v>64</v>
      </c>
      <c r="L69" s="32">
        <v>1</v>
      </c>
      <c r="M69" s="32">
        <v>1</v>
      </c>
    </row>
    <row r="70" spans="1:13" ht="26.25" thickBot="1" x14ac:dyDescent="0.25">
      <c r="A70" s="961"/>
      <c r="B70" s="961"/>
      <c r="C70" s="964"/>
      <c r="D70" s="970"/>
      <c r="E70" s="29" t="s">
        <v>48</v>
      </c>
      <c r="F70" s="44"/>
      <c r="G70" s="48">
        <f>COUNTIF(F70,F70)*I70</f>
        <v>0</v>
      </c>
      <c r="H70" s="45"/>
      <c r="I70" s="39">
        <v>30</v>
      </c>
      <c r="K70" s="33" t="s">
        <v>65</v>
      </c>
      <c r="L70" s="32">
        <v>2</v>
      </c>
      <c r="M70" s="32">
        <v>2</v>
      </c>
    </row>
    <row r="71" spans="1:13" ht="26.25" thickBot="1" x14ac:dyDescent="0.25">
      <c r="A71" s="961"/>
      <c r="B71" s="961"/>
      <c r="C71" s="964"/>
      <c r="D71" s="966" t="s">
        <v>49</v>
      </c>
      <c r="E71" s="29" t="s">
        <v>50</v>
      </c>
      <c r="F71" s="44"/>
      <c r="G71" s="48">
        <f>COUNTIF(F71,F71)*I71</f>
        <v>0</v>
      </c>
      <c r="H71" s="45"/>
      <c r="I71" s="39">
        <v>15</v>
      </c>
    </row>
    <row r="72" spans="1:13" ht="26.25" thickBot="1" x14ac:dyDescent="0.25">
      <c r="A72" s="962"/>
      <c r="B72" s="962"/>
      <c r="C72" s="965"/>
      <c r="D72" s="970"/>
      <c r="E72" s="29" t="s">
        <v>51</v>
      </c>
      <c r="F72" s="44"/>
      <c r="G72" s="48">
        <f>COUNTIF(F72,F72)*I72</f>
        <v>0</v>
      </c>
      <c r="H72" s="45"/>
      <c r="I72" s="39">
        <v>25</v>
      </c>
    </row>
    <row r="73" spans="1:13" ht="13.5" thickBot="1" x14ac:dyDescent="0.25">
      <c r="C73" s="34"/>
      <c r="D73" s="34"/>
      <c r="E73" s="35" t="s">
        <v>52</v>
      </c>
      <c r="F73" s="977">
        <f>SUM(G68:G72)</f>
        <v>0</v>
      </c>
      <c r="G73" s="978"/>
      <c r="H73" s="978"/>
      <c r="I73" s="979"/>
    </row>
    <row r="74" spans="1:13" ht="13.5" thickBot="1" x14ac:dyDescent="0.25">
      <c r="E74" s="36" t="s">
        <v>66</v>
      </c>
      <c r="F74" s="40">
        <f>IF(F73&lt;=50,0,IF(AND(F73&gt;50,F73&lt;=75),1,IF(AND(F73&gt;75,F73&lt;=100),2)))</f>
        <v>0</v>
      </c>
      <c r="G74" s="40"/>
      <c r="H74" s="41">
        <f>IF(F66="x","probabilidad",IF(F67="x","impacto",0))</f>
        <v>0</v>
      </c>
      <c r="I74" s="42"/>
    </row>
    <row r="75" spans="1:13" ht="13.5" thickBot="1" x14ac:dyDescent="0.25"/>
    <row r="76" spans="1:13" ht="24.75" customHeight="1" thickBot="1" x14ac:dyDescent="0.25">
      <c r="A76" s="953" t="s">
        <v>54</v>
      </c>
      <c r="B76" s="953" t="s">
        <v>53</v>
      </c>
      <c r="C76" s="953" t="s">
        <v>33</v>
      </c>
      <c r="D76" s="972" t="s">
        <v>34</v>
      </c>
      <c r="E76" s="972" t="s">
        <v>35</v>
      </c>
      <c r="F76" s="974" t="s">
        <v>36</v>
      </c>
      <c r="G76" s="975"/>
      <c r="H76" s="976"/>
      <c r="I76" s="972" t="s">
        <v>37</v>
      </c>
      <c r="K76" s="953" t="s">
        <v>57</v>
      </c>
      <c r="L76" s="956" t="s">
        <v>58</v>
      </c>
      <c r="M76" s="957"/>
    </row>
    <row r="77" spans="1:13" ht="13.5" thickBot="1" x14ac:dyDescent="0.25">
      <c r="A77" s="955"/>
      <c r="B77" s="955"/>
      <c r="C77" s="955"/>
      <c r="D77" s="973"/>
      <c r="E77" s="973"/>
      <c r="F77" s="28" t="s">
        <v>38</v>
      </c>
      <c r="G77" s="28"/>
      <c r="H77" s="28" t="s">
        <v>39</v>
      </c>
      <c r="I77" s="973"/>
      <c r="K77" s="954"/>
      <c r="L77" s="958"/>
      <c r="M77" s="959"/>
    </row>
    <row r="78" spans="1:13" ht="26.25" thickBot="1" x14ac:dyDescent="0.25">
      <c r="A78" s="960" t="e">
        <f>'4. ClCLO DE GESTIÓN'!#REF!</f>
        <v>#REF!</v>
      </c>
      <c r="B78" s="960" t="e">
        <f>'4. ClCLO DE GESTIÓN'!#REF!</f>
        <v>#REF!</v>
      </c>
      <c r="C78" s="980" t="s">
        <v>40</v>
      </c>
      <c r="D78" s="966" t="s">
        <v>41</v>
      </c>
      <c r="E78" s="29" t="s">
        <v>42</v>
      </c>
      <c r="F78" s="45"/>
      <c r="G78" s="48"/>
      <c r="H78" s="45"/>
      <c r="I78" s="38" t="s">
        <v>43</v>
      </c>
      <c r="K78" s="954"/>
      <c r="L78" s="30" t="s">
        <v>59</v>
      </c>
      <c r="M78" s="30" t="s">
        <v>61</v>
      </c>
    </row>
    <row r="79" spans="1:13" ht="26.25" thickBot="1" x14ac:dyDescent="0.25">
      <c r="A79" s="961"/>
      <c r="B79" s="961"/>
      <c r="C79" s="964"/>
      <c r="D79" s="967"/>
      <c r="E79" s="29" t="s">
        <v>44</v>
      </c>
      <c r="F79" s="44"/>
      <c r="G79" s="48"/>
      <c r="H79" s="45"/>
      <c r="I79" s="38" t="s">
        <v>43</v>
      </c>
      <c r="K79" s="955"/>
      <c r="L79" s="31" t="s">
        <v>60</v>
      </c>
      <c r="M79" s="31" t="s">
        <v>62</v>
      </c>
    </row>
    <row r="80" spans="1:13" ht="26.25" customHeight="1" thickBot="1" x14ac:dyDescent="0.25">
      <c r="A80" s="961"/>
      <c r="B80" s="961"/>
      <c r="C80" s="964"/>
      <c r="D80" s="968" t="s">
        <v>45</v>
      </c>
      <c r="E80" s="29" t="s">
        <v>46</v>
      </c>
      <c r="F80" s="44"/>
      <c r="G80" s="48">
        <f>COUNTIF(F80,F80)*I80</f>
        <v>0</v>
      </c>
      <c r="H80" s="45"/>
      <c r="I80" s="39">
        <v>15</v>
      </c>
      <c r="K80" s="33" t="s">
        <v>63</v>
      </c>
      <c r="L80" s="32">
        <v>0</v>
      </c>
      <c r="M80" s="32">
        <v>0</v>
      </c>
    </row>
    <row r="81" spans="1:13" ht="39" thickBot="1" x14ac:dyDescent="0.25">
      <c r="A81" s="961"/>
      <c r="B81" s="961"/>
      <c r="C81" s="964"/>
      <c r="D81" s="969"/>
      <c r="E81" s="29" t="s">
        <v>47</v>
      </c>
      <c r="F81" s="44"/>
      <c r="G81" s="48">
        <f>COUNTIF(F81,F81)*I81</f>
        <v>0</v>
      </c>
      <c r="H81" s="45"/>
      <c r="I81" s="39">
        <v>15</v>
      </c>
      <c r="K81" s="33" t="s">
        <v>64</v>
      </c>
      <c r="L81" s="32">
        <v>1</v>
      </c>
      <c r="M81" s="32">
        <v>1</v>
      </c>
    </row>
    <row r="82" spans="1:13" ht="26.25" thickBot="1" x14ac:dyDescent="0.25">
      <c r="A82" s="961"/>
      <c r="B82" s="961"/>
      <c r="C82" s="964"/>
      <c r="D82" s="970"/>
      <c r="E82" s="29" t="s">
        <v>48</v>
      </c>
      <c r="F82" s="44"/>
      <c r="G82" s="48">
        <f>COUNTIF(F82,F82)*I82</f>
        <v>0</v>
      </c>
      <c r="H82" s="45"/>
      <c r="I82" s="39">
        <v>30</v>
      </c>
      <c r="K82" s="33" t="s">
        <v>65</v>
      </c>
      <c r="L82" s="32">
        <v>2</v>
      </c>
      <c r="M82" s="32">
        <v>2</v>
      </c>
    </row>
    <row r="83" spans="1:13" ht="26.25" thickBot="1" x14ac:dyDescent="0.25">
      <c r="A83" s="961"/>
      <c r="B83" s="961"/>
      <c r="C83" s="964"/>
      <c r="D83" s="966" t="s">
        <v>49</v>
      </c>
      <c r="E83" s="29" t="s">
        <v>50</v>
      </c>
      <c r="F83" s="44"/>
      <c r="G83" s="48">
        <f>COUNTIF(F83,F83)*I83</f>
        <v>0</v>
      </c>
      <c r="H83" s="45"/>
      <c r="I83" s="39">
        <v>15</v>
      </c>
    </row>
    <row r="84" spans="1:13" ht="26.25" thickBot="1" x14ac:dyDescent="0.25">
      <c r="A84" s="962"/>
      <c r="B84" s="962"/>
      <c r="C84" s="965"/>
      <c r="D84" s="970"/>
      <c r="E84" s="29" t="s">
        <v>51</v>
      </c>
      <c r="F84" s="44"/>
      <c r="G84" s="48">
        <f>COUNTIF(F84,F84)*I84</f>
        <v>0</v>
      </c>
      <c r="H84" s="45"/>
      <c r="I84" s="39">
        <v>25</v>
      </c>
    </row>
    <row r="85" spans="1:13" ht="13.5" thickBot="1" x14ac:dyDescent="0.25">
      <c r="C85" s="34"/>
      <c r="D85" s="34"/>
      <c r="E85" s="35" t="s">
        <v>52</v>
      </c>
      <c r="F85" s="977">
        <f>SUM(G80:G84)</f>
        <v>0</v>
      </c>
      <c r="G85" s="978"/>
      <c r="H85" s="978"/>
      <c r="I85" s="979"/>
    </row>
    <row r="86" spans="1:13" ht="13.5" thickBot="1" x14ac:dyDescent="0.25">
      <c r="E86" s="36" t="s">
        <v>66</v>
      </c>
      <c r="F86" s="40">
        <f>IF(F85&lt;=50,0,IF(AND(F85&gt;50,F85&lt;=75),1,IF(AND(F85&gt;75,F85&lt;=100),2)))</f>
        <v>0</v>
      </c>
      <c r="G86" s="40"/>
      <c r="H86" s="41">
        <f>IF(F78="x","probabilidad",IF(F79="x","impacto",0))</f>
        <v>0</v>
      </c>
      <c r="I86" s="42"/>
    </row>
    <row r="87" spans="1:13" ht="13.5" thickBot="1" x14ac:dyDescent="0.25"/>
    <row r="88" spans="1:13" ht="24.75" customHeight="1" thickBot="1" x14ac:dyDescent="0.25">
      <c r="A88" s="953" t="s">
        <v>54</v>
      </c>
      <c r="B88" s="953" t="s">
        <v>53</v>
      </c>
      <c r="C88" s="953" t="s">
        <v>33</v>
      </c>
      <c r="D88" s="972" t="s">
        <v>34</v>
      </c>
      <c r="E88" s="972" t="s">
        <v>35</v>
      </c>
      <c r="F88" s="974" t="s">
        <v>36</v>
      </c>
      <c r="G88" s="975"/>
      <c r="H88" s="976"/>
      <c r="I88" s="972" t="s">
        <v>37</v>
      </c>
      <c r="K88" s="953" t="s">
        <v>57</v>
      </c>
      <c r="L88" s="956" t="s">
        <v>58</v>
      </c>
      <c r="M88" s="957"/>
    </row>
    <row r="89" spans="1:13" ht="13.5" thickBot="1" x14ac:dyDescent="0.25">
      <c r="A89" s="955"/>
      <c r="B89" s="955"/>
      <c r="C89" s="955"/>
      <c r="D89" s="973"/>
      <c r="E89" s="973"/>
      <c r="F89" s="28" t="s">
        <v>38</v>
      </c>
      <c r="G89" s="28"/>
      <c r="H89" s="28" t="s">
        <v>39</v>
      </c>
      <c r="I89" s="973"/>
      <c r="K89" s="954"/>
      <c r="L89" s="958"/>
      <c r="M89" s="959"/>
    </row>
    <row r="90" spans="1:13" ht="26.25" thickBot="1" x14ac:dyDescent="0.25">
      <c r="A90" s="960" t="e">
        <f>'4. ClCLO DE GESTIÓN'!#REF!</f>
        <v>#REF!</v>
      </c>
      <c r="B90" s="960" t="e">
        <f>'4. ClCLO DE GESTIÓN'!#REF!</f>
        <v>#REF!</v>
      </c>
      <c r="C90" s="980" t="s">
        <v>40</v>
      </c>
      <c r="D90" s="966" t="s">
        <v>41</v>
      </c>
      <c r="E90" s="29" t="s">
        <v>42</v>
      </c>
      <c r="F90" s="44"/>
      <c r="G90" s="48"/>
      <c r="H90" s="45"/>
      <c r="I90" s="38" t="s">
        <v>43</v>
      </c>
      <c r="K90" s="954"/>
      <c r="L90" s="30" t="s">
        <v>59</v>
      </c>
      <c r="M90" s="30" t="s">
        <v>61</v>
      </c>
    </row>
    <row r="91" spans="1:13" ht="26.25" thickBot="1" x14ac:dyDescent="0.25">
      <c r="A91" s="961"/>
      <c r="B91" s="961"/>
      <c r="C91" s="964"/>
      <c r="D91" s="967"/>
      <c r="E91" s="29" t="s">
        <v>44</v>
      </c>
      <c r="F91" s="45"/>
      <c r="G91" s="48"/>
      <c r="H91" s="45"/>
      <c r="I91" s="38" t="s">
        <v>43</v>
      </c>
      <c r="K91" s="955"/>
      <c r="L91" s="31" t="s">
        <v>60</v>
      </c>
      <c r="M91" s="31" t="s">
        <v>62</v>
      </c>
    </row>
    <row r="92" spans="1:13" ht="26.25" customHeight="1" thickBot="1" x14ac:dyDescent="0.25">
      <c r="A92" s="961"/>
      <c r="B92" s="961"/>
      <c r="C92" s="964"/>
      <c r="D92" s="968" t="s">
        <v>45</v>
      </c>
      <c r="E92" s="29" t="s">
        <v>46</v>
      </c>
      <c r="F92" s="44"/>
      <c r="G92" s="48">
        <f>COUNTIF(F92,F92)*I92</f>
        <v>0</v>
      </c>
      <c r="H92" s="45"/>
      <c r="I92" s="39">
        <v>15</v>
      </c>
      <c r="K92" s="33" t="s">
        <v>63</v>
      </c>
      <c r="L92" s="32">
        <v>0</v>
      </c>
      <c r="M92" s="32">
        <v>0</v>
      </c>
    </row>
    <row r="93" spans="1:13" ht="39" thickBot="1" x14ac:dyDescent="0.25">
      <c r="A93" s="961"/>
      <c r="B93" s="961"/>
      <c r="C93" s="964"/>
      <c r="D93" s="969"/>
      <c r="E93" s="29" t="s">
        <v>47</v>
      </c>
      <c r="F93" s="44"/>
      <c r="G93" s="48">
        <f>COUNTIF(F93,F93)*I93</f>
        <v>0</v>
      </c>
      <c r="H93" s="45"/>
      <c r="I93" s="39">
        <v>15</v>
      </c>
      <c r="K93" s="33" t="s">
        <v>64</v>
      </c>
      <c r="L93" s="32">
        <v>1</v>
      </c>
      <c r="M93" s="32">
        <v>1</v>
      </c>
    </row>
    <row r="94" spans="1:13" ht="26.25" thickBot="1" x14ac:dyDescent="0.25">
      <c r="A94" s="961"/>
      <c r="B94" s="961"/>
      <c r="C94" s="964"/>
      <c r="D94" s="970"/>
      <c r="E94" s="29" t="s">
        <v>48</v>
      </c>
      <c r="F94" s="44"/>
      <c r="G94" s="48">
        <f>COUNTIF(F94,F94)*I94</f>
        <v>0</v>
      </c>
      <c r="H94" s="45"/>
      <c r="I94" s="39">
        <v>30</v>
      </c>
      <c r="K94" s="33" t="s">
        <v>65</v>
      </c>
      <c r="L94" s="32">
        <v>2</v>
      </c>
      <c r="M94" s="32">
        <v>2</v>
      </c>
    </row>
    <row r="95" spans="1:13" ht="26.25" thickBot="1" x14ac:dyDescent="0.25">
      <c r="A95" s="961"/>
      <c r="B95" s="961"/>
      <c r="C95" s="964"/>
      <c r="D95" s="966" t="s">
        <v>49</v>
      </c>
      <c r="E95" s="29" t="s">
        <v>50</v>
      </c>
      <c r="F95" s="44"/>
      <c r="G95" s="48">
        <f>COUNTIF(F95,F95)*I95</f>
        <v>0</v>
      </c>
      <c r="H95" s="45"/>
      <c r="I95" s="39">
        <v>15</v>
      </c>
    </row>
    <row r="96" spans="1:13" ht="26.25" thickBot="1" x14ac:dyDescent="0.25">
      <c r="A96" s="962"/>
      <c r="B96" s="962"/>
      <c r="C96" s="965"/>
      <c r="D96" s="970"/>
      <c r="E96" s="29" t="s">
        <v>51</v>
      </c>
      <c r="F96" s="44"/>
      <c r="G96" s="48">
        <f>COUNTIF(F96,F96)*I96</f>
        <v>0</v>
      </c>
      <c r="H96" s="45"/>
      <c r="I96" s="39">
        <v>25</v>
      </c>
    </row>
    <row r="97" spans="1:13" ht="13.5" thickBot="1" x14ac:dyDescent="0.25">
      <c r="C97" s="34"/>
      <c r="D97" s="34"/>
      <c r="E97" s="35" t="s">
        <v>52</v>
      </c>
      <c r="F97" s="977">
        <f>SUM(G92:G96)</f>
        <v>0</v>
      </c>
      <c r="G97" s="978"/>
      <c r="H97" s="978"/>
      <c r="I97" s="979"/>
    </row>
    <row r="98" spans="1:13" ht="13.5" thickBot="1" x14ac:dyDescent="0.25">
      <c r="E98" s="36" t="s">
        <v>66</v>
      </c>
      <c r="F98" s="40">
        <f>IF(F97&lt;=50,0,IF(AND(F97&gt;50,F97&lt;=75),1,IF(AND(F97&gt;75,F97&lt;=100),2)))</f>
        <v>0</v>
      </c>
      <c r="G98" s="40"/>
      <c r="H98" s="41">
        <f>IF(F90="x","probabilidad",IF(F91="x","impacto",0))</f>
        <v>0</v>
      </c>
      <c r="I98" s="42"/>
    </row>
    <row r="99" spans="1:13" ht="13.5" thickBot="1" x14ac:dyDescent="0.25"/>
    <row r="100" spans="1:13" ht="24.75" customHeight="1" thickBot="1" x14ac:dyDescent="0.25">
      <c r="A100" s="953" t="s">
        <v>54</v>
      </c>
      <c r="B100" s="953" t="s">
        <v>53</v>
      </c>
      <c r="C100" s="953" t="s">
        <v>33</v>
      </c>
      <c r="D100" s="972" t="s">
        <v>34</v>
      </c>
      <c r="E100" s="972" t="s">
        <v>35</v>
      </c>
      <c r="F100" s="974" t="s">
        <v>36</v>
      </c>
      <c r="G100" s="975"/>
      <c r="H100" s="976"/>
      <c r="I100" s="972" t="s">
        <v>37</v>
      </c>
      <c r="K100" s="953" t="s">
        <v>57</v>
      </c>
      <c r="L100" s="956" t="s">
        <v>58</v>
      </c>
      <c r="M100" s="957"/>
    </row>
    <row r="101" spans="1:13" ht="13.5" thickBot="1" x14ac:dyDescent="0.25">
      <c r="A101" s="955"/>
      <c r="B101" s="955"/>
      <c r="C101" s="955"/>
      <c r="D101" s="973"/>
      <c r="E101" s="973"/>
      <c r="F101" s="28" t="s">
        <v>38</v>
      </c>
      <c r="G101" s="28"/>
      <c r="H101" s="28" t="s">
        <v>39</v>
      </c>
      <c r="I101" s="973"/>
      <c r="K101" s="954"/>
      <c r="L101" s="958"/>
      <c r="M101" s="959"/>
    </row>
    <row r="102" spans="1:13" ht="26.25" thickBot="1" x14ac:dyDescent="0.25">
      <c r="A102" s="960" t="e">
        <f>'4. ClCLO DE GESTIÓN'!#REF!</f>
        <v>#REF!</v>
      </c>
      <c r="B102" s="960" t="e">
        <f>'4. ClCLO DE GESTIÓN'!#REF!</f>
        <v>#REF!</v>
      </c>
      <c r="C102" s="980" t="s">
        <v>40</v>
      </c>
      <c r="D102" s="966" t="s">
        <v>41</v>
      </c>
      <c r="E102" s="29" t="s">
        <v>42</v>
      </c>
      <c r="F102" s="45"/>
      <c r="G102" s="48"/>
      <c r="H102" s="45"/>
      <c r="I102" s="38" t="s">
        <v>43</v>
      </c>
      <c r="K102" s="954"/>
      <c r="L102" s="30" t="s">
        <v>59</v>
      </c>
      <c r="M102" s="30" t="s">
        <v>61</v>
      </c>
    </row>
    <row r="103" spans="1:13" ht="26.25" thickBot="1" x14ac:dyDescent="0.25">
      <c r="A103" s="961"/>
      <c r="B103" s="961"/>
      <c r="C103" s="964"/>
      <c r="D103" s="967"/>
      <c r="E103" s="29" t="s">
        <v>44</v>
      </c>
      <c r="F103" s="44"/>
      <c r="G103" s="48"/>
      <c r="H103" s="45"/>
      <c r="I103" s="38" t="s">
        <v>43</v>
      </c>
      <c r="K103" s="955"/>
      <c r="L103" s="31" t="s">
        <v>60</v>
      </c>
      <c r="M103" s="31" t="s">
        <v>62</v>
      </c>
    </row>
    <row r="104" spans="1:13" ht="26.25" customHeight="1" thickBot="1" x14ac:dyDescent="0.25">
      <c r="A104" s="961"/>
      <c r="B104" s="961"/>
      <c r="C104" s="964"/>
      <c r="D104" s="968" t="s">
        <v>45</v>
      </c>
      <c r="E104" s="29" t="s">
        <v>46</v>
      </c>
      <c r="F104" s="44"/>
      <c r="G104" s="48">
        <f>COUNTIF(F104,F104)*I104</f>
        <v>0</v>
      </c>
      <c r="H104" s="45"/>
      <c r="I104" s="39">
        <v>15</v>
      </c>
      <c r="K104" s="33" t="s">
        <v>63</v>
      </c>
      <c r="L104" s="32">
        <v>0</v>
      </c>
      <c r="M104" s="32">
        <v>0</v>
      </c>
    </row>
    <row r="105" spans="1:13" ht="39" thickBot="1" x14ac:dyDescent="0.25">
      <c r="A105" s="961"/>
      <c r="B105" s="961"/>
      <c r="C105" s="964"/>
      <c r="D105" s="969"/>
      <c r="E105" s="29" t="s">
        <v>47</v>
      </c>
      <c r="F105" s="45"/>
      <c r="G105" s="48">
        <f>COUNTIF(F105,F105)*I105</f>
        <v>0</v>
      </c>
      <c r="H105" s="44"/>
      <c r="I105" s="39">
        <v>15</v>
      </c>
      <c r="K105" s="33" t="s">
        <v>64</v>
      </c>
      <c r="L105" s="32">
        <v>1</v>
      </c>
      <c r="M105" s="32">
        <v>1</v>
      </c>
    </row>
    <row r="106" spans="1:13" ht="26.25" thickBot="1" x14ac:dyDescent="0.25">
      <c r="A106" s="961"/>
      <c r="B106" s="961"/>
      <c r="C106" s="964"/>
      <c r="D106" s="970"/>
      <c r="E106" s="29" t="s">
        <v>48</v>
      </c>
      <c r="F106" s="45"/>
      <c r="G106" s="48">
        <f>COUNTIF(F106,F106)*I106</f>
        <v>0</v>
      </c>
      <c r="H106" s="44"/>
      <c r="I106" s="39">
        <v>30</v>
      </c>
      <c r="K106" s="33" t="s">
        <v>65</v>
      </c>
      <c r="L106" s="32">
        <v>2</v>
      </c>
      <c r="M106" s="32">
        <v>2</v>
      </c>
    </row>
    <row r="107" spans="1:13" ht="26.25" thickBot="1" x14ac:dyDescent="0.25">
      <c r="A107" s="961"/>
      <c r="B107" s="961"/>
      <c r="C107" s="964"/>
      <c r="D107" s="966" t="s">
        <v>49</v>
      </c>
      <c r="E107" s="29" t="s">
        <v>50</v>
      </c>
      <c r="F107" s="44"/>
      <c r="G107" s="48">
        <f>COUNTIF(F107,F107)*I107</f>
        <v>0</v>
      </c>
      <c r="H107" s="45"/>
      <c r="I107" s="39">
        <v>15</v>
      </c>
    </row>
    <row r="108" spans="1:13" ht="26.25" thickBot="1" x14ac:dyDescent="0.25">
      <c r="A108" s="962"/>
      <c r="B108" s="962"/>
      <c r="C108" s="965"/>
      <c r="D108" s="970"/>
      <c r="E108" s="29" t="s">
        <v>51</v>
      </c>
      <c r="F108" s="44"/>
      <c r="G108" s="48">
        <f>COUNTIF(F108,F108)*I108</f>
        <v>0</v>
      </c>
      <c r="H108" s="45"/>
      <c r="I108" s="39">
        <v>25</v>
      </c>
    </row>
    <row r="109" spans="1:13" ht="13.5" thickBot="1" x14ac:dyDescent="0.25">
      <c r="C109" s="34"/>
      <c r="D109" s="34"/>
      <c r="E109" s="35" t="s">
        <v>52</v>
      </c>
      <c r="F109" s="977">
        <f>SUM(G104:G108)</f>
        <v>0</v>
      </c>
      <c r="G109" s="978"/>
      <c r="H109" s="978"/>
      <c r="I109" s="979"/>
    </row>
    <row r="110" spans="1:13" ht="13.5" thickBot="1" x14ac:dyDescent="0.25">
      <c r="E110" s="36" t="s">
        <v>66</v>
      </c>
      <c r="F110" s="40">
        <f>IF(F109&lt;=50,0,IF(AND(F109&gt;50,F109&lt;=75),1,IF(AND(F109&gt;75,F109&lt;=100),2)))</f>
        <v>0</v>
      </c>
      <c r="G110" s="40"/>
      <c r="H110" s="41">
        <f>IF(F102="x","probabilidad",IF(F103="x","impacto",0))</f>
        <v>0</v>
      </c>
      <c r="I110" s="42"/>
    </row>
    <row r="111" spans="1:13" ht="13.5" thickBot="1" x14ac:dyDescent="0.25"/>
    <row r="112" spans="1:13" ht="24.75" customHeight="1" thickBot="1" x14ac:dyDescent="0.25">
      <c r="A112" s="953" t="s">
        <v>54</v>
      </c>
      <c r="B112" s="953" t="s">
        <v>53</v>
      </c>
      <c r="C112" s="953" t="s">
        <v>33</v>
      </c>
      <c r="D112" s="972" t="s">
        <v>34</v>
      </c>
      <c r="E112" s="972" t="s">
        <v>35</v>
      </c>
      <c r="F112" s="974" t="s">
        <v>36</v>
      </c>
      <c r="G112" s="975"/>
      <c r="H112" s="976"/>
      <c r="I112" s="972" t="s">
        <v>37</v>
      </c>
      <c r="K112" s="953" t="s">
        <v>57</v>
      </c>
      <c r="L112" s="956" t="s">
        <v>58</v>
      </c>
      <c r="M112" s="957"/>
    </row>
    <row r="113" spans="1:13" ht="13.5" thickBot="1" x14ac:dyDescent="0.25">
      <c r="A113" s="955"/>
      <c r="B113" s="955"/>
      <c r="C113" s="955"/>
      <c r="D113" s="973"/>
      <c r="E113" s="973"/>
      <c r="F113" s="28" t="s">
        <v>38</v>
      </c>
      <c r="G113" s="28"/>
      <c r="H113" s="28" t="s">
        <v>39</v>
      </c>
      <c r="I113" s="973"/>
      <c r="K113" s="954"/>
      <c r="L113" s="958"/>
      <c r="M113" s="959"/>
    </row>
    <row r="114" spans="1:13" ht="26.25" thickBot="1" x14ac:dyDescent="0.25">
      <c r="A114" s="960" t="e">
        <f>'4. ClCLO DE GESTIÓN'!#REF!</f>
        <v>#REF!</v>
      </c>
      <c r="B114" s="960" t="e">
        <f>'4. ClCLO DE GESTIÓN'!#REF!</f>
        <v>#REF!</v>
      </c>
      <c r="C114" s="980" t="s">
        <v>40</v>
      </c>
      <c r="D114" s="966" t="s">
        <v>41</v>
      </c>
      <c r="E114" s="29" t="s">
        <v>42</v>
      </c>
      <c r="F114" s="45"/>
      <c r="G114" s="48"/>
      <c r="H114" s="45"/>
      <c r="I114" s="38" t="s">
        <v>43</v>
      </c>
      <c r="K114" s="954"/>
      <c r="L114" s="30" t="s">
        <v>59</v>
      </c>
      <c r="M114" s="30" t="s">
        <v>61</v>
      </c>
    </row>
    <row r="115" spans="1:13" ht="26.25" thickBot="1" x14ac:dyDescent="0.25">
      <c r="A115" s="961"/>
      <c r="B115" s="961"/>
      <c r="C115" s="964"/>
      <c r="D115" s="967"/>
      <c r="E115" s="29" t="s">
        <v>44</v>
      </c>
      <c r="F115" s="44"/>
      <c r="G115" s="48"/>
      <c r="H115" s="45"/>
      <c r="I115" s="38" t="s">
        <v>43</v>
      </c>
      <c r="K115" s="955"/>
      <c r="L115" s="31" t="s">
        <v>60</v>
      </c>
      <c r="M115" s="31" t="s">
        <v>62</v>
      </c>
    </row>
    <row r="116" spans="1:13" ht="26.25" customHeight="1" thickBot="1" x14ac:dyDescent="0.25">
      <c r="A116" s="961"/>
      <c r="B116" s="961"/>
      <c r="C116" s="964"/>
      <c r="D116" s="968" t="s">
        <v>45</v>
      </c>
      <c r="E116" s="29" t="s">
        <v>46</v>
      </c>
      <c r="F116" s="45"/>
      <c r="G116" s="48">
        <f>COUNTIF(F116,F116)*I116</f>
        <v>0</v>
      </c>
      <c r="H116" s="44"/>
      <c r="I116" s="39">
        <v>15</v>
      </c>
      <c r="K116" s="33" t="s">
        <v>63</v>
      </c>
      <c r="L116" s="32">
        <v>0</v>
      </c>
      <c r="M116" s="32">
        <v>0</v>
      </c>
    </row>
    <row r="117" spans="1:13" ht="39" thickBot="1" x14ac:dyDescent="0.25">
      <c r="A117" s="961"/>
      <c r="B117" s="961"/>
      <c r="C117" s="964"/>
      <c r="D117" s="969"/>
      <c r="E117" s="29" t="s">
        <v>47</v>
      </c>
      <c r="F117" s="45"/>
      <c r="G117" s="48">
        <f>COUNTIF(F117,F117)*I117</f>
        <v>0</v>
      </c>
      <c r="H117" s="44"/>
      <c r="I117" s="39">
        <v>15</v>
      </c>
      <c r="K117" s="33" t="s">
        <v>64</v>
      </c>
      <c r="L117" s="32">
        <v>1</v>
      </c>
      <c r="M117" s="32">
        <v>1</v>
      </c>
    </row>
    <row r="118" spans="1:13" ht="26.25" thickBot="1" x14ac:dyDescent="0.25">
      <c r="A118" s="961"/>
      <c r="B118" s="961"/>
      <c r="C118" s="964"/>
      <c r="D118" s="970"/>
      <c r="E118" s="29" t="s">
        <v>48</v>
      </c>
      <c r="F118" s="45"/>
      <c r="G118" s="48">
        <f>COUNTIF(F118,F118)*I118</f>
        <v>0</v>
      </c>
      <c r="H118" s="44"/>
      <c r="I118" s="39">
        <v>30</v>
      </c>
      <c r="K118" s="33" t="s">
        <v>65</v>
      </c>
      <c r="L118" s="32">
        <v>2</v>
      </c>
      <c r="M118" s="32">
        <v>2</v>
      </c>
    </row>
    <row r="119" spans="1:13" ht="26.25" thickBot="1" x14ac:dyDescent="0.25">
      <c r="A119" s="961"/>
      <c r="B119" s="961"/>
      <c r="C119" s="964"/>
      <c r="D119" s="966" t="s">
        <v>49</v>
      </c>
      <c r="E119" s="29" t="s">
        <v>50</v>
      </c>
      <c r="F119" s="44"/>
      <c r="G119" s="48">
        <f>COUNTIF(F119,F119)*I119</f>
        <v>0</v>
      </c>
      <c r="H119" s="45"/>
      <c r="I119" s="39">
        <v>15</v>
      </c>
    </row>
    <row r="120" spans="1:13" ht="26.25" thickBot="1" x14ac:dyDescent="0.25">
      <c r="A120" s="962"/>
      <c r="B120" s="962"/>
      <c r="C120" s="965"/>
      <c r="D120" s="970"/>
      <c r="E120" s="29" t="s">
        <v>51</v>
      </c>
      <c r="F120" s="44"/>
      <c r="G120" s="48">
        <f>COUNTIF(F120,F120)*I120</f>
        <v>0</v>
      </c>
      <c r="H120" s="45"/>
      <c r="I120" s="39">
        <v>25</v>
      </c>
    </row>
    <row r="121" spans="1:13" ht="13.5" thickBot="1" x14ac:dyDescent="0.25">
      <c r="C121" s="34"/>
      <c r="D121" s="34"/>
      <c r="E121" s="35" t="s">
        <v>52</v>
      </c>
      <c r="F121" s="977">
        <f>SUM(G116:G120)</f>
        <v>0</v>
      </c>
      <c r="G121" s="978"/>
      <c r="H121" s="978"/>
      <c r="I121" s="979"/>
    </row>
    <row r="122" spans="1:13" ht="13.5" thickBot="1" x14ac:dyDescent="0.25">
      <c r="E122" s="36" t="s">
        <v>66</v>
      </c>
      <c r="F122" s="40">
        <f>IF(F121&lt;=50,0,IF(AND(F121&gt;50,F121&lt;=75),1,IF(AND(F121&gt;75,F121&lt;=100),2)))</f>
        <v>0</v>
      </c>
      <c r="G122" s="40"/>
      <c r="H122" s="41">
        <f>IF(F114="x","probabilidad",IF(F115="x","impacto",0))</f>
        <v>0</v>
      </c>
      <c r="I122" s="42"/>
    </row>
    <row r="123" spans="1:13" ht="13.5" thickBot="1" x14ac:dyDescent="0.25"/>
    <row r="124" spans="1:13" ht="24.75" customHeight="1" thickBot="1" x14ac:dyDescent="0.25">
      <c r="A124" s="953" t="s">
        <v>54</v>
      </c>
      <c r="B124" s="953" t="s">
        <v>53</v>
      </c>
      <c r="C124" s="953" t="s">
        <v>33</v>
      </c>
      <c r="D124" s="972" t="s">
        <v>34</v>
      </c>
      <c r="E124" s="972" t="s">
        <v>35</v>
      </c>
      <c r="F124" s="974" t="s">
        <v>36</v>
      </c>
      <c r="G124" s="975"/>
      <c r="H124" s="976"/>
      <c r="I124" s="972" t="s">
        <v>37</v>
      </c>
      <c r="K124" s="953" t="s">
        <v>57</v>
      </c>
      <c r="L124" s="956" t="s">
        <v>58</v>
      </c>
      <c r="M124" s="957"/>
    </row>
    <row r="125" spans="1:13" ht="13.5" thickBot="1" x14ac:dyDescent="0.25">
      <c r="A125" s="955"/>
      <c r="B125" s="955"/>
      <c r="C125" s="955"/>
      <c r="D125" s="973"/>
      <c r="E125" s="973"/>
      <c r="F125" s="28" t="s">
        <v>38</v>
      </c>
      <c r="G125" s="28"/>
      <c r="H125" s="28" t="s">
        <v>39</v>
      </c>
      <c r="I125" s="973"/>
      <c r="K125" s="954"/>
      <c r="L125" s="958"/>
      <c r="M125" s="959"/>
    </row>
    <row r="126" spans="1:13" ht="26.25" thickBot="1" x14ac:dyDescent="0.25">
      <c r="A126" s="960" t="e">
        <f>'4. ClCLO DE GESTIÓN'!#REF!</f>
        <v>#REF!</v>
      </c>
      <c r="B126" s="960" t="e">
        <f>'4. ClCLO DE GESTIÓN'!#REF!</f>
        <v>#REF!</v>
      </c>
      <c r="C126" s="980" t="s">
        <v>40</v>
      </c>
      <c r="D126" s="966" t="s">
        <v>41</v>
      </c>
      <c r="E126" s="29" t="s">
        <v>42</v>
      </c>
      <c r="F126" s="45"/>
      <c r="G126" s="48"/>
      <c r="H126" s="45"/>
      <c r="I126" s="38" t="s">
        <v>43</v>
      </c>
      <c r="K126" s="954"/>
      <c r="L126" s="30" t="s">
        <v>59</v>
      </c>
      <c r="M126" s="30" t="s">
        <v>61</v>
      </c>
    </row>
    <row r="127" spans="1:13" ht="26.25" thickBot="1" x14ac:dyDescent="0.25">
      <c r="A127" s="961"/>
      <c r="B127" s="961"/>
      <c r="C127" s="964"/>
      <c r="D127" s="967"/>
      <c r="E127" s="29" t="s">
        <v>44</v>
      </c>
      <c r="F127" s="44"/>
      <c r="G127" s="48"/>
      <c r="H127" s="45"/>
      <c r="I127" s="38" t="s">
        <v>43</v>
      </c>
      <c r="K127" s="955"/>
      <c r="L127" s="31" t="s">
        <v>60</v>
      </c>
      <c r="M127" s="31" t="s">
        <v>62</v>
      </c>
    </row>
    <row r="128" spans="1:13" ht="26.25" customHeight="1" thickBot="1" x14ac:dyDescent="0.25">
      <c r="A128" s="961"/>
      <c r="B128" s="961"/>
      <c r="C128" s="964"/>
      <c r="D128" s="968" t="s">
        <v>45</v>
      </c>
      <c r="E128" s="29" t="s">
        <v>46</v>
      </c>
      <c r="F128" s="44"/>
      <c r="G128" s="48">
        <f>COUNTIF(F128,F128)*I128</f>
        <v>0</v>
      </c>
      <c r="H128" s="45"/>
      <c r="I128" s="39">
        <v>15</v>
      </c>
      <c r="K128" s="33" t="s">
        <v>63</v>
      </c>
      <c r="L128" s="32">
        <v>0</v>
      </c>
      <c r="M128" s="32">
        <v>0</v>
      </c>
    </row>
    <row r="129" spans="1:13" ht="39" thickBot="1" x14ac:dyDescent="0.25">
      <c r="A129" s="961"/>
      <c r="B129" s="961"/>
      <c r="C129" s="964"/>
      <c r="D129" s="969"/>
      <c r="E129" s="29" t="s">
        <v>47</v>
      </c>
      <c r="F129" s="44"/>
      <c r="G129" s="48">
        <f>COUNTIF(F129,F129)*I129</f>
        <v>0</v>
      </c>
      <c r="H129" s="45"/>
      <c r="I129" s="39">
        <v>15</v>
      </c>
      <c r="K129" s="33" t="s">
        <v>64</v>
      </c>
      <c r="L129" s="32">
        <v>1</v>
      </c>
      <c r="M129" s="32">
        <v>1</v>
      </c>
    </row>
    <row r="130" spans="1:13" ht="26.25" thickBot="1" x14ac:dyDescent="0.25">
      <c r="A130" s="961"/>
      <c r="B130" s="961"/>
      <c r="C130" s="964"/>
      <c r="D130" s="970"/>
      <c r="E130" s="29" t="s">
        <v>48</v>
      </c>
      <c r="F130" s="44"/>
      <c r="G130" s="48">
        <f>COUNTIF(F130,F130)*I130</f>
        <v>0</v>
      </c>
      <c r="H130" s="45"/>
      <c r="I130" s="39">
        <v>30</v>
      </c>
      <c r="K130" s="33" t="s">
        <v>65</v>
      </c>
      <c r="L130" s="32">
        <v>2</v>
      </c>
      <c r="M130" s="32">
        <v>2</v>
      </c>
    </row>
    <row r="131" spans="1:13" ht="26.25" thickBot="1" x14ac:dyDescent="0.25">
      <c r="A131" s="961"/>
      <c r="B131" s="961"/>
      <c r="C131" s="964"/>
      <c r="D131" s="966" t="s">
        <v>49</v>
      </c>
      <c r="E131" s="29" t="s">
        <v>50</v>
      </c>
      <c r="F131" s="44"/>
      <c r="G131" s="48">
        <f>COUNTIF(F131,F131)*I131</f>
        <v>0</v>
      </c>
      <c r="H131" s="45"/>
      <c r="I131" s="39">
        <v>15</v>
      </c>
    </row>
    <row r="132" spans="1:13" ht="26.25" thickBot="1" x14ac:dyDescent="0.25">
      <c r="A132" s="962"/>
      <c r="B132" s="962"/>
      <c r="C132" s="965"/>
      <c r="D132" s="970"/>
      <c r="E132" s="29" t="s">
        <v>51</v>
      </c>
      <c r="F132" s="44"/>
      <c r="G132" s="48">
        <f>COUNTIF(F132,F132)*I132</f>
        <v>0</v>
      </c>
      <c r="H132" s="45"/>
      <c r="I132" s="39">
        <v>25</v>
      </c>
    </row>
    <row r="133" spans="1:13" ht="13.5" thickBot="1" x14ac:dyDescent="0.25">
      <c r="C133" s="34"/>
      <c r="D133" s="34"/>
      <c r="E133" s="35" t="s">
        <v>52</v>
      </c>
      <c r="F133" s="977">
        <f>SUM(G128:G132)</f>
        <v>0</v>
      </c>
      <c r="G133" s="978"/>
      <c r="H133" s="978"/>
      <c r="I133" s="979"/>
    </row>
    <row r="134" spans="1:13" ht="13.5" thickBot="1" x14ac:dyDescent="0.25">
      <c r="E134" s="36" t="s">
        <v>66</v>
      </c>
      <c r="F134" s="40">
        <f>IF(F133&lt;=50,0,IF(AND(F133&gt;50,F133&lt;=75),1,IF(AND(F133&gt;75,F133&lt;=100),2)))</f>
        <v>0</v>
      </c>
      <c r="G134" s="40"/>
      <c r="H134" s="41">
        <f>IF(F126="x","probabilidad",IF(F127="x","impacto",0))</f>
        <v>0</v>
      </c>
      <c r="I134" s="42"/>
    </row>
    <row r="135" spans="1:13" ht="13.5" thickBot="1" x14ac:dyDescent="0.25"/>
    <row r="136" spans="1:13" ht="24.75" customHeight="1" thickBot="1" x14ac:dyDescent="0.25">
      <c r="A136" s="953" t="s">
        <v>54</v>
      </c>
      <c r="B136" s="953" t="s">
        <v>53</v>
      </c>
      <c r="C136" s="953" t="s">
        <v>33</v>
      </c>
      <c r="D136" s="972" t="s">
        <v>34</v>
      </c>
      <c r="E136" s="972" t="s">
        <v>35</v>
      </c>
      <c r="F136" s="974" t="s">
        <v>36</v>
      </c>
      <c r="G136" s="975"/>
      <c r="H136" s="976"/>
      <c r="I136" s="972" t="s">
        <v>37</v>
      </c>
      <c r="K136" s="953" t="s">
        <v>57</v>
      </c>
      <c r="L136" s="956" t="s">
        <v>58</v>
      </c>
      <c r="M136" s="957"/>
    </row>
    <row r="137" spans="1:13" ht="13.5" thickBot="1" x14ac:dyDescent="0.25">
      <c r="A137" s="955"/>
      <c r="B137" s="955"/>
      <c r="C137" s="955"/>
      <c r="D137" s="973"/>
      <c r="E137" s="973"/>
      <c r="F137" s="28" t="s">
        <v>38</v>
      </c>
      <c r="G137" s="28"/>
      <c r="H137" s="28" t="s">
        <v>39</v>
      </c>
      <c r="I137" s="973"/>
      <c r="K137" s="954"/>
      <c r="L137" s="958"/>
      <c r="M137" s="959"/>
    </row>
    <row r="138" spans="1:13" ht="26.25" thickBot="1" x14ac:dyDescent="0.25">
      <c r="A138" s="960" t="e">
        <f>'4. ClCLO DE GESTIÓN'!#REF!</f>
        <v>#REF!</v>
      </c>
      <c r="B138" s="960" t="e">
        <f>'4. ClCLO DE GESTIÓN'!#REF!</f>
        <v>#REF!</v>
      </c>
      <c r="C138" s="980" t="s">
        <v>40</v>
      </c>
      <c r="D138" s="966" t="s">
        <v>41</v>
      </c>
      <c r="E138" s="29" t="s">
        <v>42</v>
      </c>
      <c r="F138" s="44"/>
      <c r="G138" s="48"/>
      <c r="H138" s="45"/>
      <c r="I138" s="38" t="s">
        <v>43</v>
      </c>
      <c r="K138" s="954"/>
      <c r="L138" s="30" t="s">
        <v>59</v>
      </c>
      <c r="M138" s="30" t="s">
        <v>61</v>
      </c>
    </row>
    <row r="139" spans="1:13" ht="26.25" thickBot="1" x14ac:dyDescent="0.25">
      <c r="A139" s="961"/>
      <c r="B139" s="961"/>
      <c r="C139" s="964"/>
      <c r="D139" s="967"/>
      <c r="E139" s="29" t="s">
        <v>44</v>
      </c>
      <c r="F139" s="45"/>
      <c r="G139" s="48"/>
      <c r="H139" s="45"/>
      <c r="I139" s="38" t="s">
        <v>43</v>
      </c>
      <c r="K139" s="955"/>
      <c r="L139" s="31" t="s">
        <v>60</v>
      </c>
      <c r="M139" s="31" t="s">
        <v>62</v>
      </c>
    </row>
    <row r="140" spans="1:13" ht="26.25" customHeight="1" thickBot="1" x14ac:dyDescent="0.25">
      <c r="A140" s="961"/>
      <c r="B140" s="961"/>
      <c r="C140" s="964"/>
      <c r="D140" s="968" t="s">
        <v>45</v>
      </c>
      <c r="E140" s="29" t="s">
        <v>46</v>
      </c>
      <c r="F140" s="45"/>
      <c r="G140" s="48">
        <f>COUNTIF(F140,F140)*I140</f>
        <v>0</v>
      </c>
      <c r="H140" s="44"/>
      <c r="I140" s="39">
        <v>15</v>
      </c>
      <c r="K140" s="33" t="s">
        <v>63</v>
      </c>
      <c r="L140" s="32">
        <v>0</v>
      </c>
      <c r="M140" s="32">
        <v>0</v>
      </c>
    </row>
    <row r="141" spans="1:13" ht="39" thickBot="1" x14ac:dyDescent="0.25">
      <c r="A141" s="961"/>
      <c r="B141" s="961"/>
      <c r="C141" s="964"/>
      <c r="D141" s="969"/>
      <c r="E141" s="29" t="s">
        <v>47</v>
      </c>
      <c r="F141" s="45"/>
      <c r="G141" s="48">
        <f>COUNTIF(F141,F141)*I141</f>
        <v>0</v>
      </c>
      <c r="H141" s="44"/>
      <c r="I141" s="39">
        <v>15</v>
      </c>
      <c r="K141" s="33" t="s">
        <v>64</v>
      </c>
      <c r="L141" s="32">
        <v>1</v>
      </c>
      <c r="M141" s="32">
        <v>1</v>
      </c>
    </row>
    <row r="142" spans="1:13" ht="26.25" thickBot="1" x14ac:dyDescent="0.25">
      <c r="A142" s="961"/>
      <c r="B142" s="961"/>
      <c r="C142" s="964"/>
      <c r="D142" s="970"/>
      <c r="E142" s="29" t="s">
        <v>48</v>
      </c>
      <c r="F142" s="45"/>
      <c r="G142" s="48">
        <f>COUNTIF(F142,F142)*I142</f>
        <v>0</v>
      </c>
      <c r="H142" s="44"/>
      <c r="I142" s="39">
        <v>30</v>
      </c>
      <c r="K142" s="33" t="s">
        <v>65</v>
      </c>
      <c r="L142" s="32">
        <v>2</v>
      </c>
      <c r="M142" s="32">
        <v>2</v>
      </c>
    </row>
    <row r="143" spans="1:13" ht="26.25" thickBot="1" x14ac:dyDescent="0.25">
      <c r="A143" s="961"/>
      <c r="B143" s="961"/>
      <c r="C143" s="964"/>
      <c r="D143" s="966" t="s">
        <v>49</v>
      </c>
      <c r="E143" s="29" t="s">
        <v>50</v>
      </c>
      <c r="F143" s="44"/>
      <c r="G143" s="48">
        <f>COUNTIF(F143,F143)*I143</f>
        <v>0</v>
      </c>
      <c r="H143" s="45"/>
      <c r="I143" s="39">
        <v>15</v>
      </c>
    </row>
    <row r="144" spans="1:13" ht="26.25" thickBot="1" x14ac:dyDescent="0.25">
      <c r="A144" s="962"/>
      <c r="B144" s="962"/>
      <c r="C144" s="965"/>
      <c r="D144" s="970"/>
      <c r="E144" s="29" t="s">
        <v>51</v>
      </c>
      <c r="F144" s="44"/>
      <c r="G144" s="48">
        <f>COUNTIF(F144,F144)*I144</f>
        <v>0</v>
      </c>
      <c r="H144" s="45"/>
      <c r="I144" s="39">
        <v>25</v>
      </c>
    </row>
    <row r="145" spans="1:13" ht="13.5" thickBot="1" x14ac:dyDescent="0.25">
      <c r="C145" s="34"/>
      <c r="D145" s="34"/>
      <c r="E145" s="35" t="s">
        <v>52</v>
      </c>
      <c r="F145" s="977">
        <f>SUM(G140:G144)</f>
        <v>0</v>
      </c>
      <c r="G145" s="978"/>
      <c r="H145" s="978"/>
      <c r="I145" s="979"/>
    </row>
    <row r="146" spans="1:13" ht="13.5" thickBot="1" x14ac:dyDescent="0.25">
      <c r="E146" s="36" t="s">
        <v>66</v>
      </c>
      <c r="F146" s="40">
        <f>IF(F145&lt;=50,0,IF(AND(F145&gt;50,F145&lt;=75),1,IF(AND(F145&gt;75,F145&lt;=100),2)))</f>
        <v>0</v>
      </c>
      <c r="G146" s="40"/>
      <c r="H146" s="41">
        <f>IF(F138="x","probabilidad",IF(F139="x","impacto",0))</f>
        <v>0</v>
      </c>
      <c r="I146" s="42"/>
    </row>
    <row r="147" spans="1:13" ht="13.5" thickBot="1" x14ac:dyDescent="0.25"/>
    <row r="148" spans="1:13" ht="24.75" customHeight="1" thickBot="1" x14ac:dyDescent="0.25">
      <c r="A148" s="953" t="s">
        <v>54</v>
      </c>
      <c r="B148" s="953" t="s">
        <v>53</v>
      </c>
      <c r="C148" s="953" t="s">
        <v>33</v>
      </c>
      <c r="D148" s="972" t="s">
        <v>34</v>
      </c>
      <c r="E148" s="972" t="s">
        <v>35</v>
      </c>
      <c r="F148" s="974" t="s">
        <v>36</v>
      </c>
      <c r="G148" s="975"/>
      <c r="H148" s="976"/>
      <c r="I148" s="972" t="s">
        <v>37</v>
      </c>
      <c r="K148" s="953" t="s">
        <v>57</v>
      </c>
      <c r="L148" s="956" t="s">
        <v>58</v>
      </c>
      <c r="M148" s="957"/>
    </row>
    <row r="149" spans="1:13" ht="13.5" thickBot="1" x14ac:dyDescent="0.25">
      <c r="A149" s="955"/>
      <c r="B149" s="955"/>
      <c r="C149" s="955"/>
      <c r="D149" s="973"/>
      <c r="E149" s="973"/>
      <c r="F149" s="28" t="s">
        <v>38</v>
      </c>
      <c r="G149" s="28"/>
      <c r="H149" s="28" t="s">
        <v>39</v>
      </c>
      <c r="I149" s="973"/>
      <c r="K149" s="954"/>
      <c r="L149" s="958"/>
      <c r="M149" s="959"/>
    </row>
    <row r="150" spans="1:13" ht="26.25" thickBot="1" x14ac:dyDescent="0.25">
      <c r="A150" s="960" t="e">
        <f>'4. ClCLO DE GESTIÓN'!#REF!</f>
        <v>#REF!</v>
      </c>
      <c r="B150" s="960" t="e">
        <f>'4. ClCLO DE GESTIÓN'!#REF!</f>
        <v>#REF!</v>
      </c>
      <c r="C150" s="980" t="s">
        <v>40</v>
      </c>
      <c r="D150" s="966" t="s">
        <v>41</v>
      </c>
      <c r="E150" s="29" t="s">
        <v>42</v>
      </c>
      <c r="F150" s="45"/>
      <c r="G150" s="48"/>
      <c r="H150" s="45"/>
      <c r="I150" s="38" t="s">
        <v>43</v>
      </c>
      <c r="K150" s="954"/>
      <c r="L150" s="30" t="s">
        <v>59</v>
      </c>
      <c r="M150" s="30" t="s">
        <v>61</v>
      </c>
    </row>
    <row r="151" spans="1:13" ht="26.25" thickBot="1" x14ac:dyDescent="0.25">
      <c r="A151" s="961"/>
      <c r="B151" s="961"/>
      <c r="C151" s="964"/>
      <c r="D151" s="967"/>
      <c r="E151" s="29" t="s">
        <v>44</v>
      </c>
      <c r="F151" s="44"/>
      <c r="G151" s="48"/>
      <c r="H151" s="45"/>
      <c r="I151" s="38" t="s">
        <v>43</v>
      </c>
      <c r="K151" s="955"/>
      <c r="L151" s="31" t="s">
        <v>60</v>
      </c>
      <c r="M151" s="31" t="s">
        <v>62</v>
      </c>
    </row>
    <row r="152" spans="1:13" ht="26.25" customHeight="1" thickBot="1" x14ac:dyDescent="0.25">
      <c r="A152" s="961"/>
      <c r="B152" s="961"/>
      <c r="C152" s="964"/>
      <c r="D152" s="968" t="s">
        <v>45</v>
      </c>
      <c r="E152" s="29" t="s">
        <v>46</v>
      </c>
      <c r="F152" s="44"/>
      <c r="G152" s="48">
        <f>COUNTIF(F152,F152)*I152</f>
        <v>0</v>
      </c>
      <c r="H152" s="45"/>
      <c r="I152" s="39">
        <v>15</v>
      </c>
      <c r="K152" s="33" t="s">
        <v>63</v>
      </c>
      <c r="L152" s="32">
        <v>0</v>
      </c>
      <c r="M152" s="32">
        <v>0</v>
      </c>
    </row>
    <row r="153" spans="1:13" ht="39" thickBot="1" x14ac:dyDescent="0.25">
      <c r="A153" s="961"/>
      <c r="B153" s="961"/>
      <c r="C153" s="964"/>
      <c r="D153" s="969"/>
      <c r="E153" s="29" t="s">
        <v>47</v>
      </c>
      <c r="F153" s="44"/>
      <c r="G153" s="48">
        <f>COUNTIF(F153,F153)*I153</f>
        <v>0</v>
      </c>
      <c r="H153" s="45"/>
      <c r="I153" s="39">
        <v>15</v>
      </c>
      <c r="K153" s="33" t="s">
        <v>64</v>
      </c>
      <c r="L153" s="32">
        <v>1</v>
      </c>
      <c r="M153" s="32">
        <v>1</v>
      </c>
    </row>
    <row r="154" spans="1:13" ht="26.25" thickBot="1" x14ac:dyDescent="0.25">
      <c r="A154" s="961"/>
      <c r="B154" s="961"/>
      <c r="C154" s="964"/>
      <c r="D154" s="970"/>
      <c r="E154" s="29" t="s">
        <v>48</v>
      </c>
      <c r="F154" s="45"/>
      <c r="G154" s="48">
        <f>COUNTIF(F154,F154)*I154</f>
        <v>0</v>
      </c>
      <c r="H154" s="44"/>
      <c r="I154" s="39">
        <v>30</v>
      </c>
      <c r="K154" s="33" t="s">
        <v>65</v>
      </c>
      <c r="L154" s="32">
        <v>2</v>
      </c>
      <c r="M154" s="32">
        <v>2</v>
      </c>
    </row>
    <row r="155" spans="1:13" ht="26.25" thickBot="1" x14ac:dyDescent="0.25">
      <c r="A155" s="961"/>
      <c r="B155" s="961"/>
      <c r="C155" s="964"/>
      <c r="D155" s="966" t="s">
        <v>49</v>
      </c>
      <c r="E155" s="29" t="s">
        <v>50</v>
      </c>
      <c r="F155" s="45"/>
      <c r="G155" s="48">
        <f>COUNTIF(F155,F155)*I155</f>
        <v>0</v>
      </c>
      <c r="H155" s="44"/>
      <c r="I155" s="39">
        <v>15</v>
      </c>
    </row>
    <row r="156" spans="1:13" ht="26.25" thickBot="1" x14ac:dyDescent="0.25">
      <c r="A156" s="962"/>
      <c r="B156" s="962"/>
      <c r="C156" s="965"/>
      <c r="D156" s="970"/>
      <c r="E156" s="29" t="s">
        <v>51</v>
      </c>
      <c r="F156" s="45"/>
      <c r="G156" s="48">
        <f>COUNTIF(F156,F156)*I156</f>
        <v>0</v>
      </c>
      <c r="H156" s="44"/>
      <c r="I156" s="39">
        <v>25</v>
      </c>
    </row>
    <row r="157" spans="1:13" ht="13.5" thickBot="1" x14ac:dyDescent="0.25">
      <c r="C157" s="34"/>
      <c r="D157" s="34"/>
      <c r="E157" s="35" t="s">
        <v>52</v>
      </c>
      <c r="F157" s="977">
        <f>SUM(G152:G156)</f>
        <v>0</v>
      </c>
      <c r="G157" s="978"/>
      <c r="H157" s="978"/>
      <c r="I157" s="979"/>
    </row>
    <row r="158" spans="1:13" ht="13.5" thickBot="1" x14ac:dyDescent="0.25">
      <c r="E158" s="36" t="s">
        <v>66</v>
      </c>
      <c r="F158" s="40">
        <f>IF(F157&lt;=50,0,IF(AND(F157&gt;50,F157&lt;=75),1,IF(AND(F157&gt;75,F157&lt;=100),2)))</f>
        <v>0</v>
      </c>
      <c r="G158" s="40"/>
      <c r="H158" s="41">
        <f>IF(F150="x","probabilidad",IF(F151="x","impacto",0))</f>
        <v>0</v>
      </c>
      <c r="I158" s="42"/>
    </row>
    <row r="159" spans="1:13" ht="13.5" thickBot="1" x14ac:dyDescent="0.25"/>
    <row r="160" spans="1:13" ht="24.75" customHeight="1" thickBot="1" x14ac:dyDescent="0.25">
      <c r="A160" s="953" t="s">
        <v>54</v>
      </c>
      <c r="B160" s="953" t="s">
        <v>53</v>
      </c>
      <c r="C160" s="953" t="s">
        <v>33</v>
      </c>
      <c r="D160" s="972" t="s">
        <v>34</v>
      </c>
      <c r="E160" s="972" t="s">
        <v>35</v>
      </c>
      <c r="F160" s="974" t="s">
        <v>36</v>
      </c>
      <c r="G160" s="975"/>
      <c r="H160" s="976"/>
      <c r="I160" s="972" t="s">
        <v>37</v>
      </c>
      <c r="K160" s="953" t="s">
        <v>57</v>
      </c>
      <c r="L160" s="956" t="s">
        <v>58</v>
      </c>
      <c r="M160" s="957"/>
    </row>
    <row r="161" spans="1:13" ht="13.5" thickBot="1" x14ac:dyDescent="0.25">
      <c r="A161" s="955"/>
      <c r="B161" s="955"/>
      <c r="C161" s="955"/>
      <c r="D161" s="973"/>
      <c r="E161" s="973"/>
      <c r="F161" s="28" t="s">
        <v>38</v>
      </c>
      <c r="G161" s="28"/>
      <c r="H161" s="28" t="s">
        <v>39</v>
      </c>
      <c r="I161" s="973"/>
      <c r="K161" s="954"/>
      <c r="L161" s="958"/>
      <c r="M161" s="959"/>
    </row>
    <row r="162" spans="1:13" ht="26.25" thickBot="1" x14ac:dyDescent="0.25">
      <c r="A162" s="960" t="e">
        <f>'4. ClCLO DE GESTIÓN'!#REF!</f>
        <v>#REF!</v>
      </c>
      <c r="B162" s="960" t="e">
        <f>'4. ClCLO DE GESTIÓN'!#REF!</f>
        <v>#REF!</v>
      </c>
      <c r="C162" s="980" t="s">
        <v>40</v>
      </c>
      <c r="D162" s="966" t="s">
        <v>41</v>
      </c>
      <c r="E162" s="29" t="s">
        <v>42</v>
      </c>
      <c r="F162" s="45"/>
      <c r="G162" s="48"/>
      <c r="H162" s="45"/>
      <c r="I162" s="38" t="s">
        <v>43</v>
      </c>
      <c r="K162" s="954"/>
      <c r="L162" s="30" t="s">
        <v>59</v>
      </c>
      <c r="M162" s="30" t="s">
        <v>61</v>
      </c>
    </row>
    <row r="163" spans="1:13" ht="26.25" thickBot="1" x14ac:dyDescent="0.25">
      <c r="A163" s="961"/>
      <c r="B163" s="961"/>
      <c r="C163" s="964"/>
      <c r="D163" s="967"/>
      <c r="E163" s="29" t="s">
        <v>44</v>
      </c>
      <c r="F163" s="44"/>
      <c r="G163" s="48"/>
      <c r="H163" s="45"/>
      <c r="I163" s="38" t="s">
        <v>43</v>
      </c>
      <c r="K163" s="955"/>
      <c r="L163" s="31" t="s">
        <v>60</v>
      </c>
      <c r="M163" s="31" t="s">
        <v>62</v>
      </c>
    </row>
    <row r="164" spans="1:13" ht="26.25" customHeight="1" thickBot="1" x14ac:dyDescent="0.25">
      <c r="A164" s="961"/>
      <c r="B164" s="961"/>
      <c r="C164" s="964"/>
      <c r="D164" s="968" t="s">
        <v>45</v>
      </c>
      <c r="E164" s="29" t="s">
        <v>46</v>
      </c>
      <c r="F164" s="44"/>
      <c r="G164" s="48">
        <f>COUNTIF(F164,F164)*I164</f>
        <v>0</v>
      </c>
      <c r="H164" s="45"/>
      <c r="I164" s="39">
        <v>15</v>
      </c>
      <c r="K164" s="33" t="s">
        <v>63</v>
      </c>
      <c r="L164" s="32">
        <v>0</v>
      </c>
      <c r="M164" s="32">
        <v>0</v>
      </c>
    </row>
    <row r="165" spans="1:13" ht="39" thickBot="1" x14ac:dyDescent="0.25">
      <c r="A165" s="961"/>
      <c r="B165" s="961"/>
      <c r="C165" s="964"/>
      <c r="D165" s="969"/>
      <c r="E165" s="29" t="s">
        <v>47</v>
      </c>
      <c r="F165" s="44"/>
      <c r="G165" s="48">
        <f>COUNTIF(F165,F165)*I165</f>
        <v>0</v>
      </c>
      <c r="H165" s="45"/>
      <c r="I165" s="39">
        <v>15</v>
      </c>
      <c r="K165" s="33" t="s">
        <v>64</v>
      </c>
      <c r="L165" s="32">
        <v>1</v>
      </c>
      <c r="M165" s="32">
        <v>1</v>
      </c>
    </row>
    <row r="166" spans="1:13" ht="26.25" thickBot="1" x14ac:dyDescent="0.25">
      <c r="A166" s="961"/>
      <c r="B166" s="961"/>
      <c r="C166" s="964"/>
      <c r="D166" s="970"/>
      <c r="E166" s="29" t="s">
        <v>48</v>
      </c>
      <c r="F166" s="44"/>
      <c r="G166" s="48">
        <f>COUNTIF(F166,F166)*I166</f>
        <v>0</v>
      </c>
      <c r="H166" s="45"/>
      <c r="I166" s="39">
        <v>30</v>
      </c>
      <c r="K166" s="33" t="s">
        <v>65</v>
      </c>
      <c r="L166" s="32">
        <v>2</v>
      </c>
      <c r="M166" s="32">
        <v>2</v>
      </c>
    </row>
    <row r="167" spans="1:13" ht="26.25" thickBot="1" x14ac:dyDescent="0.25">
      <c r="A167" s="961"/>
      <c r="B167" s="961"/>
      <c r="C167" s="964"/>
      <c r="D167" s="966" t="s">
        <v>49</v>
      </c>
      <c r="E167" s="29" t="s">
        <v>50</v>
      </c>
      <c r="F167" s="44"/>
      <c r="G167" s="48">
        <f>COUNTIF(F167,F167)*I167</f>
        <v>0</v>
      </c>
      <c r="H167" s="45"/>
      <c r="I167" s="39">
        <v>15</v>
      </c>
    </row>
    <row r="168" spans="1:13" ht="26.25" thickBot="1" x14ac:dyDescent="0.25">
      <c r="A168" s="962"/>
      <c r="B168" s="962"/>
      <c r="C168" s="965"/>
      <c r="D168" s="970"/>
      <c r="E168" s="29" t="s">
        <v>51</v>
      </c>
      <c r="F168" s="44"/>
      <c r="G168" s="48">
        <f>COUNTIF(F168,F168)*I168</f>
        <v>0</v>
      </c>
      <c r="H168" s="45"/>
      <c r="I168" s="39">
        <v>25</v>
      </c>
    </row>
    <row r="169" spans="1:13" ht="13.5" thickBot="1" x14ac:dyDescent="0.25">
      <c r="C169" s="34"/>
      <c r="D169" s="34"/>
      <c r="E169" s="35" t="s">
        <v>52</v>
      </c>
      <c r="F169" s="977">
        <f>SUM(G164:G168)</f>
        <v>0</v>
      </c>
      <c r="G169" s="978"/>
      <c r="H169" s="978"/>
      <c r="I169" s="979"/>
    </row>
    <row r="170" spans="1:13" ht="13.5" thickBot="1" x14ac:dyDescent="0.25">
      <c r="E170" s="36" t="s">
        <v>66</v>
      </c>
      <c r="F170" s="40">
        <f>IF(F169&lt;=50,0,IF(AND(F169&gt;50,F169&lt;=75),1,IF(AND(F169&gt;75,F169&lt;=100),2)))</f>
        <v>0</v>
      </c>
      <c r="G170" s="40"/>
      <c r="H170" s="41">
        <f>IF(F162="x","probabilidad",IF(F163="x","impacto",0))</f>
        <v>0</v>
      </c>
      <c r="I170" s="42"/>
    </row>
    <row r="171" spans="1:13" ht="13.5" thickBot="1" x14ac:dyDescent="0.25"/>
    <row r="172" spans="1:13" ht="24.75" customHeight="1" thickBot="1" x14ac:dyDescent="0.25">
      <c r="A172" s="953" t="s">
        <v>54</v>
      </c>
      <c r="B172" s="953" t="s">
        <v>53</v>
      </c>
      <c r="C172" s="953" t="s">
        <v>33</v>
      </c>
      <c r="D172" s="972" t="s">
        <v>34</v>
      </c>
      <c r="E172" s="972" t="s">
        <v>35</v>
      </c>
      <c r="F172" s="974" t="s">
        <v>36</v>
      </c>
      <c r="G172" s="975"/>
      <c r="H172" s="976"/>
      <c r="I172" s="972" t="s">
        <v>37</v>
      </c>
      <c r="K172" s="953" t="s">
        <v>57</v>
      </c>
      <c r="L172" s="956" t="s">
        <v>58</v>
      </c>
      <c r="M172" s="957"/>
    </row>
    <row r="173" spans="1:13" ht="13.5" thickBot="1" x14ac:dyDescent="0.25">
      <c r="A173" s="955"/>
      <c r="B173" s="955"/>
      <c r="C173" s="955"/>
      <c r="D173" s="973"/>
      <c r="E173" s="973"/>
      <c r="F173" s="28" t="s">
        <v>38</v>
      </c>
      <c r="G173" s="28"/>
      <c r="H173" s="28" t="s">
        <v>39</v>
      </c>
      <c r="I173" s="973"/>
      <c r="K173" s="954"/>
      <c r="L173" s="958"/>
      <c r="M173" s="959"/>
    </row>
    <row r="174" spans="1:13" ht="26.25" thickBot="1" x14ac:dyDescent="0.25">
      <c r="A174" s="960" t="e">
        <f>'4. ClCLO DE GESTIÓN'!#REF!</f>
        <v>#REF!</v>
      </c>
      <c r="B174" s="960" t="e">
        <f>'4. ClCLO DE GESTIÓN'!#REF!</f>
        <v>#REF!</v>
      </c>
      <c r="C174" s="980" t="s">
        <v>40</v>
      </c>
      <c r="D174" s="966" t="s">
        <v>41</v>
      </c>
      <c r="E174" s="29" t="s">
        <v>42</v>
      </c>
      <c r="F174" s="44"/>
      <c r="G174" s="48"/>
      <c r="H174" s="45"/>
      <c r="I174" s="38" t="s">
        <v>43</v>
      </c>
      <c r="K174" s="954"/>
      <c r="L174" s="30" t="s">
        <v>59</v>
      </c>
      <c r="M174" s="30" t="s">
        <v>61</v>
      </c>
    </row>
    <row r="175" spans="1:13" ht="26.25" thickBot="1" x14ac:dyDescent="0.25">
      <c r="A175" s="961"/>
      <c r="B175" s="961"/>
      <c r="C175" s="964"/>
      <c r="D175" s="967"/>
      <c r="E175" s="29" t="s">
        <v>44</v>
      </c>
      <c r="F175" s="44"/>
      <c r="G175" s="48"/>
      <c r="H175" s="45"/>
      <c r="I175" s="38" t="s">
        <v>43</v>
      </c>
      <c r="K175" s="955"/>
      <c r="L175" s="31" t="s">
        <v>60</v>
      </c>
      <c r="M175" s="31" t="s">
        <v>62</v>
      </c>
    </row>
    <row r="176" spans="1:13" ht="26.25" customHeight="1" thickBot="1" x14ac:dyDescent="0.25">
      <c r="A176" s="961"/>
      <c r="B176" s="961"/>
      <c r="C176" s="964"/>
      <c r="D176" s="968" t="s">
        <v>45</v>
      </c>
      <c r="E176" s="29" t="s">
        <v>46</v>
      </c>
      <c r="F176" s="44"/>
      <c r="G176" s="48">
        <f>COUNTIF(F176,F176)*I176</f>
        <v>0</v>
      </c>
      <c r="H176" s="45"/>
      <c r="I176" s="39">
        <v>15</v>
      </c>
      <c r="K176" s="33" t="s">
        <v>63</v>
      </c>
      <c r="L176" s="32">
        <v>0</v>
      </c>
      <c r="M176" s="32">
        <v>0</v>
      </c>
    </row>
    <row r="177" spans="1:13" ht="39" thickBot="1" x14ac:dyDescent="0.25">
      <c r="A177" s="961"/>
      <c r="B177" s="961"/>
      <c r="C177" s="964"/>
      <c r="D177" s="969"/>
      <c r="E177" s="29" t="s">
        <v>47</v>
      </c>
      <c r="F177" s="44"/>
      <c r="G177" s="48">
        <f>COUNTIF(F177,F177)*I177</f>
        <v>0</v>
      </c>
      <c r="H177" s="45"/>
      <c r="I177" s="39">
        <v>15</v>
      </c>
      <c r="K177" s="33" t="s">
        <v>64</v>
      </c>
      <c r="L177" s="32">
        <v>1</v>
      </c>
      <c r="M177" s="32">
        <v>1</v>
      </c>
    </row>
    <row r="178" spans="1:13" ht="26.25" thickBot="1" x14ac:dyDescent="0.25">
      <c r="A178" s="961"/>
      <c r="B178" s="961"/>
      <c r="C178" s="964"/>
      <c r="D178" s="970"/>
      <c r="E178" s="29" t="s">
        <v>48</v>
      </c>
      <c r="F178" s="44"/>
      <c r="G178" s="48">
        <f>COUNTIF(F178,F178)*I178</f>
        <v>0</v>
      </c>
      <c r="H178" s="45"/>
      <c r="I178" s="39">
        <v>30</v>
      </c>
      <c r="K178" s="33" t="s">
        <v>65</v>
      </c>
      <c r="L178" s="32">
        <v>2</v>
      </c>
      <c r="M178" s="32">
        <v>2</v>
      </c>
    </row>
    <row r="179" spans="1:13" ht="26.25" thickBot="1" x14ac:dyDescent="0.25">
      <c r="A179" s="961"/>
      <c r="B179" s="961"/>
      <c r="C179" s="964"/>
      <c r="D179" s="966" t="s">
        <v>49</v>
      </c>
      <c r="E179" s="29" t="s">
        <v>50</v>
      </c>
      <c r="F179" s="44"/>
      <c r="G179" s="48">
        <f>COUNTIF(F179,F179)*I179</f>
        <v>0</v>
      </c>
      <c r="H179" s="45"/>
      <c r="I179" s="39">
        <v>15</v>
      </c>
    </row>
    <row r="180" spans="1:13" ht="26.25" thickBot="1" x14ac:dyDescent="0.25">
      <c r="A180" s="962"/>
      <c r="B180" s="962"/>
      <c r="C180" s="965"/>
      <c r="D180" s="970"/>
      <c r="E180" s="29" t="s">
        <v>51</v>
      </c>
      <c r="F180" s="44"/>
      <c r="G180" s="48">
        <f>COUNTIF(F180,F180)*I180</f>
        <v>0</v>
      </c>
      <c r="H180" s="45"/>
      <c r="I180" s="39">
        <v>25</v>
      </c>
    </row>
    <row r="181" spans="1:13" ht="13.5" thickBot="1" x14ac:dyDescent="0.25">
      <c r="C181" s="34"/>
      <c r="D181" s="34"/>
      <c r="E181" s="35" t="s">
        <v>52</v>
      </c>
      <c r="F181" s="977">
        <f>SUM(G176:G180)</f>
        <v>0</v>
      </c>
      <c r="G181" s="978"/>
      <c r="H181" s="978"/>
      <c r="I181" s="979"/>
    </row>
    <row r="182" spans="1:13" ht="13.5" thickBot="1" x14ac:dyDescent="0.25">
      <c r="E182" s="36" t="s">
        <v>66</v>
      </c>
      <c r="F182" s="40">
        <f>IF(F181&lt;=50,0,IF(AND(F181&gt;50,F181&lt;=75),1,IF(AND(F181&gt;75,F181&lt;=100),2)))</f>
        <v>0</v>
      </c>
      <c r="G182" s="40"/>
      <c r="H182" s="41">
        <f>IF(F174="x","probabilidad",IF(F175="x","impacto",0))</f>
        <v>0</v>
      </c>
      <c r="I182" s="42"/>
    </row>
  </sheetData>
  <sheetProtection password="CB2A" sheet="1" objects="1" scenarios="1"/>
  <mergeCells count="241">
    <mergeCell ref="F181:I181"/>
    <mergeCell ref="K172:K175"/>
    <mergeCell ref="L172:M173"/>
    <mergeCell ref="A174:A180"/>
    <mergeCell ref="B174:B180"/>
    <mergeCell ref="C174:C180"/>
    <mergeCell ref="D174:D175"/>
    <mergeCell ref="D176:D178"/>
    <mergeCell ref="D179:D180"/>
    <mergeCell ref="F169:I169"/>
    <mergeCell ref="A172:A173"/>
    <mergeCell ref="B172:B173"/>
    <mergeCell ref="C172:C173"/>
    <mergeCell ref="D172:D173"/>
    <mergeCell ref="E172:E173"/>
    <mergeCell ref="F172:H172"/>
    <mergeCell ref="I172:I173"/>
    <mergeCell ref="K160:K163"/>
    <mergeCell ref="L160:M161"/>
    <mergeCell ref="A162:A168"/>
    <mergeCell ref="B162:B168"/>
    <mergeCell ref="C162:C168"/>
    <mergeCell ref="D162:D163"/>
    <mergeCell ref="D164:D166"/>
    <mergeCell ref="D167:D168"/>
    <mergeCell ref="F157:I157"/>
    <mergeCell ref="A160:A161"/>
    <mergeCell ref="B160:B161"/>
    <mergeCell ref="C160:C161"/>
    <mergeCell ref="D160:D161"/>
    <mergeCell ref="E160:E161"/>
    <mergeCell ref="F160:H160"/>
    <mergeCell ref="I160:I161"/>
    <mergeCell ref="K148:K151"/>
    <mergeCell ref="L148:M149"/>
    <mergeCell ref="A150:A156"/>
    <mergeCell ref="B150:B156"/>
    <mergeCell ref="C150:C156"/>
    <mergeCell ref="D150:D151"/>
    <mergeCell ref="D152:D154"/>
    <mergeCell ref="D155:D156"/>
    <mergeCell ref="F145:I145"/>
    <mergeCell ref="A148:A149"/>
    <mergeCell ref="B148:B149"/>
    <mergeCell ref="C148:C149"/>
    <mergeCell ref="D148:D149"/>
    <mergeCell ref="E148:E149"/>
    <mergeCell ref="F148:H148"/>
    <mergeCell ref="I148:I149"/>
    <mergeCell ref="K136:K139"/>
    <mergeCell ref="L136:M137"/>
    <mergeCell ref="A138:A144"/>
    <mergeCell ref="B138:B144"/>
    <mergeCell ref="C138:C144"/>
    <mergeCell ref="D138:D139"/>
    <mergeCell ref="D140:D142"/>
    <mergeCell ref="D143:D144"/>
    <mergeCell ref="F133:I133"/>
    <mergeCell ref="A136:A137"/>
    <mergeCell ref="B136:B137"/>
    <mergeCell ref="C136:C137"/>
    <mergeCell ref="D136:D137"/>
    <mergeCell ref="E136:E137"/>
    <mergeCell ref="F136:H136"/>
    <mergeCell ref="I136:I137"/>
    <mergeCell ref="K124:K127"/>
    <mergeCell ref="L124:M125"/>
    <mergeCell ref="A126:A132"/>
    <mergeCell ref="B126:B132"/>
    <mergeCell ref="C126:C132"/>
    <mergeCell ref="D126:D127"/>
    <mergeCell ref="D128:D130"/>
    <mergeCell ref="D131:D132"/>
    <mergeCell ref="F121:I121"/>
    <mergeCell ref="A124:A125"/>
    <mergeCell ref="B124:B125"/>
    <mergeCell ref="C124:C125"/>
    <mergeCell ref="D124:D125"/>
    <mergeCell ref="E124:E125"/>
    <mergeCell ref="F124:H124"/>
    <mergeCell ref="I124:I125"/>
    <mergeCell ref="K112:K115"/>
    <mergeCell ref="L112:M113"/>
    <mergeCell ref="A114:A120"/>
    <mergeCell ref="B114:B120"/>
    <mergeCell ref="C114:C120"/>
    <mergeCell ref="D114:D115"/>
    <mergeCell ref="D116:D118"/>
    <mergeCell ref="D119:D120"/>
    <mergeCell ref="F109:I109"/>
    <mergeCell ref="A112:A113"/>
    <mergeCell ref="B112:B113"/>
    <mergeCell ref="C112:C113"/>
    <mergeCell ref="D112:D113"/>
    <mergeCell ref="E112:E113"/>
    <mergeCell ref="F112:H112"/>
    <mergeCell ref="I112:I113"/>
    <mergeCell ref="K100:K103"/>
    <mergeCell ref="L100:M101"/>
    <mergeCell ref="A102:A108"/>
    <mergeCell ref="B102:B108"/>
    <mergeCell ref="C102:C108"/>
    <mergeCell ref="D102:D103"/>
    <mergeCell ref="D104:D106"/>
    <mergeCell ref="D107:D108"/>
    <mergeCell ref="F97:I97"/>
    <mergeCell ref="A100:A101"/>
    <mergeCell ref="B100:B101"/>
    <mergeCell ref="C100:C101"/>
    <mergeCell ref="D100:D101"/>
    <mergeCell ref="E100:E101"/>
    <mergeCell ref="F100:H100"/>
    <mergeCell ref="I100:I101"/>
    <mergeCell ref="K88:K91"/>
    <mergeCell ref="L88:M89"/>
    <mergeCell ref="A90:A96"/>
    <mergeCell ref="B90:B96"/>
    <mergeCell ref="C90:C96"/>
    <mergeCell ref="D90:D91"/>
    <mergeCell ref="D92:D94"/>
    <mergeCell ref="D95:D96"/>
    <mergeCell ref="F85:I85"/>
    <mergeCell ref="A88:A89"/>
    <mergeCell ref="B88:B89"/>
    <mergeCell ref="C88:C89"/>
    <mergeCell ref="D88:D89"/>
    <mergeCell ref="E88:E89"/>
    <mergeCell ref="F88:H88"/>
    <mergeCell ref="I88:I89"/>
    <mergeCell ref="K76:K79"/>
    <mergeCell ref="L76:M77"/>
    <mergeCell ref="A78:A84"/>
    <mergeCell ref="B78:B84"/>
    <mergeCell ref="C78:C84"/>
    <mergeCell ref="D78:D79"/>
    <mergeCell ref="D80:D82"/>
    <mergeCell ref="D83:D84"/>
    <mergeCell ref="F73:I73"/>
    <mergeCell ref="A76:A77"/>
    <mergeCell ref="B76:B77"/>
    <mergeCell ref="C76:C77"/>
    <mergeCell ref="D76:D77"/>
    <mergeCell ref="E76:E77"/>
    <mergeCell ref="F76:H76"/>
    <mergeCell ref="I76:I77"/>
    <mergeCell ref="K64:K67"/>
    <mergeCell ref="L64:M65"/>
    <mergeCell ref="A66:A72"/>
    <mergeCell ref="B66:B72"/>
    <mergeCell ref="C66:C72"/>
    <mergeCell ref="D66:D67"/>
    <mergeCell ref="D68:D70"/>
    <mergeCell ref="D71:D72"/>
    <mergeCell ref="F61:I61"/>
    <mergeCell ref="A64:A65"/>
    <mergeCell ref="B64:B65"/>
    <mergeCell ref="C64:C65"/>
    <mergeCell ref="D64:D65"/>
    <mergeCell ref="E64:E65"/>
    <mergeCell ref="F64:H64"/>
    <mergeCell ref="I64:I65"/>
    <mergeCell ref="K52:K55"/>
    <mergeCell ref="L52:M53"/>
    <mergeCell ref="A54:A60"/>
    <mergeCell ref="B54:B60"/>
    <mergeCell ref="C54:C60"/>
    <mergeCell ref="D54:D55"/>
    <mergeCell ref="D56:D58"/>
    <mergeCell ref="D59:D60"/>
    <mergeCell ref="F49:I49"/>
    <mergeCell ref="A52:A53"/>
    <mergeCell ref="B52:B53"/>
    <mergeCell ref="C52:C53"/>
    <mergeCell ref="D52:D53"/>
    <mergeCell ref="E52:E53"/>
    <mergeCell ref="F52:H52"/>
    <mergeCell ref="I52:I53"/>
    <mergeCell ref="K40:K43"/>
    <mergeCell ref="L40:M41"/>
    <mergeCell ref="A42:A48"/>
    <mergeCell ref="B42:B48"/>
    <mergeCell ref="C42:C48"/>
    <mergeCell ref="D42:D43"/>
    <mergeCell ref="D44:D46"/>
    <mergeCell ref="D47:D48"/>
    <mergeCell ref="F37:I37"/>
    <mergeCell ref="A40:A41"/>
    <mergeCell ref="B40:B41"/>
    <mergeCell ref="C40:C41"/>
    <mergeCell ref="D40:D41"/>
    <mergeCell ref="E40:E41"/>
    <mergeCell ref="F40:H40"/>
    <mergeCell ref="I40:I41"/>
    <mergeCell ref="K28:K31"/>
    <mergeCell ref="L28:M29"/>
    <mergeCell ref="A30:A36"/>
    <mergeCell ref="B30:B36"/>
    <mergeCell ref="C30:C36"/>
    <mergeCell ref="D30:D31"/>
    <mergeCell ref="D32:D34"/>
    <mergeCell ref="D35:D36"/>
    <mergeCell ref="F25:I25"/>
    <mergeCell ref="A28:A29"/>
    <mergeCell ref="B28:B29"/>
    <mergeCell ref="C28:C29"/>
    <mergeCell ref="D28:D29"/>
    <mergeCell ref="E28:E29"/>
    <mergeCell ref="F28:H28"/>
    <mergeCell ref="I28:I29"/>
    <mergeCell ref="K16:K19"/>
    <mergeCell ref="L16:M17"/>
    <mergeCell ref="A18:A24"/>
    <mergeCell ref="B18:B24"/>
    <mergeCell ref="C18:C24"/>
    <mergeCell ref="D18:D19"/>
    <mergeCell ref="D20:D22"/>
    <mergeCell ref="D23:D24"/>
    <mergeCell ref="F13:I13"/>
    <mergeCell ref="A16:A17"/>
    <mergeCell ref="B16:B17"/>
    <mergeCell ref="C16:C17"/>
    <mergeCell ref="D16:D17"/>
    <mergeCell ref="E16:E17"/>
    <mergeCell ref="F16:H16"/>
    <mergeCell ref="I16:I17"/>
    <mergeCell ref="K4:K7"/>
    <mergeCell ref="L4:M5"/>
    <mergeCell ref="A6:A12"/>
    <mergeCell ref="B6:B12"/>
    <mergeCell ref="C6:C12"/>
    <mergeCell ref="D6:D7"/>
    <mergeCell ref="D8:D10"/>
    <mergeCell ref="D11:D12"/>
    <mergeCell ref="A1:I2"/>
    <mergeCell ref="A4:A5"/>
    <mergeCell ref="B4:B5"/>
    <mergeCell ref="C4:C5"/>
    <mergeCell ref="D4:D5"/>
    <mergeCell ref="E4:E5"/>
    <mergeCell ref="F4:H4"/>
    <mergeCell ref="I4:I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M182"/>
  <sheetViews>
    <sheetView workbookViewId="0">
      <selection activeCell="F6" sqref="F6"/>
    </sheetView>
  </sheetViews>
  <sheetFormatPr baseColWidth="10" defaultRowHeight="12.75" x14ac:dyDescent="0.2"/>
  <cols>
    <col min="1" max="1" width="11.42578125" style="27"/>
    <col min="2" max="2" width="45.85546875" style="27" customWidth="1"/>
    <col min="3" max="3" width="17.140625" style="27" customWidth="1"/>
    <col min="4" max="4" width="15" style="27" customWidth="1"/>
    <col min="5" max="5" width="41.5703125" style="27" customWidth="1"/>
    <col min="6" max="6" width="12.7109375" style="27" bestFit="1" customWidth="1"/>
    <col min="7" max="7" width="11.42578125" style="27" hidden="1" customWidth="1"/>
    <col min="8" max="8" width="11.42578125" style="27"/>
    <col min="9" max="9" width="12.28515625" style="27" bestFit="1" customWidth="1"/>
    <col min="10" max="10" width="11.42578125" style="27"/>
    <col min="11" max="11" width="20.85546875" style="27" customWidth="1"/>
    <col min="12" max="12" width="27.85546875" style="27" customWidth="1"/>
    <col min="13" max="13" width="28.140625" style="27" customWidth="1"/>
    <col min="14" max="16384" width="11.42578125" style="27"/>
  </cols>
  <sheetData>
    <row r="1" spans="1:13" ht="15" customHeight="1" x14ac:dyDescent="0.2">
      <c r="A1" s="971" t="s">
        <v>55</v>
      </c>
      <c r="B1" s="971"/>
      <c r="C1" s="971"/>
      <c r="D1" s="971"/>
      <c r="E1" s="971"/>
      <c r="F1" s="971"/>
      <c r="G1" s="971"/>
      <c r="H1" s="971"/>
      <c r="I1" s="971"/>
    </row>
    <row r="2" spans="1:13" x14ac:dyDescent="0.2">
      <c r="A2" s="971"/>
      <c r="B2" s="971"/>
      <c r="C2" s="971"/>
      <c r="D2" s="971"/>
      <c r="E2" s="971"/>
      <c r="F2" s="971"/>
      <c r="G2" s="971"/>
      <c r="H2" s="971"/>
      <c r="I2" s="971"/>
    </row>
    <row r="3" spans="1:13" ht="13.5" thickBot="1" x14ac:dyDescent="0.25"/>
    <row r="4" spans="1:13" ht="24.75" customHeight="1" thickBot="1" x14ac:dyDescent="0.25">
      <c r="A4" s="953" t="s">
        <v>54</v>
      </c>
      <c r="B4" s="953" t="s">
        <v>53</v>
      </c>
      <c r="C4" s="953" t="s">
        <v>33</v>
      </c>
      <c r="D4" s="972" t="s">
        <v>34</v>
      </c>
      <c r="E4" s="972" t="s">
        <v>35</v>
      </c>
      <c r="F4" s="974" t="s">
        <v>36</v>
      </c>
      <c r="G4" s="975"/>
      <c r="H4" s="976"/>
      <c r="I4" s="972" t="s">
        <v>37</v>
      </c>
      <c r="K4" s="953" t="s">
        <v>57</v>
      </c>
      <c r="L4" s="956" t="s">
        <v>58</v>
      </c>
      <c r="M4" s="957"/>
    </row>
    <row r="5" spans="1:13" ht="13.5" customHeight="1" thickBot="1" x14ac:dyDescent="0.25">
      <c r="A5" s="955"/>
      <c r="B5" s="955"/>
      <c r="C5" s="955"/>
      <c r="D5" s="973"/>
      <c r="E5" s="973"/>
      <c r="F5" s="28" t="s">
        <v>38</v>
      </c>
      <c r="G5" s="28"/>
      <c r="H5" s="28" t="s">
        <v>39</v>
      </c>
      <c r="I5" s="973"/>
      <c r="K5" s="954"/>
      <c r="L5" s="958"/>
      <c r="M5" s="959"/>
    </row>
    <row r="6" spans="1:13" ht="27.75" customHeight="1" thickBot="1" x14ac:dyDescent="0.25">
      <c r="A6" s="960">
        <f>'4. ClCLO DE GESTIÓN'!C23</f>
        <v>0</v>
      </c>
      <c r="B6" s="960" t="e">
        <f>'4. ClCLO DE GESTIÓN'!#REF!</f>
        <v>#REF!</v>
      </c>
      <c r="C6" s="963" t="s">
        <v>40</v>
      </c>
      <c r="D6" s="966" t="s">
        <v>41</v>
      </c>
      <c r="E6" s="29" t="s">
        <v>42</v>
      </c>
      <c r="F6" s="44"/>
      <c r="G6" s="48"/>
      <c r="H6" s="44"/>
      <c r="I6" s="38" t="s">
        <v>43</v>
      </c>
      <c r="K6" s="954"/>
      <c r="L6" s="30" t="s">
        <v>59</v>
      </c>
      <c r="M6" s="30" t="s">
        <v>61</v>
      </c>
    </row>
    <row r="7" spans="1:13" ht="27.75" customHeight="1" thickBot="1" x14ac:dyDescent="0.25">
      <c r="A7" s="961"/>
      <c r="B7" s="961"/>
      <c r="C7" s="964"/>
      <c r="D7" s="967"/>
      <c r="E7" s="43" t="s">
        <v>44</v>
      </c>
      <c r="F7" s="44"/>
      <c r="G7" s="48"/>
      <c r="H7" s="45"/>
      <c r="I7" s="38" t="s">
        <v>43</v>
      </c>
      <c r="K7" s="955"/>
      <c r="L7" s="31" t="s">
        <v>60</v>
      </c>
      <c r="M7" s="31" t="s">
        <v>62</v>
      </c>
    </row>
    <row r="8" spans="1:13" ht="27.75" customHeight="1" thickBot="1" x14ac:dyDescent="0.25">
      <c r="A8" s="961"/>
      <c r="B8" s="961"/>
      <c r="C8" s="964"/>
      <c r="D8" s="968" t="s">
        <v>45</v>
      </c>
      <c r="E8" s="29" t="s">
        <v>46</v>
      </c>
      <c r="F8" s="44"/>
      <c r="G8" s="48">
        <f>COUNTIF(F8,F8)*I8</f>
        <v>0</v>
      </c>
      <c r="H8" s="44"/>
      <c r="I8" s="39">
        <v>15</v>
      </c>
      <c r="K8" s="33" t="s">
        <v>63</v>
      </c>
      <c r="L8" s="32">
        <v>0</v>
      </c>
      <c r="M8" s="32">
        <v>0</v>
      </c>
    </row>
    <row r="9" spans="1:13" ht="39" thickBot="1" x14ac:dyDescent="0.25">
      <c r="A9" s="961"/>
      <c r="B9" s="961"/>
      <c r="C9" s="964"/>
      <c r="D9" s="969"/>
      <c r="E9" s="29" t="s">
        <v>47</v>
      </c>
      <c r="F9" s="44"/>
      <c r="G9" s="48">
        <f>COUNTIF(F9,F9)*I9</f>
        <v>0</v>
      </c>
      <c r="H9" s="44"/>
      <c r="I9" s="39">
        <v>15</v>
      </c>
      <c r="K9" s="33" t="s">
        <v>64</v>
      </c>
      <c r="L9" s="32">
        <v>1</v>
      </c>
      <c r="M9" s="32">
        <v>1</v>
      </c>
    </row>
    <row r="10" spans="1:13" ht="26.25" thickBot="1" x14ac:dyDescent="0.25">
      <c r="A10" s="961"/>
      <c r="B10" s="961"/>
      <c r="C10" s="964"/>
      <c r="D10" s="970"/>
      <c r="E10" s="29" t="s">
        <v>48</v>
      </c>
      <c r="F10" s="44"/>
      <c r="G10" s="48">
        <f>COUNTIF(F10,F10)*I10</f>
        <v>0</v>
      </c>
      <c r="H10" s="45"/>
      <c r="I10" s="39">
        <v>30</v>
      </c>
      <c r="K10" s="33" t="s">
        <v>65</v>
      </c>
      <c r="L10" s="32">
        <v>2</v>
      </c>
      <c r="M10" s="32">
        <v>2</v>
      </c>
    </row>
    <row r="11" spans="1:13" ht="26.25" thickBot="1" x14ac:dyDescent="0.25">
      <c r="A11" s="961"/>
      <c r="B11" s="961"/>
      <c r="C11" s="964"/>
      <c r="D11" s="966" t="s">
        <v>49</v>
      </c>
      <c r="E11" s="29" t="s">
        <v>50</v>
      </c>
      <c r="F11" s="44"/>
      <c r="G11" s="48">
        <f>COUNTIF(F11,F11)*I11</f>
        <v>0</v>
      </c>
      <c r="H11" s="44"/>
      <c r="I11" s="39">
        <v>15</v>
      </c>
    </row>
    <row r="12" spans="1:13" ht="26.25" thickBot="1" x14ac:dyDescent="0.25">
      <c r="A12" s="962"/>
      <c r="B12" s="962"/>
      <c r="C12" s="965"/>
      <c r="D12" s="970"/>
      <c r="E12" s="29" t="s">
        <v>51</v>
      </c>
      <c r="F12" s="44"/>
      <c r="G12" s="48">
        <f>COUNTIF(F12,F12)*I12</f>
        <v>0</v>
      </c>
      <c r="H12" s="44"/>
      <c r="I12" s="39">
        <v>25</v>
      </c>
    </row>
    <row r="13" spans="1:13" ht="13.5" thickBot="1" x14ac:dyDescent="0.25">
      <c r="C13" s="34"/>
      <c r="D13" s="34"/>
      <c r="E13" s="35" t="s">
        <v>52</v>
      </c>
      <c r="F13" s="977">
        <f>SUM(G8:G12)</f>
        <v>0</v>
      </c>
      <c r="G13" s="978"/>
      <c r="H13" s="978"/>
      <c r="I13" s="979"/>
    </row>
    <row r="14" spans="1:13" ht="13.5" thickBot="1" x14ac:dyDescent="0.25">
      <c r="E14" s="36" t="s">
        <v>66</v>
      </c>
      <c r="F14" s="40">
        <f>IF(F13&lt;=50,0,IF(AND(F13&gt;50,F13&lt;=75),1,IF(AND(F13&gt;75,F13&lt;=100),2)))</f>
        <v>0</v>
      </c>
      <c r="G14" s="40"/>
      <c r="H14" s="41">
        <f>IF(F6="x","probabilidad",IF(F7="x","impacto",0))</f>
        <v>0</v>
      </c>
      <c r="I14" s="42"/>
    </row>
    <row r="15" spans="1:13" ht="13.5" thickBot="1" x14ac:dyDescent="0.25"/>
    <row r="16" spans="1:13" ht="24.75" customHeight="1" thickBot="1" x14ac:dyDescent="0.25">
      <c r="A16" s="953" t="s">
        <v>54</v>
      </c>
      <c r="B16" s="953" t="s">
        <v>53</v>
      </c>
      <c r="C16" s="953" t="s">
        <v>33</v>
      </c>
      <c r="D16" s="972" t="s">
        <v>34</v>
      </c>
      <c r="E16" s="972" t="s">
        <v>35</v>
      </c>
      <c r="F16" s="974" t="s">
        <v>36</v>
      </c>
      <c r="G16" s="975"/>
      <c r="H16" s="976"/>
      <c r="I16" s="972" t="s">
        <v>37</v>
      </c>
      <c r="K16" s="953" t="s">
        <v>57</v>
      </c>
      <c r="L16" s="956" t="s">
        <v>58</v>
      </c>
      <c r="M16" s="957"/>
    </row>
    <row r="17" spans="1:13" ht="13.5" thickBot="1" x14ac:dyDescent="0.25">
      <c r="A17" s="955"/>
      <c r="B17" s="955"/>
      <c r="C17" s="955"/>
      <c r="D17" s="973"/>
      <c r="E17" s="973"/>
      <c r="F17" s="28" t="s">
        <v>38</v>
      </c>
      <c r="G17" s="28"/>
      <c r="H17" s="28" t="s">
        <v>39</v>
      </c>
      <c r="I17" s="973"/>
      <c r="K17" s="954"/>
      <c r="L17" s="958"/>
      <c r="M17" s="959"/>
    </row>
    <row r="18" spans="1:13" ht="26.25" thickBot="1" x14ac:dyDescent="0.25">
      <c r="A18" s="960">
        <f>'4. ClCLO DE GESTIÓN'!C24</f>
        <v>0</v>
      </c>
      <c r="B18" s="960" t="e">
        <f>'4. ClCLO DE GESTIÓN'!#REF!</f>
        <v>#REF!</v>
      </c>
      <c r="C18" s="963" t="s">
        <v>40</v>
      </c>
      <c r="D18" s="966" t="s">
        <v>41</v>
      </c>
      <c r="E18" s="29" t="s">
        <v>42</v>
      </c>
      <c r="F18" s="44"/>
      <c r="G18" s="48"/>
      <c r="H18" s="45"/>
      <c r="I18" s="38" t="s">
        <v>43</v>
      </c>
      <c r="K18" s="954"/>
      <c r="L18" s="30" t="s">
        <v>59</v>
      </c>
      <c r="M18" s="30" t="s">
        <v>61</v>
      </c>
    </row>
    <row r="19" spans="1:13" ht="26.25" thickBot="1" x14ac:dyDescent="0.25">
      <c r="A19" s="961"/>
      <c r="B19" s="961"/>
      <c r="C19" s="964"/>
      <c r="D19" s="967"/>
      <c r="E19" s="29" t="s">
        <v>44</v>
      </c>
      <c r="F19" s="44"/>
      <c r="G19" s="48"/>
      <c r="H19" s="45"/>
      <c r="I19" s="38" t="s">
        <v>43</v>
      </c>
      <c r="K19" s="955"/>
      <c r="L19" s="31" t="s">
        <v>60</v>
      </c>
      <c r="M19" s="31" t="s">
        <v>62</v>
      </c>
    </row>
    <row r="20" spans="1:13" ht="26.25" customHeight="1" thickBot="1" x14ac:dyDescent="0.25">
      <c r="A20" s="961"/>
      <c r="B20" s="961"/>
      <c r="C20" s="964"/>
      <c r="D20" s="968" t="s">
        <v>45</v>
      </c>
      <c r="E20" s="29" t="s">
        <v>46</v>
      </c>
      <c r="F20" s="44"/>
      <c r="G20" s="48">
        <f>COUNTIF(F20,F20)*I20</f>
        <v>0</v>
      </c>
      <c r="H20" s="44"/>
      <c r="I20" s="39">
        <v>15</v>
      </c>
      <c r="K20" s="33" t="s">
        <v>63</v>
      </c>
      <c r="L20" s="32">
        <v>0</v>
      </c>
      <c r="M20" s="32">
        <v>0</v>
      </c>
    </row>
    <row r="21" spans="1:13" ht="39" thickBot="1" x14ac:dyDescent="0.25">
      <c r="A21" s="961"/>
      <c r="B21" s="961"/>
      <c r="C21" s="964"/>
      <c r="D21" s="969"/>
      <c r="E21" s="29" t="s">
        <v>47</v>
      </c>
      <c r="F21" s="44"/>
      <c r="G21" s="48">
        <f>COUNTIF(F21,F21)*I21</f>
        <v>0</v>
      </c>
      <c r="H21" s="45"/>
      <c r="I21" s="39">
        <v>15</v>
      </c>
      <c r="K21" s="33" t="s">
        <v>64</v>
      </c>
      <c r="L21" s="32">
        <v>1</v>
      </c>
      <c r="M21" s="32">
        <v>1</v>
      </c>
    </row>
    <row r="22" spans="1:13" ht="26.25" thickBot="1" x14ac:dyDescent="0.25">
      <c r="A22" s="961"/>
      <c r="B22" s="961"/>
      <c r="C22" s="964"/>
      <c r="D22" s="970"/>
      <c r="E22" s="29" t="s">
        <v>48</v>
      </c>
      <c r="F22" s="44"/>
      <c r="G22" s="48">
        <f>COUNTIF(F22,F22)*I22</f>
        <v>0</v>
      </c>
      <c r="H22" s="44"/>
      <c r="I22" s="39">
        <v>30</v>
      </c>
      <c r="K22" s="33" t="s">
        <v>65</v>
      </c>
      <c r="L22" s="32">
        <v>2</v>
      </c>
      <c r="M22" s="32">
        <v>2</v>
      </c>
    </row>
    <row r="23" spans="1:13" ht="26.25" thickBot="1" x14ac:dyDescent="0.25">
      <c r="A23" s="961"/>
      <c r="B23" s="961"/>
      <c r="C23" s="964"/>
      <c r="D23" s="966" t="s">
        <v>49</v>
      </c>
      <c r="E23" s="29" t="s">
        <v>50</v>
      </c>
      <c r="F23" s="44"/>
      <c r="G23" s="48">
        <f>COUNTIF(F23,F23)*I23</f>
        <v>0</v>
      </c>
      <c r="H23" s="44"/>
      <c r="I23" s="39">
        <v>15</v>
      </c>
    </row>
    <row r="24" spans="1:13" ht="26.25" thickBot="1" x14ac:dyDescent="0.25">
      <c r="A24" s="962"/>
      <c r="B24" s="962"/>
      <c r="C24" s="965"/>
      <c r="D24" s="970"/>
      <c r="E24" s="37" t="s">
        <v>51</v>
      </c>
      <c r="F24" s="46"/>
      <c r="G24" s="49">
        <f>COUNTIF(F24,F24)*I24</f>
        <v>0</v>
      </c>
      <c r="H24" s="47"/>
      <c r="I24" s="39">
        <v>25</v>
      </c>
    </row>
    <row r="25" spans="1:13" ht="13.5" thickBot="1" x14ac:dyDescent="0.25">
      <c r="C25" s="34"/>
      <c r="D25" s="34"/>
      <c r="E25" s="35" t="s">
        <v>52</v>
      </c>
      <c r="F25" s="977">
        <f>SUM(G20:G24)</f>
        <v>0</v>
      </c>
      <c r="G25" s="978"/>
      <c r="H25" s="978"/>
      <c r="I25" s="979"/>
    </row>
    <row r="26" spans="1:13" ht="13.5" thickBot="1" x14ac:dyDescent="0.25">
      <c r="E26" s="36" t="s">
        <v>66</v>
      </c>
      <c r="F26" s="40">
        <f>IF(F25&lt;=50,0,IF(AND(F25&gt;50,F25&lt;=75),1,IF(AND(F25&gt;75,F25&lt;=100),2)))</f>
        <v>0</v>
      </c>
      <c r="G26" s="40"/>
      <c r="H26" s="41">
        <f>IF(F18="x","probabilidad",IF(F19="x","impacto",0))</f>
        <v>0</v>
      </c>
      <c r="I26" s="42"/>
    </row>
    <row r="27" spans="1:13" ht="13.5" thickBot="1" x14ac:dyDescent="0.25"/>
    <row r="28" spans="1:13" ht="24.75" customHeight="1" thickBot="1" x14ac:dyDescent="0.25">
      <c r="A28" s="953" t="s">
        <v>54</v>
      </c>
      <c r="B28" s="953" t="s">
        <v>53</v>
      </c>
      <c r="C28" s="953" t="s">
        <v>33</v>
      </c>
      <c r="D28" s="972" t="s">
        <v>34</v>
      </c>
      <c r="E28" s="972" t="s">
        <v>35</v>
      </c>
      <c r="F28" s="974" t="s">
        <v>36</v>
      </c>
      <c r="G28" s="975"/>
      <c r="H28" s="976"/>
      <c r="I28" s="972" t="s">
        <v>37</v>
      </c>
      <c r="K28" s="953" t="s">
        <v>57</v>
      </c>
      <c r="L28" s="956" t="s">
        <v>58</v>
      </c>
      <c r="M28" s="957"/>
    </row>
    <row r="29" spans="1:13" ht="13.5" thickBot="1" x14ac:dyDescent="0.25">
      <c r="A29" s="955"/>
      <c r="B29" s="955"/>
      <c r="C29" s="955"/>
      <c r="D29" s="973"/>
      <c r="E29" s="973"/>
      <c r="F29" s="28" t="s">
        <v>38</v>
      </c>
      <c r="G29" s="28"/>
      <c r="H29" s="28" t="s">
        <v>39</v>
      </c>
      <c r="I29" s="973"/>
      <c r="K29" s="954"/>
      <c r="L29" s="958"/>
      <c r="M29" s="959"/>
    </row>
    <row r="30" spans="1:13" ht="26.25" thickBot="1" x14ac:dyDescent="0.25">
      <c r="A30" s="960" t="e">
        <f>'4. ClCLO DE GESTIÓN'!#REF!</f>
        <v>#REF!</v>
      </c>
      <c r="B30" s="960" t="e">
        <f>'4. ClCLO DE GESTIÓN'!#REF!</f>
        <v>#REF!</v>
      </c>
      <c r="C30" s="963" t="s">
        <v>40</v>
      </c>
      <c r="D30" s="966" t="s">
        <v>41</v>
      </c>
      <c r="E30" s="29" t="s">
        <v>42</v>
      </c>
      <c r="F30" s="45"/>
      <c r="G30" s="48"/>
      <c r="H30" s="45"/>
      <c r="I30" s="38" t="s">
        <v>43</v>
      </c>
      <c r="K30" s="954"/>
      <c r="L30" s="30" t="s">
        <v>59</v>
      </c>
      <c r="M30" s="30" t="s">
        <v>61</v>
      </c>
    </row>
    <row r="31" spans="1:13" ht="26.25" thickBot="1" x14ac:dyDescent="0.25">
      <c r="A31" s="961"/>
      <c r="B31" s="961"/>
      <c r="C31" s="964"/>
      <c r="D31" s="967"/>
      <c r="E31" s="29" t="s">
        <v>44</v>
      </c>
      <c r="F31" s="44"/>
      <c r="G31" s="48"/>
      <c r="H31" s="45"/>
      <c r="I31" s="38" t="s">
        <v>43</v>
      </c>
      <c r="K31" s="955"/>
      <c r="L31" s="31" t="s">
        <v>60</v>
      </c>
      <c r="M31" s="31" t="s">
        <v>62</v>
      </c>
    </row>
    <row r="32" spans="1:13" ht="26.25" customHeight="1" thickBot="1" x14ac:dyDescent="0.25">
      <c r="A32" s="961"/>
      <c r="B32" s="961"/>
      <c r="C32" s="964"/>
      <c r="D32" s="968" t="s">
        <v>45</v>
      </c>
      <c r="E32" s="29" t="s">
        <v>46</v>
      </c>
      <c r="F32" s="44"/>
      <c r="G32" s="48">
        <f>COUNTIF(F32,F32)*I32</f>
        <v>0</v>
      </c>
      <c r="H32" s="44"/>
      <c r="I32" s="39">
        <v>15</v>
      </c>
      <c r="K32" s="33" t="s">
        <v>63</v>
      </c>
      <c r="L32" s="32">
        <v>0</v>
      </c>
      <c r="M32" s="32">
        <v>0</v>
      </c>
    </row>
    <row r="33" spans="1:13" ht="39" thickBot="1" x14ac:dyDescent="0.25">
      <c r="A33" s="961"/>
      <c r="B33" s="961"/>
      <c r="C33" s="964"/>
      <c r="D33" s="969"/>
      <c r="E33" s="29" t="s">
        <v>47</v>
      </c>
      <c r="F33" s="44"/>
      <c r="G33" s="48">
        <f>COUNTIF(F33,F33)*I33</f>
        <v>0</v>
      </c>
      <c r="H33" s="45"/>
      <c r="I33" s="39">
        <v>15</v>
      </c>
      <c r="K33" s="33" t="s">
        <v>64</v>
      </c>
      <c r="L33" s="32">
        <v>1</v>
      </c>
      <c r="M33" s="32">
        <v>1</v>
      </c>
    </row>
    <row r="34" spans="1:13" ht="26.25" thickBot="1" x14ac:dyDescent="0.25">
      <c r="A34" s="961"/>
      <c r="B34" s="961"/>
      <c r="C34" s="964"/>
      <c r="D34" s="970"/>
      <c r="E34" s="29" t="s">
        <v>48</v>
      </c>
      <c r="F34" s="44"/>
      <c r="G34" s="48">
        <f>COUNTIF(F34,F34)*I34</f>
        <v>0</v>
      </c>
      <c r="H34" s="45"/>
      <c r="I34" s="39">
        <v>30</v>
      </c>
      <c r="K34" s="33" t="s">
        <v>65</v>
      </c>
      <c r="L34" s="32">
        <v>2</v>
      </c>
      <c r="M34" s="32">
        <v>2</v>
      </c>
    </row>
    <row r="35" spans="1:13" ht="26.25" thickBot="1" x14ac:dyDescent="0.25">
      <c r="A35" s="961"/>
      <c r="B35" s="961"/>
      <c r="C35" s="964"/>
      <c r="D35" s="966" t="s">
        <v>49</v>
      </c>
      <c r="E35" s="29" t="s">
        <v>50</v>
      </c>
      <c r="F35" s="44"/>
      <c r="G35" s="48">
        <f>COUNTIF(F35,F35)*I35</f>
        <v>0</v>
      </c>
      <c r="H35" s="45"/>
      <c r="I35" s="39">
        <v>15</v>
      </c>
    </row>
    <row r="36" spans="1:13" ht="26.25" thickBot="1" x14ac:dyDescent="0.25">
      <c r="A36" s="962"/>
      <c r="B36" s="962"/>
      <c r="C36" s="965"/>
      <c r="D36" s="970"/>
      <c r="E36" s="29" t="s">
        <v>51</v>
      </c>
      <c r="F36" s="44"/>
      <c r="G36" s="48">
        <f>COUNTIF(F36,F36)*I36</f>
        <v>0</v>
      </c>
      <c r="H36" s="44"/>
      <c r="I36" s="39">
        <v>25</v>
      </c>
    </row>
    <row r="37" spans="1:13" ht="13.5" thickBot="1" x14ac:dyDescent="0.25">
      <c r="C37" s="34"/>
      <c r="D37" s="34"/>
      <c r="E37" s="35" t="s">
        <v>52</v>
      </c>
      <c r="F37" s="977">
        <f>SUM(G32:G36)</f>
        <v>0</v>
      </c>
      <c r="G37" s="978"/>
      <c r="H37" s="978"/>
      <c r="I37" s="979"/>
    </row>
    <row r="38" spans="1:13" ht="13.5" thickBot="1" x14ac:dyDescent="0.25">
      <c r="E38" s="36" t="s">
        <v>66</v>
      </c>
      <c r="F38" s="40">
        <f>IF(F37&lt;=50,0,IF(AND(F37&gt;50,F37&lt;=75),1,IF(AND(F37&gt;75,F37&lt;=100),2)))</f>
        <v>0</v>
      </c>
      <c r="G38" s="40"/>
      <c r="H38" s="41">
        <f>IF(F30="x","probabilidad",IF(F31="x","impacto",0))</f>
        <v>0</v>
      </c>
      <c r="I38" s="42"/>
    </row>
    <row r="39" spans="1:13" ht="13.5" thickBot="1" x14ac:dyDescent="0.25"/>
    <row r="40" spans="1:13" ht="24.75" customHeight="1" thickBot="1" x14ac:dyDescent="0.25">
      <c r="A40" s="953" t="s">
        <v>54</v>
      </c>
      <c r="B40" s="953" t="s">
        <v>53</v>
      </c>
      <c r="C40" s="953" t="s">
        <v>33</v>
      </c>
      <c r="D40" s="972" t="s">
        <v>34</v>
      </c>
      <c r="E40" s="972" t="s">
        <v>35</v>
      </c>
      <c r="F40" s="974" t="s">
        <v>36</v>
      </c>
      <c r="G40" s="975"/>
      <c r="H40" s="976"/>
      <c r="I40" s="972" t="s">
        <v>37</v>
      </c>
      <c r="K40" s="953" t="s">
        <v>57</v>
      </c>
      <c r="L40" s="956" t="s">
        <v>58</v>
      </c>
      <c r="M40" s="957"/>
    </row>
    <row r="41" spans="1:13" ht="13.5" thickBot="1" x14ac:dyDescent="0.25">
      <c r="A41" s="955"/>
      <c r="B41" s="955"/>
      <c r="C41" s="955"/>
      <c r="D41" s="973"/>
      <c r="E41" s="973"/>
      <c r="F41" s="28" t="s">
        <v>38</v>
      </c>
      <c r="G41" s="28"/>
      <c r="H41" s="28" t="s">
        <v>39</v>
      </c>
      <c r="I41" s="973"/>
      <c r="K41" s="954"/>
      <c r="L41" s="958"/>
      <c r="M41" s="959"/>
    </row>
    <row r="42" spans="1:13" ht="26.25" thickBot="1" x14ac:dyDescent="0.25">
      <c r="A42" s="960" t="e">
        <f>'4. ClCLO DE GESTIÓN'!#REF!</f>
        <v>#REF!</v>
      </c>
      <c r="B42" s="960" t="e">
        <f>'4. ClCLO DE GESTIÓN'!#REF!</f>
        <v>#REF!</v>
      </c>
      <c r="C42" s="963" t="s">
        <v>40</v>
      </c>
      <c r="D42" s="966" t="s">
        <v>41</v>
      </c>
      <c r="E42" s="29" t="s">
        <v>42</v>
      </c>
      <c r="F42" s="44"/>
      <c r="G42" s="48"/>
      <c r="H42" s="45"/>
      <c r="I42" s="38" t="s">
        <v>43</v>
      </c>
      <c r="K42" s="954"/>
      <c r="L42" s="30" t="s">
        <v>59</v>
      </c>
      <c r="M42" s="30" t="s">
        <v>61</v>
      </c>
    </row>
    <row r="43" spans="1:13" ht="26.25" thickBot="1" x14ac:dyDescent="0.25">
      <c r="A43" s="961"/>
      <c r="B43" s="961"/>
      <c r="C43" s="964"/>
      <c r="D43" s="967"/>
      <c r="E43" s="29" t="s">
        <v>44</v>
      </c>
      <c r="F43" s="45"/>
      <c r="G43" s="48"/>
      <c r="H43" s="45"/>
      <c r="I43" s="38" t="s">
        <v>43</v>
      </c>
      <c r="K43" s="955"/>
      <c r="L43" s="31" t="s">
        <v>60</v>
      </c>
      <c r="M43" s="31" t="s">
        <v>62</v>
      </c>
    </row>
    <row r="44" spans="1:13" ht="26.25" customHeight="1" thickBot="1" x14ac:dyDescent="0.25">
      <c r="A44" s="961"/>
      <c r="B44" s="961"/>
      <c r="C44" s="964"/>
      <c r="D44" s="968" t="s">
        <v>45</v>
      </c>
      <c r="E44" s="29" t="s">
        <v>46</v>
      </c>
      <c r="F44" s="44"/>
      <c r="G44" s="48">
        <f>COUNTIF(F44,F44)*I44</f>
        <v>0</v>
      </c>
      <c r="H44" s="44"/>
      <c r="I44" s="39">
        <v>15</v>
      </c>
      <c r="K44" s="33" t="s">
        <v>63</v>
      </c>
      <c r="L44" s="32">
        <v>0</v>
      </c>
      <c r="M44" s="32">
        <v>0</v>
      </c>
    </row>
    <row r="45" spans="1:13" ht="39" thickBot="1" x14ac:dyDescent="0.25">
      <c r="A45" s="961"/>
      <c r="B45" s="961"/>
      <c r="C45" s="964"/>
      <c r="D45" s="969"/>
      <c r="E45" s="29" t="s">
        <v>47</v>
      </c>
      <c r="F45" s="44"/>
      <c r="G45" s="48">
        <f>COUNTIF(F45,F45)*I45</f>
        <v>0</v>
      </c>
      <c r="H45" s="45"/>
      <c r="I45" s="39">
        <v>15</v>
      </c>
      <c r="K45" s="33" t="s">
        <v>64</v>
      </c>
      <c r="L45" s="32">
        <v>1</v>
      </c>
      <c r="M45" s="32">
        <v>1</v>
      </c>
    </row>
    <row r="46" spans="1:13" ht="26.25" thickBot="1" x14ac:dyDescent="0.25">
      <c r="A46" s="961"/>
      <c r="B46" s="961"/>
      <c r="C46" s="964"/>
      <c r="D46" s="970"/>
      <c r="E46" s="29" t="s">
        <v>48</v>
      </c>
      <c r="F46" s="44"/>
      <c r="G46" s="48">
        <f>COUNTIF(F46,F46)*I46</f>
        <v>0</v>
      </c>
      <c r="H46" s="45"/>
      <c r="I46" s="39">
        <v>30</v>
      </c>
      <c r="K46" s="33" t="s">
        <v>65</v>
      </c>
      <c r="L46" s="32">
        <v>2</v>
      </c>
      <c r="M46" s="32">
        <v>2</v>
      </c>
    </row>
    <row r="47" spans="1:13" ht="26.25" thickBot="1" x14ac:dyDescent="0.25">
      <c r="A47" s="961"/>
      <c r="B47" s="961"/>
      <c r="C47" s="964"/>
      <c r="D47" s="966" t="s">
        <v>49</v>
      </c>
      <c r="E47" s="29" t="s">
        <v>50</v>
      </c>
      <c r="F47" s="44"/>
      <c r="G47" s="48">
        <f>COUNTIF(F47,F47)*I47</f>
        <v>0</v>
      </c>
      <c r="H47" s="45"/>
      <c r="I47" s="39">
        <v>15</v>
      </c>
    </row>
    <row r="48" spans="1:13" ht="26.25" thickBot="1" x14ac:dyDescent="0.25">
      <c r="A48" s="962"/>
      <c r="B48" s="962"/>
      <c r="C48" s="965"/>
      <c r="D48" s="970"/>
      <c r="E48" s="29" t="s">
        <v>51</v>
      </c>
      <c r="F48" s="44"/>
      <c r="G48" s="48">
        <f>COUNTIF(F48,F48)*I48</f>
        <v>0</v>
      </c>
      <c r="H48" s="45"/>
      <c r="I48" s="39">
        <v>25</v>
      </c>
    </row>
    <row r="49" spans="1:13" ht="13.5" thickBot="1" x14ac:dyDescent="0.25">
      <c r="C49" s="34"/>
      <c r="D49" s="34"/>
      <c r="E49" s="35" t="s">
        <v>52</v>
      </c>
      <c r="F49" s="977">
        <f>SUM(G44:G48)</f>
        <v>0</v>
      </c>
      <c r="G49" s="978"/>
      <c r="H49" s="978"/>
      <c r="I49" s="979"/>
    </row>
    <row r="50" spans="1:13" ht="13.5" thickBot="1" x14ac:dyDescent="0.25">
      <c r="E50" s="36" t="s">
        <v>66</v>
      </c>
      <c r="F50" s="40">
        <f>IF(F49&lt;=50,0,IF(AND(F49&gt;50,F49&lt;=75),1,IF(AND(F49&gt;75,F49&lt;=100),2)))</f>
        <v>0</v>
      </c>
      <c r="G50" s="40"/>
      <c r="H50" s="41">
        <f>IF(F42="x","probabilidad",IF(F43="x","impacto",0))</f>
        <v>0</v>
      </c>
      <c r="I50" s="42"/>
    </row>
    <row r="51" spans="1:13" ht="13.5" thickBot="1" x14ac:dyDescent="0.25"/>
    <row r="52" spans="1:13" ht="24.75" customHeight="1" thickBot="1" x14ac:dyDescent="0.25">
      <c r="A52" s="953" t="s">
        <v>54</v>
      </c>
      <c r="B52" s="953" t="s">
        <v>53</v>
      </c>
      <c r="C52" s="953" t="s">
        <v>33</v>
      </c>
      <c r="D52" s="972" t="s">
        <v>34</v>
      </c>
      <c r="E52" s="972" t="s">
        <v>35</v>
      </c>
      <c r="F52" s="974" t="s">
        <v>36</v>
      </c>
      <c r="G52" s="975"/>
      <c r="H52" s="976"/>
      <c r="I52" s="972" t="s">
        <v>37</v>
      </c>
      <c r="K52" s="953" t="s">
        <v>57</v>
      </c>
      <c r="L52" s="956" t="s">
        <v>58</v>
      </c>
      <c r="M52" s="957"/>
    </row>
    <row r="53" spans="1:13" ht="13.5" thickBot="1" x14ac:dyDescent="0.25">
      <c r="A53" s="955"/>
      <c r="B53" s="955"/>
      <c r="C53" s="955"/>
      <c r="D53" s="973"/>
      <c r="E53" s="973"/>
      <c r="F53" s="28" t="s">
        <v>38</v>
      </c>
      <c r="G53" s="28"/>
      <c r="H53" s="28" t="s">
        <v>39</v>
      </c>
      <c r="I53" s="973"/>
      <c r="K53" s="954"/>
      <c r="L53" s="958"/>
      <c r="M53" s="959"/>
    </row>
    <row r="54" spans="1:13" ht="26.25" thickBot="1" x14ac:dyDescent="0.25">
      <c r="A54" s="960" t="e">
        <f>'4. ClCLO DE GESTIÓN'!#REF!</f>
        <v>#REF!</v>
      </c>
      <c r="B54" s="960" t="e">
        <f>'4. ClCLO DE GESTIÓN'!#REF!</f>
        <v>#REF!</v>
      </c>
      <c r="C54" s="980" t="s">
        <v>40</v>
      </c>
      <c r="D54" s="966" t="s">
        <v>41</v>
      </c>
      <c r="E54" s="29" t="s">
        <v>42</v>
      </c>
      <c r="F54" s="44"/>
      <c r="G54" s="48"/>
      <c r="H54" s="45"/>
      <c r="I54" s="38" t="s">
        <v>43</v>
      </c>
      <c r="K54" s="954"/>
      <c r="L54" s="30" t="s">
        <v>59</v>
      </c>
      <c r="M54" s="30" t="s">
        <v>61</v>
      </c>
    </row>
    <row r="55" spans="1:13" ht="26.25" thickBot="1" x14ac:dyDescent="0.25">
      <c r="A55" s="961"/>
      <c r="B55" s="961"/>
      <c r="C55" s="964"/>
      <c r="D55" s="967"/>
      <c r="E55" s="29" t="s">
        <v>44</v>
      </c>
      <c r="F55" s="44"/>
      <c r="G55" s="48"/>
      <c r="H55" s="45"/>
      <c r="I55" s="38" t="s">
        <v>43</v>
      </c>
      <c r="K55" s="955"/>
      <c r="L55" s="31" t="s">
        <v>60</v>
      </c>
      <c r="M55" s="31" t="s">
        <v>62</v>
      </c>
    </row>
    <row r="56" spans="1:13" ht="26.25" customHeight="1" thickBot="1" x14ac:dyDescent="0.25">
      <c r="A56" s="961"/>
      <c r="B56" s="961"/>
      <c r="C56" s="964"/>
      <c r="D56" s="968" t="s">
        <v>45</v>
      </c>
      <c r="E56" s="29" t="s">
        <v>46</v>
      </c>
      <c r="F56" s="44"/>
      <c r="G56" s="48">
        <f>COUNTIF(F56,F56)*I56</f>
        <v>0</v>
      </c>
      <c r="H56" s="45"/>
      <c r="I56" s="39">
        <v>15</v>
      </c>
      <c r="K56" s="33" t="s">
        <v>63</v>
      </c>
      <c r="L56" s="32">
        <v>0</v>
      </c>
      <c r="M56" s="32">
        <v>0</v>
      </c>
    </row>
    <row r="57" spans="1:13" ht="39" thickBot="1" x14ac:dyDescent="0.25">
      <c r="A57" s="961"/>
      <c r="B57" s="961"/>
      <c r="C57" s="964"/>
      <c r="D57" s="969"/>
      <c r="E57" s="29" t="s">
        <v>47</v>
      </c>
      <c r="F57" s="44"/>
      <c r="G57" s="48">
        <f>COUNTIF(F57,F57)*I57</f>
        <v>0</v>
      </c>
      <c r="H57" s="45"/>
      <c r="I57" s="39">
        <v>15</v>
      </c>
      <c r="K57" s="33" t="s">
        <v>64</v>
      </c>
      <c r="L57" s="32">
        <v>1</v>
      </c>
      <c r="M57" s="32">
        <v>1</v>
      </c>
    </row>
    <row r="58" spans="1:13" ht="26.25" thickBot="1" x14ac:dyDescent="0.25">
      <c r="A58" s="961"/>
      <c r="B58" s="961"/>
      <c r="C58" s="964"/>
      <c r="D58" s="970"/>
      <c r="E58" s="29" t="s">
        <v>48</v>
      </c>
      <c r="F58" s="44"/>
      <c r="G58" s="48">
        <f>COUNTIF(F58,F58)*I58</f>
        <v>0</v>
      </c>
      <c r="H58" s="45"/>
      <c r="I58" s="39">
        <v>30</v>
      </c>
      <c r="K58" s="33" t="s">
        <v>65</v>
      </c>
      <c r="L58" s="32">
        <v>2</v>
      </c>
      <c r="M58" s="32">
        <v>2</v>
      </c>
    </row>
    <row r="59" spans="1:13" ht="26.25" thickBot="1" x14ac:dyDescent="0.25">
      <c r="A59" s="961"/>
      <c r="B59" s="961"/>
      <c r="C59" s="964"/>
      <c r="D59" s="966" t="s">
        <v>49</v>
      </c>
      <c r="E59" s="29" t="s">
        <v>50</v>
      </c>
      <c r="F59" s="44"/>
      <c r="G59" s="48">
        <f>COUNTIF(F59,F59)*I59</f>
        <v>0</v>
      </c>
      <c r="H59" s="45"/>
      <c r="I59" s="39">
        <v>15</v>
      </c>
    </row>
    <row r="60" spans="1:13" ht="26.25" thickBot="1" x14ac:dyDescent="0.25">
      <c r="A60" s="962"/>
      <c r="B60" s="962"/>
      <c r="C60" s="965"/>
      <c r="D60" s="970"/>
      <c r="E60" s="29" t="s">
        <v>51</v>
      </c>
      <c r="F60" s="44"/>
      <c r="G60" s="48">
        <f>COUNTIF(F60,F60)*I60</f>
        <v>0</v>
      </c>
      <c r="H60" s="44"/>
      <c r="I60" s="39">
        <v>25</v>
      </c>
    </row>
    <row r="61" spans="1:13" ht="13.5" thickBot="1" x14ac:dyDescent="0.25">
      <c r="C61" s="34"/>
      <c r="D61" s="34"/>
      <c r="E61" s="35" t="s">
        <v>52</v>
      </c>
      <c r="F61" s="977">
        <f>SUM(G56:G60)</f>
        <v>0</v>
      </c>
      <c r="G61" s="978"/>
      <c r="H61" s="978"/>
      <c r="I61" s="979"/>
    </row>
    <row r="62" spans="1:13" ht="13.5" thickBot="1" x14ac:dyDescent="0.25">
      <c r="E62" s="36" t="s">
        <v>66</v>
      </c>
      <c r="F62" s="40">
        <f>IF(F61&lt;=50,0,IF(AND(F61&gt;50,F61&lt;=75),1,IF(AND(F61&gt;75,F61&lt;=100),2)))</f>
        <v>0</v>
      </c>
      <c r="G62" s="40"/>
      <c r="H62" s="41">
        <f>IF(F54="x","probabilidad",IF(F55="x","impacto",0))</f>
        <v>0</v>
      </c>
      <c r="I62" s="42"/>
    </row>
    <row r="63" spans="1:13" ht="13.5" thickBot="1" x14ac:dyDescent="0.25"/>
    <row r="64" spans="1:13" ht="24.75" customHeight="1" thickBot="1" x14ac:dyDescent="0.25">
      <c r="A64" s="953" t="s">
        <v>54</v>
      </c>
      <c r="B64" s="953" t="s">
        <v>53</v>
      </c>
      <c r="C64" s="953" t="s">
        <v>33</v>
      </c>
      <c r="D64" s="972" t="s">
        <v>34</v>
      </c>
      <c r="E64" s="972" t="s">
        <v>35</v>
      </c>
      <c r="F64" s="974" t="s">
        <v>36</v>
      </c>
      <c r="G64" s="975"/>
      <c r="H64" s="976"/>
      <c r="I64" s="972" t="s">
        <v>37</v>
      </c>
      <c r="K64" s="953" t="s">
        <v>57</v>
      </c>
      <c r="L64" s="956" t="s">
        <v>58</v>
      </c>
      <c r="M64" s="957"/>
    </row>
    <row r="65" spans="1:13" ht="13.5" thickBot="1" x14ac:dyDescent="0.25">
      <c r="A65" s="955"/>
      <c r="B65" s="955"/>
      <c r="C65" s="955"/>
      <c r="D65" s="973"/>
      <c r="E65" s="973"/>
      <c r="F65" s="28" t="s">
        <v>38</v>
      </c>
      <c r="G65" s="28"/>
      <c r="H65" s="28" t="s">
        <v>39</v>
      </c>
      <c r="I65" s="973"/>
      <c r="K65" s="954"/>
      <c r="L65" s="958"/>
      <c r="M65" s="959"/>
    </row>
    <row r="66" spans="1:13" ht="26.25" thickBot="1" x14ac:dyDescent="0.25">
      <c r="A66" s="960" t="e">
        <f>'4. ClCLO DE GESTIÓN'!#REF!</f>
        <v>#REF!</v>
      </c>
      <c r="B66" s="960" t="e">
        <f>'4. ClCLO DE GESTIÓN'!#REF!</f>
        <v>#REF!</v>
      </c>
      <c r="C66" s="980" t="s">
        <v>40</v>
      </c>
      <c r="D66" s="966" t="s">
        <v>41</v>
      </c>
      <c r="E66" s="29" t="s">
        <v>42</v>
      </c>
      <c r="F66" s="44"/>
      <c r="G66" s="48"/>
      <c r="H66" s="45"/>
      <c r="I66" s="38" t="s">
        <v>43</v>
      </c>
      <c r="K66" s="954"/>
      <c r="L66" s="30" t="s">
        <v>59</v>
      </c>
      <c r="M66" s="30" t="s">
        <v>61</v>
      </c>
    </row>
    <row r="67" spans="1:13" ht="26.25" thickBot="1" x14ac:dyDescent="0.25">
      <c r="A67" s="961"/>
      <c r="B67" s="961"/>
      <c r="C67" s="964"/>
      <c r="D67" s="967"/>
      <c r="E67" s="29" t="s">
        <v>44</v>
      </c>
      <c r="F67" s="45"/>
      <c r="G67" s="48"/>
      <c r="H67" s="45"/>
      <c r="I67" s="38" t="s">
        <v>43</v>
      </c>
      <c r="K67" s="955"/>
      <c r="L67" s="31" t="s">
        <v>60</v>
      </c>
      <c r="M67" s="31" t="s">
        <v>62</v>
      </c>
    </row>
    <row r="68" spans="1:13" ht="26.25" customHeight="1" thickBot="1" x14ac:dyDescent="0.25">
      <c r="A68" s="961"/>
      <c r="B68" s="961"/>
      <c r="C68" s="964"/>
      <c r="D68" s="968" t="s">
        <v>45</v>
      </c>
      <c r="E68" s="29" t="s">
        <v>46</v>
      </c>
      <c r="F68" s="44"/>
      <c r="G68" s="48">
        <f>COUNTIF(F68,F68)*I68</f>
        <v>0</v>
      </c>
      <c r="H68" s="45"/>
      <c r="I68" s="39">
        <v>15</v>
      </c>
      <c r="K68" s="33" t="s">
        <v>63</v>
      </c>
      <c r="L68" s="32">
        <v>0</v>
      </c>
      <c r="M68" s="32">
        <v>0</v>
      </c>
    </row>
    <row r="69" spans="1:13" ht="39" thickBot="1" x14ac:dyDescent="0.25">
      <c r="A69" s="961"/>
      <c r="B69" s="961"/>
      <c r="C69" s="964"/>
      <c r="D69" s="969"/>
      <c r="E69" s="29" t="s">
        <v>47</v>
      </c>
      <c r="F69" s="44"/>
      <c r="G69" s="48">
        <f>COUNTIF(F69,F69)*I69</f>
        <v>0</v>
      </c>
      <c r="H69" s="45"/>
      <c r="I69" s="39">
        <v>15</v>
      </c>
      <c r="K69" s="33" t="s">
        <v>64</v>
      </c>
      <c r="L69" s="32">
        <v>1</v>
      </c>
      <c r="M69" s="32">
        <v>1</v>
      </c>
    </row>
    <row r="70" spans="1:13" ht="26.25" thickBot="1" x14ac:dyDescent="0.25">
      <c r="A70" s="961"/>
      <c r="B70" s="961"/>
      <c r="C70" s="964"/>
      <c r="D70" s="970"/>
      <c r="E70" s="29" t="s">
        <v>48</v>
      </c>
      <c r="F70" s="44"/>
      <c r="G70" s="48">
        <f>COUNTIF(F70,F70)*I70</f>
        <v>0</v>
      </c>
      <c r="H70" s="45"/>
      <c r="I70" s="39">
        <v>30</v>
      </c>
      <c r="K70" s="33" t="s">
        <v>65</v>
      </c>
      <c r="L70" s="32">
        <v>2</v>
      </c>
      <c r="M70" s="32">
        <v>2</v>
      </c>
    </row>
    <row r="71" spans="1:13" ht="26.25" thickBot="1" x14ac:dyDescent="0.25">
      <c r="A71" s="961"/>
      <c r="B71" s="961"/>
      <c r="C71" s="964"/>
      <c r="D71" s="966" t="s">
        <v>49</v>
      </c>
      <c r="E71" s="29" t="s">
        <v>50</v>
      </c>
      <c r="F71" s="44"/>
      <c r="G71" s="48">
        <f>COUNTIF(F71,F71)*I71</f>
        <v>0</v>
      </c>
      <c r="H71" s="45"/>
      <c r="I71" s="39">
        <v>15</v>
      </c>
    </row>
    <row r="72" spans="1:13" ht="26.25" thickBot="1" x14ac:dyDescent="0.25">
      <c r="A72" s="962"/>
      <c r="B72" s="962"/>
      <c r="C72" s="965"/>
      <c r="D72" s="970"/>
      <c r="E72" s="29" t="s">
        <v>51</v>
      </c>
      <c r="F72" s="44"/>
      <c r="G72" s="48">
        <f>COUNTIF(F72,F72)*I72</f>
        <v>0</v>
      </c>
      <c r="H72" s="45"/>
      <c r="I72" s="39">
        <v>25</v>
      </c>
    </row>
    <row r="73" spans="1:13" ht="13.5" thickBot="1" x14ac:dyDescent="0.25">
      <c r="C73" s="34"/>
      <c r="D73" s="34"/>
      <c r="E73" s="35" t="s">
        <v>52</v>
      </c>
      <c r="F73" s="977">
        <f>SUM(G68:G72)</f>
        <v>0</v>
      </c>
      <c r="G73" s="978"/>
      <c r="H73" s="978"/>
      <c r="I73" s="979"/>
    </row>
    <row r="74" spans="1:13" ht="13.5" thickBot="1" x14ac:dyDescent="0.25">
      <c r="E74" s="36" t="s">
        <v>66</v>
      </c>
      <c r="F74" s="40">
        <f>IF(F73&lt;=50,0,IF(AND(F73&gt;50,F73&lt;=75),1,IF(AND(F73&gt;75,F73&lt;=100),2)))</f>
        <v>0</v>
      </c>
      <c r="G74" s="40"/>
      <c r="H74" s="41">
        <f>IF(F66="x","probabilidad",IF(F67="x","impacto",0))</f>
        <v>0</v>
      </c>
      <c r="I74" s="42"/>
    </row>
    <row r="75" spans="1:13" ht="13.5" thickBot="1" x14ac:dyDescent="0.25"/>
    <row r="76" spans="1:13" ht="24.75" customHeight="1" thickBot="1" x14ac:dyDescent="0.25">
      <c r="A76" s="953" t="s">
        <v>54</v>
      </c>
      <c r="B76" s="953" t="s">
        <v>53</v>
      </c>
      <c r="C76" s="953" t="s">
        <v>33</v>
      </c>
      <c r="D76" s="972" t="s">
        <v>34</v>
      </c>
      <c r="E76" s="972" t="s">
        <v>35</v>
      </c>
      <c r="F76" s="974" t="s">
        <v>36</v>
      </c>
      <c r="G76" s="975"/>
      <c r="H76" s="976"/>
      <c r="I76" s="972" t="s">
        <v>37</v>
      </c>
      <c r="K76" s="953" t="s">
        <v>57</v>
      </c>
      <c r="L76" s="956" t="s">
        <v>58</v>
      </c>
      <c r="M76" s="957"/>
    </row>
    <row r="77" spans="1:13" ht="13.5" thickBot="1" x14ac:dyDescent="0.25">
      <c r="A77" s="955"/>
      <c r="B77" s="955"/>
      <c r="C77" s="955"/>
      <c r="D77" s="973"/>
      <c r="E77" s="973"/>
      <c r="F77" s="28" t="s">
        <v>38</v>
      </c>
      <c r="G77" s="28"/>
      <c r="H77" s="28" t="s">
        <v>39</v>
      </c>
      <c r="I77" s="973"/>
      <c r="K77" s="954"/>
      <c r="L77" s="958"/>
      <c r="M77" s="959"/>
    </row>
    <row r="78" spans="1:13" ht="26.25" thickBot="1" x14ac:dyDescent="0.25">
      <c r="A78" s="960" t="e">
        <f>'4. ClCLO DE GESTIÓN'!#REF!</f>
        <v>#REF!</v>
      </c>
      <c r="B78" s="960" t="e">
        <f>'4. ClCLO DE GESTIÓN'!#REF!</f>
        <v>#REF!</v>
      </c>
      <c r="C78" s="980" t="s">
        <v>40</v>
      </c>
      <c r="D78" s="966" t="s">
        <v>41</v>
      </c>
      <c r="E78" s="29" t="s">
        <v>42</v>
      </c>
      <c r="F78" s="45"/>
      <c r="G78" s="48"/>
      <c r="H78" s="45"/>
      <c r="I78" s="38" t="s">
        <v>43</v>
      </c>
      <c r="K78" s="954"/>
      <c r="L78" s="30" t="s">
        <v>59</v>
      </c>
      <c r="M78" s="30" t="s">
        <v>61</v>
      </c>
    </row>
    <row r="79" spans="1:13" ht="26.25" thickBot="1" x14ac:dyDescent="0.25">
      <c r="A79" s="961"/>
      <c r="B79" s="961"/>
      <c r="C79" s="964"/>
      <c r="D79" s="967"/>
      <c r="E79" s="29" t="s">
        <v>44</v>
      </c>
      <c r="F79" s="44"/>
      <c r="G79" s="48"/>
      <c r="H79" s="45"/>
      <c r="I79" s="38" t="s">
        <v>43</v>
      </c>
      <c r="K79" s="955"/>
      <c r="L79" s="31" t="s">
        <v>60</v>
      </c>
      <c r="M79" s="31" t="s">
        <v>62</v>
      </c>
    </row>
    <row r="80" spans="1:13" ht="26.25" customHeight="1" thickBot="1" x14ac:dyDescent="0.25">
      <c r="A80" s="961"/>
      <c r="B80" s="961"/>
      <c r="C80" s="964"/>
      <c r="D80" s="968" t="s">
        <v>45</v>
      </c>
      <c r="E80" s="29" t="s">
        <v>46</v>
      </c>
      <c r="F80" s="44"/>
      <c r="G80" s="48">
        <f>COUNTIF(F80,F80)*I80</f>
        <v>0</v>
      </c>
      <c r="H80" s="45"/>
      <c r="I80" s="39">
        <v>15</v>
      </c>
      <c r="K80" s="33" t="s">
        <v>63</v>
      </c>
      <c r="L80" s="32">
        <v>0</v>
      </c>
      <c r="M80" s="32">
        <v>0</v>
      </c>
    </row>
    <row r="81" spans="1:13" ht="39" thickBot="1" x14ac:dyDescent="0.25">
      <c r="A81" s="961"/>
      <c r="B81" s="961"/>
      <c r="C81" s="964"/>
      <c r="D81" s="969"/>
      <c r="E81" s="29" t="s">
        <v>47</v>
      </c>
      <c r="F81" s="44"/>
      <c r="G81" s="48">
        <f>COUNTIF(F81,F81)*I81</f>
        <v>0</v>
      </c>
      <c r="H81" s="45"/>
      <c r="I81" s="39">
        <v>15</v>
      </c>
      <c r="K81" s="33" t="s">
        <v>64</v>
      </c>
      <c r="L81" s="32">
        <v>1</v>
      </c>
      <c r="M81" s="32">
        <v>1</v>
      </c>
    </row>
    <row r="82" spans="1:13" ht="26.25" thickBot="1" x14ac:dyDescent="0.25">
      <c r="A82" s="961"/>
      <c r="B82" s="961"/>
      <c r="C82" s="964"/>
      <c r="D82" s="970"/>
      <c r="E82" s="29" t="s">
        <v>48</v>
      </c>
      <c r="F82" s="44"/>
      <c r="G82" s="48">
        <f>COUNTIF(F82,F82)*I82</f>
        <v>0</v>
      </c>
      <c r="H82" s="45"/>
      <c r="I82" s="39">
        <v>30</v>
      </c>
      <c r="K82" s="33" t="s">
        <v>65</v>
      </c>
      <c r="L82" s="32">
        <v>2</v>
      </c>
      <c r="M82" s="32">
        <v>2</v>
      </c>
    </row>
    <row r="83" spans="1:13" ht="26.25" thickBot="1" x14ac:dyDescent="0.25">
      <c r="A83" s="961"/>
      <c r="B83" s="961"/>
      <c r="C83" s="964"/>
      <c r="D83" s="966" t="s">
        <v>49</v>
      </c>
      <c r="E83" s="29" t="s">
        <v>50</v>
      </c>
      <c r="F83" s="44"/>
      <c r="G83" s="48">
        <f>COUNTIF(F83,F83)*I83</f>
        <v>0</v>
      </c>
      <c r="H83" s="45"/>
      <c r="I83" s="39">
        <v>15</v>
      </c>
    </row>
    <row r="84" spans="1:13" ht="26.25" thickBot="1" x14ac:dyDescent="0.25">
      <c r="A84" s="962"/>
      <c r="B84" s="962"/>
      <c r="C84" s="965"/>
      <c r="D84" s="970"/>
      <c r="E84" s="29" t="s">
        <v>51</v>
      </c>
      <c r="F84" s="44"/>
      <c r="G84" s="48">
        <f>COUNTIF(F84,F84)*I84</f>
        <v>0</v>
      </c>
      <c r="H84" s="45"/>
      <c r="I84" s="39">
        <v>25</v>
      </c>
    </row>
    <row r="85" spans="1:13" ht="13.5" thickBot="1" x14ac:dyDescent="0.25">
      <c r="C85" s="34"/>
      <c r="D85" s="34"/>
      <c r="E85" s="35" t="s">
        <v>52</v>
      </c>
      <c r="F85" s="977">
        <f>SUM(G80:G84)</f>
        <v>0</v>
      </c>
      <c r="G85" s="978"/>
      <c r="H85" s="978"/>
      <c r="I85" s="979"/>
    </row>
    <row r="86" spans="1:13" ht="13.5" thickBot="1" x14ac:dyDescent="0.25">
      <c r="E86" s="36" t="s">
        <v>66</v>
      </c>
      <c r="F86" s="40">
        <f>IF(F85&lt;=50,0,IF(AND(F85&gt;50,F85&lt;=75),1,IF(AND(F85&gt;75,F85&lt;=100),2)))</f>
        <v>0</v>
      </c>
      <c r="G86" s="40"/>
      <c r="H86" s="41">
        <f>IF(F78="x","probabilidad",IF(F79="x","impacto",0))</f>
        <v>0</v>
      </c>
      <c r="I86" s="42"/>
    </row>
    <row r="87" spans="1:13" ht="13.5" thickBot="1" x14ac:dyDescent="0.25"/>
    <row r="88" spans="1:13" ht="24.75" customHeight="1" thickBot="1" x14ac:dyDescent="0.25">
      <c r="A88" s="953" t="s">
        <v>54</v>
      </c>
      <c r="B88" s="953" t="s">
        <v>53</v>
      </c>
      <c r="C88" s="953" t="s">
        <v>33</v>
      </c>
      <c r="D88" s="972" t="s">
        <v>34</v>
      </c>
      <c r="E88" s="972" t="s">
        <v>35</v>
      </c>
      <c r="F88" s="974" t="s">
        <v>36</v>
      </c>
      <c r="G88" s="975"/>
      <c r="H88" s="976"/>
      <c r="I88" s="972" t="s">
        <v>37</v>
      </c>
      <c r="K88" s="953" t="s">
        <v>57</v>
      </c>
      <c r="L88" s="956" t="s">
        <v>58</v>
      </c>
      <c r="M88" s="957"/>
    </row>
    <row r="89" spans="1:13" ht="13.5" thickBot="1" x14ac:dyDescent="0.25">
      <c r="A89" s="955"/>
      <c r="B89" s="955"/>
      <c r="C89" s="955"/>
      <c r="D89" s="973"/>
      <c r="E89" s="973"/>
      <c r="F89" s="28" t="s">
        <v>38</v>
      </c>
      <c r="G89" s="28"/>
      <c r="H89" s="28" t="s">
        <v>39</v>
      </c>
      <c r="I89" s="973"/>
      <c r="K89" s="954"/>
      <c r="L89" s="958"/>
      <c r="M89" s="959"/>
    </row>
    <row r="90" spans="1:13" ht="26.25" thickBot="1" x14ac:dyDescent="0.25">
      <c r="A90" s="960" t="e">
        <f>'4. ClCLO DE GESTIÓN'!#REF!</f>
        <v>#REF!</v>
      </c>
      <c r="B90" s="960" t="e">
        <f>'4. ClCLO DE GESTIÓN'!#REF!</f>
        <v>#REF!</v>
      </c>
      <c r="C90" s="980" t="s">
        <v>40</v>
      </c>
      <c r="D90" s="966" t="s">
        <v>41</v>
      </c>
      <c r="E90" s="29" t="s">
        <v>42</v>
      </c>
      <c r="F90" s="44"/>
      <c r="G90" s="48"/>
      <c r="H90" s="45"/>
      <c r="I90" s="38" t="s">
        <v>43</v>
      </c>
      <c r="K90" s="954"/>
      <c r="L90" s="30" t="s">
        <v>59</v>
      </c>
      <c r="M90" s="30" t="s">
        <v>61</v>
      </c>
    </row>
    <row r="91" spans="1:13" ht="26.25" thickBot="1" x14ac:dyDescent="0.25">
      <c r="A91" s="961"/>
      <c r="B91" s="961"/>
      <c r="C91" s="964"/>
      <c r="D91" s="967"/>
      <c r="E91" s="29" t="s">
        <v>44</v>
      </c>
      <c r="F91" s="45"/>
      <c r="G91" s="48"/>
      <c r="H91" s="45"/>
      <c r="I91" s="38" t="s">
        <v>43</v>
      </c>
      <c r="K91" s="955"/>
      <c r="L91" s="31" t="s">
        <v>60</v>
      </c>
      <c r="M91" s="31" t="s">
        <v>62</v>
      </c>
    </row>
    <row r="92" spans="1:13" ht="26.25" customHeight="1" thickBot="1" x14ac:dyDescent="0.25">
      <c r="A92" s="961"/>
      <c r="B92" s="961"/>
      <c r="C92" s="964"/>
      <c r="D92" s="968" t="s">
        <v>45</v>
      </c>
      <c r="E92" s="29" t="s">
        <v>46</v>
      </c>
      <c r="F92" s="44"/>
      <c r="G92" s="48">
        <f>COUNTIF(F92,F92)*I92</f>
        <v>0</v>
      </c>
      <c r="H92" s="45"/>
      <c r="I92" s="39">
        <v>15</v>
      </c>
      <c r="K92" s="33" t="s">
        <v>63</v>
      </c>
      <c r="L92" s="32">
        <v>0</v>
      </c>
      <c r="M92" s="32">
        <v>0</v>
      </c>
    </row>
    <row r="93" spans="1:13" ht="39" thickBot="1" x14ac:dyDescent="0.25">
      <c r="A93" s="961"/>
      <c r="B93" s="961"/>
      <c r="C93" s="964"/>
      <c r="D93" s="969"/>
      <c r="E93" s="29" t="s">
        <v>47</v>
      </c>
      <c r="F93" s="44"/>
      <c r="G93" s="48">
        <f>COUNTIF(F93,F93)*I93</f>
        <v>0</v>
      </c>
      <c r="H93" s="45"/>
      <c r="I93" s="39">
        <v>15</v>
      </c>
      <c r="K93" s="33" t="s">
        <v>64</v>
      </c>
      <c r="L93" s="32">
        <v>1</v>
      </c>
      <c r="M93" s="32">
        <v>1</v>
      </c>
    </row>
    <row r="94" spans="1:13" ht="26.25" thickBot="1" x14ac:dyDescent="0.25">
      <c r="A94" s="961"/>
      <c r="B94" s="961"/>
      <c r="C94" s="964"/>
      <c r="D94" s="970"/>
      <c r="E94" s="29" t="s">
        <v>48</v>
      </c>
      <c r="F94" s="44"/>
      <c r="G94" s="48">
        <f>COUNTIF(F94,F94)*I94</f>
        <v>0</v>
      </c>
      <c r="H94" s="45"/>
      <c r="I94" s="39">
        <v>30</v>
      </c>
      <c r="K94" s="33" t="s">
        <v>65</v>
      </c>
      <c r="L94" s="32">
        <v>2</v>
      </c>
      <c r="M94" s="32">
        <v>2</v>
      </c>
    </row>
    <row r="95" spans="1:13" ht="26.25" thickBot="1" x14ac:dyDescent="0.25">
      <c r="A95" s="961"/>
      <c r="B95" s="961"/>
      <c r="C95" s="964"/>
      <c r="D95" s="966" t="s">
        <v>49</v>
      </c>
      <c r="E95" s="29" t="s">
        <v>50</v>
      </c>
      <c r="F95" s="44"/>
      <c r="G95" s="48">
        <f>COUNTIF(F95,F95)*I95</f>
        <v>0</v>
      </c>
      <c r="H95" s="45"/>
      <c r="I95" s="39">
        <v>15</v>
      </c>
    </row>
    <row r="96" spans="1:13" ht="26.25" thickBot="1" x14ac:dyDescent="0.25">
      <c r="A96" s="962"/>
      <c r="B96" s="962"/>
      <c r="C96" s="965"/>
      <c r="D96" s="970"/>
      <c r="E96" s="29" t="s">
        <v>51</v>
      </c>
      <c r="F96" s="44"/>
      <c r="G96" s="48">
        <f>COUNTIF(F96,F96)*I96</f>
        <v>0</v>
      </c>
      <c r="H96" s="45"/>
      <c r="I96" s="39">
        <v>25</v>
      </c>
    </row>
    <row r="97" spans="1:13" ht="13.5" thickBot="1" x14ac:dyDescent="0.25">
      <c r="C97" s="34"/>
      <c r="D97" s="34"/>
      <c r="E97" s="35" t="s">
        <v>52</v>
      </c>
      <c r="F97" s="977">
        <f>SUM(G92:G96)</f>
        <v>0</v>
      </c>
      <c r="G97" s="978"/>
      <c r="H97" s="978"/>
      <c r="I97" s="979"/>
    </row>
    <row r="98" spans="1:13" ht="13.5" thickBot="1" x14ac:dyDescent="0.25">
      <c r="E98" s="36" t="s">
        <v>66</v>
      </c>
      <c r="F98" s="40">
        <f>IF(F97&lt;=50,0,IF(AND(F97&gt;50,F97&lt;=75),1,IF(AND(F97&gt;75,F97&lt;=100),2)))</f>
        <v>0</v>
      </c>
      <c r="G98" s="40"/>
      <c r="H98" s="41">
        <f>IF(F90="x","probabilidad",IF(F91="x","impacto",0))</f>
        <v>0</v>
      </c>
      <c r="I98" s="42"/>
    </row>
    <row r="99" spans="1:13" ht="13.5" thickBot="1" x14ac:dyDescent="0.25"/>
    <row r="100" spans="1:13" ht="24.75" customHeight="1" thickBot="1" x14ac:dyDescent="0.25">
      <c r="A100" s="953" t="s">
        <v>54</v>
      </c>
      <c r="B100" s="953" t="s">
        <v>53</v>
      </c>
      <c r="C100" s="953" t="s">
        <v>33</v>
      </c>
      <c r="D100" s="972" t="s">
        <v>34</v>
      </c>
      <c r="E100" s="972" t="s">
        <v>35</v>
      </c>
      <c r="F100" s="974" t="s">
        <v>36</v>
      </c>
      <c r="G100" s="975"/>
      <c r="H100" s="976"/>
      <c r="I100" s="972" t="s">
        <v>37</v>
      </c>
      <c r="K100" s="953" t="s">
        <v>57</v>
      </c>
      <c r="L100" s="956" t="s">
        <v>58</v>
      </c>
      <c r="M100" s="957"/>
    </row>
    <row r="101" spans="1:13" ht="13.5" thickBot="1" x14ac:dyDescent="0.25">
      <c r="A101" s="955"/>
      <c r="B101" s="955"/>
      <c r="C101" s="955"/>
      <c r="D101" s="973"/>
      <c r="E101" s="973"/>
      <c r="F101" s="28" t="s">
        <v>38</v>
      </c>
      <c r="G101" s="28"/>
      <c r="H101" s="28" t="s">
        <v>39</v>
      </c>
      <c r="I101" s="973"/>
      <c r="K101" s="954"/>
      <c r="L101" s="958"/>
      <c r="M101" s="959"/>
    </row>
    <row r="102" spans="1:13" ht="26.25" thickBot="1" x14ac:dyDescent="0.25">
      <c r="A102" s="960" t="e">
        <f>'4. ClCLO DE GESTIÓN'!#REF!</f>
        <v>#REF!</v>
      </c>
      <c r="B102" s="960" t="e">
        <f>'4. ClCLO DE GESTIÓN'!#REF!</f>
        <v>#REF!</v>
      </c>
      <c r="C102" s="980" t="s">
        <v>40</v>
      </c>
      <c r="D102" s="966" t="s">
        <v>41</v>
      </c>
      <c r="E102" s="29" t="s">
        <v>42</v>
      </c>
      <c r="F102" s="45"/>
      <c r="G102" s="48"/>
      <c r="H102" s="45"/>
      <c r="I102" s="38" t="s">
        <v>43</v>
      </c>
      <c r="K102" s="954"/>
      <c r="L102" s="30" t="s">
        <v>59</v>
      </c>
      <c r="M102" s="30" t="s">
        <v>61</v>
      </c>
    </row>
    <row r="103" spans="1:13" ht="26.25" thickBot="1" x14ac:dyDescent="0.25">
      <c r="A103" s="961"/>
      <c r="B103" s="961"/>
      <c r="C103" s="964"/>
      <c r="D103" s="967"/>
      <c r="E103" s="29" t="s">
        <v>44</v>
      </c>
      <c r="F103" s="44"/>
      <c r="G103" s="48"/>
      <c r="H103" s="45"/>
      <c r="I103" s="38" t="s">
        <v>43</v>
      </c>
      <c r="K103" s="955"/>
      <c r="L103" s="31" t="s">
        <v>60</v>
      </c>
      <c r="M103" s="31" t="s">
        <v>62</v>
      </c>
    </row>
    <row r="104" spans="1:13" ht="26.25" customHeight="1" thickBot="1" x14ac:dyDescent="0.25">
      <c r="A104" s="961"/>
      <c r="B104" s="961"/>
      <c r="C104" s="964"/>
      <c r="D104" s="968" t="s">
        <v>45</v>
      </c>
      <c r="E104" s="29" t="s">
        <v>46</v>
      </c>
      <c r="F104" s="44"/>
      <c r="G104" s="48">
        <f>COUNTIF(F104,F104)*I104</f>
        <v>0</v>
      </c>
      <c r="H104" s="45"/>
      <c r="I104" s="39">
        <v>15</v>
      </c>
      <c r="K104" s="33" t="s">
        <v>63</v>
      </c>
      <c r="L104" s="32">
        <v>0</v>
      </c>
      <c r="M104" s="32">
        <v>0</v>
      </c>
    </row>
    <row r="105" spans="1:13" ht="39" thickBot="1" x14ac:dyDescent="0.25">
      <c r="A105" s="961"/>
      <c r="B105" s="961"/>
      <c r="C105" s="964"/>
      <c r="D105" s="969"/>
      <c r="E105" s="29" t="s">
        <v>47</v>
      </c>
      <c r="F105" s="45"/>
      <c r="G105" s="48">
        <f>COUNTIF(F105,F105)*I105</f>
        <v>0</v>
      </c>
      <c r="H105" s="44"/>
      <c r="I105" s="39">
        <v>15</v>
      </c>
      <c r="K105" s="33" t="s">
        <v>64</v>
      </c>
      <c r="L105" s="32">
        <v>1</v>
      </c>
      <c r="M105" s="32">
        <v>1</v>
      </c>
    </row>
    <row r="106" spans="1:13" ht="26.25" thickBot="1" x14ac:dyDescent="0.25">
      <c r="A106" s="961"/>
      <c r="B106" s="961"/>
      <c r="C106" s="964"/>
      <c r="D106" s="970"/>
      <c r="E106" s="29" t="s">
        <v>48</v>
      </c>
      <c r="F106" s="45"/>
      <c r="G106" s="48">
        <f>COUNTIF(F106,F106)*I106</f>
        <v>0</v>
      </c>
      <c r="H106" s="44"/>
      <c r="I106" s="39">
        <v>30</v>
      </c>
      <c r="K106" s="33" t="s">
        <v>65</v>
      </c>
      <c r="L106" s="32">
        <v>2</v>
      </c>
      <c r="M106" s="32">
        <v>2</v>
      </c>
    </row>
    <row r="107" spans="1:13" ht="26.25" thickBot="1" x14ac:dyDescent="0.25">
      <c r="A107" s="961"/>
      <c r="B107" s="961"/>
      <c r="C107" s="964"/>
      <c r="D107" s="966" t="s">
        <v>49</v>
      </c>
      <c r="E107" s="29" t="s">
        <v>50</v>
      </c>
      <c r="F107" s="44"/>
      <c r="G107" s="48">
        <f>COUNTIF(F107,F107)*I107</f>
        <v>0</v>
      </c>
      <c r="H107" s="45"/>
      <c r="I107" s="39">
        <v>15</v>
      </c>
    </row>
    <row r="108" spans="1:13" ht="26.25" thickBot="1" x14ac:dyDescent="0.25">
      <c r="A108" s="962"/>
      <c r="B108" s="962"/>
      <c r="C108" s="965"/>
      <c r="D108" s="970"/>
      <c r="E108" s="29" t="s">
        <v>51</v>
      </c>
      <c r="F108" s="44"/>
      <c r="G108" s="48">
        <f>COUNTIF(F108,F108)*I108</f>
        <v>0</v>
      </c>
      <c r="H108" s="45"/>
      <c r="I108" s="39">
        <v>25</v>
      </c>
    </row>
    <row r="109" spans="1:13" ht="13.5" thickBot="1" x14ac:dyDescent="0.25">
      <c r="C109" s="34"/>
      <c r="D109" s="34"/>
      <c r="E109" s="35" t="s">
        <v>52</v>
      </c>
      <c r="F109" s="977">
        <f>SUM(G104:G108)</f>
        <v>0</v>
      </c>
      <c r="G109" s="978"/>
      <c r="H109" s="978"/>
      <c r="I109" s="979"/>
    </row>
    <row r="110" spans="1:13" ht="13.5" thickBot="1" x14ac:dyDescent="0.25">
      <c r="E110" s="36" t="s">
        <v>66</v>
      </c>
      <c r="F110" s="40">
        <f>IF(F109&lt;=50,0,IF(AND(F109&gt;50,F109&lt;=75),1,IF(AND(F109&gt;75,F109&lt;=100),2)))</f>
        <v>0</v>
      </c>
      <c r="G110" s="40"/>
      <c r="H110" s="41">
        <f>IF(F102="x","probabilidad",IF(F103="x","impacto",0))</f>
        <v>0</v>
      </c>
      <c r="I110" s="42"/>
    </row>
    <row r="111" spans="1:13" ht="13.5" thickBot="1" x14ac:dyDescent="0.25"/>
    <row r="112" spans="1:13" ht="24.75" customHeight="1" thickBot="1" x14ac:dyDescent="0.25">
      <c r="A112" s="953" t="s">
        <v>54</v>
      </c>
      <c r="B112" s="953" t="s">
        <v>53</v>
      </c>
      <c r="C112" s="953" t="s">
        <v>33</v>
      </c>
      <c r="D112" s="972" t="s">
        <v>34</v>
      </c>
      <c r="E112" s="972" t="s">
        <v>35</v>
      </c>
      <c r="F112" s="974" t="s">
        <v>36</v>
      </c>
      <c r="G112" s="975"/>
      <c r="H112" s="976"/>
      <c r="I112" s="972" t="s">
        <v>37</v>
      </c>
      <c r="K112" s="953" t="s">
        <v>57</v>
      </c>
      <c r="L112" s="956" t="s">
        <v>58</v>
      </c>
      <c r="M112" s="957"/>
    </row>
    <row r="113" spans="1:13" ht="13.5" thickBot="1" x14ac:dyDescent="0.25">
      <c r="A113" s="955"/>
      <c r="B113" s="955"/>
      <c r="C113" s="955"/>
      <c r="D113" s="973"/>
      <c r="E113" s="973"/>
      <c r="F113" s="28" t="s">
        <v>38</v>
      </c>
      <c r="G113" s="28"/>
      <c r="H113" s="28" t="s">
        <v>39</v>
      </c>
      <c r="I113" s="973"/>
      <c r="K113" s="954"/>
      <c r="L113" s="958"/>
      <c r="M113" s="959"/>
    </row>
    <row r="114" spans="1:13" ht="26.25" thickBot="1" x14ac:dyDescent="0.25">
      <c r="A114" s="960" t="e">
        <f>'4. ClCLO DE GESTIÓN'!#REF!</f>
        <v>#REF!</v>
      </c>
      <c r="B114" s="960" t="e">
        <f>'4. ClCLO DE GESTIÓN'!#REF!</f>
        <v>#REF!</v>
      </c>
      <c r="C114" s="980" t="s">
        <v>40</v>
      </c>
      <c r="D114" s="966" t="s">
        <v>41</v>
      </c>
      <c r="E114" s="29" t="s">
        <v>42</v>
      </c>
      <c r="F114" s="45"/>
      <c r="G114" s="48"/>
      <c r="H114" s="45"/>
      <c r="I114" s="38" t="s">
        <v>43</v>
      </c>
      <c r="K114" s="954"/>
      <c r="L114" s="30" t="s">
        <v>59</v>
      </c>
      <c r="M114" s="30" t="s">
        <v>61</v>
      </c>
    </row>
    <row r="115" spans="1:13" ht="26.25" thickBot="1" x14ac:dyDescent="0.25">
      <c r="A115" s="961"/>
      <c r="B115" s="961"/>
      <c r="C115" s="964"/>
      <c r="D115" s="967"/>
      <c r="E115" s="29" t="s">
        <v>44</v>
      </c>
      <c r="F115" s="44"/>
      <c r="G115" s="48"/>
      <c r="H115" s="45"/>
      <c r="I115" s="38" t="s">
        <v>43</v>
      </c>
      <c r="K115" s="955"/>
      <c r="L115" s="31" t="s">
        <v>60</v>
      </c>
      <c r="M115" s="31" t="s">
        <v>62</v>
      </c>
    </row>
    <row r="116" spans="1:13" ht="26.25" customHeight="1" thickBot="1" x14ac:dyDescent="0.25">
      <c r="A116" s="961"/>
      <c r="B116" s="961"/>
      <c r="C116" s="964"/>
      <c r="D116" s="968" t="s">
        <v>45</v>
      </c>
      <c r="E116" s="29" t="s">
        <v>46</v>
      </c>
      <c r="F116" s="44"/>
      <c r="G116" s="48">
        <f>COUNTIF(F116,F116)*I116</f>
        <v>0</v>
      </c>
      <c r="H116" s="44"/>
      <c r="I116" s="39">
        <v>15</v>
      </c>
      <c r="K116" s="33" t="s">
        <v>63</v>
      </c>
      <c r="L116" s="32">
        <v>0</v>
      </c>
      <c r="M116" s="32">
        <v>0</v>
      </c>
    </row>
    <row r="117" spans="1:13" ht="39" thickBot="1" x14ac:dyDescent="0.25">
      <c r="A117" s="961"/>
      <c r="B117" s="961"/>
      <c r="C117" s="964"/>
      <c r="D117" s="969"/>
      <c r="E117" s="29" t="s">
        <v>47</v>
      </c>
      <c r="F117" s="44"/>
      <c r="G117" s="48">
        <f>COUNTIF(F117,F117)*I117</f>
        <v>0</v>
      </c>
      <c r="H117" s="44"/>
      <c r="I117" s="39">
        <v>15</v>
      </c>
      <c r="K117" s="33" t="s">
        <v>64</v>
      </c>
      <c r="L117" s="32">
        <v>1</v>
      </c>
      <c r="M117" s="32">
        <v>1</v>
      </c>
    </row>
    <row r="118" spans="1:13" ht="26.25" thickBot="1" x14ac:dyDescent="0.25">
      <c r="A118" s="961"/>
      <c r="B118" s="961"/>
      <c r="C118" s="964"/>
      <c r="D118" s="970"/>
      <c r="E118" s="29" t="s">
        <v>48</v>
      </c>
      <c r="F118" s="44"/>
      <c r="G118" s="48">
        <f>COUNTIF(F118,F118)*I118</f>
        <v>0</v>
      </c>
      <c r="H118" s="44"/>
      <c r="I118" s="39">
        <v>30</v>
      </c>
      <c r="K118" s="33" t="s">
        <v>65</v>
      </c>
      <c r="L118" s="32">
        <v>2</v>
      </c>
      <c r="M118" s="32">
        <v>2</v>
      </c>
    </row>
    <row r="119" spans="1:13" ht="26.25" thickBot="1" x14ac:dyDescent="0.25">
      <c r="A119" s="961"/>
      <c r="B119" s="961"/>
      <c r="C119" s="964"/>
      <c r="D119" s="966" t="s">
        <v>49</v>
      </c>
      <c r="E119" s="29" t="s">
        <v>50</v>
      </c>
      <c r="F119" s="44"/>
      <c r="G119" s="48">
        <f>COUNTIF(F119,F119)*I119</f>
        <v>0</v>
      </c>
      <c r="H119" s="44"/>
      <c r="I119" s="39">
        <v>15</v>
      </c>
    </row>
    <row r="120" spans="1:13" ht="26.25" thickBot="1" x14ac:dyDescent="0.25">
      <c r="A120" s="962"/>
      <c r="B120" s="962"/>
      <c r="C120" s="965"/>
      <c r="D120" s="970"/>
      <c r="E120" s="29" t="s">
        <v>51</v>
      </c>
      <c r="F120" s="44"/>
      <c r="G120" s="48">
        <f>COUNTIF(F120,F120)*I120</f>
        <v>0</v>
      </c>
      <c r="H120" s="45"/>
      <c r="I120" s="39">
        <v>25</v>
      </c>
    </row>
    <row r="121" spans="1:13" ht="13.5" thickBot="1" x14ac:dyDescent="0.25">
      <c r="C121" s="34"/>
      <c r="D121" s="34"/>
      <c r="E121" s="35" t="s">
        <v>52</v>
      </c>
      <c r="F121" s="977">
        <f>SUM(G116:G120)</f>
        <v>0</v>
      </c>
      <c r="G121" s="978"/>
      <c r="H121" s="978"/>
      <c r="I121" s="979"/>
    </row>
    <row r="122" spans="1:13" ht="13.5" thickBot="1" x14ac:dyDescent="0.25">
      <c r="E122" s="36" t="s">
        <v>66</v>
      </c>
      <c r="F122" s="40">
        <f>IF(F121&lt;=50,0,IF(AND(F121&gt;50,F121&lt;=75),1,IF(AND(F121&gt;75,F121&lt;=100),2)))</f>
        <v>0</v>
      </c>
      <c r="G122" s="40"/>
      <c r="H122" s="41">
        <f>IF(F114="x","probabilidad",IF(F115="x","impacto",0))</f>
        <v>0</v>
      </c>
      <c r="I122" s="42"/>
    </row>
    <row r="123" spans="1:13" ht="13.5" thickBot="1" x14ac:dyDescent="0.25"/>
    <row r="124" spans="1:13" ht="24.75" customHeight="1" thickBot="1" x14ac:dyDescent="0.25">
      <c r="A124" s="953" t="s">
        <v>54</v>
      </c>
      <c r="B124" s="953" t="s">
        <v>53</v>
      </c>
      <c r="C124" s="953" t="s">
        <v>33</v>
      </c>
      <c r="D124" s="972" t="s">
        <v>34</v>
      </c>
      <c r="E124" s="972" t="s">
        <v>35</v>
      </c>
      <c r="F124" s="974" t="s">
        <v>36</v>
      </c>
      <c r="G124" s="975"/>
      <c r="H124" s="976"/>
      <c r="I124" s="972" t="s">
        <v>37</v>
      </c>
      <c r="K124" s="953" t="s">
        <v>57</v>
      </c>
      <c r="L124" s="956" t="s">
        <v>58</v>
      </c>
      <c r="M124" s="957"/>
    </row>
    <row r="125" spans="1:13" ht="13.5" thickBot="1" x14ac:dyDescent="0.25">
      <c r="A125" s="955"/>
      <c r="B125" s="955"/>
      <c r="C125" s="955"/>
      <c r="D125" s="973"/>
      <c r="E125" s="973"/>
      <c r="F125" s="28" t="s">
        <v>38</v>
      </c>
      <c r="G125" s="28"/>
      <c r="H125" s="28" t="s">
        <v>39</v>
      </c>
      <c r="I125" s="973"/>
      <c r="K125" s="954"/>
      <c r="L125" s="958"/>
      <c r="M125" s="959"/>
    </row>
    <row r="126" spans="1:13" ht="26.25" thickBot="1" x14ac:dyDescent="0.25">
      <c r="A126" s="960" t="e">
        <f>'4. ClCLO DE GESTIÓN'!#REF!</f>
        <v>#REF!</v>
      </c>
      <c r="B126" s="960" t="e">
        <f>'4. ClCLO DE GESTIÓN'!#REF!</f>
        <v>#REF!</v>
      </c>
      <c r="C126" s="980" t="s">
        <v>40</v>
      </c>
      <c r="D126" s="966" t="s">
        <v>41</v>
      </c>
      <c r="E126" s="29" t="s">
        <v>42</v>
      </c>
      <c r="F126" s="45"/>
      <c r="G126" s="48"/>
      <c r="H126" s="45"/>
      <c r="I126" s="38" t="s">
        <v>43</v>
      </c>
      <c r="K126" s="954"/>
      <c r="L126" s="30" t="s">
        <v>59</v>
      </c>
      <c r="M126" s="30" t="s">
        <v>61</v>
      </c>
    </row>
    <row r="127" spans="1:13" ht="26.25" thickBot="1" x14ac:dyDescent="0.25">
      <c r="A127" s="961"/>
      <c r="B127" s="961"/>
      <c r="C127" s="964"/>
      <c r="D127" s="967"/>
      <c r="E127" s="29" t="s">
        <v>44</v>
      </c>
      <c r="F127" s="44"/>
      <c r="G127" s="48"/>
      <c r="H127" s="45"/>
      <c r="I127" s="38" t="s">
        <v>43</v>
      </c>
      <c r="K127" s="955"/>
      <c r="L127" s="31" t="s">
        <v>60</v>
      </c>
      <c r="M127" s="31" t="s">
        <v>62</v>
      </c>
    </row>
    <row r="128" spans="1:13" ht="26.25" customHeight="1" thickBot="1" x14ac:dyDescent="0.25">
      <c r="A128" s="961"/>
      <c r="B128" s="961"/>
      <c r="C128" s="964"/>
      <c r="D128" s="968" t="s">
        <v>45</v>
      </c>
      <c r="E128" s="29" t="s">
        <v>46</v>
      </c>
      <c r="F128" s="44"/>
      <c r="G128" s="48">
        <f>COUNTIF(F128,F128)*I128</f>
        <v>0</v>
      </c>
      <c r="H128" s="45"/>
      <c r="I128" s="39">
        <v>15</v>
      </c>
      <c r="K128" s="33" t="s">
        <v>63</v>
      </c>
      <c r="L128" s="32">
        <v>0</v>
      </c>
      <c r="M128" s="32">
        <v>0</v>
      </c>
    </row>
    <row r="129" spans="1:13" ht="39" thickBot="1" x14ac:dyDescent="0.25">
      <c r="A129" s="961"/>
      <c r="B129" s="961"/>
      <c r="C129" s="964"/>
      <c r="D129" s="969"/>
      <c r="E129" s="29" t="s">
        <v>47</v>
      </c>
      <c r="F129" s="44"/>
      <c r="G129" s="48">
        <f>COUNTIF(F129,F129)*I129</f>
        <v>0</v>
      </c>
      <c r="H129" s="45"/>
      <c r="I129" s="39">
        <v>15</v>
      </c>
      <c r="K129" s="33" t="s">
        <v>64</v>
      </c>
      <c r="L129" s="32">
        <v>1</v>
      </c>
      <c r="M129" s="32">
        <v>1</v>
      </c>
    </row>
    <row r="130" spans="1:13" ht="26.25" thickBot="1" x14ac:dyDescent="0.25">
      <c r="A130" s="961"/>
      <c r="B130" s="961"/>
      <c r="C130" s="964"/>
      <c r="D130" s="970"/>
      <c r="E130" s="29" t="s">
        <v>48</v>
      </c>
      <c r="F130" s="44"/>
      <c r="G130" s="48">
        <f>COUNTIF(F130,F130)*I130</f>
        <v>0</v>
      </c>
      <c r="H130" s="45"/>
      <c r="I130" s="39">
        <v>30</v>
      </c>
      <c r="K130" s="33" t="s">
        <v>65</v>
      </c>
      <c r="L130" s="32">
        <v>2</v>
      </c>
      <c r="M130" s="32">
        <v>2</v>
      </c>
    </row>
    <row r="131" spans="1:13" ht="26.25" thickBot="1" x14ac:dyDescent="0.25">
      <c r="A131" s="961"/>
      <c r="B131" s="961"/>
      <c r="C131" s="964"/>
      <c r="D131" s="966" t="s">
        <v>49</v>
      </c>
      <c r="E131" s="29" t="s">
        <v>50</v>
      </c>
      <c r="F131" s="44"/>
      <c r="G131" s="48">
        <f>COUNTIF(F131,F131)*I131</f>
        <v>0</v>
      </c>
      <c r="H131" s="45"/>
      <c r="I131" s="39">
        <v>15</v>
      </c>
    </row>
    <row r="132" spans="1:13" ht="26.25" thickBot="1" x14ac:dyDescent="0.25">
      <c r="A132" s="962"/>
      <c r="B132" s="962"/>
      <c r="C132" s="965"/>
      <c r="D132" s="970"/>
      <c r="E132" s="29" t="s">
        <v>51</v>
      </c>
      <c r="F132" s="44"/>
      <c r="G132" s="48">
        <f>COUNTIF(F132,F132)*I132</f>
        <v>0</v>
      </c>
      <c r="H132" s="45"/>
      <c r="I132" s="39">
        <v>25</v>
      </c>
    </row>
    <row r="133" spans="1:13" ht="13.5" thickBot="1" x14ac:dyDescent="0.25">
      <c r="C133" s="34"/>
      <c r="D133" s="34"/>
      <c r="E133" s="35" t="s">
        <v>52</v>
      </c>
      <c r="F133" s="977">
        <f>SUM(G128:G132)</f>
        <v>0</v>
      </c>
      <c r="G133" s="978"/>
      <c r="H133" s="978"/>
      <c r="I133" s="979"/>
    </row>
    <row r="134" spans="1:13" ht="13.5" thickBot="1" x14ac:dyDescent="0.25">
      <c r="E134" s="36" t="s">
        <v>66</v>
      </c>
      <c r="F134" s="40">
        <f>IF(F133&lt;=50,0,IF(AND(F133&gt;50,F133&lt;=75),1,IF(AND(F133&gt;75,F133&lt;=100),2)))</f>
        <v>0</v>
      </c>
      <c r="G134" s="40"/>
      <c r="H134" s="41">
        <f>IF(F126="x","probabilidad",IF(F127="x","impacto",0))</f>
        <v>0</v>
      </c>
      <c r="I134" s="42"/>
    </row>
    <row r="135" spans="1:13" ht="13.5" thickBot="1" x14ac:dyDescent="0.25"/>
    <row r="136" spans="1:13" ht="24.75" customHeight="1" thickBot="1" x14ac:dyDescent="0.25">
      <c r="A136" s="953" t="s">
        <v>54</v>
      </c>
      <c r="B136" s="953" t="s">
        <v>53</v>
      </c>
      <c r="C136" s="953" t="s">
        <v>33</v>
      </c>
      <c r="D136" s="972" t="s">
        <v>34</v>
      </c>
      <c r="E136" s="972" t="s">
        <v>35</v>
      </c>
      <c r="F136" s="974" t="s">
        <v>36</v>
      </c>
      <c r="G136" s="975"/>
      <c r="H136" s="976"/>
      <c r="I136" s="972" t="s">
        <v>37</v>
      </c>
      <c r="K136" s="953" t="s">
        <v>57</v>
      </c>
      <c r="L136" s="956" t="s">
        <v>58</v>
      </c>
      <c r="M136" s="957"/>
    </row>
    <row r="137" spans="1:13" ht="13.5" thickBot="1" x14ac:dyDescent="0.25">
      <c r="A137" s="955"/>
      <c r="B137" s="955"/>
      <c r="C137" s="955"/>
      <c r="D137" s="973"/>
      <c r="E137" s="973"/>
      <c r="F137" s="28" t="s">
        <v>38</v>
      </c>
      <c r="G137" s="28"/>
      <c r="H137" s="28" t="s">
        <v>39</v>
      </c>
      <c r="I137" s="973"/>
      <c r="K137" s="954"/>
      <c r="L137" s="958"/>
      <c r="M137" s="959"/>
    </row>
    <row r="138" spans="1:13" ht="26.25" thickBot="1" x14ac:dyDescent="0.25">
      <c r="A138" s="960" t="e">
        <f>'4. ClCLO DE GESTIÓN'!#REF!</f>
        <v>#REF!</v>
      </c>
      <c r="B138" s="960" t="e">
        <f>'4. ClCLO DE GESTIÓN'!#REF!</f>
        <v>#REF!</v>
      </c>
      <c r="C138" s="980" t="s">
        <v>40</v>
      </c>
      <c r="D138" s="966" t="s">
        <v>41</v>
      </c>
      <c r="E138" s="29" t="s">
        <v>42</v>
      </c>
      <c r="F138" s="44"/>
      <c r="G138" s="48"/>
      <c r="H138" s="45"/>
      <c r="I138" s="38" t="s">
        <v>43</v>
      </c>
      <c r="K138" s="954"/>
      <c r="L138" s="30" t="s">
        <v>59</v>
      </c>
      <c r="M138" s="30" t="s">
        <v>61</v>
      </c>
    </row>
    <row r="139" spans="1:13" ht="26.25" thickBot="1" x14ac:dyDescent="0.25">
      <c r="A139" s="961"/>
      <c r="B139" s="961"/>
      <c r="C139" s="964"/>
      <c r="D139" s="967"/>
      <c r="E139" s="29" t="s">
        <v>44</v>
      </c>
      <c r="F139" s="45"/>
      <c r="G139" s="48"/>
      <c r="H139" s="45"/>
      <c r="I139" s="38" t="s">
        <v>43</v>
      </c>
      <c r="K139" s="955"/>
      <c r="L139" s="31" t="s">
        <v>60</v>
      </c>
      <c r="M139" s="31" t="s">
        <v>62</v>
      </c>
    </row>
    <row r="140" spans="1:13" ht="26.25" customHeight="1" thickBot="1" x14ac:dyDescent="0.25">
      <c r="A140" s="961"/>
      <c r="B140" s="961"/>
      <c r="C140" s="964"/>
      <c r="D140" s="968" t="s">
        <v>45</v>
      </c>
      <c r="E140" s="29" t="s">
        <v>46</v>
      </c>
      <c r="F140" s="45"/>
      <c r="G140" s="48">
        <f>COUNTIF(F140,F140)*I140</f>
        <v>0</v>
      </c>
      <c r="H140" s="44"/>
      <c r="I140" s="39">
        <v>15</v>
      </c>
      <c r="K140" s="33" t="s">
        <v>63</v>
      </c>
      <c r="L140" s="32">
        <v>0</v>
      </c>
      <c r="M140" s="32">
        <v>0</v>
      </c>
    </row>
    <row r="141" spans="1:13" ht="39" thickBot="1" x14ac:dyDescent="0.25">
      <c r="A141" s="961"/>
      <c r="B141" s="961"/>
      <c r="C141" s="964"/>
      <c r="D141" s="969"/>
      <c r="E141" s="29" t="s">
        <v>47</v>
      </c>
      <c r="F141" s="45"/>
      <c r="G141" s="48">
        <f>COUNTIF(F141,F141)*I141</f>
        <v>0</v>
      </c>
      <c r="H141" s="44"/>
      <c r="I141" s="39">
        <v>15</v>
      </c>
      <c r="K141" s="33" t="s">
        <v>64</v>
      </c>
      <c r="L141" s="32">
        <v>1</v>
      </c>
      <c r="M141" s="32">
        <v>1</v>
      </c>
    </row>
    <row r="142" spans="1:13" ht="26.25" thickBot="1" x14ac:dyDescent="0.25">
      <c r="A142" s="961"/>
      <c r="B142" s="961"/>
      <c r="C142" s="964"/>
      <c r="D142" s="970"/>
      <c r="E142" s="29" t="s">
        <v>48</v>
      </c>
      <c r="F142" s="45"/>
      <c r="G142" s="48">
        <f>COUNTIF(F142,F142)*I142</f>
        <v>0</v>
      </c>
      <c r="H142" s="44"/>
      <c r="I142" s="39">
        <v>30</v>
      </c>
      <c r="K142" s="33" t="s">
        <v>65</v>
      </c>
      <c r="L142" s="32">
        <v>2</v>
      </c>
      <c r="M142" s="32">
        <v>2</v>
      </c>
    </row>
    <row r="143" spans="1:13" ht="26.25" thickBot="1" x14ac:dyDescent="0.25">
      <c r="A143" s="961"/>
      <c r="B143" s="961"/>
      <c r="C143" s="964"/>
      <c r="D143" s="966" t="s">
        <v>49</v>
      </c>
      <c r="E143" s="29" t="s">
        <v>50</v>
      </c>
      <c r="F143" s="44"/>
      <c r="G143" s="48">
        <f>COUNTIF(F143,F143)*I143</f>
        <v>0</v>
      </c>
      <c r="H143" s="45"/>
      <c r="I143" s="39">
        <v>15</v>
      </c>
    </row>
    <row r="144" spans="1:13" ht="26.25" thickBot="1" x14ac:dyDescent="0.25">
      <c r="A144" s="962"/>
      <c r="B144" s="962"/>
      <c r="C144" s="965"/>
      <c r="D144" s="970"/>
      <c r="E144" s="29" t="s">
        <v>51</v>
      </c>
      <c r="F144" s="44"/>
      <c r="G144" s="48">
        <f>COUNTIF(F144,F144)*I144</f>
        <v>0</v>
      </c>
      <c r="H144" s="45"/>
      <c r="I144" s="39">
        <v>25</v>
      </c>
    </row>
    <row r="145" spans="1:13" ht="13.5" thickBot="1" x14ac:dyDescent="0.25">
      <c r="C145" s="34"/>
      <c r="D145" s="34"/>
      <c r="E145" s="35" t="s">
        <v>52</v>
      </c>
      <c r="F145" s="977">
        <f>SUM(G140:G144)</f>
        <v>0</v>
      </c>
      <c r="G145" s="978"/>
      <c r="H145" s="978"/>
      <c r="I145" s="979"/>
    </row>
    <row r="146" spans="1:13" ht="13.5" thickBot="1" x14ac:dyDescent="0.25">
      <c r="E146" s="36" t="s">
        <v>66</v>
      </c>
      <c r="F146" s="40">
        <f>IF(F145&lt;=50,0,IF(AND(F145&gt;50,F145&lt;=75),1,IF(AND(F145&gt;75,F145&lt;=100),2)))</f>
        <v>0</v>
      </c>
      <c r="G146" s="40"/>
      <c r="H146" s="41">
        <f>IF(F138="x","probabilidad",IF(F139="x","impacto",0))</f>
        <v>0</v>
      </c>
      <c r="I146" s="42"/>
    </row>
    <row r="147" spans="1:13" ht="13.5" thickBot="1" x14ac:dyDescent="0.25"/>
    <row r="148" spans="1:13" ht="24.75" customHeight="1" thickBot="1" x14ac:dyDescent="0.25">
      <c r="A148" s="953" t="s">
        <v>54</v>
      </c>
      <c r="B148" s="953" t="s">
        <v>53</v>
      </c>
      <c r="C148" s="953" t="s">
        <v>33</v>
      </c>
      <c r="D148" s="972" t="s">
        <v>34</v>
      </c>
      <c r="E148" s="972" t="s">
        <v>35</v>
      </c>
      <c r="F148" s="974" t="s">
        <v>36</v>
      </c>
      <c r="G148" s="975"/>
      <c r="H148" s="976"/>
      <c r="I148" s="972" t="s">
        <v>37</v>
      </c>
      <c r="K148" s="953" t="s">
        <v>57</v>
      </c>
      <c r="L148" s="956" t="s">
        <v>58</v>
      </c>
      <c r="M148" s="957"/>
    </row>
    <row r="149" spans="1:13" ht="13.5" thickBot="1" x14ac:dyDescent="0.25">
      <c r="A149" s="955"/>
      <c r="B149" s="955"/>
      <c r="C149" s="955"/>
      <c r="D149" s="973"/>
      <c r="E149" s="973"/>
      <c r="F149" s="28" t="s">
        <v>38</v>
      </c>
      <c r="G149" s="28"/>
      <c r="H149" s="28" t="s">
        <v>39</v>
      </c>
      <c r="I149" s="973"/>
      <c r="K149" s="954"/>
      <c r="L149" s="958"/>
      <c r="M149" s="959"/>
    </row>
    <row r="150" spans="1:13" ht="26.25" thickBot="1" x14ac:dyDescent="0.25">
      <c r="A150" s="960" t="e">
        <f>'4. ClCLO DE GESTIÓN'!#REF!</f>
        <v>#REF!</v>
      </c>
      <c r="B150" s="960" t="e">
        <f>'4. ClCLO DE GESTIÓN'!#REF!</f>
        <v>#REF!</v>
      </c>
      <c r="C150" s="980" t="s">
        <v>40</v>
      </c>
      <c r="D150" s="966" t="s">
        <v>41</v>
      </c>
      <c r="E150" s="29" t="s">
        <v>42</v>
      </c>
      <c r="F150" s="45"/>
      <c r="G150" s="48"/>
      <c r="H150" s="45"/>
      <c r="I150" s="38" t="s">
        <v>43</v>
      </c>
      <c r="K150" s="954"/>
      <c r="L150" s="30" t="s">
        <v>59</v>
      </c>
      <c r="M150" s="30" t="s">
        <v>61</v>
      </c>
    </row>
    <row r="151" spans="1:13" ht="26.25" thickBot="1" x14ac:dyDescent="0.25">
      <c r="A151" s="961"/>
      <c r="B151" s="961"/>
      <c r="C151" s="964"/>
      <c r="D151" s="967"/>
      <c r="E151" s="29" t="s">
        <v>44</v>
      </c>
      <c r="F151" s="44"/>
      <c r="G151" s="48"/>
      <c r="H151" s="45"/>
      <c r="I151" s="38" t="s">
        <v>43</v>
      </c>
      <c r="K151" s="955"/>
      <c r="L151" s="31" t="s">
        <v>60</v>
      </c>
      <c r="M151" s="31" t="s">
        <v>62</v>
      </c>
    </row>
    <row r="152" spans="1:13" ht="26.25" customHeight="1" thickBot="1" x14ac:dyDescent="0.25">
      <c r="A152" s="961"/>
      <c r="B152" s="961"/>
      <c r="C152" s="964"/>
      <c r="D152" s="968" t="s">
        <v>45</v>
      </c>
      <c r="E152" s="29" t="s">
        <v>46</v>
      </c>
      <c r="F152" s="44"/>
      <c r="G152" s="48">
        <f>COUNTIF(F152,F152)*I152</f>
        <v>0</v>
      </c>
      <c r="H152" s="45"/>
      <c r="I152" s="39">
        <v>15</v>
      </c>
      <c r="K152" s="33" t="s">
        <v>63</v>
      </c>
      <c r="L152" s="32">
        <v>0</v>
      </c>
      <c r="M152" s="32">
        <v>0</v>
      </c>
    </row>
    <row r="153" spans="1:13" ht="39" thickBot="1" x14ac:dyDescent="0.25">
      <c r="A153" s="961"/>
      <c r="B153" s="961"/>
      <c r="C153" s="964"/>
      <c r="D153" s="969"/>
      <c r="E153" s="29" t="s">
        <v>47</v>
      </c>
      <c r="F153" s="44"/>
      <c r="G153" s="48">
        <f>COUNTIF(F153,F153)*I153</f>
        <v>0</v>
      </c>
      <c r="H153" s="45"/>
      <c r="I153" s="39">
        <v>15</v>
      </c>
      <c r="K153" s="33" t="s">
        <v>64</v>
      </c>
      <c r="L153" s="32">
        <v>1</v>
      </c>
      <c r="M153" s="32">
        <v>1</v>
      </c>
    </row>
    <row r="154" spans="1:13" ht="26.25" thickBot="1" x14ac:dyDescent="0.25">
      <c r="A154" s="961"/>
      <c r="B154" s="961"/>
      <c r="C154" s="964"/>
      <c r="D154" s="970"/>
      <c r="E154" s="29" t="s">
        <v>48</v>
      </c>
      <c r="F154" s="45"/>
      <c r="G154" s="48">
        <f>COUNTIF(F154,F154)*I154</f>
        <v>0</v>
      </c>
      <c r="H154" s="44"/>
      <c r="I154" s="39">
        <v>30</v>
      </c>
      <c r="K154" s="33" t="s">
        <v>65</v>
      </c>
      <c r="L154" s="32">
        <v>2</v>
      </c>
      <c r="M154" s="32">
        <v>2</v>
      </c>
    </row>
    <row r="155" spans="1:13" ht="26.25" thickBot="1" x14ac:dyDescent="0.25">
      <c r="A155" s="961"/>
      <c r="B155" s="961"/>
      <c r="C155" s="964"/>
      <c r="D155" s="966" t="s">
        <v>49</v>
      </c>
      <c r="E155" s="29" t="s">
        <v>50</v>
      </c>
      <c r="F155" s="45"/>
      <c r="G155" s="48">
        <f>COUNTIF(F155,F155)*I155</f>
        <v>0</v>
      </c>
      <c r="H155" s="44"/>
      <c r="I155" s="39">
        <v>15</v>
      </c>
    </row>
    <row r="156" spans="1:13" ht="26.25" thickBot="1" x14ac:dyDescent="0.25">
      <c r="A156" s="962"/>
      <c r="B156" s="962"/>
      <c r="C156" s="965"/>
      <c r="D156" s="970"/>
      <c r="E156" s="29" t="s">
        <v>51</v>
      </c>
      <c r="F156" s="45"/>
      <c r="G156" s="48">
        <f>COUNTIF(F156,F156)*I156</f>
        <v>0</v>
      </c>
      <c r="H156" s="44"/>
      <c r="I156" s="39">
        <v>25</v>
      </c>
    </row>
    <row r="157" spans="1:13" ht="13.5" thickBot="1" x14ac:dyDescent="0.25">
      <c r="C157" s="34"/>
      <c r="D157" s="34"/>
      <c r="E157" s="35" t="s">
        <v>52</v>
      </c>
      <c r="F157" s="977">
        <f>SUM(G152:G156)</f>
        <v>0</v>
      </c>
      <c r="G157" s="978"/>
      <c r="H157" s="978"/>
      <c r="I157" s="979"/>
    </row>
    <row r="158" spans="1:13" ht="13.5" thickBot="1" x14ac:dyDescent="0.25">
      <c r="E158" s="36" t="s">
        <v>66</v>
      </c>
      <c r="F158" s="40">
        <f>IF(F157&lt;=50,0,IF(AND(F157&gt;50,F157&lt;=75),1,IF(AND(F157&gt;75,F157&lt;=100),2)))</f>
        <v>0</v>
      </c>
      <c r="G158" s="40"/>
      <c r="H158" s="41">
        <f>IF(F150="x","probabilidad",IF(F151="x","impacto",0))</f>
        <v>0</v>
      </c>
      <c r="I158" s="42"/>
    </row>
    <row r="159" spans="1:13" ht="13.5" thickBot="1" x14ac:dyDescent="0.25"/>
    <row r="160" spans="1:13" ht="24.75" customHeight="1" thickBot="1" x14ac:dyDescent="0.25">
      <c r="A160" s="953" t="s">
        <v>54</v>
      </c>
      <c r="B160" s="953" t="s">
        <v>53</v>
      </c>
      <c r="C160" s="953" t="s">
        <v>33</v>
      </c>
      <c r="D160" s="972" t="s">
        <v>34</v>
      </c>
      <c r="E160" s="972" t="s">
        <v>35</v>
      </c>
      <c r="F160" s="974" t="s">
        <v>36</v>
      </c>
      <c r="G160" s="975"/>
      <c r="H160" s="976"/>
      <c r="I160" s="972" t="s">
        <v>37</v>
      </c>
      <c r="K160" s="953" t="s">
        <v>57</v>
      </c>
      <c r="L160" s="956" t="s">
        <v>58</v>
      </c>
      <c r="M160" s="957"/>
    </row>
    <row r="161" spans="1:13" ht="13.5" thickBot="1" x14ac:dyDescent="0.25">
      <c r="A161" s="955"/>
      <c r="B161" s="955"/>
      <c r="C161" s="955"/>
      <c r="D161" s="973"/>
      <c r="E161" s="973"/>
      <c r="F161" s="28" t="s">
        <v>38</v>
      </c>
      <c r="G161" s="28"/>
      <c r="H161" s="28" t="s">
        <v>39</v>
      </c>
      <c r="I161" s="973"/>
      <c r="K161" s="954"/>
      <c r="L161" s="958"/>
      <c r="M161" s="959"/>
    </row>
    <row r="162" spans="1:13" ht="26.25" thickBot="1" x14ac:dyDescent="0.25">
      <c r="A162" s="960" t="e">
        <f>'4. ClCLO DE GESTIÓN'!#REF!</f>
        <v>#REF!</v>
      </c>
      <c r="B162" s="960" t="e">
        <f>'4. ClCLO DE GESTIÓN'!#REF!</f>
        <v>#REF!</v>
      </c>
      <c r="C162" s="980" t="s">
        <v>40</v>
      </c>
      <c r="D162" s="966" t="s">
        <v>41</v>
      </c>
      <c r="E162" s="29" t="s">
        <v>42</v>
      </c>
      <c r="F162" s="45"/>
      <c r="G162" s="48"/>
      <c r="H162" s="45"/>
      <c r="I162" s="38" t="s">
        <v>43</v>
      </c>
      <c r="K162" s="954"/>
      <c r="L162" s="30" t="s">
        <v>59</v>
      </c>
      <c r="M162" s="30" t="s">
        <v>61</v>
      </c>
    </row>
    <row r="163" spans="1:13" ht="26.25" thickBot="1" x14ac:dyDescent="0.25">
      <c r="A163" s="961"/>
      <c r="B163" s="961"/>
      <c r="C163" s="964"/>
      <c r="D163" s="967"/>
      <c r="E163" s="29" t="s">
        <v>44</v>
      </c>
      <c r="F163" s="44"/>
      <c r="G163" s="48"/>
      <c r="H163" s="45"/>
      <c r="I163" s="38" t="s">
        <v>43</v>
      </c>
      <c r="K163" s="955"/>
      <c r="L163" s="31" t="s">
        <v>60</v>
      </c>
      <c r="M163" s="31" t="s">
        <v>62</v>
      </c>
    </row>
    <row r="164" spans="1:13" ht="26.25" customHeight="1" thickBot="1" x14ac:dyDescent="0.25">
      <c r="A164" s="961"/>
      <c r="B164" s="961"/>
      <c r="C164" s="964"/>
      <c r="D164" s="968" t="s">
        <v>45</v>
      </c>
      <c r="E164" s="29" t="s">
        <v>46</v>
      </c>
      <c r="F164" s="44"/>
      <c r="G164" s="48">
        <f>COUNTIF(F164,F164)*I164</f>
        <v>0</v>
      </c>
      <c r="H164" s="45"/>
      <c r="I164" s="39">
        <v>15</v>
      </c>
      <c r="K164" s="33" t="s">
        <v>63</v>
      </c>
      <c r="L164" s="32">
        <v>0</v>
      </c>
      <c r="M164" s="32">
        <v>0</v>
      </c>
    </row>
    <row r="165" spans="1:13" ht="39" thickBot="1" x14ac:dyDescent="0.25">
      <c r="A165" s="961"/>
      <c r="B165" s="961"/>
      <c r="C165" s="964"/>
      <c r="D165" s="969"/>
      <c r="E165" s="29" t="s">
        <v>47</v>
      </c>
      <c r="F165" s="44"/>
      <c r="G165" s="48">
        <f>COUNTIF(F165,F165)*I165</f>
        <v>0</v>
      </c>
      <c r="H165" s="45"/>
      <c r="I165" s="39">
        <v>15</v>
      </c>
      <c r="K165" s="33" t="s">
        <v>64</v>
      </c>
      <c r="L165" s="32">
        <v>1</v>
      </c>
      <c r="M165" s="32">
        <v>1</v>
      </c>
    </row>
    <row r="166" spans="1:13" ht="26.25" thickBot="1" x14ac:dyDescent="0.25">
      <c r="A166" s="961"/>
      <c r="B166" s="961"/>
      <c r="C166" s="964"/>
      <c r="D166" s="970"/>
      <c r="E166" s="29" t="s">
        <v>48</v>
      </c>
      <c r="F166" s="44"/>
      <c r="G166" s="48">
        <f>COUNTIF(F166,F166)*I166</f>
        <v>0</v>
      </c>
      <c r="H166" s="45"/>
      <c r="I166" s="39">
        <v>30</v>
      </c>
      <c r="K166" s="33" t="s">
        <v>65</v>
      </c>
      <c r="L166" s="32">
        <v>2</v>
      </c>
      <c r="M166" s="32">
        <v>2</v>
      </c>
    </row>
    <row r="167" spans="1:13" ht="26.25" thickBot="1" x14ac:dyDescent="0.25">
      <c r="A167" s="961"/>
      <c r="B167" s="961"/>
      <c r="C167" s="964"/>
      <c r="D167" s="966" t="s">
        <v>49</v>
      </c>
      <c r="E167" s="29" t="s">
        <v>50</v>
      </c>
      <c r="F167" s="44"/>
      <c r="G167" s="48">
        <f>COUNTIF(F167,F167)*I167</f>
        <v>0</v>
      </c>
      <c r="H167" s="45"/>
      <c r="I167" s="39">
        <v>15</v>
      </c>
    </row>
    <row r="168" spans="1:13" ht="26.25" thickBot="1" x14ac:dyDescent="0.25">
      <c r="A168" s="962"/>
      <c r="B168" s="962"/>
      <c r="C168" s="965"/>
      <c r="D168" s="970"/>
      <c r="E168" s="29" t="s">
        <v>51</v>
      </c>
      <c r="F168" s="44"/>
      <c r="G168" s="48">
        <f>COUNTIF(F168,F168)*I168</f>
        <v>0</v>
      </c>
      <c r="H168" s="45"/>
      <c r="I168" s="39">
        <v>25</v>
      </c>
    </row>
    <row r="169" spans="1:13" ht="13.5" thickBot="1" x14ac:dyDescent="0.25">
      <c r="C169" s="34"/>
      <c r="D169" s="34"/>
      <c r="E169" s="35" t="s">
        <v>52</v>
      </c>
      <c r="F169" s="977">
        <f>SUM(G164:G168)</f>
        <v>0</v>
      </c>
      <c r="G169" s="978"/>
      <c r="H169" s="978"/>
      <c r="I169" s="979"/>
    </row>
    <row r="170" spans="1:13" ht="13.5" thickBot="1" x14ac:dyDescent="0.25">
      <c r="E170" s="36" t="s">
        <v>66</v>
      </c>
      <c r="F170" s="40">
        <f>IF(F169&lt;=50,0,IF(AND(F169&gt;50,F169&lt;=75),1,IF(AND(F169&gt;75,F169&lt;=100),2)))</f>
        <v>0</v>
      </c>
      <c r="G170" s="40"/>
      <c r="H170" s="41">
        <f>IF(F162="x","probabilidad",IF(F163="x","impacto",0))</f>
        <v>0</v>
      </c>
      <c r="I170" s="42"/>
    </row>
    <row r="171" spans="1:13" ht="13.5" thickBot="1" x14ac:dyDescent="0.25"/>
    <row r="172" spans="1:13" ht="24.75" customHeight="1" thickBot="1" x14ac:dyDescent="0.25">
      <c r="A172" s="953" t="s">
        <v>54</v>
      </c>
      <c r="B172" s="953" t="s">
        <v>53</v>
      </c>
      <c r="C172" s="953" t="s">
        <v>33</v>
      </c>
      <c r="D172" s="972" t="s">
        <v>34</v>
      </c>
      <c r="E172" s="972" t="s">
        <v>35</v>
      </c>
      <c r="F172" s="974" t="s">
        <v>36</v>
      </c>
      <c r="G172" s="975"/>
      <c r="H172" s="976"/>
      <c r="I172" s="972" t="s">
        <v>37</v>
      </c>
      <c r="K172" s="953" t="s">
        <v>57</v>
      </c>
      <c r="L172" s="956" t="s">
        <v>58</v>
      </c>
      <c r="M172" s="957"/>
    </row>
    <row r="173" spans="1:13" ht="13.5" thickBot="1" x14ac:dyDescent="0.25">
      <c r="A173" s="955"/>
      <c r="B173" s="955"/>
      <c r="C173" s="955"/>
      <c r="D173" s="973"/>
      <c r="E173" s="973"/>
      <c r="F173" s="28" t="s">
        <v>38</v>
      </c>
      <c r="G173" s="28"/>
      <c r="H173" s="28" t="s">
        <v>39</v>
      </c>
      <c r="I173" s="973"/>
      <c r="K173" s="954"/>
      <c r="L173" s="958"/>
      <c r="M173" s="959"/>
    </row>
    <row r="174" spans="1:13" ht="26.25" thickBot="1" x14ac:dyDescent="0.25">
      <c r="A174" s="960" t="e">
        <f>'4. ClCLO DE GESTIÓN'!#REF!</f>
        <v>#REF!</v>
      </c>
      <c r="B174" s="960" t="e">
        <f>'4. ClCLO DE GESTIÓN'!#REF!</f>
        <v>#REF!</v>
      </c>
      <c r="C174" s="980" t="s">
        <v>40</v>
      </c>
      <c r="D174" s="966" t="s">
        <v>41</v>
      </c>
      <c r="E174" s="29" t="s">
        <v>42</v>
      </c>
      <c r="F174" s="44"/>
      <c r="G174" s="48"/>
      <c r="H174" s="45"/>
      <c r="I174" s="38" t="s">
        <v>43</v>
      </c>
      <c r="K174" s="954"/>
      <c r="L174" s="30" t="s">
        <v>59</v>
      </c>
      <c r="M174" s="30" t="s">
        <v>61</v>
      </c>
    </row>
    <row r="175" spans="1:13" ht="26.25" thickBot="1" x14ac:dyDescent="0.25">
      <c r="A175" s="961"/>
      <c r="B175" s="961"/>
      <c r="C175" s="964"/>
      <c r="D175" s="967"/>
      <c r="E175" s="29" t="s">
        <v>44</v>
      </c>
      <c r="F175" s="45"/>
      <c r="G175" s="48"/>
      <c r="H175" s="45"/>
      <c r="I175" s="38" t="s">
        <v>43</v>
      </c>
      <c r="K175" s="955"/>
      <c r="L175" s="31" t="s">
        <v>60</v>
      </c>
      <c r="M175" s="31" t="s">
        <v>62</v>
      </c>
    </row>
    <row r="176" spans="1:13" ht="26.25" customHeight="1" thickBot="1" x14ac:dyDescent="0.25">
      <c r="A176" s="961"/>
      <c r="B176" s="961"/>
      <c r="C176" s="964"/>
      <c r="D176" s="968" t="s">
        <v>45</v>
      </c>
      <c r="E176" s="29" t="s">
        <v>46</v>
      </c>
      <c r="F176" s="44"/>
      <c r="G176" s="48">
        <f>COUNTIF(F176,F176)*I176</f>
        <v>0</v>
      </c>
      <c r="H176" s="45"/>
      <c r="I176" s="39">
        <v>15</v>
      </c>
      <c r="K176" s="33" t="s">
        <v>63</v>
      </c>
      <c r="L176" s="32">
        <v>0</v>
      </c>
      <c r="M176" s="32">
        <v>0</v>
      </c>
    </row>
    <row r="177" spans="1:13" ht="39" thickBot="1" x14ac:dyDescent="0.25">
      <c r="A177" s="961"/>
      <c r="B177" s="961"/>
      <c r="C177" s="964"/>
      <c r="D177" s="969"/>
      <c r="E177" s="29" t="s">
        <v>47</v>
      </c>
      <c r="F177" s="44"/>
      <c r="G177" s="48">
        <f>COUNTIF(F177,F177)*I177</f>
        <v>0</v>
      </c>
      <c r="H177" s="45"/>
      <c r="I177" s="39">
        <v>15</v>
      </c>
      <c r="K177" s="33" t="s">
        <v>64</v>
      </c>
      <c r="L177" s="32">
        <v>1</v>
      </c>
      <c r="M177" s="32">
        <v>1</v>
      </c>
    </row>
    <row r="178" spans="1:13" ht="26.25" thickBot="1" x14ac:dyDescent="0.25">
      <c r="A178" s="961"/>
      <c r="B178" s="961"/>
      <c r="C178" s="964"/>
      <c r="D178" s="970"/>
      <c r="E178" s="29" t="s">
        <v>48</v>
      </c>
      <c r="F178" s="44"/>
      <c r="G178" s="48">
        <f>COUNTIF(F178,F178)*I178</f>
        <v>0</v>
      </c>
      <c r="H178" s="45"/>
      <c r="I178" s="39">
        <v>30</v>
      </c>
      <c r="K178" s="33" t="s">
        <v>65</v>
      </c>
      <c r="L178" s="32">
        <v>2</v>
      </c>
      <c r="M178" s="32">
        <v>2</v>
      </c>
    </row>
    <row r="179" spans="1:13" ht="26.25" thickBot="1" x14ac:dyDescent="0.25">
      <c r="A179" s="961"/>
      <c r="B179" s="961"/>
      <c r="C179" s="964"/>
      <c r="D179" s="966" t="s">
        <v>49</v>
      </c>
      <c r="E179" s="29" t="s">
        <v>50</v>
      </c>
      <c r="F179" s="44"/>
      <c r="G179" s="48">
        <f>COUNTIF(F179,F179)*I179</f>
        <v>0</v>
      </c>
      <c r="H179" s="45"/>
      <c r="I179" s="39">
        <v>15</v>
      </c>
    </row>
    <row r="180" spans="1:13" ht="26.25" thickBot="1" x14ac:dyDescent="0.25">
      <c r="A180" s="962"/>
      <c r="B180" s="962"/>
      <c r="C180" s="965"/>
      <c r="D180" s="970"/>
      <c r="E180" s="29" t="s">
        <v>51</v>
      </c>
      <c r="F180" s="44"/>
      <c r="G180" s="48">
        <f>COUNTIF(F180,F180)*I180</f>
        <v>0</v>
      </c>
      <c r="H180" s="45"/>
      <c r="I180" s="39">
        <v>25</v>
      </c>
    </row>
    <row r="181" spans="1:13" ht="13.5" thickBot="1" x14ac:dyDescent="0.25">
      <c r="C181" s="34"/>
      <c r="D181" s="34"/>
      <c r="E181" s="35" t="s">
        <v>52</v>
      </c>
      <c r="F181" s="977">
        <f>SUM(G176:G180)</f>
        <v>0</v>
      </c>
      <c r="G181" s="978"/>
      <c r="H181" s="978"/>
      <c r="I181" s="979"/>
    </row>
    <row r="182" spans="1:13" ht="13.5" thickBot="1" x14ac:dyDescent="0.25">
      <c r="E182" s="36" t="s">
        <v>66</v>
      </c>
      <c r="F182" s="40">
        <f>IF(F181&lt;=50,0,IF(AND(F181&gt;50,F181&lt;=75),1,IF(AND(F181&gt;75,F181&lt;=100),2)))</f>
        <v>0</v>
      </c>
      <c r="G182" s="40"/>
      <c r="H182" s="41">
        <f>IF(F174="x","probabilidad",IF(F175="x","impacto",0))</f>
        <v>0</v>
      </c>
      <c r="I182" s="42"/>
    </row>
  </sheetData>
  <sheetProtection password="CB2A" sheet="1" objects="1" scenarios="1"/>
  <mergeCells count="241">
    <mergeCell ref="F181:I181"/>
    <mergeCell ref="K172:K175"/>
    <mergeCell ref="L172:M173"/>
    <mergeCell ref="A174:A180"/>
    <mergeCell ref="B174:B180"/>
    <mergeCell ref="C174:C180"/>
    <mergeCell ref="D174:D175"/>
    <mergeCell ref="D176:D178"/>
    <mergeCell ref="D179:D180"/>
    <mergeCell ref="F169:I169"/>
    <mergeCell ref="A172:A173"/>
    <mergeCell ref="B172:B173"/>
    <mergeCell ref="C172:C173"/>
    <mergeCell ref="D172:D173"/>
    <mergeCell ref="E172:E173"/>
    <mergeCell ref="F172:H172"/>
    <mergeCell ref="I172:I173"/>
    <mergeCell ref="K160:K163"/>
    <mergeCell ref="L160:M161"/>
    <mergeCell ref="A162:A168"/>
    <mergeCell ref="B162:B168"/>
    <mergeCell ref="C162:C168"/>
    <mergeCell ref="D162:D163"/>
    <mergeCell ref="D164:D166"/>
    <mergeCell ref="D167:D168"/>
    <mergeCell ref="F157:I157"/>
    <mergeCell ref="A160:A161"/>
    <mergeCell ref="B160:B161"/>
    <mergeCell ref="C160:C161"/>
    <mergeCell ref="D160:D161"/>
    <mergeCell ref="E160:E161"/>
    <mergeCell ref="F160:H160"/>
    <mergeCell ref="I160:I161"/>
    <mergeCell ref="K148:K151"/>
    <mergeCell ref="L148:M149"/>
    <mergeCell ref="A150:A156"/>
    <mergeCell ref="B150:B156"/>
    <mergeCell ref="C150:C156"/>
    <mergeCell ref="D150:D151"/>
    <mergeCell ref="D152:D154"/>
    <mergeCell ref="D155:D156"/>
    <mergeCell ref="F145:I145"/>
    <mergeCell ref="A148:A149"/>
    <mergeCell ref="B148:B149"/>
    <mergeCell ref="C148:C149"/>
    <mergeCell ref="D148:D149"/>
    <mergeCell ref="E148:E149"/>
    <mergeCell ref="F148:H148"/>
    <mergeCell ref="I148:I149"/>
    <mergeCell ref="K136:K139"/>
    <mergeCell ref="L136:M137"/>
    <mergeCell ref="A138:A144"/>
    <mergeCell ref="B138:B144"/>
    <mergeCell ref="C138:C144"/>
    <mergeCell ref="D138:D139"/>
    <mergeCell ref="D140:D142"/>
    <mergeCell ref="D143:D144"/>
    <mergeCell ref="F133:I133"/>
    <mergeCell ref="A136:A137"/>
    <mergeCell ref="B136:B137"/>
    <mergeCell ref="C136:C137"/>
    <mergeCell ref="D136:D137"/>
    <mergeCell ref="E136:E137"/>
    <mergeCell ref="F136:H136"/>
    <mergeCell ref="I136:I137"/>
    <mergeCell ref="K124:K127"/>
    <mergeCell ref="L124:M125"/>
    <mergeCell ref="A126:A132"/>
    <mergeCell ref="B126:B132"/>
    <mergeCell ref="C126:C132"/>
    <mergeCell ref="D126:D127"/>
    <mergeCell ref="D128:D130"/>
    <mergeCell ref="D131:D132"/>
    <mergeCell ref="F121:I121"/>
    <mergeCell ref="A124:A125"/>
    <mergeCell ref="B124:B125"/>
    <mergeCell ref="C124:C125"/>
    <mergeCell ref="D124:D125"/>
    <mergeCell ref="E124:E125"/>
    <mergeCell ref="F124:H124"/>
    <mergeCell ref="I124:I125"/>
    <mergeCell ref="K112:K115"/>
    <mergeCell ref="L112:M113"/>
    <mergeCell ref="A114:A120"/>
    <mergeCell ref="B114:B120"/>
    <mergeCell ref="C114:C120"/>
    <mergeCell ref="D114:D115"/>
    <mergeCell ref="D116:D118"/>
    <mergeCell ref="D119:D120"/>
    <mergeCell ref="F109:I109"/>
    <mergeCell ref="A112:A113"/>
    <mergeCell ref="B112:B113"/>
    <mergeCell ref="C112:C113"/>
    <mergeCell ref="D112:D113"/>
    <mergeCell ref="E112:E113"/>
    <mergeCell ref="F112:H112"/>
    <mergeCell ref="I112:I113"/>
    <mergeCell ref="K100:K103"/>
    <mergeCell ref="L100:M101"/>
    <mergeCell ref="A102:A108"/>
    <mergeCell ref="B102:B108"/>
    <mergeCell ref="C102:C108"/>
    <mergeCell ref="D102:D103"/>
    <mergeCell ref="D104:D106"/>
    <mergeCell ref="D107:D108"/>
    <mergeCell ref="F97:I97"/>
    <mergeCell ref="A100:A101"/>
    <mergeCell ref="B100:B101"/>
    <mergeCell ref="C100:C101"/>
    <mergeCell ref="D100:D101"/>
    <mergeCell ref="E100:E101"/>
    <mergeCell ref="F100:H100"/>
    <mergeCell ref="I100:I101"/>
    <mergeCell ref="K88:K91"/>
    <mergeCell ref="L88:M89"/>
    <mergeCell ref="A90:A96"/>
    <mergeCell ref="B90:B96"/>
    <mergeCell ref="C90:C96"/>
    <mergeCell ref="D90:D91"/>
    <mergeCell ref="D92:D94"/>
    <mergeCell ref="D95:D96"/>
    <mergeCell ref="F85:I85"/>
    <mergeCell ref="A88:A89"/>
    <mergeCell ref="B88:B89"/>
    <mergeCell ref="C88:C89"/>
    <mergeCell ref="D88:D89"/>
    <mergeCell ref="E88:E89"/>
    <mergeCell ref="F88:H88"/>
    <mergeCell ref="I88:I89"/>
    <mergeCell ref="K76:K79"/>
    <mergeCell ref="L76:M77"/>
    <mergeCell ref="A78:A84"/>
    <mergeCell ref="B78:B84"/>
    <mergeCell ref="C78:C84"/>
    <mergeCell ref="D78:D79"/>
    <mergeCell ref="D80:D82"/>
    <mergeCell ref="D83:D84"/>
    <mergeCell ref="F73:I73"/>
    <mergeCell ref="A76:A77"/>
    <mergeCell ref="B76:B77"/>
    <mergeCell ref="C76:C77"/>
    <mergeCell ref="D76:D77"/>
    <mergeCell ref="E76:E77"/>
    <mergeCell ref="F76:H76"/>
    <mergeCell ref="I76:I77"/>
    <mergeCell ref="K64:K67"/>
    <mergeCell ref="L64:M65"/>
    <mergeCell ref="A66:A72"/>
    <mergeCell ref="B66:B72"/>
    <mergeCell ref="C66:C72"/>
    <mergeCell ref="D66:D67"/>
    <mergeCell ref="D68:D70"/>
    <mergeCell ref="D71:D72"/>
    <mergeCell ref="F61:I61"/>
    <mergeCell ref="A64:A65"/>
    <mergeCell ref="B64:B65"/>
    <mergeCell ref="C64:C65"/>
    <mergeCell ref="D64:D65"/>
    <mergeCell ref="E64:E65"/>
    <mergeCell ref="F64:H64"/>
    <mergeCell ref="I64:I65"/>
    <mergeCell ref="K52:K55"/>
    <mergeCell ref="L52:M53"/>
    <mergeCell ref="A54:A60"/>
    <mergeCell ref="B54:B60"/>
    <mergeCell ref="C54:C60"/>
    <mergeCell ref="D54:D55"/>
    <mergeCell ref="D56:D58"/>
    <mergeCell ref="D59:D60"/>
    <mergeCell ref="F49:I49"/>
    <mergeCell ref="A52:A53"/>
    <mergeCell ref="B52:B53"/>
    <mergeCell ref="C52:C53"/>
    <mergeCell ref="D52:D53"/>
    <mergeCell ref="E52:E53"/>
    <mergeCell ref="F52:H52"/>
    <mergeCell ref="I52:I53"/>
    <mergeCell ref="K40:K43"/>
    <mergeCell ref="L40:M41"/>
    <mergeCell ref="A42:A48"/>
    <mergeCell ref="B42:B48"/>
    <mergeCell ref="C42:C48"/>
    <mergeCell ref="D42:D43"/>
    <mergeCell ref="D44:D46"/>
    <mergeCell ref="D47:D48"/>
    <mergeCell ref="F37:I37"/>
    <mergeCell ref="A40:A41"/>
    <mergeCell ref="B40:B41"/>
    <mergeCell ref="C40:C41"/>
    <mergeCell ref="D40:D41"/>
    <mergeCell ref="E40:E41"/>
    <mergeCell ref="F40:H40"/>
    <mergeCell ref="I40:I41"/>
    <mergeCell ref="K28:K31"/>
    <mergeCell ref="L28:M29"/>
    <mergeCell ref="A30:A36"/>
    <mergeCell ref="B30:B36"/>
    <mergeCell ref="C30:C36"/>
    <mergeCell ref="D30:D31"/>
    <mergeCell ref="D32:D34"/>
    <mergeCell ref="D35:D36"/>
    <mergeCell ref="F25:I25"/>
    <mergeCell ref="A28:A29"/>
    <mergeCell ref="B28:B29"/>
    <mergeCell ref="C28:C29"/>
    <mergeCell ref="D28:D29"/>
    <mergeCell ref="E28:E29"/>
    <mergeCell ref="F28:H28"/>
    <mergeCell ref="I28:I29"/>
    <mergeCell ref="K16:K19"/>
    <mergeCell ref="L16:M17"/>
    <mergeCell ref="A18:A24"/>
    <mergeCell ref="B18:B24"/>
    <mergeCell ref="C18:C24"/>
    <mergeCell ref="D18:D19"/>
    <mergeCell ref="D20:D22"/>
    <mergeCell ref="D23:D24"/>
    <mergeCell ref="F13:I13"/>
    <mergeCell ref="A16:A17"/>
    <mergeCell ref="B16:B17"/>
    <mergeCell ref="C16:C17"/>
    <mergeCell ref="D16:D17"/>
    <mergeCell ref="E16:E17"/>
    <mergeCell ref="F16:H16"/>
    <mergeCell ref="I16:I17"/>
    <mergeCell ref="K4:K7"/>
    <mergeCell ref="L4:M5"/>
    <mergeCell ref="A6:A12"/>
    <mergeCell ref="B6:B12"/>
    <mergeCell ref="C6:C12"/>
    <mergeCell ref="D6:D7"/>
    <mergeCell ref="D8:D10"/>
    <mergeCell ref="D11:D12"/>
    <mergeCell ref="A1:I2"/>
    <mergeCell ref="A4:A5"/>
    <mergeCell ref="B4:B5"/>
    <mergeCell ref="C4:C5"/>
    <mergeCell ref="D4:D5"/>
    <mergeCell ref="E4:E5"/>
    <mergeCell ref="F4:H4"/>
    <mergeCell ref="I4:I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499984740745262"/>
  </sheetPr>
  <dimension ref="A1:M28"/>
  <sheetViews>
    <sheetView view="pageBreakPreview" zoomScale="80" zoomScaleNormal="60" zoomScaleSheetLayoutView="80" workbookViewId="0">
      <selection activeCell="D14" sqref="D14:E14"/>
    </sheetView>
  </sheetViews>
  <sheetFormatPr baseColWidth="10" defaultRowHeight="12.75" x14ac:dyDescent="0.2"/>
  <cols>
    <col min="1" max="1" width="3.85546875" customWidth="1"/>
    <col min="2" max="2" width="24.7109375" customWidth="1"/>
    <col min="3" max="3" width="29.7109375" customWidth="1"/>
    <col min="4" max="5" width="32.7109375" customWidth="1"/>
    <col min="6" max="6" width="4.140625" customWidth="1"/>
    <col min="7" max="7" width="16.7109375" customWidth="1"/>
    <col min="8" max="8" width="14.28515625" customWidth="1"/>
    <col min="9" max="12" width="15.140625" customWidth="1"/>
    <col min="13" max="13" width="15.42578125" customWidth="1"/>
  </cols>
  <sheetData>
    <row r="1" spans="1:13" ht="17.25" customHeight="1" thickBot="1" x14ac:dyDescent="0.25">
      <c r="A1" s="813"/>
      <c r="B1" s="993"/>
      <c r="C1" s="993"/>
      <c r="D1" s="993"/>
      <c r="E1" s="993"/>
      <c r="F1" s="813"/>
      <c r="G1" s="813"/>
      <c r="H1" s="813"/>
      <c r="I1" s="813"/>
    </row>
    <row r="2" spans="1:13" ht="42" customHeight="1" thickBot="1" x14ac:dyDescent="0.25">
      <c r="A2" s="813"/>
      <c r="B2" s="985" t="s">
        <v>514</v>
      </c>
      <c r="C2" s="986"/>
      <c r="D2" s="986"/>
      <c r="E2" s="986"/>
      <c r="F2" s="813"/>
      <c r="G2" s="813"/>
      <c r="H2" s="813"/>
      <c r="I2" s="813"/>
    </row>
    <row r="3" spans="1:13" ht="81.75" customHeight="1" thickBot="1" x14ac:dyDescent="0.25">
      <c r="A3" s="813"/>
      <c r="B3" s="990" t="s">
        <v>513</v>
      </c>
      <c r="C3" s="991"/>
      <c r="D3" s="991"/>
      <c r="E3" s="991"/>
      <c r="F3" s="813"/>
      <c r="G3" s="813"/>
      <c r="H3" s="813"/>
      <c r="I3" s="813"/>
    </row>
    <row r="4" spans="1:13" ht="45.75" customHeight="1" thickBot="1" x14ac:dyDescent="0.25">
      <c r="A4" s="813"/>
      <c r="B4" s="233" t="s">
        <v>496</v>
      </c>
      <c r="C4" s="992" t="s">
        <v>495</v>
      </c>
      <c r="D4" s="992"/>
      <c r="E4" s="234" t="s">
        <v>30</v>
      </c>
      <c r="F4" s="813"/>
      <c r="G4" s="813"/>
      <c r="H4" s="813"/>
      <c r="I4" s="813"/>
    </row>
    <row r="5" spans="1:13" ht="45.75" customHeight="1" x14ac:dyDescent="0.2">
      <c r="A5" s="813"/>
      <c r="B5" s="235" t="s">
        <v>472</v>
      </c>
      <c r="C5" s="987" t="s">
        <v>482</v>
      </c>
      <c r="D5" s="987"/>
      <c r="E5" s="236">
        <v>1</v>
      </c>
      <c r="F5" s="813"/>
      <c r="G5" s="813"/>
      <c r="H5" s="813"/>
      <c r="I5" s="813"/>
    </row>
    <row r="6" spans="1:13" ht="45.75" customHeight="1" x14ac:dyDescent="0.2">
      <c r="A6" s="813"/>
      <c r="B6" s="217" t="s">
        <v>473</v>
      </c>
      <c r="C6" s="988" t="s">
        <v>481</v>
      </c>
      <c r="D6" s="988"/>
      <c r="E6" s="237">
        <v>0.8</v>
      </c>
      <c r="F6" s="813"/>
      <c r="G6" s="813"/>
      <c r="H6" s="813"/>
      <c r="I6" s="813"/>
    </row>
    <row r="7" spans="1:13" ht="45.75" customHeight="1" x14ac:dyDescent="0.2">
      <c r="A7" s="813"/>
      <c r="B7" s="218" t="s">
        <v>474</v>
      </c>
      <c r="C7" s="988" t="s">
        <v>480</v>
      </c>
      <c r="D7" s="988"/>
      <c r="E7" s="237">
        <v>0.6</v>
      </c>
      <c r="F7" s="813"/>
      <c r="G7" s="813"/>
      <c r="H7" s="813"/>
      <c r="I7" s="813"/>
    </row>
    <row r="8" spans="1:13" ht="45.75" customHeight="1" x14ac:dyDescent="0.2">
      <c r="A8" s="813"/>
      <c r="B8" s="219" t="s">
        <v>475</v>
      </c>
      <c r="C8" s="988" t="s">
        <v>478</v>
      </c>
      <c r="D8" s="988"/>
      <c r="E8" s="237">
        <v>0.4</v>
      </c>
      <c r="F8" s="813"/>
      <c r="G8" s="813"/>
      <c r="H8" s="813"/>
      <c r="I8" s="813"/>
    </row>
    <row r="9" spans="1:13" ht="45.75" customHeight="1" thickBot="1" x14ac:dyDescent="0.25">
      <c r="A9" s="813"/>
      <c r="B9" s="220" t="s">
        <v>476</v>
      </c>
      <c r="C9" s="989" t="s">
        <v>479</v>
      </c>
      <c r="D9" s="989"/>
      <c r="E9" s="238">
        <v>0.2</v>
      </c>
      <c r="F9" s="813"/>
      <c r="G9" s="813"/>
      <c r="H9" s="813"/>
      <c r="I9" s="813"/>
    </row>
    <row r="10" spans="1:13" s="229" customFormat="1" ht="17.25" customHeight="1" thickBot="1" x14ac:dyDescent="0.25">
      <c r="A10" s="813"/>
      <c r="B10" s="994"/>
      <c r="C10" s="994"/>
      <c r="D10" s="994"/>
      <c r="E10" s="994"/>
      <c r="F10" s="813"/>
      <c r="G10" s="813"/>
      <c r="H10" s="813"/>
      <c r="I10" s="813"/>
      <c r="J10"/>
      <c r="K10"/>
      <c r="L10"/>
      <c r="M10"/>
    </row>
    <row r="11" spans="1:13" s="222" customFormat="1" ht="42" customHeight="1" thickBot="1" x14ac:dyDescent="0.25">
      <c r="A11" s="813"/>
      <c r="B11" s="1011" t="s">
        <v>515</v>
      </c>
      <c r="C11" s="1012"/>
      <c r="D11" s="1012"/>
      <c r="E11" s="1013"/>
      <c r="F11" s="813"/>
      <c r="G11" s="813"/>
      <c r="H11" s="813"/>
      <c r="I11" s="813"/>
      <c r="J11"/>
      <c r="K11"/>
      <c r="L11"/>
      <c r="M11"/>
    </row>
    <row r="12" spans="1:13" s="222" customFormat="1" ht="48.75" customHeight="1" thickBot="1" x14ac:dyDescent="0.25">
      <c r="A12" s="813"/>
      <c r="B12" s="1014" t="s">
        <v>516</v>
      </c>
      <c r="C12" s="1015"/>
      <c r="D12" s="1015"/>
      <c r="E12" s="1016"/>
      <c r="F12" s="813"/>
      <c r="G12" s="813"/>
      <c r="H12" s="813"/>
      <c r="I12" s="813"/>
      <c r="J12"/>
      <c r="K12"/>
      <c r="L12"/>
      <c r="M12"/>
    </row>
    <row r="13" spans="1:13" ht="45.75" customHeight="1" thickBot="1" x14ac:dyDescent="0.25">
      <c r="A13" s="813"/>
      <c r="B13" s="231" t="s">
        <v>496</v>
      </c>
      <c r="C13" s="239" t="s">
        <v>517</v>
      </c>
      <c r="D13" s="1007" t="s">
        <v>497</v>
      </c>
      <c r="E13" s="1008"/>
      <c r="F13" s="813"/>
      <c r="G13" s="813"/>
      <c r="H13" s="813"/>
      <c r="I13" s="813"/>
    </row>
    <row r="14" spans="1:13" ht="45.75" customHeight="1" x14ac:dyDescent="0.2">
      <c r="A14" s="813"/>
      <c r="B14" s="232" t="s">
        <v>502</v>
      </c>
      <c r="C14" s="225" t="s">
        <v>507</v>
      </c>
      <c r="D14" s="1009" t="s">
        <v>512</v>
      </c>
      <c r="E14" s="1010"/>
      <c r="F14" s="813"/>
      <c r="G14" s="813"/>
      <c r="H14" s="813"/>
      <c r="I14" s="813"/>
    </row>
    <row r="15" spans="1:13" ht="45.75" customHeight="1" x14ac:dyDescent="0.2">
      <c r="A15" s="813"/>
      <c r="B15" s="228" t="s">
        <v>501</v>
      </c>
      <c r="C15" s="223" t="s">
        <v>506</v>
      </c>
      <c r="D15" s="981" t="s">
        <v>508</v>
      </c>
      <c r="E15" s="982"/>
      <c r="F15" s="813"/>
      <c r="G15" s="813"/>
      <c r="H15" s="813"/>
      <c r="I15" s="813"/>
    </row>
    <row r="16" spans="1:13" ht="45.75" customHeight="1" x14ac:dyDescent="0.2">
      <c r="A16" s="813"/>
      <c r="B16" s="227" t="s">
        <v>500</v>
      </c>
      <c r="C16" s="223" t="s">
        <v>505</v>
      </c>
      <c r="D16" s="981" t="s">
        <v>509</v>
      </c>
      <c r="E16" s="982"/>
      <c r="F16" s="813"/>
      <c r="G16" s="813"/>
      <c r="H16" s="813"/>
      <c r="I16" s="813"/>
    </row>
    <row r="17" spans="1:9" ht="45.75" customHeight="1" x14ac:dyDescent="0.2">
      <c r="A17" s="813"/>
      <c r="B17" s="226" t="s">
        <v>499</v>
      </c>
      <c r="C17" s="223" t="s">
        <v>504</v>
      </c>
      <c r="D17" s="981" t="s">
        <v>510</v>
      </c>
      <c r="E17" s="982"/>
      <c r="F17" s="813"/>
      <c r="G17" s="813"/>
      <c r="H17" s="813"/>
      <c r="I17" s="813"/>
    </row>
    <row r="18" spans="1:9" ht="45.75" customHeight="1" thickBot="1" x14ac:dyDescent="0.25">
      <c r="A18" s="813"/>
      <c r="B18" s="230" t="s">
        <v>498</v>
      </c>
      <c r="C18" s="224" t="s">
        <v>503</v>
      </c>
      <c r="D18" s="983" t="s">
        <v>511</v>
      </c>
      <c r="E18" s="984"/>
      <c r="F18" s="813"/>
      <c r="G18" s="813"/>
      <c r="H18" s="813"/>
      <c r="I18" s="813"/>
    </row>
    <row r="19" spans="1:9" ht="16.5" customHeight="1" x14ac:dyDescent="0.2">
      <c r="A19" s="813"/>
      <c r="B19" s="1001"/>
      <c r="C19" s="1002"/>
      <c r="D19" s="1002"/>
      <c r="E19" s="1003"/>
      <c r="F19" s="813"/>
      <c r="G19" s="813"/>
      <c r="H19" s="813"/>
      <c r="I19" s="813"/>
    </row>
    <row r="20" spans="1:9" ht="16.5" customHeight="1" x14ac:dyDescent="0.2">
      <c r="A20" s="813"/>
      <c r="B20" s="1004"/>
      <c r="C20" s="1005"/>
      <c r="D20" s="1005"/>
      <c r="E20" s="1006"/>
      <c r="F20" s="813"/>
      <c r="G20" s="813"/>
      <c r="H20" s="813"/>
      <c r="I20" s="813"/>
    </row>
    <row r="21" spans="1:9" ht="45.75" customHeight="1" x14ac:dyDescent="0.2">
      <c r="A21" s="813"/>
      <c r="B21" s="995" t="s">
        <v>518</v>
      </c>
      <c r="C21" s="996"/>
      <c r="D21" s="996"/>
      <c r="E21" s="997"/>
      <c r="F21" s="813"/>
      <c r="G21" s="813"/>
      <c r="H21" s="813"/>
      <c r="I21" s="813"/>
    </row>
    <row r="22" spans="1:9" ht="17.25" customHeight="1" x14ac:dyDescent="0.2">
      <c r="A22" s="813"/>
      <c r="B22" s="998"/>
      <c r="C22" s="999"/>
      <c r="D22" s="999"/>
      <c r="E22" s="1000"/>
      <c r="F22" s="813"/>
      <c r="G22" s="813"/>
      <c r="H22" s="813"/>
      <c r="I22" s="813"/>
    </row>
    <row r="23" spans="1:9" ht="36.75" customHeight="1" x14ac:dyDescent="0.2"/>
    <row r="24" spans="1:9" ht="36.75" customHeight="1" x14ac:dyDescent="0.2"/>
    <row r="25" spans="1:9" ht="36.75" customHeight="1" x14ac:dyDescent="0.2"/>
    <row r="26" spans="1:9" ht="36.75" customHeight="1" x14ac:dyDescent="0.2"/>
    <row r="27" spans="1:9" ht="36.75" customHeight="1" x14ac:dyDescent="0.2"/>
    <row r="28" spans="1:9" ht="36.75" customHeight="1" x14ac:dyDescent="0.2"/>
  </sheetData>
  <sheetProtection algorithmName="SHA-512" hashValue="+DDra+pixORzVKAY9vKFtd4oSXaohofm5VCbrr3mYiQeANEPIpownrc4idnovKOZuIp45Ia/ixX7kVtvHOUXJw==" saltValue="9bzAQUh9NMpJAg+rsRdRSA==" spinCount="100000" sheet="1" objects="1" scenarios="1"/>
  <mergeCells count="23">
    <mergeCell ref="F1:I22"/>
    <mergeCell ref="B1:E1"/>
    <mergeCell ref="B10:E10"/>
    <mergeCell ref="B21:E21"/>
    <mergeCell ref="B22:E22"/>
    <mergeCell ref="B19:E20"/>
    <mergeCell ref="D13:E13"/>
    <mergeCell ref="D14:E14"/>
    <mergeCell ref="D15:E15"/>
    <mergeCell ref="D16:E16"/>
    <mergeCell ref="B11:E11"/>
    <mergeCell ref="B12:E12"/>
    <mergeCell ref="A1:A22"/>
    <mergeCell ref="D17:E17"/>
    <mergeCell ref="D18:E18"/>
    <mergeCell ref="B2:E2"/>
    <mergeCell ref="C5:D5"/>
    <mergeCell ref="C6:D6"/>
    <mergeCell ref="C7:D7"/>
    <mergeCell ref="C8:D8"/>
    <mergeCell ref="C9:D9"/>
    <mergeCell ref="B3:E3"/>
    <mergeCell ref="C4:D4"/>
  </mergeCells>
  <printOptions horizontalCentered="1" verticalCentered="1"/>
  <pageMargins left="0.70866141732283472" right="0.70866141732283472" top="0.74803149606299213" bottom="0.74803149606299213" header="0.31496062992125984" footer="0.31496062992125984"/>
  <pageSetup scale="3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249977111117893"/>
  </sheetPr>
  <dimension ref="B1:U30"/>
  <sheetViews>
    <sheetView view="pageBreakPreview" zoomScale="55" zoomScaleNormal="100" zoomScaleSheetLayoutView="55" workbookViewId="0">
      <selection activeCell="Z12" sqref="Z12"/>
    </sheetView>
  </sheetViews>
  <sheetFormatPr baseColWidth="10" defaultRowHeight="12.75" x14ac:dyDescent="0.2"/>
  <cols>
    <col min="1" max="1" width="6.28515625" customWidth="1"/>
    <col min="2" max="2" width="20.140625" customWidth="1"/>
    <col min="3" max="3" width="6.85546875" customWidth="1"/>
    <col min="4" max="4" width="15" customWidth="1"/>
    <col min="5" max="5" width="6.140625" customWidth="1"/>
    <col min="6" max="10" width="24.28515625" customWidth="1"/>
    <col min="11" max="11" width="6.85546875" style="168" customWidth="1"/>
    <col min="12" max="12" width="20.28515625" style="168" customWidth="1"/>
    <col min="13" max="13" width="6.85546875" style="168" customWidth="1"/>
    <col min="14" max="14" width="15" style="168" customWidth="1"/>
    <col min="15" max="15" width="7.140625" style="168" customWidth="1"/>
    <col min="16" max="20" width="24.28515625" style="168" customWidth="1"/>
    <col min="21" max="21" width="3.85546875" customWidth="1"/>
    <col min="24" max="24" width="11.42578125" customWidth="1"/>
  </cols>
  <sheetData>
    <row r="1" spans="2:20" ht="13.5" thickBot="1" x14ac:dyDescent="0.25"/>
    <row r="2" spans="2:20" ht="18.75" customHeight="1" x14ac:dyDescent="0.2">
      <c r="B2" s="1031" t="s">
        <v>321</v>
      </c>
      <c r="C2" s="1032"/>
      <c r="D2" s="1032"/>
      <c r="E2" s="1032"/>
      <c r="F2" s="1032"/>
      <c r="G2" s="1032"/>
      <c r="H2" s="1032"/>
      <c r="I2" s="1032"/>
      <c r="J2" s="1033"/>
      <c r="K2"/>
      <c r="L2" s="1017" t="s">
        <v>442</v>
      </c>
      <c r="M2" s="1018"/>
      <c r="N2" s="1018"/>
      <c r="O2" s="1018"/>
      <c r="P2" s="1018"/>
      <c r="Q2" s="1018"/>
      <c r="R2" s="1018"/>
      <c r="S2" s="1018"/>
      <c r="T2" s="1019"/>
    </row>
    <row r="3" spans="2:20" ht="18" customHeight="1" thickBot="1" x14ac:dyDescent="0.25">
      <c r="B3" s="1034"/>
      <c r="C3" s="1035"/>
      <c r="D3" s="1035"/>
      <c r="E3" s="1035"/>
      <c r="F3" s="1035"/>
      <c r="G3" s="1035"/>
      <c r="H3" s="1035"/>
      <c r="I3" s="1035"/>
      <c r="J3" s="1036"/>
      <c r="K3"/>
      <c r="L3" s="1020"/>
      <c r="M3" s="1021"/>
      <c r="N3" s="1021"/>
      <c r="O3" s="1021"/>
      <c r="P3" s="1021"/>
      <c r="Q3" s="1021"/>
      <c r="R3" s="1021"/>
      <c r="S3" s="1021"/>
      <c r="T3" s="1022"/>
    </row>
    <row r="4" spans="2:20" ht="13.5" thickBot="1" x14ac:dyDescent="0.25">
      <c r="K4"/>
      <c r="L4"/>
      <c r="M4"/>
      <c r="N4"/>
      <c r="O4"/>
      <c r="P4"/>
      <c r="Q4"/>
      <c r="R4"/>
      <c r="S4"/>
      <c r="T4"/>
    </row>
    <row r="5" spans="2:20" ht="66" customHeight="1" x14ac:dyDescent="0.2">
      <c r="B5" s="110" t="s">
        <v>315</v>
      </c>
      <c r="C5" s="1023" t="s">
        <v>435</v>
      </c>
      <c r="D5" s="171" t="s">
        <v>430</v>
      </c>
      <c r="E5" s="108"/>
      <c r="F5" s="170"/>
      <c r="G5" s="170"/>
      <c r="H5" s="170"/>
      <c r="I5" s="170"/>
      <c r="J5" s="163"/>
      <c r="K5"/>
      <c r="L5" s="110" t="s">
        <v>315</v>
      </c>
      <c r="M5" s="1023" t="s">
        <v>435</v>
      </c>
      <c r="N5" s="193" t="s">
        <v>430</v>
      </c>
      <c r="O5" s="108"/>
      <c r="P5" s="169"/>
      <c r="Q5" s="169"/>
      <c r="R5" s="170"/>
      <c r="S5" s="170"/>
      <c r="T5" s="163"/>
    </row>
    <row r="6" spans="2:20" ht="66" customHeight="1" x14ac:dyDescent="0.2">
      <c r="B6" s="110" t="s">
        <v>316</v>
      </c>
      <c r="C6" s="1024"/>
      <c r="D6" s="171" t="s">
        <v>434</v>
      </c>
      <c r="E6" s="108"/>
      <c r="F6" s="164"/>
      <c r="G6" s="164"/>
      <c r="H6" s="170"/>
      <c r="I6" s="170"/>
      <c r="J6" s="163"/>
      <c r="K6"/>
      <c r="L6" s="110" t="s">
        <v>316</v>
      </c>
      <c r="M6" s="1024"/>
      <c r="N6" s="194" t="s">
        <v>434</v>
      </c>
      <c r="O6" s="108"/>
      <c r="P6" s="169"/>
      <c r="Q6" s="169"/>
      <c r="R6" s="170"/>
      <c r="S6" s="170"/>
      <c r="T6" s="163"/>
    </row>
    <row r="7" spans="2:20" ht="66" customHeight="1" x14ac:dyDescent="0.2">
      <c r="B7" s="110" t="s">
        <v>317</v>
      </c>
      <c r="C7" s="1024"/>
      <c r="D7" s="171" t="s">
        <v>433</v>
      </c>
      <c r="E7" s="108"/>
      <c r="F7" s="165"/>
      <c r="G7" s="164"/>
      <c r="H7" s="164"/>
      <c r="I7" s="170"/>
      <c r="J7" s="163"/>
      <c r="K7"/>
      <c r="L7" s="110" t="s">
        <v>317</v>
      </c>
      <c r="M7" s="1024"/>
      <c r="N7" s="195" t="s">
        <v>433</v>
      </c>
      <c r="O7" s="108"/>
      <c r="P7" s="169"/>
      <c r="Q7" s="169"/>
      <c r="R7" s="164"/>
      <c r="S7" s="170"/>
      <c r="T7" s="163"/>
    </row>
    <row r="8" spans="2:20" ht="66" customHeight="1" x14ac:dyDescent="0.2">
      <c r="B8" s="110" t="s">
        <v>318</v>
      </c>
      <c r="C8" s="1024"/>
      <c r="D8" s="171" t="s">
        <v>432</v>
      </c>
      <c r="E8" s="108"/>
      <c r="F8" s="165"/>
      <c r="G8" s="165"/>
      <c r="H8" s="164"/>
      <c r="I8" s="170"/>
      <c r="J8" s="163"/>
      <c r="K8"/>
      <c r="L8" s="110" t="s">
        <v>318</v>
      </c>
      <c r="M8" s="1024"/>
      <c r="N8" s="196" t="s">
        <v>432</v>
      </c>
      <c r="O8" s="108"/>
      <c r="P8" s="169"/>
      <c r="Q8" s="169"/>
      <c r="R8" s="164"/>
      <c r="S8" s="170"/>
      <c r="T8" s="163"/>
    </row>
    <row r="9" spans="2:20" ht="66" customHeight="1" thickBot="1" x14ac:dyDescent="0.25">
      <c r="B9" s="110" t="s">
        <v>319</v>
      </c>
      <c r="C9" s="1025"/>
      <c r="D9" s="171" t="s">
        <v>431</v>
      </c>
      <c r="E9" s="108"/>
      <c r="F9" s="165"/>
      <c r="G9" s="165"/>
      <c r="H9" s="164"/>
      <c r="I9" s="170"/>
      <c r="J9" s="163"/>
      <c r="K9"/>
      <c r="L9" s="110" t="s">
        <v>319</v>
      </c>
      <c r="M9" s="1025"/>
      <c r="N9" s="197" t="s">
        <v>431</v>
      </c>
      <c r="O9" s="108"/>
      <c r="P9" s="169"/>
      <c r="Q9" s="169"/>
      <c r="R9" s="164"/>
      <c r="S9" s="170"/>
      <c r="T9" s="163"/>
    </row>
    <row r="10" spans="2:20" ht="38.25" customHeight="1" x14ac:dyDescent="0.2">
      <c r="F10" s="171" t="s">
        <v>437</v>
      </c>
      <c r="G10" s="171" t="s">
        <v>439</v>
      </c>
      <c r="H10" s="171" t="s">
        <v>438</v>
      </c>
      <c r="I10" s="171" t="s">
        <v>440</v>
      </c>
      <c r="J10" s="171" t="s">
        <v>441</v>
      </c>
      <c r="K10"/>
      <c r="L10"/>
      <c r="M10"/>
      <c r="N10"/>
      <c r="O10"/>
      <c r="P10" s="171" t="s">
        <v>437</v>
      </c>
      <c r="Q10" s="171" t="s">
        <v>439</v>
      </c>
      <c r="R10" s="171" t="s">
        <v>438</v>
      </c>
      <c r="S10" s="171" t="s">
        <v>440</v>
      </c>
      <c r="T10" s="171" t="s">
        <v>441</v>
      </c>
    </row>
    <row r="11" spans="2:20" ht="34.5" customHeight="1" thickBot="1" x14ac:dyDescent="0.25">
      <c r="F11" s="108"/>
      <c r="G11" s="108"/>
      <c r="H11" s="108"/>
      <c r="I11" s="108"/>
      <c r="J11" s="108"/>
      <c r="K11"/>
      <c r="L11"/>
      <c r="M11"/>
      <c r="N11"/>
      <c r="O11"/>
      <c r="P11" s="108"/>
      <c r="Q11" s="108"/>
      <c r="R11" s="108"/>
      <c r="S11" s="108"/>
      <c r="T11" s="108"/>
    </row>
    <row r="12" spans="2:20" ht="33" customHeight="1" thickBot="1" x14ac:dyDescent="0.25">
      <c r="F12" s="1026" t="s">
        <v>436</v>
      </c>
      <c r="G12" s="1027"/>
      <c r="H12" s="1027"/>
      <c r="I12" s="1027"/>
      <c r="J12" s="1028"/>
      <c r="K12"/>
      <c r="L12"/>
      <c r="M12"/>
      <c r="N12"/>
      <c r="O12"/>
      <c r="P12" s="1026" t="s">
        <v>436</v>
      </c>
      <c r="Q12" s="1027"/>
      <c r="R12" s="1027"/>
      <c r="S12" s="1027"/>
      <c r="T12" s="1028"/>
    </row>
    <row r="13" spans="2:20" x14ac:dyDescent="0.2">
      <c r="K13"/>
      <c r="L13"/>
      <c r="M13"/>
      <c r="N13"/>
      <c r="O13"/>
      <c r="P13"/>
      <c r="Q13"/>
      <c r="R13"/>
      <c r="S13"/>
      <c r="T13"/>
    </row>
    <row r="14" spans="2:20" ht="41.25" customHeight="1" x14ac:dyDescent="0.2">
      <c r="B14" s="1029" t="s">
        <v>164</v>
      </c>
      <c r="C14" s="1030"/>
      <c r="D14" s="202"/>
      <c r="E14" s="202"/>
      <c r="F14" s="198" t="s">
        <v>443</v>
      </c>
      <c r="G14" s="202"/>
      <c r="H14" s="199" t="s">
        <v>74</v>
      </c>
      <c r="I14" s="200"/>
      <c r="J14" s="201" t="s">
        <v>165</v>
      </c>
      <c r="K14"/>
      <c r="L14" s="1029" t="s">
        <v>164</v>
      </c>
      <c r="M14" s="1030"/>
      <c r="N14" s="202"/>
      <c r="O14" s="202"/>
      <c r="P14" s="198" t="s">
        <v>443</v>
      </c>
      <c r="Q14" s="202"/>
      <c r="R14" s="199" t="s">
        <v>74</v>
      </c>
      <c r="S14" s="200"/>
      <c r="T14" s="201" t="s">
        <v>165</v>
      </c>
    </row>
    <row r="15" spans="2:20" x14ac:dyDescent="0.2">
      <c r="K15"/>
      <c r="L15"/>
      <c r="M15"/>
      <c r="N15"/>
      <c r="O15"/>
      <c r="P15"/>
      <c r="Q15"/>
      <c r="R15"/>
      <c r="S15"/>
      <c r="T15"/>
    </row>
    <row r="16" spans="2:20" ht="18" customHeight="1" thickBot="1" x14ac:dyDescent="0.25">
      <c r="K16"/>
      <c r="L16"/>
      <c r="M16"/>
      <c r="N16"/>
      <c r="O16"/>
      <c r="P16"/>
      <c r="Q16"/>
      <c r="R16"/>
      <c r="S16"/>
      <c r="T16"/>
    </row>
    <row r="17" spans="2:21" x14ac:dyDescent="0.2">
      <c r="B17" s="1037" t="s">
        <v>320</v>
      </c>
      <c r="C17" s="1038"/>
      <c r="D17" s="1038"/>
      <c r="E17" s="1038"/>
      <c r="F17" s="1038"/>
      <c r="G17" s="1038"/>
      <c r="H17" s="1038"/>
      <c r="I17" s="1038"/>
      <c r="J17" s="1039"/>
      <c r="K17"/>
      <c r="L17"/>
      <c r="M17"/>
      <c r="N17"/>
      <c r="O17"/>
      <c r="P17"/>
      <c r="Q17"/>
      <c r="R17"/>
      <c r="S17"/>
      <c r="T17"/>
    </row>
    <row r="18" spans="2:21" ht="23.25" customHeight="1" thickBot="1" x14ac:dyDescent="0.25">
      <c r="B18" s="1040"/>
      <c r="C18" s="1041"/>
      <c r="D18" s="1041"/>
      <c r="E18" s="1041"/>
      <c r="F18" s="1041"/>
      <c r="G18" s="1041"/>
      <c r="H18" s="1041"/>
      <c r="I18" s="1041"/>
      <c r="J18" s="1042"/>
      <c r="K18"/>
      <c r="L18"/>
      <c r="M18"/>
      <c r="N18"/>
      <c r="O18"/>
      <c r="P18"/>
      <c r="Q18"/>
      <c r="R18"/>
      <c r="S18"/>
      <c r="T18"/>
    </row>
    <row r="19" spans="2:21" ht="13.5" thickBot="1" x14ac:dyDescent="0.25">
      <c r="K19"/>
      <c r="L19"/>
      <c r="M19"/>
      <c r="N19"/>
      <c r="O19"/>
      <c r="P19"/>
      <c r="Q19"/>
      <c r="R19"/>
      <c r="S19"/>
      <c r="T19"/>
    </row>
    <row r="20" spans="2:21" ht="66.75" customHeight="1" x14ac:dyDescent="0.2">
      <c r="B20" s="110" t="s">
        <v>315</v>
      </c>
      <c r="C20" s="1023" t="s">
        <v>435</v>
      </c>
      <c r="D20" s="171" t="s">
        <v>430</v>
      </c>
      <c r="E20" s="108"/>
      <c r="F20" s="170"/>
      <c r="G20" s="170"/>
      <c r="H20" s="170"/>
      <c r="I20" s="170"/>
      <c r="J20" s="163"/>
      <c r="K20"/>
      <c r="L20"/>
      <c r="M20"/>
      <c r="N20"/>
      <c r="O20"/>
      <c r="P20"/>
      <c r="Q20"/>
      <c r="R20"/>
      <c r="S20"/>
      <c r="T20"/>
    </row>
    <row r="21" spans="2:21" ht="66.75" customHeight="1" x14ac:dyDescent="0.2">
      <c r="B21" s="110" t="s">
        <v>316</v>
      </c>
      <c r="C21" s="1024"/>
      <c r="D21" s="171" t="s">
        <v>434</v>
      </c>
      <c r="E21" s="108"/>
      <c r="F21" s="164"/>
      <c r="G21" s="164"/>
      <c r="H21" s="170"/>
      <c r="I21" s="170"/>
      <c r="J21" s="163"/>
      <c r="K21"/>
      <c r="L21"/>
      <c r="M21"/>
      <c r="N21"/>
      <c r="O21"/>
      <c r="P21"/>
      <c r="Q21"/>
      <c r="R21"/>
      <c r="S21"/>
      <c r="T21"/>
    </row>
    <row r="22" spans="2:21" ht="66.75" customHeight="1" x14ac:dyDescent="0.2">
      <c r="B22" s="110" t="s">
        <v>317</v>
      </c>
      <c r="C22" s="1024"/>
      <c r="D22" s="171" t="s">
        <v>433</v>
      </c>
      <c r="E22" s="108"/>
      <c r="F22" s="165"/>
      <c r="G22" s="164"/>
      <c r="H22" s="164"/>
      <c r="I22" s="170"/>
      <c r="J22" s="163"/>
      <c r="K22"/>
      <c r="L22"/>
      <c r="M22"/>
      <c r="N22"/>
      <c r="O22"/>
      <c r="P22"/>
      <c r="Q22"/>
      <c r="R22"/>
      <c r="S22"/>
      <c r="T22"/>
    </row>
    <row r="23" spans="2:21" ht="66.75" customHeight="1" x14ac:dyDescent="0.2">
      <c r="B23" s="110" t="s">
        <v>318</v>
      </c>
      <c r="C23" s="1024"/>
      <c r="D23" s="171" t="s">
        <v>432</v>
      </c>
      <c r="E23" s="108"/>
      <c r="F23" s="165"/>
      <c r="G23" s="165"/>
      <c r="H23" s="164"/>
      <c r="I23" s="170"/>
      <c r="J23" s="163"/>
      <c r="K23"/>
      <c r="L23"/>
      <c r="M23"/>
      <c r="N23"/>
      <c r="O23"/>
      <c r="P23"/>
      <c r="Q23"/>
      <c r="R23"/>
      <c r="S23"/>
      <c r="T23"/>
    </row>
    <row r="24" spans="2:21" ht="66.75" customHeight="1" thickBot="1" x14ac:dyDescent="0.25">
      <c r="B24" s="110" t="s">
        <v>319</v>
      </c>
      <c r="C24" s="1025"/>
      <c r="D24" s="171" t="s">
        <v>431</v>
      </c>
      <c r="E24" s="108"/>
      <c r="F24" s="165"/>
      <c r="G24" s="165"/>
      <c r="H24" s="164"/>
      <c r="I24" s="170"/>
      <c r="J24" s="163"/>
      <c r="K24"/>
      <c r="L24"/>
      <c r="M24"/>
      <c r="N24"/>
      <c r="O24"/>
      <c r="P24"/>
      <c r="Q24"/>
      <c r="R24"/>
      <c r="S24"/>
      <c r="T24"/>
    </row>
    <row r="25" spans="2:21" ht="36.75" customHeight="1" x14ac:dyDescent="0.2">
      <c r="F25" s="171" t="s">
        <v>437</v>
      </c>
      <c r="G25" s="171" t="s">
        <v>439</v>
      </c>
      <c r="H25" s="171" t="s">
        <v>438</v>
      </c>
      <c r="I25" s="171" t="s">
        <v>440</v>
      </c>
      <c r="J25" s="171" t="s">
        <v>441</v>
      </c>
      <c r="K25"/>
      <c r="L25"/>
      <c r="M25"/>
      <c r="N25"/>
      <c r="O25"/>
      <c r="P25"/>
      <c r="Q25"/>
      <c r="R25"/>
      <c r="S25"/>
      <c r="T25"/>
    </row>
    <row r="26" spans="2:21" ht="33" customHeight="1" x14ac:dyDescent="0.2">
      <c r="F26" s="108"/>
      <c r="G26" s="108"/>
      <c r="H26" s="108"/>
      <c r="I26" s="108"/>
      <c r="J26" s="108"/>
      <c r="K26"/>
      <c r="L26"/>
      <c r="M26"/>
      <c r="N26"/>
      <c r="O26"/>
      <c r="P26"/>
      <c r="Q26"/>
      <c r="R26"/>
      <c r="S26"/>
      <c r="T26"/>
    </row>
    <row r="27" spans="2:21" s="109" customFormat="1" ht="33.75" customHeight="1" x14ac:dyDescent="0.2">
      <c r="F27" s="1044" t="s">
        <v>436</v>
      </c>
      <c r="G27" s="1044"/>
      <c r="H27" s="1044"/>
      <c r="I27" s="1044"/>
      <c r="J27" s="1044"/>
      <c r="K27"/>
      <c r="L27"/>
      <c r="M27"/>
      <c r="N27"/>
      <c r="O27"/>
      <c r="P27"/>
      <c r="Q27"/>
      <c r="R27"/>
      <c r="S27"/>
      <c r="T27"/>
      <c r="U27" s="106"/>
    </row>
    <row r="28" spans="2:21" x14ac:dyDescent="0.2">
      <c r="K28"/>
      <c r="L28"/>
      <c r="M28"/>
      <c r="N28"/>
      <c r="O28"/>
      <c r="P28"/>
      <c r="Q28"/>
      <c r="R28"/>
      <c r="S28"/>
      <c r="T28"/>
    </row>
    <row r="29" spans="2:21" ht="42" customHeight="1" x14ac:dyDescent="0.2">
      <c r="B29" s="1029" t="s">
        <v>164</v>
      </c>
      <c r="C29" s="1030"/>
      <c r="F29" s="198" t="s">
        <v>443</v>
      </c>
      <c r="H29" s="199" t="s">
        <v>74</v>
      </c>
      <c r="I29" s="200"/>
      <c r="J29" s="201" t="s">
        <v>165</v>
      </c>
      <c r="K29"/>
      <c r="L29"/>
      <c r="M29"/>
      <c r="N29"/>
      <c r="O29"/>
      <c r="P29"/>
      <c r="Q29"/>
      <c r="R29"/>
      <c r="S29"/>
      <c r="T29"/>
    </row>
    <row r="30" spans="2:21" ht="28.5" customHeight="1" x14ac:dyDescent="0.2">
      <c r="B30" s="1043" t="s">
        <v>322</v>
      </c>
      <c r="C30" s="1043"/>
      <c r="D30" s="1043"/>
      <c r="E30" s="1043"/>
      <c r="F30" s="1043"/>
      <c r="G30" s="1043"/>
      <c r="H30" s="1043"/>
      <c r="I30" s="1043"/>
      <c r="J30" s="1043"/>
      <c r="K30"/>
      <c r="L30"/>
      <c r="M30"/>
      <c r="N30"/>
      <c r="O30"/>
      <c r="P30"/>
      <c r="Q30"/>
      <c r="R30"/>
      <c r="S30"/>
      <c r="T30"/>
    </row>
  </sheetData>
  <sheetProtection algorithmName="SHA-512" hashValue="VrgXPbjmuyx/XDTWubAzKHS4ssbahoc70sSXPsh2D0CAJAMg8tDh6xRPv2Z9ct755IxC+llYedzRooG7Hs8NNQ==" saltValue="P/9iGq0QC+8Bb0YAJ69OBA==" spinCount="100000" sheet="1" objects="1" scenarios="1"/>
  <mergeCells count="13">
    <mergeCell ref="B17:J18"/>
    <mergeCell ref="B30:J30"/>
    <mergeCell ref="C5:C9"/>
    <mergeCell ref="C20:C24"/>
    <mergeCell ref="F12:J12"/>
    <mergeCell ref="F27:J27"/>
    <mergeCell ref="B14:C14"/>
    <mergeCell ref="B29:C29"/>
    <mergeCell ref="L2:T3"/>
    <mergeCell ref="M5:M9"/>
    <mergeCell ref="P12:T12"/>
    <mergeCell ref="L14:M14"/>
    <mergeCell ref="B2:J3"/>
  </mergeCells>
  <printOptions horizontalCentered="1" verticalCentered="1"/>
  <pageMargins left="0.70866141732283472" right="0.70866141732283472" top="0.74803149606299213" bottom="0.74803149606299213" header="0.31496062992125984" footer="0.31496062992125984"/>
  <pageSetup scale="52" orientation="portrait" r:id="rId1"/>
  <rowBreaks count="1" manualBreakCount="1">
    <brk id="30" min="1"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499984740745262"/>
    <pageSetUpPr fitToPage="1"/>
  </sheetPr>
  <dimension ref="B1:R40"/>
  <sheetViews>
    <sheetView workbookViewId="0">
      <selection activeCell="H12" sqref="H12:Q13"/>
    </sheetView>
  </sheetViews>
  <sheetFormatPr baseColWidth="10" defaultRowHeight="12.75" x14ac:dyDescent="0.2"/>
  <cols>
    <col min="1" max="1" width="2" customWidth="1"/>
    <col min="2" max="2" width="7.5703125" style="107" customWidth="1"/>
    <col min="3" max="3" width="32.7109375" customWidth="1"/>
    <col min="4" max="4" width="48.42578125" customWidth="1"/>
    <col min="5" max="6" width="8.140625" customWidth="1"/>
    <col min="7" max="7" width="2" customWidth="1"/>
    <col min="10" max="10" width="9.140625" customWidth="1"/>
    <col min="11" max="11" width="15.42578125" customWidth="1"/>
    <col min="12" max="12" width="5.85546875" customWidth="1"/>
    <col min="16" max="16" width="11.42578125" customWidth="1"/>
    <col min="17" max="17" width="13.42578125" customWidth="1"/>
    <col min="18" max="18" width="4.42578125" customWidth="1"/>
  </cols>
  <sheetData>
    <row r="1" spans="2:18" ht="12.75" customHeight="1" thickBot="1" x14ac:dyDescent="0.25">
      <c r="B1" s="993"/>
      <c r="C1" s="993"/>
      <c r="D1" s="993"/>
      <c r="E1" s="993"/>
      <c r="F1" s="993"/>
      <c r="G1" s="813"/>
      <c r="H1" s="710"/>
      <c r="I1" s="710"/>
      <c r="J1" s="710"/>
      <c r="K1" s="710"/>
      <c r="L1" s="710"/>
      <c r="M1" s="710"/>
      <c r="N1" s="710"/>
      <c r="O1" s="710"/>
      <c r="P1" s="710"/>
      <c r="Q1" s="710"/>
      <c r="R1" s="813"/>
    </row>
    <row r="2" spans="2:18" ht="16.5" customHeight="1" x14ac:dyDescent="0.2">
      <c r="B2" s="1175" t="s">
        <v>389</v>
      </c>
      <c r="C2" s="1176"/>
      <c r="D2" s="1176"/>
      <c r="E2" s="1176"/>
      <c r="F2" s="1177"/>
      <c r="G2" s="813"/>
      <c r="H2" s="985" t="s">
        <v>728</v>
      </c>
      <c r="I2" s="1097"/>
      <c r="J2" s="1097"/>
      <c r="K2" s="1097"/>
      <c r="L2" s="1097"/>
      <c r="M2" s="1097"/>
      <c r="N2" s="1097"/>
      <c r="O2" s="1097"/>
      <c r="P2" s="1097"/>
      <c r="Q2" s="1098"/>
      <c r="R2" s="813"/>
    </row>
    <row r="3" spans="2:18" ht="16.5" customHeight="1" thickBot="1" x14ac:dyDescent="0.25">
      <c r="B3" s="1178"/>
      <c r="C3" s="1179"/>
      <c r="D3" s="1179"/>
      <c r="E3" s="1179"/>
      <c r="F3" s="1180"/>
      <c r="G3" s="813"/>
      <c r="H3" s="1099"/>
      <c r="I3" s="1100"/>
      <c r="J3" s="1100"/>
      <c r="K3" s="1100"/>
      <c r="L3" s="1100"/>
      <c r="M3" s="1100"/>
      <c r="N3" s="1100"/>
      <c r="O3" s="1100"/>
      <c r="P3" s="1100"/>
      <c r="Q3" s="1101"/>
      <c r="R3" s="813"/>
    </row>
    <row r="4" spans="2:18" ht="33.75" customHeight="1" thickBot="1" x14ac:dyDescent="0.25">
      <c r="B4" s="1181" t="s">
        <v>390</v>
      </c>
      <c r="C4" s="1182"/>
      <c r="D4" s="1182"/>
      <c r="E4" s="1182"/>
      <c r="F4" s="1183"/>
      <c r="G4" s="813"/>
      <c r="H4" s="1091" t="s">
        <v>740</v>
      </c>
      <c r="I4" s="1092"/>
      <c r="J4" s="1092"/>
      <c r="K4" s="1092"/>
      <c r="L4" s="1092"/>
      <c r="M4" s="1092"/>
      <c r="N4" s="1092"/>
      <c r="O4" s="1092"/>
      <c r="P4" s="1092"/>
      <c r="Q4" s="1093"/>
      <c r="R4" s="813"/>
    </row>
    <row r="5" spans="2:18" ht="13.5" customHeight="1" thickBot="1" x14ac:dyDescent="0.25">
      <c r="B5" s="1162"/>
      <c r="C5" s="1162"/>
      <c r="D5" s="1162"/>
      <c r="E5" s="1162"/>
      <c r="F5" s="1162"/>
      <c r="G5" s="813"/>
      <c r="H5" s="1094"/>
      <c r="I5" s="1095"/>
      <c r="J5" s="1095"/>
      <c r="K5" s="1095"/>
      <c r="L5" s="1095"/>
      <c r="M5" s="1095"/>
      <c r="N5" s="1095"/>
      <c r="O5" s="1095"/>
      <c r="P5" s="1095"/>
      <c r="Q5" s="1096"/>
      <c r="R5" s="813"/>
    </row>
    <row r="6" spans="2:18" ht="27.75" customHeight="1" thickBot="1" x14ac:dyDescent="0.25">
      <c r="B6" s="1184" t="s">
        <v>391</v>
      </c>
      <c r="C6" s="1186" t="s">
        <v>392</v>
      </c>
      <c r="D6" s="1187"/>
      <c r="E6" s="1188" t="s">
        <v>393</v>
      </c>
      <c r="F6" s="1189"/>
      <c r="G6" s="813"/>
      <c r="H6" s="380" t="s">
        <v>730</v>
      </c>
      <c r="I6" s="1115" t="s">
        <v>729</v>
      </c>
      <c r="J6" s="1115"/>
      <c r="K6" s="1112" t="s">
        <v>733</v>
      </c>
      <c r="L6" s="1112"/>
      <c r="M6" s="1112"/>
      <c r="N6" s="1112"/>
      <c r="O6" s="1112"/>
      <c r="P6" s="1113" t="s">
        <v>734</v>
      </c>
      <c r="Q6" s="1114"/>
      <c r="R6" s="813"/>
    </row>
    <row r="7" spans="2:18" ht="27.75" customHeight="1" thickBot="1" x14ac:dyDescent="0.25">
      <c r="B7" s="1185"/>
      <c r="C7" s="1190" t="s">
        <v>394</v>
      </c>
      <c r="D7" s="1191"/>
      <c r="E7" s="214" t="s">
        <v>395</v>
      </c>
      <c r="F7" s="215" t="s">
        <v>396</v>
      </c>
      <c r="G7" s="813"/>
      <c r="H7" s="381">
        <v>5</v>
      </c>
      <c r="I7" s="1116" t="s">
        <v>731</v>
      </c>
      <c r="J7" s="1116"/>
      <c r="K7" s="1105" t="s">
        <v>766</v>
      </c>
      <c r="L7" s="1105"/>
      <c r="M7" s="1105"/>
      <c r="N7" s="1105"/>
      <c r="O7" s="1105"/>
      <c r="P7" s="1106" t="s">
        <v>739</v>
      </c>
      <c r="Q7" s="1107"/>
      <c r="R7" s="813"/>
    </row>
    <row r="8" spans="2:18" ht="30.75" customHeight="1" x14ac:dyDescent="0.2">
      <c r="B8" s="180">
        <v>1</v>
      </c>
      <c r="C8" s="1192" t="s">
        <v>397</v>
      </c>
      <c r="D8" s="1072"/>
      <c r="E8" s="181"/>
      <c r="F8" s="184"/>
      <c r="G8" s="813"/>
      <c r="H8" s="217">
        <v>4</v>
      </c>
      <c r="I8" s="1110" t="s">
        <v>68</v>
      </c>
      <c r="J8" s="1110"/>
      <c r="K8" s="1105" t="s">
        <v>761</v>
      </c>
      <c r="L8" s="1105"/>
      <c r="M8" s="1105"/>
      <c r="N8" s="1105"/>
      <c r="O8" s="1105"/>
      <c r="P8" s="1106" t="s">
        <v>736</v>
      </c>
      <c r="Q8" s="1107"/>
      <c r="R8" s="813"/>
    </row>
    <row r="9" spans="2:18" ht="30.75" customHeight="1" x14ac:dyDescent="0.2">
      <c r="B9" s="176">
        <v>2</v>
      </c>
      <c r="C9" s="1087" t="s">
        <v>398</v>
      </c>
      <c r="D9" s="1088"/>
      <c r="E9" s="182"/>
      <c r="F9" s="185"/>
      <c r="G9" s="813"/>
      <c r="H9" s="218">
        <v>3</v>
      </c>
      <c r="I9" s="1111" t="s">
        <v>69</v>
      </c>
      <c r="J9" s="1111"/>
      <c r="K9" s="1105" t="s">
        <v>735</v>
      </c>
      <c r="L9" s="1105"/>
      <c r="M9" s="1105"/>
      <c r="N9" s="1105"/>
      <c r="O9" s="1105"/>
      <c r="P9" s="1106" t="s">
        <v>738</v>
      </c>
      <c r="Q9" s="1107"/>
      <c r="R9" s="813"/>
    </row>
    <row r="10" spans="2:18" ht="30.75" customHeight="1" x14ac:dyDescent="0.2">
      <c r="B10" s="172">
        <v>3</v>
      </c>
      <c r="C10" s="1089" t="s">
        <v>399</v>
      </c>
      <c r="D10" s="1090"/>
      <c r="E10" s="183"/>
      <c r="F10" s="186"/>
      <c r="G10" s="813"/>
      <c r="H10" s="219">
        <v>2</v>
      </c>
      <c r="I10" s="1108" t="s">
        <v>732</v>
      </c>
      <c r="J10" s="1108"/>
      <c r="K10" s="1105" t="s">
        <v>759</v>
      </c>
      <c r="L10" s="1105"/>
      <c r="M10" s="1105"/>
      <c r="N10" s="1105"/>
      <c r="O10" s="1105"/>
      <c r="P10" s="1106" t="s">
        <v>756</v>
      </c>
      <c r="Q10" s="1107"/>
      <c r="R10" s="813"/>
    </row>
    <row r="11" spans="2:18" ht="30.75" customHeight="1" thickBot="1" x14ac:dyDescent="0.25">
      <c r="B11" s="176">
        <v>4</v>
      </c>
      <c r="C11" s="1087" t="s">
        <v>400</v>
      </c>
      <c r="D11" s="1088"/>
      <c r="E11" s="187"/>
      <c r="F11" s="177"/>
      <c r="G11" s="813"/>
      <c r="H11" s="220">
        <v>1</v>
      </c>
      <c r="I11" s="1109" t="s">
        <v>71</v>
      </c>
      <c r="J11" s="1109"/>
      <c r="K11" s="1102" t="s">
        <v>760</v>
      </c>
      <c r="L11" s="1102"/>
      <c r="M11" s="1102"/>
      <c r="N11" s="1102"/>
      <c r="O11" s="1102"/>
      <c r="P11" s="1103" t="s">
        <v>737</v>
      </c>
      <c r="Q11" s="1104"/>
      <c r="R11" s="813"/>
    </row>
    <row r="12" spans="2:18" ht="30.75" customHeight="1" x14ac:dyDescent="0.2">
      <c r="B12" s="172">
        <v>5</v>
      </c>
      <c r="C12" s="1089" t="s">
        <v>401</v>
      </c>
      <c r="D12" s="1090"/>
      <c r="E12" s="183"/>
      <c r="F12" s="186"/>
      <c r="G12" s="813"/>
      <c r="H12" s="1135"/>
      <c r="I12" s="1135"/>
      <c r="J12" s="1135"/>
      <c r="K12" s="1135"/>
      <c r="L12" s="1135"/>
      <c r="M12" s="1135"/>
      <c r="N12" s="1135"/>
      <c r="O12" s="1135"/>
      <c r="P12" s="1135"/>
      <c r="Q12" s="1135"/>
      <c r="R12" s="813"/>
    </row>
    <row r="13" spans="2:18" ht="30.75" customHeight="1" thickBot="1" x14ac:dyDescent="0.25">
      <c r="B13" s="176">
        <v>6</v>
      </c>
      <c r="C13" s="1087" t="s">
        <v>402</v>
      </c>
      <c r="D13" s="1088"/>
      <c r="E13" s="187"/>
      <c r="F13" s="177"/>
      <c r="G13" s="813"/>
      <c r="H13" s="993"/>
      <c r="I13" s="993"/>
      <c r="J13" s="993"/>
      <c r="K13" s="993"/>
      <c r="L13" s="993"/>
      <c r="M13" s="993"/>
      <c r="N13" s="993"/>
      <c r="O13" s="993"/>
      <c r="P13" s="993"/>
      <c r="Q13" s="993"/>
      <c r="R13" s="813"/>
    </row>
    <row r="14" spans="2:18" ht="30.75" customHeight="1" x14ac:dyDescent="0.2">
      <c r="B14" s="172">
        <v>7</v>
      </c>
      <c r="C14" s="1089" t="s">
        <v>403</v>
      </c>
      <c r="D14" s="1090"/>
      <c r="E14" s="183"/>
      <c r="F14" s="186"/>
      <c r="G14" s="813"/>
      <c r="H14" s="1123" t="s">
        <v>488</v>
      </c>
      <c r="I14" s="1124"/>
      <c r="J14" s="1124"/>
      <c r="K14" s="1124"/>
      <c r="L14" s="1124"/>
      <c r="M14" s="1124"/>
      <c r="N14" s="1124"/>
      <c r="O14" s="1124"/>
      <c r="P14" s="1124"/>
      <c r="Q14" s="1125"/>
      <c r="R14" s="813"/>
    </row>
    <row r="15" spans="2:18" ht="30.75" customHeight="1" x14ac:dyDescent="0.2">
      <c r="B15" s="176">
        <v>8</v>
      </c>
      <c r="C15" s="1087" t="s">
        <v>404</v>
      </c>
      <c r="D15" s="1088"/>
      <c r="E15" s="187"/>
      <c r="F15" s="177"/>
      <c r="G15" s="813"/>
      <c r="H15" s="1126" t="s">
        <v>489</v>
      </c>
      <c r="I15" s="1127"/>
      <c r="J15" s="1122"/>
      <c r="K15" s="1121" t="s">
        <v>490</v>
      </c>
      <c r="L15" s="1122"/>
      <c r="M15" s="1121" t="s">
        <v>491</v>
      </c>
      <c r="N15" s="1122"/>
      <c r="O15" s="1121" t="s">
        <v>492</v>
      </c>
      <c r="P15" s="1122"/>
      <c r="Q15" s="216" t="s">
        <v>493</v>
      </c>
      <c r="R15" s="813"/>
    </row>
    <row r="16" spans="2:18" ht="30.75" customHeight="1" x14ac:dyDescent="0.2">
      <c r="B16" s="173">
        <v>9</v>
      </c>
      <c r="C16" s="1173" t="s">
        <v>405</v>
      </c>
      <c r="D16" s="1174"/>
      <c r="E16" s="188"/>
      <c r="F16" s="174"/>
      <c r="G16" s="813"/>
      <c r="H16" s="1045" t="s">
        <v>494</v>
      </c>
      <c r="I16" s="1046"/>
      <c r="J16" s="1047"/>
      <c r="K16" s="1051" t="s">
        <v>483</v>
      </c>
      <c r="L16" s="1052"/>
      <c r="M16" s="1051" t="s">
        <v>483</v>
      </c>
      <c r="N16" s="1052"/>
      <c r="O16" s="1051" t="s">
        <v>483</v>
      </c>
      <c r="P16" s="1052"/>
      <c r="Q16" s="1119" t="s">
        <v>483</v>
      </c>
      <c r="R16" s="813"/>
    </row>
    <row r="17" spans="2:18" ht="30.75" customHeight="1" thickBot="1" x14ac:dyDescent="0.25">
      <c r="B17" s="176">
        <v>10</v>
      </c>
      <c r="C17" s="1087" t="s">
        <v>406</v>
      </c>
      <c r="D17" s="1088"/>
      <c r="E17" s="187"/>
      <c r="F17" s="177"/>
      <c r="G17" s="813"/>
      <c r="H17" s="1048"/>
      <c r="I17" s="1049"/>
      <c r="J17" s="1050"/>
      <c r="K17" s="1053"/>
      <c r="L17" s="1054"/>
      <c r="M17" s="1053"/>
      <c r="N17" s="1054"/>
      <c r="O17" s="1053"/>
      <c r="P17" s="1054"/>
      <c r="Q17" s="1120"/>
      <c r="R17" s="813"/>
    </row>
    <row r="18" spans="2:18" ht="30.75" customHeight="1" x14ac:dyDescent="0.2">
      <c r="B18" s="172">
        <v>11</v>
      </c>
      <c r="C18" s="1089" t="s">
        <v>407</v>
      </c>
      <c r="D18" s="1090"/>
      <c r="E18" s="183"/>
      <c r="F18" s="186"/>
      <c r="G18" s="813"/>
      <c r="H18" s="1134"/>
      <c r="I18" s="1134"/>
      <c r="J18" s="1134"/>
      <c r="K18" s="1134"/>
      <c r="L18" s="1134"/>
      <c r="M18" s="1134"/>
      <c r="N18" s="1134"/>
      <c r="O18" s="1134"/>
      <c r="P18" s="1134"/>
      <c r="Q18" s="1134"/>
      <c r="R18" s="813"/>
    </row>
    <row r="19" spans="2:18" ht="30.75" customHeight="1" thickBot="1" x14ac:dyDescent="0.25">
      <c r="B19" s="176">
        <v>12</v>
      </c>
      <c r="C19" s="1087" t="s">
        <v>408</v>
      </c>
      <c r="D19" s="1088"/>
      <c r="E19" s="187"/>
      <c r="F19" s="177"/>
      <c r="G19" s="813"/>
      <c r="H19" s="1049"/>
      <c r="I19" s="1049"/>
      <c r="J19" s="1049"/>
      <c r="K19" s="1049"/>
      <c r="L19" s="1049"/>
      <c r="M19" s="1049"/>
      <c r="N19" s="1049"/>
      <c r="O19" s="1049"/>
      <c r="P19" s="1049"/>
      <c r="Q19" s="1049"/>
      <c r="R19" s="813"/>
    </row>
    <row r="20" spans="2:18" ht="30.75" customHeight="1" x14ac:dyDescent="0.2">
      <c r="B20" s="172">
        <v>13</v>
      </c>
      <c r="C20" s="1089" t="s">
        <v>409</v>
      </c>
      <c r="D20" s="1090"/>
      <c r="E20" s="183"/>
      <c r="F20" s="186"/>
      <c r="G20" s="813"/>
      <c r="H20" s="1128" t="s">
        <v>442</v>
      </c>
      <c r="I20" s="1129"/>
      <c r="J20" s="1129"/>
      <c r="K20" s="1129"/>
      <c r="L20" s="1129"/>
      <c r="M20" s="1129"/>
      <c r="N20" s="1129"/>
      <c r="O20" s="1129"/>
      <c r="P20" s="1129"/>
      <c r="Q20" s="1130"/>
      <c r="R20" s="813"/>
    </row>
    <row r="21" spans="2:18" ht="30.75" customHeight="1" thickBot="1" x14ac:dyDescent="0.25">
      <c r="B21" s="176">
        <v>14</v>
      </c>
      <c r="C21" s="1087" t="s">
        <v>410</v>
      </c>
      <c r="D21" s="1088"/>
      <c r="E21" s="187"/>
      <c r="F21" s="177"/>
      <c r="G21" s="813"/>
      <c r="H21" s="1131"/>
      <c r="I21" s="1132"/>
      <c r="J21" s="1132"/>
      <c r="K21" s="1132"/>
      <c r="L21" s="1132"/>
      <c r="M21" s="1132"/>
      <c r="N21" s="1132"/>
      <c r="O21" s="1132"/>
      <c r="P21" s="1132"/>
      <c r="Q21" s="1133"/>
      <c r="R21" s="813"/>
    </row>
    <row r="22" spans="2:18" ht="11.25" customHeight="1" thickBot="1" x14ac:dyDescent="0.25">
      <c r="B22" s="1068">
        <v>15</v>
      </c>
      <c r="C22" s="1070" t="s">
        <v>411</v>
      </c>
      <c r="D22" s="1071"/>
      <c r="E22" s="1074"/>
      <c r="F22" s="1076"/>
      <c r="G22" s="813"/>
      <c r="H22" s="208"/>
      <c r="I22" s="50"/>
      <c r="J22" s="50"/>
      <c r="K22" s="50"/>
      <c r="L22" s="50"/>
      <c r="M22" s="50"/>
      <c r="N22" s="50"/>
      <c r="O22" s="50"/>
      <c r="P22" s="50"/>
      <c r="Q22" s="209"/>
      <c r="R22" s="813"/>
    </row>
    <row r="23" spans="2:18" ht="24.75" customHeight="1" x14ac:dyDescent="0.2">
      <c r="B23" s="1069"/>
      <c r="C23" s="1072"/>
      <c r="D23" s="1073"/>
      <c r="E23" s="1075"/>
      <c r="F23" s="1077"/>
      <c r="G23" s="813"/>
      <c r="H23" s="1081" t="s">
        <v>315</v>
      </c>
      <c r="I23" s="1082"/>
      <c r="J23" s="1078" t="s">
        <v>477</v>
      </c>
      <c r="K23" s="375" t="s">
        <v>430</v>
      </c>
      <c r="L23" s="50"/>
      <c r="M23" s="203"/>
      <c r="N23" s="382"/>
      <c r="O23" s="204"/>
      <c r="P23" s="204"/>
      <c r="Q23" s="205"/>
      <c r="R23" s="813"/>
    </row>
    <row r="24" spans="2:18" ht="30.75" customHeight="1" x14ac:dyDescent="0.2">
      <c r="B24" s="176">
        <v>16</v>
      </c>
      <c r="C24" s="1087" t="s">
        <v>412</v>
      </c>
      <c r="D24" s="1088"/>
      <c r="E24" s="187"/>
      <c r="F24" s="177"/>
      <c r="G24" s="813"/>
      <c r="H24" s="1081" t="s">
        <v>316</v>
      </c>
      <c r="I24" s="1082"/>
      <c r="J24" s="1079"/>
      <c r="K24" s="376" t="s">
        <v>434</v>
      </c>
      <c r="L24" s="50"/>
      <c r="M24" s="206"/>
      <c r="N24" s="374"/>
      <c r="O24" s="170"/>
      <c r="P24" s="170"/>
      <c r="Q24" s="207"/>
      <c r="R24" s="813"/>
    </row>
    <row r="25" spans="2:18" ht="30.75" customHeight="1" x14ac:dyDescent="0.2">
      <c r="B25" s="172">
        <v>17</v>
      </c>
      <c r="C25" s="1089" t="s">
        <v>413</v>
      </c>
      <c r="D25" s="1090"/>
      <c r="E25" s="189"/>
      <c r="F25" s="175"/>
      <c r="G25" s="813"/>
      <c r="H25" s="1081" t="s">
        <v>317</v>
      </c>
      <c r="I25" s="1082"/>
      <c r="J25" s="1079"/>
      <c r="K25" s="377" t="s">
        <v>433</v>
      </c>
      <c r="L25" s="50"/>
      <c r="M25" s="206"/>
      <c r="N25" s="374"/>
      <c r="O25" s="164"/>
      <c r="P25" s="170"/>
      <c r="Q25" s="207"/>
      <c r="R25" s="813"/>
    </row>
    <row r="26" spans="2:18" ht="30.75" customHeight="1" x14ac:dyDescent="0.2">
      <c r="B26" s="176">
        <v>18</v>
      </c>
      <c r="C26" s="1087" t="s">
        <v>414</v>
      </c>
      <c r="D26" s="1088"/>
      <c r="E26" s="187"/>
      <c r="F26" s="177"/>
      <c r="G26" s="813"/>
      <c r="H26" s="1081" t="s">
        <v>318</v>
      </c>
      <c r="I26" s="1082"/>
      <c r="J26" s="1079"/>
      <c r="K26" s="378" t="s">
        <v>432</v>
      </c>
      <c r="L26" s="50"/>
      <c r="M26" s="206"/>
      <c r="N26" s="374"/>
      <c r="O26" s="164"/>
      <c r="P26" s="170"/>
      <c r="Q26" s="207"/>
      <c r="R26" s="813"/>
    </row>
    <row r="27" spans="2:18" ht="30.75" customHeight="1" thickBot="1" x14ac:dyDescent="0.25">
      <c r="B27" s="178">
        <v>19</v>
      </c>
      <c r="C27" s="1144" t="s">
        <v>415</v>
      </c>
      <c r="D27" s="1145"/>
      <c r="E27" s="190"/>
      <c r="F27" s="179"/>
      <c r="G27" s="813"/>
      <c r="H27" s="1083" t="s">
        <v>319</v>
      </c>
      <c r="I27" s="1084"/>
      <c r="J27" s="1079"/>
      <c r="K27" s="1065" t="s">
        <v>431</v>
      </c>
      <c r="L27" s="1067"/>
      <c r="M27" s="1057"/>
      <c r="N27" s="1059"/>
      <c r="O27" s="1061"/>
      <c r="P27" s="384"/>
      <c r="Q27" s="1063"/>
      <c r="R27" s="813"/>
    </row>
    <row r="28" spans="2:18" ht="6.75" customHeight="1" thickBot="1" x14ac:dyDescent="0.25">
      <c r="B28" s="1162"/>
      <c r="C28" s="1162"/>
      <c r="D28" s="1162"/>
      <c r="E28" s="1162"/>
      <c r="F28" s="1162"/>
      <c r="G28" s="813"/>
      <c r="H28" s="1085"/>
      <c r="I28" s="1086"/>
      <c r="J28" s="1080"/>
      <c r="K28" s="1066"/>
      <c r="L28" s="1067"/>
      <c r="M28" s="1058"/>
      <c r="N28" s="1060"/>
      <c r="O28" s="1062"/>
      <c r="P28" s="385"/>
      <c r="Q28" s="1064"/>
      <c r="R28" s="813"/>
    </row>
    <row r="29" spans="2:18" ht="25.5" customHeight="1" x14ac:dyDescent="0.2">
      <c r="B29" s="1150" t="s">
        <v>484</v>
      </c>
      <c r="C29" s="1151"/>
      <c r="D29" s="1151"/>
      <c r="E29" s="1156">
        <v>10</v>
      </c>
      <c r="F29" s="1159"/>
      <c r="G29" s="813"/>
      <c r="H29" s="208"/>
      <c r="I29" s="50"/>
      <c r="J29" s="50"/>
      <c r="K29" s="50"/>
      <c r="L29" s="50"/>
      <c r="M29" s="379"/>
      <c r="N29" s="379"/>
      <c r="O29" s="379" t="s">
        <v>438</v>
      </c>
      <c r="P29" s="379" t="s">
        <v>440</v>
      </c>
      <c r="Q29" s="383" t="s">
        <v>441</v>
      </c>
      <c r="R29" s="813"/>
    </row>
    <row r="30" spans="2:18" ht="25.5" customHeight="1" x14ac:dyDescent="0.2">
      <c r="B30" s="1152" t="s">
        <v>485</v>
      </c>
      <c r="C30" s="1153"/>
      <c r="D30" s="1153"/>
      <c r="E30" s="1157"/>
      <c r="F30" s="1160"/>
      <c r="G30" s="813"/>
      <c r="H30" s="208"/>
      <c r="I30" s="50"/>
      <c r="J30" s="50"/>
      <c r="K30" s="50"/>
      <c r="L30" s="210"/>
      <c r="M30" s="210"/>
      <c r="N30" s="210"/>
      <c r="O30" s="210"/>
      <c r="P30" s="210"/>
      <c r="Q30" s="211"/>
      <c r="R30" s="813"/>
    </row>
    <row r="31" spans="2:18" ht="25.5" customHeight="1" thickBot="1" x14ac:dyDescent="0.25">
      <c r="B31" s="1154" t="s">
        <v>486</v>
      </c>
      <c r="C31" s="1155"/>
      <c r="D31" s="1155"/>
      <c r="E31" s="1158"/>
      <c r="F31" s="1161"/>
      <c r="G31" s="813"/>
      <c r="H31" s="208"/>
      <c r="I31" s="50"/>
      <c r="J31" s="50"/>
      <c r="K31" s="50"/>
      <c r="L31" s="1136" t="s">
        <v>436</v>
      </c>
      <c r="M31" s="1136"/>
      <c r="N31" s="1136"/>
      <c r="O31" s="1136"/>
      <c r="P31" s="1136"/>
      <c r="Q31" s="1137"/>
      <c r="R31" s="813"/>
    </row>
    <row r="32" spans="2:18" ht="7.5" customHeight="1" x14ac:dyDescent="0.2">
      <c r="B32" s="1163" t="s">
        <v>74</v>
      </c>
      <c r="C32" s="1164"/>
      <c r="D32" s="1167" t="s">
        <v>171</v>
      </c>
      <c r="E32" s="1169" t="s">
        <v>416</v>
      </c>
      <c r="F32" s="1170"/>
      <c r="G32" s="813"/>
      <c r="H32" s="208"/>
      <c r="I32" s="50"/>
      <c r="J32" s="50"/>
      <c r="K32" s="50"/>
      <c r="L32" s="50"/>
      <c r="M32" s="50"/>
      <c r="N32" s="50"/>
      <c r="O32" s="50"/>
      <c r="P32" s="50"/>
      <c r="Q32" s="209"/>
      <c r="R32" s="813"/>
    </row>
    <row r="33" spans="2:18" ht="27" customHeight="1" thickBot="1" x14ac:dyDescent="0.25">
      <c r="B33" s="1165"/>
      <c r="C33" s="1166"/>
      <c r="D33" s="1168"/>
      <c r="E33" s="1171"/>
      <c r="F33" s="1172"/>
      <c r="G33" s="813"/>
      <c r="H33" s="1138" t="s">
        <v>164</v>
      </c>
      <c r="I33" s="1139"/>
      <c r="J33" s="51"/>
      <c r="K33" s="1055" t="s">
        <v>443</v>
      </c>
      <c r="L33" s="1056"/>
      <c r="M33" s="51"/>
      <c r="N33" s="212" t="s">
        <v>74</v>
      </c>
      <c r="O33" s="213"/>
      <c r="P33" s="1117" t="s">
        <v>165</v>
      </c>
      <c r="Q33" s="1118"/>
      <c r="R33" s="813"/>
    </row>
    <row r="34" spans="2:18" ht="33" customHeight="1" x14ac:dyDescent="0.2">
      <c r="B34" s="1146" t="s">
        <v>73</v>
      </c>
      <c r="C34" s="1147"/>
      <c r="D34" s="191" t="s">
        <v>417</v>
      </c>
      <c r="E34" s="1148" t="s">
        <v>487</v>
      </c>
      <c r="F34" s="1149"/>
      <c r="G34" s="813"/>
      <c r="R34" s="813"/>
    </row>
    <row r="35" spans="2:18" ht="33" customHeight="1" thickBot="1" x14ac:dyDescent="0.25">
      <c r="B35" s="1140" t="s">
        <v>418</v>
      </c>
      <c r="C35" s="1141"/>
      <c r="D35" s="192" t="s">
        <v>419</v>
      </c>
      <c r="E35" s="1142" t="s">
        <v>420</v>
      </c>
      <c r="F35" s="1143"/>
      <c r="G35" s="813"/>
      <c r="R35" s="813"/>
    </row>
    <row r="36" spans="2:18" ht="12.75" customHeight="1" x14ac:dyDescent="0.2">
      <c r="B36"/>
      <c r="G36" s="166"/>
    </row>
    <row r="37" spans="2:18" ht="12.75" customHeight="1" x14ac:dyDescent="0.2">
      <c r="B37"/>
      <c r="G37" s="166"/>
    </row>
    <row r="38" spans="2:18" ht="12.75" customHeight="1" x14ac:dyDescent="0.2">
      <c r="G38" s="167"/>
    </row>
    <row r="39" spans="2:18" ht="12.75" customHeight="1" x14ac:dyDescent="0.2">
      <c r="G39" s="167"/>
    </row>
    <row r="40" spans="2:18" ht="12.75" customHeight="1" x14ac:dyDescent="0.2">
      <c r="G40" s="167"/>
    </row>
  </sheetData>
  <sheetProtection algorithmName="SHA-512" hashValue="2bR8aOF8IikJZ3YEETswQJMdd2dCeP0wGsRzZri+gfPRWR51rURv5UvSAP09k34d3oQoyxtf8sByhBK/g5iHww==" saltValue="rKFHCU1c0NG31aU2zQG0/A==" spinCount="100000" sheet="1" objects="1" scenarios="1" selectLockedCells="1" selectUnlockedCells="1"/>
  <mergeCells count="95">
    <mergeCell ref="B1:F1"/>
    <mergeCell ref="B2:F3"/>
    <mergeCell ref="B4:F4"/>
    <mergeCell ref="C14:D14"/>
    <mergeCell ref="R1:R35"/>
    <mergeCell ref="G1:G35"/>
    <mergeCell ref="H1:Q1"/>
    <mergeCell ref="B5:F5"/>
    <mergeCell ref="C13:D13"/>
    <mergeCell ref="B6:B7"/>
    <mergeCell ref="C6:D6"/>
    <mergeCell ref="E6:F6"/>
    <mergeCell ref="C7:D7"/>
    <mergeCell ref="C8:D8"/>
    <mergeCell ref="C9:D9"/>
    <mergeCell ref="C10:D10"/>
    <mergeCell ref="C11:D11"/>
    <mergeCell ref="C12:D12"/>
    <mergeCell ref="C20:D20"/>
    <mergeCell ref="C21:D21"/>
    <mergeCell ref="C24:D24"/>
    <mergeCell ref="C15:D15"/>
    <mergeCell ref="C16:D16"/>
    <mergeCell ref="C17:D17"/>
    <mergeCell ref="C18:D18"/>
    <mergeCell ref="C19:D19"/>
    <mergeCell ref="B35:C35"/>
    <mergeCell ref="E35:F35"/>
    <mergeCell ref="C27:D27"/>
    <mergeCell ref="B34:C34"/>
    <mergeCell ref="E34:F34"/>
    <mergeCell ref="B29:D29"/>
    <mergeCell ref="B30:D30"/>
    <mergeCell ref="B31:D31"/>
    <mergeCell ref="E29:E31"/>
    <mergeCell ref="F29:F31"/>
    <mergeCell ref="B28:F28"/>
    <mergeCell ref="B32:C33"/>
    <mergeCell ref="D32:D33"/>
    <mergeCell ref="E32:F33"/>
    <mergeCell ref="K7:O7"/>
    <mergeCell ref="P7:Q7"/>
    <mergeCell ref="I6:J6"/>
    <mergeCell ref="I7:J7"/>
    <mergeCell ref="P33:Q33"/>
    <mergeCell ref="Q16:Q17"/>
    <mergeCell ref="O15:P15"/>
    <mergeCell ref="M15:N15"/>
    <mergeCell ref="K15:L15"/>
    <mergeCell ref="H14:Q14"/>
    <mergeCell ref="H15:J15"/>
    <mergeCell ref="H20:Q21"/>
    <mergeCell ref="H18:Q19"/>
    <mergeCell ref="H12:Q13"/>
    <mergeCell ref="L31:Q31"/>
    <mergeCell ref="H33:I33"/>
    <mergeCell ref="H4:Q5"/>
    <mergeCell ref="H2:Q3"/>
    <mergeCell ref="K11:O11"/>
    <mergeCell ref="P11:Q11"/>
    <mergeCell ref="K10:O10"/>
    <mergeCell ref="P10:Q10"/>
    <mergeCell ref="I10:J10"/>
    <mergeCell ref="I11:J11"/>
    <mergeCell ref="K8:O8"/>
    <mergeCell ref="P8:Q8"/>
    <mergeCell ref="K9:O9"/>
    <mergeCell ref="P9:Q9"/>
    <mergeCell ref="I8:J8"/>
    <mergeCell ref="I9:J9"/>
    <mergeCell ref="K6:O6"/>
    <mergeCell ref="P6:Q6"/>
    <mergeCell ref="Q27:Q28"/>
    <mergeCell ref="K27:K28"/>
    <mergeCell ref="L27:L28"/>
    <mergeCell ref="B22:B23"/>
    <mergeCell ref="C22:D23"/>
    <mergeCell ref="E22:E23"/>
    <mergeCell ref="F22:F23"/>
    <mergeCell ref="J23:J28"/>
    <mergeCell ref="H23:I23"/>
    <mergeCell ref="H27:I28"/>
    <mergeCell ref="H24:I24"/>
    <mergeCell ref="H25:I25"/>
    <mergeCell ref="H26:I26"/>
    <mergeCell ref="C26:D26"/>
    <mergeCell ref="C25:D25"/>
    <mergeCell ref="H16:J17"/>
    <mergeCell ref="K16:L17"/>
    <mergeCell ref="M16:N17"/>
    <mergeCell ref="O16:P17"/>
    <mergeCell ref="K33:L33"/>
    <mergeCell ref="M27:M28"/>
    <mergeCell ref="N27:N28"/>
    <mergeCell ref="O27:O28"/>
  </mergeCells>
  <pageMargins left="0.7" right="0.7" top="0.75" bottom="0.75" header="0.3" footer="0.3"/>
  <pageSetup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1. INSTRUCTIVO</vt:lpstr>
      <vt:lpstr>2. CONTEXTO POR PROCESO DOF (2)</vt:lpstr>
      <vt:lpstr>PROBABILIDAD - IMPACTO</vt:lpstr>
      <vt:lpstr>CALIFICACIÓN DE LOS CONTROLES</vt:lpstr>
      <vt:lpstr>CALIFI DE LOS CONTROL I SEM </vt:lpstr>
      <vt:lpstr>CALIFI DE LOS CONTROL II SEM </vt:lpstr>
      <vt:lpstr>4. PROBABILIDAD e IMPACTO</vt:lpstr>
      <vt:lpstr>5. MAPA DE CALOR</vt:lpstr>
      <vt:lpstr>3. PROBABILIDAD E IMPACTO C.</vt:lpstr>
      <vt:lpstr>4. ClCLO DE GESTIÓN</vt:lpstr>
      <vt:lpstr>Listas</vt:lpstr>
      <vt:lpstr>'CALIFI DE LOS CONTROL I SEM '!_Toc418056853</vt:lpstr>
      <vt:lpstr>'CALIFI DE LOS CONTROL II SEM '!_Toc418056853</vt:lpstr>
      <vt:lpstr>'CALIFICACIÓN DE LOS CONTROLES'!_Toc418056853</vt:lpstr>
      <vt:lpstr>'5. MAPA DE CALOR'!Área_de_impresión</vt:lpstr>
      <vt:lpstr>'CALIFICACIÓN DE LOS CONTROLES'!Área_de_impresión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ADMDIN12</cp:lastModifiedBy>
  <cp:lastPrinted>2022-03-09T14:56:52Z</cp:lastPrinted>
  <dcterms:created xsi:type="dcterms:W3CDTF">2017-02-17T14:17:28Z</dcterms:created>
  <dcterms:modified xsi:type="dcterms:W3CDTF">2024-01-31T21:34:18Z</dcterms:modified>
</cp:coreProperties>
</file>