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admdin12\Desktop\ADMINISTRACION DEL RIESGO\1. MATRIZ DE RIESGOS\"/>
    </mc:Choice>
  </mc:AlternateContent>
  <xr:revisionPtr revIDLastSave="0" documentId="13_ncr:1_{C32C8816-FA40-4341-B34D-45F938AE62DF}" xr6:coauthVersionLast="41" xr6:coauthVersionMax="46" xr10:uidLastSave="{00000000-0000-0000-0000-000000000000}"/>
  <workbookProtection workbookAlgorithmName="SHA-512" workbookHashValue="LnNd3rVK1I8D6f4D3ZFV439340PJoZ5Zszi4U29XsgKy0Dn23sPEZVrKchB1gD7H46xkujGiWYWkBRYbhDVd3w==" workbookSaltValue="Qb8f3sNM7hG5VQ9Bw0FYYg==" workbookSpinCount="100000" lockStructure="1"/>
  <bookViews>
    <workbookView xWindow="-120" yWindow="-120" windowWidth="29040" windowHeight="15840" tabRatio="871" activeTab="2" xr2:uid="{00000000-000D-0000-FFFF-FFFF00000000}"/>
  </bookViews>
  <sheets>
    <sheet name="1. INSTRUCTIVO" sheetId="9" r:id="rId1"/>
    <sheet name="2. CONTEXTO POR PROCESO FODA" sheetId="19" r:id="rId2"/>
    <sheet name="3. CICLO DE RIESGOS" sheetId="1" r:id="rId3"/>
    <sheet name="PROBABILIDAD - IMPACTO" sheetId="3" state="hidden" r:id="rId4"/>
    <sheet name="CALIFICACIÓN DE LOS CONTROLES" sheetId="4" state="hidden" r:id="rId5"/>
    <sheet name="CALIFI DE LOS CONTROL I SEM " sheetId="6" state="hidden" r:id="rId6"/>
    <sheet name="CALIFI DE LOS CONTROL II SEM " sheetId="7" state="hidden" r:id="rId7"/>
    <sheet name="5. IMPACTO RS CORRUPCIÓN" sheetId="17" state="hidden" r:id="rId8"/>
    <sheet name="4. PROBABILIDAD e IMPACTO" sheetId="13" r:id="rId9"/>
    <sheet name="5. MAPA DE CALOR" sheetId="14" r:id="rId10"/>
    <sheet name="2. CONTEXTO POR PROCESO DOF (2)" sheetId="18" state="hidden" r:id="rId11"/>
    <sheet name="Listas" sheetId="2" state="hidden" r:id="rId12"/>
  </sheets>
  <externalReferences>
    <externalReference r:id="rId13"/>
    <externalReference r:id="rId14"/>
    <externalReference r:id="rId15"/>
    <externalReference r:id="rId16"/>
  </externalReferences>
  <definedNames>
    <definedName name="_Toc418056853" localSheetId="5">'CALIFI DE LOS CONTROL I SEM '!$A$1</definedName>
    <definedName name="_Toc418056853" localSheetId="6">'CALIFI DE LOS CONTROL II SEM '!$A$1</definedName>
    <definedName name="_Toc418056853" localSheetId="4">'CALIFICACIÓN DE LOS CONTROLES'!$A$1</definedName>
    <definedName name="Acto">[1]TABLA!$K$2:$K$8</definedName>
    <definedName name="Administrativa">[1]TABLA!$I$2:$I$13</definedName>
    <definedName name="_xlnm.Print_Area" localSheetId="9">'5. MAPA DE CALOR'!$B$2:$U$30</definedName>
    <definedName name="_xlnm.Print_Area" localSheetId="4">'CALIFICACIÓN DE LOS CONTROLES'!$A$1:$Q$24</definedName>
    <definedName name="Confidencialidad" localSheetId="5">'[2]  '!#REF!</definedName>
    <definedName name="Confidencialidad" localSheetId="6">'[2]  '!#REF!</definedName>
    <definedName name="Confidencialidad">'[2]  '!#REF!</definedName>
    <definedName name="Credibilidad" localSheetId="5">'[2]  '!#REF!</definedName>
    <definedName name="Credibilidad" localSheetId="6">'[2]  '!#REF!</definedName>
    <definedName name="Credibilidad">'[2]  '!#REF!</definedName>
    <definedName name="elemento">[1]TABLA!$F$2:$F$3</definedName>
    <definedName name="GRAT">[1]TABLA!$F$2:$F$4</definedName>
    <definedName name="hj">'[2]  '!#REF!</definedName>
    <definedName name="Legal" localSheetId="5">'[2]  '!#REF!</definedName>
    <definedName name="Legal" localSheetId="6">'[2]  '!#REF!</definedName>
    <definedName name="Legal">'[2]  '!#REF!</definedName>
    <definedName name="nivelinter">[1]TABLA!$G$5:$G$6</definedName>
    <definedName name="nivelracio">[1]TABLA!$G$2:$G$3</definedName>
    <definedName name="Operativo" localSheetId="5">'[2]  '!#REF!</definedName>
    <definedName name="Operativo" localSheetId="6">'[2]  '!#REF!</definedName>
    <definedName name="Operativo">'[2]  '!#REF!</definedName>
    <definedName name="Personal" localSheetId="5">'[2]  '!#REF!</definedName>
    <definedName name="Personal" localSheetId="6">'[2]  '!#REF!</definedName>
    <definedName name="Personal">'[2]  '!#REF!</definedName>
    <definedName name="respuesta">[1]TABLA!$T$2:$T$293</definedName>
  </definedNames>
  <calcPr calcId="191029"/>
</workbook>
</file>

<file path=xl/calcChain.xml><?xml version="1.0" encoding="utf-8"?>
<calcChain xmlns="http://schemas.openxmlformats.org/spreadsheetml/2006/main">
  <c r="J44" i="1" l="1"/>
  <c r="J56" i="1" l="1"/>
  <c r="J206" i="1"/>
  <c r="AH60" i="1"/>
  <c r="AH59" i="1"/>
  <c r="AH58" i="1"/>
  <c r="AH57" i="1"/>
  <c r="AY56" i="1"/>
  <c r="BC56" i="1" s="1"/>
  <c r="AW56" i="1"/>
  <c r="AV56" i="1" s="1"/>
  <c r="AX56" i="1" s="1"/>
  <c r="AH56" i="1"/>
  <c r="R56" i="1"/>
  <c r="O56" i="1"/>
  <c r="AH54" i="1"/>
  <c r="AH53" i="1"/>
  <c r="AH52" i="1"/>
  <c r="AH51" i="1"/>
  <c r="AY50" i="1"/>
  <c r="BC50" i="1" s="1"/>
  <c r="AW50" i="1"/>
  <c r="AV50" i="1" s="1"/>
  <c r="AX50" i="1" s="1"/>
  <c r="AH50" i="1"/>
  <c r="R50" i="1"/>
  <c r="O50" i="1"/>
  <c r="P50" i="1" s="1"/>
  <c r="J50" i="1"/>
  <c r="AH372" i="1"/>
  <c r="AH371" i="1"/>
  <c r="AH370" i="1"/>
  <c r="AH369" i="1"/>
  <c r="AY368" i="1"/>
  <c r="BC368" i="1" s="1"/>
  <c r="AZ368" i="1" s="1"/>
  <c r="AW368" i="1"/>
  <c r="AV368" i="1" s="1"/>
  <c r="AH368" i="1"/>
  <c r="R368" i="1"/>
  <c r="O368" i="1"/>
  <c r="S368" i="1" s="1"/>
  <c r="J368" i="1"/>
  <c r="AH48" i="1"/>
  <c r="AH47" i="1"/>
  <c r="AH46" i="1"/>
  <c r="AH45" i="1"/>
  <c r="AY44" i="1"/>
  <c r="BC44" i="1" s="1"/>
  <c r="AZ44" i="1" s="1"/>
  <c r="AW44" i="1"/>
  <c r="AV44" i="1" s="1"/>
  <c r="AH44" i="1"/>
  <c r="R44" i="1"/>
  <c r="O44" i="1"/>
  <c r="P44" i="1" s="1"/>
  <c r="AH396" i="1"/>
  <c r="AH395" i="1"/>
  <c r="AH394" i="1"/>
  <c r="AH393" i="1"/>
  <c r="AY392" i="1"/>
  <c r="BC392" i="1" s="1"/>
  <c r="AZ392" i="1" s="1"/>
  <c r="AW392" i="1"/>
  <c r="AV392" i="1" s="1"/>
  <c r="AX392" i="1" s="1"/>
  <c r="AH392" i="1"/>
  <c r="R392" i="1"/>
  <c r="S392" i="1" s="1"/>
  <c r="BJ392" i="1" s="1"/>
  <c r="O392" i="1"/>
  <c r="P392" i="1" s="1"/>
  <c r="J392" i="1"/>
  <c r="AH438" i="1"/>
  <c r="AH437" i="1"/>
  <c r="AH436" i="1"/>
  <c r="AH435" i="1"/>
  <c r="AY434" i="1"/>
  <c r="BC434" i="1" s="1"/>
  <c r="AW434" i="1"/>
  <c r="AV434" i="1" s="1"/>
  <c r="AX434" i="1" s="1"/>
  <c r="AH434" i="1"/>
  <c r="R434" i="1"/>
  <c r="O434" i="1"/>
  <c r="P434" i="1" s="1"/>
  <c r="J434" i="1"/>
  <c r="AH432" i="1"/>
  <c r="AH431" i="1"/>
  <c r="AH430" i="1"/>
  <c r="AH429" i="1"/>
  <c r="AY428" i="1"/>
  <c r="BC428" i="1" s="1"/>
  <c r="AW428" i="1"/>
  <c r="AV428" i="1" s="1"/>
  <c r="AX428" i="1" s="1"/>
  <c r="AH428" i="1"/>
  <c r="R428" i="1"/>
  <c r="O428" i="1"/>
  <c r="P428" i="1" s="1"/>
  <c r="J428" i="1"/>
  <c r="AH192" i="1"/>
  <c r="AH191" i="1"/>
  <c r="AH190" i="1"/>
  <c r="AH189" i="1"/>
  <c r="AY188" i="1"/>
  <c r="BC188" i="1" s="1"/>
  <c r="AW188" i="1"/>
  <c r="AV188" i="1" s="1"/>
  <c r="AX188" i="1" s="1"/>
  <c r="AH188" i="1"/>
  <c r="R188" i="1"/>
  <c r="O188" i="1"/>
  <c r="J188" i="1"/>
  <c r="AH186" i="1"/>
  <c r="AH185" i="1"/>
  <c r="AH184" i="1"/>
  <c r="AH183" i="1"/>
  <c r="AY182" i="1"/>
  <c r="BC182" i="1" s="1"/>
  <c r="AZ182" i="1" s="1"/>
  <c r="AW182" i="1"/>
  <c r="AV182" i="1" s="1"/>
  <c r="AH182" i="1"/>
  <c r="R182" i="1"/>
  <c r="O182" i="1"/>
  <c r="P182" i="1" s="1"/>
  <c r="J182" i="1"/>
  <c r="AH426" i="1"/>
  <c r="AH425" i="1"/>
  <c r="AH424" i="1"/>
  <c r="AH423" i="1"/>
  <c r="AY422" i="1"/>
  <c r="BC422" i="1" s="1"/>
  <c r="AZ422" i="1" s="1"/>
  <c r="AW422" i="1"/>
  <c r="AV422" i="1" s="1"/>
  <c r="BA422" i="1" s="1"/>
  <c r="AH422" i="1"/>
  <c r="R422" i="1"/>
  <c r="O422" i="1"/>
  <c r="J422" i="1"/>
  <c r="AH420" i="1"/>
  <c r="AH419" i="1"/>
  <c r="AH418" i="1"/>
  <c r="AH417" i="1"/>
  <c r="AY416" i="1"/>
  <c r="BC416" i="1" s="1"/>
  <c r="AZ416" i="1" s="1"/>
  <c r="AW416" i="1"/>
  <c r="AV416" i="1" s="1"/>
  <c r="AH416" i="1"/>
  <c r="R416" i="1"/>
  <c r="O416" i="1"/>
  <c r="J416" i="1"/>
  <c r="AH414" i="1"/>
  <c r="AH413" i="1"/>
  <c r="AH412" i="1"/>
  <c r="AH411" i="1"/>
  <c r="AY410" i="1"/>
  <c r="BC410" i="1" s="1"/>
  <c r="AZ410" i="1" s="1"/>
  <c r="AW410" i="1"/>
  <c r="AV410" i="1" s="1"/>
  <c r="AH410" i="1"/>
  <c r="R410" i="1"/>
  <c r="O410" i="1"/>
  <c r="P410" i="1" s="1"/>
  <c r="J410" i="1"/>
  <c r="AH408" i="1"/>
  <c r="AH407" i="1"/>
  <c r="AH406" i="1"/>
  <c r="AH405" i="1"/>
  <c r="AY404" i="1"/>
  <c r="BC404" i="1" s="1"/>
  <c r="AZ404" i="1" s="1"/>
  <c r="AW404" i="1"/>
  <c r="AV404" i="1" s="1"/>
  <c r="AX404" i="1" s="1"/>
  <c r="AH404" i="1"/>
  <c r="R404" i="1"/>
  <c r="O404" i="1"/>
  <c r="J404" i="1"/>
  <c r="AH402" i="1"/>
  <c r="AH401" i="1"/>
  <c r="AH400" i="1"/>
  <c r="AH399" i="1"/>
  <c r="AY398" i="1"/>
  <c r="BC398" i="1" s="1"/>
  <c r="AZ398" i="1" s="1"/>
  <c r="AW398" i="1"/>
  <c r="AV398" i="1" s="1"/>
  <c r="AH398" i="1"/>
  <c r="R398" i="1"/>
  <c r="O398" i="1"/>
  <c r="P398" i="1" s="1"/>
  <c r="J398" i="1"/>
  <c r="AH390" i="1"/>
  <c r="AH389" i="1"/>
  <c r="AH388" i="1"/>
  <c r="AH387" i="1"/>
  <c r="AY386" i="1"/>
  <c r="BC386" i="1" s="1"/>
  <c r="AZ386" i="1" s="1"/>
  <c r="AW386" i="1"/>
  <c r="AV386" i="1"/>
  <c r="AH386" i="1"/>
  <c r="R386" i="1"/>
  <c r="O386" i="1"/>
  <c r="P386" i="1" s="1"/>
  <c r="J386" i="1"/>
  <c r="AH384" i="1"/>
  <c r="AH383" i="1"/>
  <c r="AH382" i="1"/>
  <c r="AH381" i="1"/>
  <c r="AY380" i="1"/>
  <c r="BC380" i="1" s="1"/>
  <c r="AZ380" i="1" s="1"/>
  <c r="AW380" i="1"/>
  <c r="AV380" i="1" s="1"/>
  <c r="AX380" i="1" s="1"/>
  <c r="AH380" i="1"/>
  <c r="R380" i="1"/>
  <c r="O380" i="1"/>
  <c r="P380" i="1" s="1"/>
  <c r="J380" i="1"/>
  <c r="AH378" i="1"/>
  <c r="AH377" i="1"/>
  <c r="AH376" i="1"/>
  <c r="AH375" i="1"/>
  <c r="AY374" i="1"/>
  <c r="BC374" i="1" s="1"/>
  <c r="AZ374" i="1" s="1"/>
  <c r="AW374" i="1"/>
  <c r="AV374" i="1" s="1"/>
  <c r="AH374" i="1"/>
  <c r="R374" i="1"/>
  <c r="O374" i="1"/>
  <c r="P374" i="1" s="1"/>
  <c r="J374" i="1"/>
  <c r="AH366" i="1"/>
  <c r="AH365" i="1"/>
  <c r="AH364" i="1"/>
  <c r="AH363" i="1"/>
  <c r="AY362" i="1"/>
  <c r="BC362" i="1" s="1"/>
  <c r="AZ362" i="1" s="1"/>
  <c r="AW362" i="1"/>
  <c r="AV362" i="1" s="1"/>
  <c r="AH362" i="1"/>
  <c r="R362" i="1"/>
  <c r="O362" i="1"/>
  <c r="P362" i="1" s="1"/>
  <c r="J362" i="1"/>
  <c r="AH360" i="1"/>
  <c r="AH359" i="1"/>
  <c r="AH358" i="1"/>
  <c r="AH357" i="1"/>
  <c r="AY356" i="1"/>
  <c r="BC356" i="1" s="1"/>
  <c r="AZ356" i="1" s="1"/>
  <c r="AW356" i="1"/>
  <c r="AV356" i="1" s="1"/>
  <c r="AH356" i="1"/>
  <c r="R356" i="1"/>
  <c r="O356" i="1"/>
  <c r="P356" i="1" s="1"/>
  <c r="J356" i="1"/>
  <c r="AH354" i="1"/>
  <c r="AH353" i="1"/>
  <c r="AH352" i="1"/>
  <c r="AH351" i="1"/>
  <c r="AY350" i="1"/>
  <c r="BC350" i="1" s="1"/>
  <c r="AZ350" i="1" s="1"/>
  <c r="AW350" i="1"/>
  <c r="AV350" i="1" s="1"/>
  <c r="AX350" i="1" s="1"/>
  <c r="AH350" i="1"/>
  <c r="R350" i="1"/>
  <c r="O350" i="1"/>
  <c r="S350" i="1" s="1"/>
  <c r="J350" i="1"/>
  <c r="J212" i="1"/>
  <c r="O212" i="1"/>
  <c r="P212" i="1" s="1"/>
  <c r="R212" i="1"/>
  <c r="AH212" i="1"/>
  <c r="AW212" i="1"/>
  <c r="AV212" i="1" s="1"/>
  <c r="AX212" i="1" s="1"/>
  <c r="AY212" i="1"/>
  <c r="BC212" i="1" s="1"/>
  <c r="AZ212" i="1" s="1"/>
  <c r="AH213" i="1"/>
  <c r="AH214" i="1"/>
  <c r="AH215" i="1"/>
  <c r="AH216" i="1"/>
  <c r="AH348" i="1"/>
  <c r="AH347" i="1"/>
  <c r="AH346" i="1"/>
  <c r="AH345" i="1"/>
  <c r="AY344" i="1"/>
  <c r="BC344" i="1" s="1"/>
  <c r="AZ344" i="1" s="1"/>
  <c r="AW344" i="1"/>
  <c r="AV344" i="1" s="1"/>
  <c r="AH344" i="1"/>
  <c r="R344" i="1"/>
  <c r="O344" i="1"/>
  <c r="P344" i="1" s="1"/>
  <c r="J344" i="1"/>
  <c r="AH342" i="1"/>
  <c r="AH341" i="1"/>
  <c r="AH340" i="1"/>
  <c r="AH339" i="1"/>
  <c r="AY338" i="1"/>
  <c r="BC338" i="1" s="1"/>
  <c r="AZ338" i="1" s="1"/>
  <c r="AW338" i="1"/>
  <c r="AV338" i="1" s="1"/>
  <c r="AH338" i="1"/>
  <c r="R338" i="1"/>
  <c r="O338" i="1"/>
  <c r="P338" i="1" s="1"/>
  <c r="J338" i="1"/>
  <c r="AH336" i="1"/>
  <c r="AH335" i="1"/>
  <c r="AH334" i="1"/>
  <c r="AH333" i="1"/>
  <c r="AY332" i="1"/>
  <c r="BC332" i="1" s="1"/>
  <c r="AZ332" i="1" s="1"/>
  <c r="AW332" i="1"/>
  <c r="AV332" i="1" s="1"/>
  <c r="AH332" i="1"/>
  <c r="R332" i="1"/>
  <c r="O332" i="1"/>
  <c r="P332" i="1" s="1"/>
  <c r="J332" i="1"/>
  <c r="AH330" i="1"/>
  <c r="AH329" i="1"/>
  <c r="AH328" i="1"/>
  <c r="AH327" i="1"/>
  <c r="AY326" i="1"/>
  <c r="BC326" i="1" s="1"/>
  <c r="AW326" i="1"/>
  <c r="AV326" i="1" s="1"/>
  <c r="AX326" i="1" s="1"/>
  <c r="AH326" i="1"/>
  <c r="R326" i="1"/>
  <c r="O326" i="1"/>
  <c r="J326" i="1"/>
  <c r="AH324" i="1"/>
  <c r="AH323" i="1"/>
  <c r="AH322" i="1"/>
  <c r="AH321" i="1"/>
  <c r="AY320" i="1"/>
  <c r="BC320" i="1" s="1"/>
  <c r="AZ320" i="1" s="1"/>
  <c r="AW320" i="1"/>
  <c r="AV320" i="1" s="1"/>
  <c r="AX320" i="1" s="1"/>
  <c r="AH320" i="1"/>
  <c r="R320" i="1"/>
  <c r="O320" i="1"/>
  <c r="J320" i="1"/>
  <c r="AH318" i="1"/>
  <c r="AH317" i="1"/>
  <c r="AH316" i="1"/>
  <c r="AH315" i="1"/>
  <c r="AY314" i="1"/>
  <c r="BC314" i="1" s="1"/>
  <c r="AZ314" i="1" s="1"/>
  <c r="AW314" i="1"/>
  <c r="AV314" i="1" s="1"/>
  <c r="AX314" i="1" s="1"/>
  <c r="AH314" i="1"/>
  <c r="R314" i="1"/>
  <c r="O314" i="1"/>
  <c r="J314" i="1"/>
  <c r="AH312" i="1"/>
  <c r="AH311" i="1"/>
  <c r="AH310" i="1"/>
  <c r="AH309" i="1"/>
  <c r="AY308" i="1"/>
  <c r="BC308" i="1" s="1"/>
  <c r="AZ308" i="1" s="1"/>
  <c r="AW308" i="1"/>
  <c r="AV308" i="1" s="1"/>
  <c r="AX308" i="1" s="1"/>
  <c r="AH308" i="1"/>
  <c r="R308" i="1"/>
  <c r="O308" i="1"/>
  <c r="J308" i="1"/>
  <c r="AH306" i="1"/>
  <c r="AH305" i="1"/>
  <c r="AH304" i="1"/>
  <c r="AH303" i="1"/>
  <c r="AY302" i="1"/>
  <c r="BC302" i="1" s="1"/>
  <c r="AZ302" i="1" s="1"/>
  <c r="AW302" i="1"/>
  <c r="AV302" i="1" s="1"/>
  <c r="AH302" i="1"/>
  <c r="R302" i="1"/>
  <c r="O302" i="1"/>
  <c r="J302" i="1"/>
  <c r="AH300" i="1"/>
  <c r="AH299" i="1"/>
  <c r="AH298" i="1"/>
  <c r="AH297" i="1"/>
  <c r="AY296" i="1"/>
  <c r="BC296" i="1" s="1"/>
  <c r="AZ296" i="1" s="1"/>
  <c r="AW296" i="1"/>
  <c r="AV296" i="1" s="1"/>
  <c r="AH296" i="1"/>
  <c r="R296" i="1"/>
  <c r="O296" i="1"/>
  <c r="P296" i="1" s="1"/>
  <c r="J296" i="1"/>
  <c r="AH294" i="1"/>
  <c r="AH293" i="1"/>
  <c r="AH292" i="1"/>
  <c r="AH291" i="1"/>
  <c r="AY290" i="1"/>
  <c r="BC290" i="1" s="1"/>
  <c r="AW290" i="1"/>
  <c r="AV290" i="1" s="1"/>
  <c r="AX290" i="1" s="1"/>
  <c r="AH290" i="1"/>
  <c r="R290" i="1"/>
  <c r="O290" i="1"/>
  <c r="J290" i="1"/>
  <c r="AH288" i="1"/>
  <c r="AH287" i="1"/>
  <c r="AH286" i="1"/>
  <c r="AH285" i="1"/>
  <c r="AY284" i="1"/>
  <c r="BC284" i="1" s="1"/>
  <c r="AW284" i="1"/>
  <c r="AV284" i="1" s="1"/>
  <c r="AX284" i="1" s="1"/>
  <c r="AH284" i="1"/>
  <c r="R284" i="1"/>
  <c r="O284" i="1"/>
  <c r="P284" i="1" s="1"/>
  <c r="J284" i="1"/>
  <c r="AH282" i="1"/>
  <c r="AH281" i="1"/>
  <c r="AH280" i="1"/>
  <c r="AH279" i="1"/>
  <c r="AY278" i="1"/>
  <c r="BC278" i="1" s="1"/>
  <c r="AZ278" i="1" s="1"/>
  <c r="AW278" i="1"/>
  <c r="AV278" i="1" s="1"/>
  <c r="AX278" i="1" s="1"/>
  <c r="AH278" i="1"/>
  <c r="R278" i="1"/>
  <c r="O278" i="1"/>
  <c r="P278" i="1" s="1"/>
  <c r="J278" i="1"/>
  <c r="AH276" i="1"/>
  <c r="AH275" i="1"/>
  <c r="AH274" i="1"/>
  <c r="AH273" i="1"/>
  <c r="AY272" i="1"/>
  <c r="BC272" i="1" s="1"/>
  <c r="AW272" i="1"/>
  <c r="AV272" i="1"/>
  <c r="AX272" i="1" s="1"/>
  <c r="AH272" i="1"/>
  <c r="R272" i="1"/>
  <c r="O272" i="1"/>
  <c r="J272" i="1"/>
  <c r="AH270" i="1"/>
  <c r="AH269" i="1"/>
  <c r="AH268" i="1"/>
  <c r="AH267" i="1"/>
  <c r="AY266" i="1"/>
  <c r="BC266" i="1" s="1"/>
  <c r="AZ266" i="1" s="1"/>
  <c r="AW266" i="1"/>
  <c r="AV266" i="1" s="1"/>
  <c r="AH266" i="1"/>
  <c r="R266" i="1"/>
  <c r="O266" i="1"/>
  <c r="P266" i="1" s="1"/>
  <c r="J266" i="1"/>
  <c r="AH264" i="1"/>
  <c r="AH263" i="1"/>
  <c r="AH262" i="1"/>
  <c r="AH261" i="1"/>
  <c r="AY260" i="1"/>
  <c r="BC260" i="1" s="1"/>
  <c r="AZ260" i="1" s="1"/>
  <c r="AW260" i="1"/>
  <c r="AV260" i="1" s="1"/>
  <c r="AH260" i="1"/>
  <c r="R260" i="1"/>
  <c r="S260" i="1" s="1"/>
  <c r="O260" i="1"/>
  <c r="P260" i="1" s="1"/>
  <c r="J260" i="1"/>
  <c r="AH258" i="1"/>
  <c r="AH257" i="1"/>
  <c r="AH256" i="1"/>
  <c r="AH255" i="1"/>
  <c r="AY254" i="1"/>
  <c r="BC254" i="1" s="1"/>
  <c r="AW254" i="1"/>
  <c r="AV254" i="1" s="1"/>
  <c r="AX254" i="1" s="1"/>
  <c r="AH254" i="1"/>
  <c r="R254" i="1"/>
  <c r="O254" i="1"/>
  <c r="J254" i="1"/>
  <c r="AH252" i="1"/>
  <c r="AH251" i="1"/>
  <c r="AH250" i="1"/>
  <c r="AH249" i="1"/>
  <c r="AY248" i="1"/>
  <c r="BC248" i="1" s="1"/>
  <c r="AW248" i="1"/>
  <c r="AV248" i="1" s="1"/>
  <c r="AX248" i="1" s="1"/>
  <c r="AH248" i="1"/>
  <c r="R248" i="1"/>
  <c r="O248" i="1"/>
  <c r="P248" i="1" s="1"/>
  <c r="J248" i="1"/>
  <c r="AH246" i="1"/>
  <c r="AH245" i="1"/>
  <c r="AH244" i="1"/>
  <c r="AH243" i="1"/>
  <c r="AY242" i="1"/>
  <c r="BC242" i="1" s="1"/>
  <c r="AW242" i="1"/>
  <c r="AV242" i="1" s="1"/>
  <c r="AX242" i="1" s="1"/>
  <c r="AH242" i="1"/>
  <c r="R242" i="1"/>
  <c r="O242" i="1"/>
  <c r="P242" i="1" s="1"/>
  <c r="J242" i="1"/>
  <c r="AH240" i="1"/>
  <c r="AH239" i="1"/>
  <c r="AH238" i="1"/>
  <c r="AH237" i="1"/>
  <c r="AY236" i="1"/>
  <c r="BC236" i="1" s="1"/>
  <c r="AW236" i="1"/>
  <c r="AV236" i="1" s="1"/>
  <c r="AX236" i="1" s="1"/>
  <c r="AH236" i="1"/>
  <c r="R236" i="1"/>
  <c r="O236" i="1"/>
  <c r="J236" i="1"/>
  <c r="AH234" i="1"/>
  <c r="AH233" i="1"/>
  <c r="AH232" i="1"/>
  <c r="AH231" i="1"/>
  <c r="AY230" i="1"/>
  <c r="BC230" i="1" s="1"/>
  <c r="AW230" i="1"/>
  <c r="AV230" i="1" s="1"/>
  <c r="AX230" i="1" s="1"/>
  <c r="AH230" i="1"/>
  <c r="R230" i="1"/>
  <c r="O230" i="1"/>
  <c r="P230" i="1" s="1"/>
  <c r="J230" i="1"/>
  <c r="AH228" i="1"/>
  <c r="AH227" i="1"/>
  <c r="AH226" i="1"/>
  <c r="AH225" i="1"/>
  <c r="AY224" i="1"/>
  <c r="BC224" i="1" s="1"/>
  <c r="AZ224" i="1" s="1"/>
  <c r="AW224" i="1"/>
  <c r="AV224" i="1" s="1"/>
  <c r="AH224" i="1"/>
  <c r="R224" i="1"/>
  <c r="O224" i="1"/>
  <c r="P224" i="1" s="1"/>
  <c r="J224" i="1"/>
  <c r="AH222" i="1"/>
  <c r="AH221" i="1"/>
  <c r="AH220" i="1"/>
  <c r="AH219" i="1"/>
  <c r="AY218" i="1"/>
  <c r="BC218" i="1" s="1"/>
  <c r="AW218" i="1"/>
  <c r="AV218" i="1" s="1"/>
  <c r="AX218" i="1" s="1"/>
  <c r="AH218" i="1"/>
  <c r="R218" i="1"/>
  <c r="O218" i="1"/>
  <c r="P218" i="1" s="1"/>
  <c r="J218" i="1"/>
  <c r="AH210" i="1"/>
  <c r="AH209" i="1"/>
  <c r="AH208" i="1"/>
  <c r="AH207" i="1"/>
  <c r="AY206" i="1"/>
  <c r="BC206" i="1" s="1"/>
  <c r="AZ206" i="1" s="1"/>
  <c r="AW206" i="1"/>
  <c r="AV206" i="1" s="1"/>
  <c r="AH206" i="1"/>
  <c r="R206" i="1"/>
  <c r="O206" i="1"/>
  <c r="P206" i="1" s="1"/>
  <c r="AH204" i="1"/>
  <c r="AH203" i="1"/>
  <c r="AH202" i="1"/>
  <c r="AH201" i="1"/>
  <c r="AY200" i="1"/>
  <c r="BC200" i="1" s="1"/>
  <c r="AW200" i="1"/>
  <c r="AV200" i="1" s="1"/>
  <c r="AX200" i="1" s="1"/>
  <c r="AH200" i="1"/>
  <c r="R200" i="1"/>
  <c r="O200" i="1"/>
  <c r="P200" i="1" s="1"/>
  <c r="J200" i="1"/>
  <c r="AH198" i="1"/>
  <c r="AH197" i="1"/>
  <c r="AH196" i="1"/>
  <c r="AH195" i="1"/>
  <c r="AY194" i="1"/>
  <c r="BC194" i="1" s="1"/>
  <c r="AW194" i="1"/>
  <c r="AV194" i="1" s="1"/>
  <c r="AX194" i="1" s="1"/>
  <c r="AH194" i="1"/>
  <c r="R194" i="1"/>
  <c r="O194" i="1"/>
  <c r="P194" i="1" s="1"/>
  <c r="J194" i="1"/>
  <c r="AH180" i="1"/>
  <c r="AH179" i="1"/>
  <c r="AH178" i="1"/>
  <c r="AH177" i="1"/>
  <c r="AY176" i="1"/>
  <c r="BC176" i="1" s="1"/>
  <c r="AZ176" i="1" s="1"/>
  <c r="AW176" i="1"/>
  <c r="AV176" i="1" s="1"/>
  <c r="AH176" i="1"/>
  <c r="R176" i="1"/>
  <c r="S176" i="1" s="1"/>
  <c r="T176" i="1" s="1"/>
  <c r="O176" i="1"/>
  <c r="P176" i="1" s="1"/>
  <c r="J176" i="1"/>
  <c r="AH174" i="1"/>
  <c r="AH173" i="1"/>
  <c r="AH172" i="1"/>
  <c r="AH171" i="1"/>
  <c r="AY170" i="1"/>
  <c r="BC170" i="1" s="1"/>
  <c r="AZ170" i="1" s="1"/>
  <c r="AW170" i="1"/>
  <c r="AV170" i="1" s="1"/>
  <c r="AX170" i="1" s="1"/>
  <c r="AH170" i="1"/>
  <c r="R170" i="1"/>
  <c r="O170" i="1"/>
  <c r="P170" i="1" s="1"/>
  <c r="J170" i="1"/>
  <c r="AH168" i="1"/>
  <c r="AH167" i="1"/>
  <c r="AH166" i="1"/>
  <c r="AH165" i="1"/>
  <c r="AY164" i="1"/>
  <c r="BC164" i="1" s="1"/>
  <c r="AZ164" i="1" s="1"/>
  <c r="AW164" i="1"/>
  <c r="AV164" i="1" s="1"/>
  <c r="BA164" i="1" s="1"/>
  <c r="BD164" i="1" s="1"/>
  <c r="AH164" i="1"/>
  <c r="R164" i="1"/>
  <c r="O164" i="1"/>
  <c r="S164" i="1" s="1"/>
  <c r="T164" i="1" s="1"/>
  <c r="J164" i="1"/>
  <c r="AH162" i="1"/>
  <c r="AH161" i="1"/>
  <c r="AH160" i="1"/>
  <c r="AH159" i="1"/>
  <c r="AY158" i="1"/>
  <c r="BC158" i="1" s="1"/>
  <c r="AZ158" i="1" s="1"/>
  <c r="AW158" i="1"/>
  <c r="AV158" i="1" s="1"/>
  <c r="AX158" i="1" s="1"/>
  <c r="AH158" i="1"/>
  <c r="R158" i="1"/>
  <c r="O158" i="1"/>
  <c r="J158" i="1"/>
  <c r="AH156" i="1"/>
  <c r="AH155" i="1"/>
  <c r="AH154" i="1"/>
  <c r="AH153" i="1"/>
  <c r="AY152" i="1"/>
  <c r="BC152" i="1" s="1"/>
  <c r="AZ152" i="1" s="1"/>
  <c r="AW152" i="1"/>
  <c r="AV152" i="1" s="1"/>
  <c r="AH152" i="1"/>
  <c r="R152" i="1"/>
  <c r="O152" i="1"/>
  <c r="J152" i="1"/>
  <c r="AH150" i="1"/>
  <c r="AH149" i="1"/>
  <c r="AH148" i="1"/>
  <c r="AH147" i="1"/>
  <c r="AY146" i="1"/>
  <c r="BC146" i="1" s="1"/>
  <c r="AW146" i="1"/>
  <c r="AV146" i="1" s="1"/>
  <c r="AX146" i="1" s="1"/>
  <c r="AH146" i="1"/>
  <c r="R146" i="1"/>
  <c r="O146" i="1"/>
  <c r="P146" i="1" s="1"/>
  <c r="J146" i="1"/>
  <c r="AH144" i="1"/>
  <c r="AH143" i="1"/>
  <c r="AH142" i="1"/>
  <c r="AH141" i="1"/>
  <c r="AY140" i="1"/>
  <c r="BC140" i="1" s="1"/>
  <c r="AZ140" i="1" s="1"/>
  <c r="AW140" i="1"/>
  <c r="AV140" i="1" s="1"/>
  <c r="AX140" i="1" s="1"/>
  <c r="AH140" i="1"/>
  <c r="R140" i="1"/>
  <c r="O140" i="1"/>
  <c r="J140" i="1"/>
  <c r="R104" i="1"/>
  <c r="O104" i="1"/>
  <c r="J104" i="1"/>
  <c r="O134" i="1"/>
  <c r="P134" i="1" s="1"/>
  <c r="AW134" i="1"/>
  <c r="AV134" i="1" s="1"/>
  <c r="AH138" i="1"/>
  <c r="AH137" i="1"/>
  <c r="AH136" i="1"/>
  <c r="AH135" i="1"/>
  <c r="AY134" i="1"/>
  <c r="BC134" i="1" s="1"/>
  <c r="AZ134" i="1" s="1"/>
  <c r="AH134" i="1"/>
  <c r="R134" i="1"/>
  <c r="J134" i="1"/>
  <c r="O128" i="1"/>
  <c r="AW128" i="1"/>
  <c r="AV128" i="1" s="1"/>
  <c r="AH132" i="1"/>
  <c r="AH131" i="1"/>
  <c r="AH130" i="1"/>
  <c r="AH129" i="1"/>
  <c r="AY128" i="1"/>
  <c r="BC128" i="1" s="1"/>
  <c r="AZ128" i="1" s="1"/>
  <c r="AH128" i="1"/>
  <c r="R128" i="1"/>
  <c r="J128" i="1"/>
  <c r="O122" i="1"/>
  <c r="P122" i="1" s="1"/>
  <c r="AW122" i="1"/>
  <c r="AV122" i="1" s="1"/>
  <c r="AH126" i="1"/>
  <c r="AH125" i="1"/>
  <c r="AH124" i="1"/>
  <c r="AH123" i="1"/>
  <c r="AY122" i="1"/>
  <c r="BC122" i="1" s="1"/>
  <c r="AH122" i="1"/>
  <c r="R122" i="1"/>
  <c r="J122" i="1"/>
  <c r="O116" i="1"/>
  <c r="P116" i="1" s="1"/>
  <c r="AW116" i="1"/>
  <c r="AV116" i="1" s="1"/>
  <c r="AH120" i="1"/>
  <c r="AH119" i="1"/>
  <c r="AH118" i="1"/>
  <c r="AH117" i="1"/>
  <c r="AY116" i="1"/>
  <c r="BC116" i="1" s="1"/>
  <c r="AZ116" i="1" s="1"/>
  <c r="AH116" i="1"/>
  <c r="R116" i="1"/>
  <c r="J116" i="1"/>
  <c r="O110" i="1"/>
  <c r="AW110" i="1"/>
  <c r="AV110" i="1" s="1"/>
  <c r="AH114" i="1"/>
  <c r="AH113" i="1"/>
  <c r="AH112" i="1"/>
  <c r="AH111" i="1"/>
  <c r="AY110" i="1"/>
  <c r="BC110" i="1" s="1"/>
  <c r="AZ110" i="1" s="1"/>
  <c r="AH110" i="1"/>
  <c r="R110" i="1"/>
  <c r="J110" i="1"/>
  <c r="AW104" i="1"/>
  <c r="AV104" i="1" s="1"/>
  <c r="AH108" i="1"/>
  <c r="AH107" i="1"/>
  <c r="AH106" i="1"/>
  <c r="AH105" i="1"/>
  <c r="AY104" i="1"/>
  <c r="BC104" i="1" s="1"/>
  <c r="AZ104" i="1" s="1"/>
  <c r="AH104" i="1"/>
  <c r="O98" i="1"/>
  <c r="P98" i="1" s="1"/>
  <c r="R98" i="1"/>
  <c r="AW98" i="1"/>
  <c r="AV98" i="1" s="1"/>
  <c r="AH102" i="1"/>
  <c r="AH101" i="1"/>
  <c r="AH100" i="1"/>
  <c r="AH99" i="1"/>
  <c r="AY98" i="1"/>
  <c r="BC98" i="1" s="1"/>
  <c r="AZ98" i="1" s="1"/>
  <c r="AH98" i="1"/>
  <c r="J98" i="1"/>
  <c r="O92" i="1"/>
  <c r="R92" i="1"/>
  <c r="AW92" i="1"/>
  <c r="AV92" i="1" s="1"/>
  <c r="AX92" i="1" s="1"/>
  <c r="AY92" i="1"/>
  <c r="BC92" i="1" s="1"/>
  <c r="AZ92" i="1" s="1"/>
  <c r="AH96" i="1"/>
  <c r="AH95" i="1"/>
  <c r="AH94" i="1"/>
  <c r="AH93" i="1"/>
  <c r="AH92" i="1"/>
  <c r="J92" i="1"/>
  <c r="O86" i="1"/>
  <c r="P86" i="1" s="1"/>
  <c r="R86" i="1"/>
  <c r="AW86" i="1"/>
  <c r="AV86" i="1" s="1"/>
  <c r="AX86" i="1" s="1"/>
  <c r="AY86" i="1"/>
  <c r="BC86" i="1" s="1"/>
  <c r="AH90" i="1"/>
  <c r="AH89" i="1"/>
  <c r="AH88" i="1"/>
  <c r="AH87" i="1"/>
  <c r="AH86" i="1"/>
  <c r="J86" i="1"/>
  <c r="O80" i="1"/>
  <c r="P80" i="1" s="1"/>
  <c r="R80" i="1"/>
  <c r="AW80" i="1"/>
  <c r="AV80" i="1" s="1"/>
  <c r="AY80" i="1"/>
  <c r="BC80" i="1" s="1"/>
  <c r="AZ80" i="1" s="1"/>
  <c r="AH84" i="1"/>
  <c r="AH83" i="1"/>
  <c r="AH82" i="1"/>
  <c r="AH81" i="1"/>
  <c r="AH80" i="1"/>
  <c r="J80" i="1"/>
  <c r="O74" i="1"/>
  <c r="P74" i="1" s="1"/>
  <c r="R74" i="1"/>
  <c r="AW74" i="1"/>
  <c r="AV74" i="1" s="1"/>
  <c r="AY74" i="1"/>
  <c r="BC74" i="1" s="1"/>
  <c r="AZ74" i="1" s="1"/>
  <c r="AH78" i="1"/>
  <c r="AH77" i="1"/>
  <c r="AH76" i="1"/>
  <c r="AH75" i="1"/>
  <c r="AH74" i="1"/>
  <c r="J74" i="1"/>
  <c r="J62" i="1"/>
  <c r="O38" i="1"/>
  <c r="P38" i="1" s="1"/>
  <c r="R38" i="1"/>
  <c r="J38" i="1"/>
  <c r="AW68" i="1"/>
  <c r="AV68" i="1" s="1"/>
  <c r="AY68" i="1"/>
  <c r="BC68" i="1" s="1"/>
  <c r="AZ68" i="1" s="1"/>
  <c r="AW62" i="1"/>
  <c r="AV62" i="1" s="1"/>
  <c r="AX62" i="1" s="1"/>
  <c r="AY62" i="1"/>
  <c r="BC62" i="1" s="1"/>
  <c r="AZ62" i="1" s="1"/>
  <c r="AH42" i="1"/>
  <c r="AH41" i="1"/>
  <c r="AI40" i="1"/>
  <c r="AH40" i="1"/>
  <c r="AI39" i="1"/>
  <c r="AH39" i="1"/>
  <c r="AY38" i="1"/>
  <c r="BC38" i="1" s="1"/>
  <c r="AZ38" i="1" s="1"/>
  <c r="AI38" i="1"/>
  <c r="AH38" i="1"/>
  <c r="AH36" i="1"/>
  <c r="AH35" i="1"/>
  <c r="AI34" i="1"/>
  <c r="AH34" i="1"/>
  <c r="AI33" i="1"/>
  <c r="AH33" i="1"/>
  <c r="AY32" i="1"/>
  <c r="BC32" i="1" s="1"/>
  <c r="AZ32" i="1" s="1"/>
  <c r="AI32" i="1"/>
  <c r="AH32" i="1"/>
  <c r="R32" i="1"/>
  <c r="O32" i="1"/>
  <c r="P32" i="1" s="1"/>
  <c r="J32" i="1"/>
  <c r="J20" i="1"/>
  <c r="O20" i="1"/>
  <c r="R20" i="1"/>
  <c r="AH20" i="1"/>
  <c r="AW20" i="1"/>
  <c r="AV20" i="1" s="1"/>
  <c r="AX20" i="1" s="1"/>
  <c r="AY20" i="1"/>
  <c r="BC20" i="1" s="1"/>
  <c r="AZ20" i="1" s="1"/>
  <c r="AH21" i="1"/>
  <c r="AH22" i="1"/>
  <c r="AH23" i="1"/>
  <c r="AH24" i="1"/>
  <c r="J26" i="1"/>
  <c r="J68" i="1"/>
  <c r="R68" i="1"/>
  <c r="O68" i="1"/>
  <c r="R62" i="1"/>
  <c r="O62" i="1"/>
  <c r="P62" i="1" s="1"/>
  <c r="R26" i="1"/>
  <c r="O26" i="1"/>
  <c r="P26" i="1" s="1"/>
  <c r="AH26" i="1"/>
  <c r="AW26" i="1"/>
  <c r="AV26" i="1" s="1"/>
  <c r="AY26" i="1"/>
  <c r="BC26" i="1" s="1"/>
  <c r="AZ26" i="1" s="1"/>
  <c r="AH27" i="1"/>
  <c r="AH28" i="1"/>
  <c r="AH29" i="1"/>
  <c r="AH30" i="1"/>
  <c r="AH62" i="1"/>
  <c r="AH63" i="1"/>
  <c r="AH64" i="1"/>
  <c r="AH65" i="1"/>
  <c r="AH66" i="1"/>
  <c r="AH68" i="1"/>
  <c r="AH69" i="1"/>
  <c r="AH70" i="1"/>
  <c r="AH71" i="1"/>
  <c r="AH72" i="1"/>
  <c r="J68" i="4"/>
  <c r="O54" i="2"/>
  <c r="J46" i="4"/>
  <c r="H66" i="4"/>
  <c r="H65" i="4"/>
  <c r="H64" i="4"/>
  <c r="H63" i="4"/>
  <c r="S2" i="2"/>
  <c r="H62" i="4"/>
  <c r="H61" i="4"/>
  <c r="H60" i="4"/>
  <c r="H59" i="4"/>
  <c r="H58" i="4"/>
  <c r="H57" i="4"/>
  <c r="H56" i="4"/>
  <c r="H55" i="4"/>
  <c r="H54" i="4"/>
  <c r="H53" i="4"/>
  <c r="H52" i="4"/>
  <c r="H51" i="4"/>
  <c r="B51" i="4"/>
  <c r="G54" i="2"/>
  <c r="G53" i="2"/>
  <c r="G50" i="2"/>
  <c r="H44" i="4"/>
  <c r="H43" i="4"/>
  <c r="H42" i="4"/>
  <c r="H41" i="4"/>
  <c r="H40" i="4"/>
  <c r="H39" i="4"/>
  <c r="H38" i="4"/>
  <c r="H37" i="4"/>
  <c r="H36" i="4"/>
  <c r="H35" i="4"/>
  <c r="H34" i="4"/>
  <c r="H33" i="4"/>
  <c r="H32" i="4"/>
  <c r="H31" i="4"/>
  <c r="H30" i="4"/>
  <c r="H29" i="4"/>
  <c r="B29" i="4"/>
  <c r="O50" i="2"/>
  <c r="O51" i="2"/>
  <c r="O52" i="2"/>
  <c r="O53" i="2"/>
  <c r="O55" i="2"/>
  <c r="O56" i="2"/>
  <c r="O57" i="2"/>
  <c r="O58" i="2"/>
  <c r="O59" i="2"/>
  <c r="O60" i="2"/>
  <c r="O61" i="2"/>
  <c r="O62" i="2"/>
  <c r="O63" i="2"/>
  <c r="N50" i="2"/>
  <c r="Q50" i="2" s="1"/>
  <c r="R50" i="2" s="1"/>
  <c r="N51" i="2"/>
  <c r="Q51" i="2" s="1"/>
  <c r="R51" i="2" s="1"/>
  <c r="N52" i="2"/>
  <c r="Q52" i="2" s="1"/>
  <c r="R52" i="2" s="1"/>
  <c r="N53" i="2"/>
  <c r="Q53" i="2" s="1"/>
  <c r="R53" i="2" s="1"/>
  <c r="N54" i="2"/>
  <c r="Q54" i="2" s="1"/>
  <c r="N55" i="2"/>
  <c r="Q55" i="2" s="1"/>
  <c r="R55" i="2" s="1"/>
  <c r="N56" i="2"/>
  <c r="Q56" i="2" s="1"/>
  <c r="R56" i="2" s="1"/>
  <c r="N57" i="2"/>
  <c r="Q57" i="2" s="1"/>
  <c r="R57" i="2" s="1"/>
  <c r="N58" i="2"/>
  <c r="Q58" i="2" s="1"/>
  <c r="R58" i="2" s="1"/>
  <c r="N59" i="2"/>
  <c r="Q59" i="2" s="1"/>
  <c r="R59" i="2" s="1"/>
  <c r="N60" i="2"/>
  <c r="Q60" i="2" s="1"/>
  <c r="R60" i="2" s="1"/>
  <c r="N61" i="2"/>
  <c r="Q61" i="2" s="1"/>
  <c r="N62" i="2"/>
  <c r="Q62" i="2" s="1"/>
  <c r="R62" i="2" s="1"/>
  <c r="N63" i="2"/>
  <c r="Q63" i="2" s="1"/>
  <c r="R63" i="2" s="1"/>
  <c r="K50" i="2"/>
  <c r="K51" i="2"/>
  <c r="K52" i="2"/>
  <c r="K53" i="2"/>
  <c r="K55" i="2"/>
  <c r="K56" i="2"/>
  <c r="K57" i="2"/>
  <c r="K58" i="2"/>
  <c r="K59" i="2"/>
  <c r="K60" i="2"/>
  <c r="K61" i="2"/>
  <c r="K62" i="2"/>
  <c r="K63" i="2"/>
  <c r="J50" i="2"/>
  <c r="L50" i="2" s="1"/>
  <c r="M50" i="2" s="1"/>
  <c r="J51" i="2"/>
  <c r="L51" i="2" s="1"/>
  <c r="M51" i="2" s="1"/>
  <c r="J52" i="2"/>
  <c r="L52" i="2" s="1"/>
  <c r="J53" i="2"/>
  <c r="L53" i="2" s="1"/>
  <c r="M53" i="2" s="1"/>
  <c r="J54" i="2"/>
  <c r="L54" i="2" s="1"/>
  <c r="M54" i="2" s="1"/>
  <c r="J55" i="2"/>
  <c r="L55" i="2" s="1"/>
  <c r="J56" i="2"/>
  <c r="L56" i="2" s="1"/>
  <c r="J57" i="2"/>
  <c r="L57" i="2" s="1"/>
  <c r="M57" i="2" s="1"/>
  <c r="J58" i="2"/>
  <c r="L58" i="2"/>
  <c r="M58" i="2" s="1"/>
  <c r="J59" i="2"/>
  <c r="L59" i="2" s="1"/>
  <c r="M59" i="2" s="1"/>
  <c r="J60" i="2"/>
  <c r="L60" i="2" s="1"/>
  <c r="J61" i="2"/>
  <c r="L61" i="2" s="1"/>
  <c r="M61" i="2" s="1"/>
  <c r="J62" i="2"/>
  <c r="L62" i="2" s="1"/>
  <c r="M62" i="2" s="1"/>
  <c r="J63" i="2"/>
  <c r="L63" i="2" s="1"/>
  <c r="M63" i="2" s="1"/>
  <c r="AK50" i="2"/>
  <c r="AM50" i="2" s="1"/>
  <c r="AN50" i="2" s="1"/>
  <c r="AK51" i="2"/>
  <c r="AM51" i="2" s="1"/>
  <c r="AN51" i="2" s="1"/>
  <c r="AK52" i="2"/>
  <c r="AM52" i="2" s="1"/>
  <c r="AN52" i="2" s="1"/>
  <c r="AK53" i="2"/>
  <c r="AM53" i="2" s="1"/>
  <c r="AN53" i="2" s="1"/>
  <c r="AK54" i="2"/>
  <c r="AM54" i="2" s="1"/>
  <c r="AN54" i="2" s="1"/>
  <c r="AK55" i="2"/>
  <c r="AM55" i="2" s="1"/>
  <c r="AN55" i="2" s="1"/>
  <c r="AK56" i="2"/>
  <c r="AM56" i="2" s="1"/>
  <c r="AN56" i="2" s="1"/>
  <c r="AK57" i="2"/>
  <c r="AM57" i="2" s="1"/>
  <c r="AK58" i="2"/>
  <c r="AM58" i="2" s="1"/>
  <c r="AN58" i="2" s="1"/>
  <c r="AK59" i="2"/>
  <c r="AM59" i="2" s="1"/>
  <c r="AN59" i="2" s="1"/>
  <c r="AK60" i="2"/>
  <c r="AM60" i="2" s="1"/>
  <c r="AN60" i="2" s="1"/>
  <c r="AK61" i="2"/>
  <c r="AM61" i="2" s="1"/>
  <c r="AN61" i="2" s="1"/>
  <c r="AK62" i="2"/>
  <c r="AM62" i="2" s="1"/>
  <c r="AN62" i="2" s="1"/>
  <c r="AK63" i="2"/>
  <c r="AM63" i="2" s="1"/>
  <c r="AN63" i="2" s="1"/>
  <c r="AK49" i="2"/>
  <c r="AM49" i="2" s="1"/>
  <c r="AG50" i="2"/>
  <c r="AI50" i="2" s="1"/>
  <c r="AJ50" i="2" s="1"/>
  <c r="AF50" i="2" s="1"/>
  <c r="AG51" i="2"/>
  <c r="AI51" i="2" s="1"/>
  <c r="AJ51" i="2" s="1"/>
  <c r="AG52" i="2"/>
  <c r="AI52" i="2" s="1"/>
  <c r="AJ52" i="2" s="1"/>
  <c r="AG53" i="2"/>
  <c r="AI53" i="2" s="1"/>
  <c r="AJ53" i="2" s="1"/>
  <c r="AG54" i="2"/>
  <c r="AI54" i="2" s="1"/>
  <c r="AJ54" i="2" s="1"/>
  <c r="AG55" i="2"/>
  <c r="AI55" i="2" s="1"/>
  <c r="AJ55" i="2" s="1"/>
  <c r="AG56" i="2"/>
  <c r="AI56" i="2" s="1"/>
  <c r="AJ56" i="2" s="1"/>
  <c r="AG57" i="2"/>
  <c r="AI57" i="2" s="1"/>
  <c r="AJ57" i="2" s="1"/>
  <c r="AG58" i="2"/>
  <c r="AI58" i="2" s="1"/>
  <c r="AJ58" i="2" s="1"/>
  <c r="AG59" i="2"/>
  <c r="AI59" i="2" s="1"/>
  <c r="AJ59" i="2" s="1"/>
  <c r="AG60" i="2"/>
  <c r="AI60" i="2" s="1"/>
  <c r="AG61" i="2"/>
  <c r="AI61" i="2" s="1"/>
  <c r="AG62" i="2"/>
  <c r="AI62" i="2" s="1"/>
  <c r="AG63" i="2"/>
  <c r="AI63" i="2" s="1"/>
  <c r="AG49" i="2"/>
  <c r="AI49" i="2" s="1"/>
  <c r="AJ49" i="2" s="1"/>
  <c r="Z50" i="2"/>
  <c r="AB50" i="2" s="1"/>
  <c r="AC50" i="2" s="1"/>
  <c r="Z51" i="2"/>
  <c r="AB51" i="2" s="1"/>
  <c r="AC51" i="2" s="1"/>
  <c r="Z52" i="2"/>
  <c r="AB52" i="2" s="1"/>
  <c r="AC52" i="2" s="1"/>
  <c r="Z53" i="2"/>
  <c r="AB53" i="2" s="1"/>
  <c r="AC53" i="2" s="1"/>
  <c r="Z54" i="2"/>
  <c r="AB54" i="2" s="1"/>
  <c r="AC54" i="2" s="1"/>
  <c r="Z55" i="2"/>
  <c r="AB55" i="2" s="1"/>
  <c r="AC55" i="2" s="1"/>
  <c r="Z56" i="2"/>
  <c r="AB56" i="2" s="1"/>
  <c r="AC56" i="2" s="1"/>
  <c r="Z57" i="2"/>
  <c r="AB57" i="2" s="1"/>
  <c r="AC57" i="2" s="1"/>
  <c r="Z58" i="2"/>
  <c r="AB58" i="2" s="1"/>
  <c r="AC58" i="2" s="1"/>
  <c r="Z59" i="2"/>
  <c r="AB59" i="2" s="1"/>
  <c r="AC59" i="2" s="1"/>
  <c r="Z60" i="2"/>
  <c r="AB60" i="2" s="1"/>
  <c r="AC60" i="2" s="1"/>
  <c r="Z61" i="2"/>
  <c r="AB61" i="2" s="1"/>
  <c r="AC61" i="2" s="1"/>
  <c r="Z62" i="2"/>
  <c r="AB62" i="2" s="1"/>
  <c r="AC62" i="2" s="1"/>
  <c r="Z63" i="2"/>
  <c r="AB63" i="2" s="1"/>
  <c r="AC63" i="2" s="1"/>
  <c r="Z49" i="2"/>
  <c r="AB49" i="2" s="1"/>
  <c r="AC49" i="2" s="1"/>
  <c r="V50" i="2"/>
  <c r="X50" i="2" s="1"/>
  <c r="V51" i="2"/>
  <c r="X51" i="2" s="1"/>
  <c r="V52" i="2"/>
  <c r="X52" i="2" s="1"/>
  <c r="V53" i="2"/>
  <c r="X53" i="2" s="1"/>
  <c r="Y53" i="2" s="1"/>
  <c r="V54" i="2"/>
  <c r="X54" i="2" s="1"/>
  <c r="V55" i="2"/>
  <c r="X55" i="2" s="1"/>
  <c r="Y55" i="2" s="1"/>
  <c r="V56" i="2"/>
  <c r="X56" i="2" s="1"/>
  <c r="Y56" i="2" s="1"/>
  <c r="V57" i="2"/>
  <c r="X57" i="2" s="1"/>
  <c r="V58" i="2"/>
  <c r="X58" i="2" s="1"/>
  <c r="Y58" i="2" s="1"/>
  <c r="V59" i="2"/>
  <c r="X59" i="2" s="1"/>
  <c r="Y59" i="2" s="1"/>
  <c r="V60" i="2"/>
  <c r="X60" i="2" s="1"/>
  <c r="V61" i="2"/>
  <c r="X61" i="2" s="1"/>
  <c r="Y61" i="2" s="1"/>
  <c r="V62" i="2"/>
  <c r="X62" i="2" s="1"/>
  <c r="V63" i="2"/>
  <c r="X63" i="2" s="1"/>
  <c r="V49" i="2"/>
  <c r="X49" i="2" s="1"/>
  <c r="H182" i="7"/>
  <c r="AL63" i="2"/>
  <c r="G180" i="7"/>
  <c r="G179" i="7"/>
  <c r="G178" i="7"/>
  <c r="G177" i="7"/>
  <c r="G176" i="7"/>
  <c r="B174" i="7"/>
  <c r="A174" i="7"/>
  <c r="H170" i="7"/>
  <c r="AL62" i="2"/>
  <c r="G168" i="7"/>
  <c r="G167" i="7"/>
  <c r="G166" i="7"/>
  <c r="G165" i="7"/>
  <c r="G164" i="7"/>
  <c r="B162" i="7"/>
  <c r="A162" i="7"/>
  <c r="H158" i="7"/>
  <c r="AH61" i="2"/>
  <c r="G156" i="7"/>
  <c r="G155" i="7"/>
  <c r="G154" i="7"/>
  <c r="G153" i="7"/>
  <c r="G152" i="7"/>
  <c r="B150" i="7"/>
  <c r="A150" i="7"/>
  <c r="H146" i="7"/>
  <c r="AL60" i="2"/>
  <c r="G144" i="7"/>
  <c r="G143" i="7"/>
  <c r="G142" i="7"/>
  <c r="G141" i="7"/>
  <c r="G140" i="7"/>
  <c r="B138" i="7"/>
  <c r="A138" i="7"/>
  <c r="H134" i="7"/>
  <c r="AL59" i="2"/>
  <c r="G132" i="7"/>
  <c r="G131" i="7"/>
  <c r="G130" i="7"/>
  <c r="G129" i="7"/>
  <c r="G128" i="7"/>
  <c r="B126" i="7"/>
  <c r="A126" i="7"/>
  <c r="H122" i="7"/>
  <c r="AL58" i="2"/>
  <c r="G120" i="7"/>
  <c r="G119" i="7"/>
  <c r="G118" i="7"/>
  <c r="G117" i="7"/>
  <c r="G116" i="7"/>
  <c r="B114" i="7"/>
  <c r="A114" i="7"/>
  <c r="H110" i="7"/>
  <c r="AL57" i="2"/>
  <c r="G108" i="7"/>
  <c r="G107" i="7"/>
  <c r="G106" i="7"/>
  <c r="G105" i="7"/>
  <c r="G104" i="7"/>
  <c r="B102" i="7"/>
  <c r="A102" i="7"/>
  <c r="H98" i="7"/>
  <c r="AL56" i="2"/>
  <c r="G96" i="7"/>
  <c r="G95" i="7"/>
  <c r="G94" i="7"/>
  <c r="G93" i="7"/>
  <c r="G92" i="7"/>
  <c r="B90" i="7"/>
  <c r="A90" i="7"/>
  <c r="H86" i="7"/>
  <c r="AL55" i="2"/>
  <c r="G84" i="7"/>
  <c r="G83" i="7"/>
  <c r="G82" i="7"/>
  <c r="G81" i="7"/>
  <c r="G80" i="7"/>
  <c r="B78" i="7"/>
  <c r="A78" i="7"/>
  <c r="H74" i="7"/>
  <c r="AL54" i="2"/>
  <c r="G72" i="7"/>
  <c r="G71" i="7"/>
  <c r="G70" i="7"/>
  <c r="G69" i="7"/>
  <c r="G68" i="7"/>
  <c r="B66" i="7"/>
  <c r="A66" i="7"/>
  <c r="H62" i="7"/>
  <c r="AL53" i="2"/>
  <c r="G60" i="7"/>
  <c r="G59" i="7"/>
  <c r="G58" i="7"/>
  <c r="G57" i="7"/>
  <c r="G56" i="7"/>
  <c r="B54" i="7"/>
  <c r="A54" i="7"/>
  <c r="H50" i="7"/>
  <c r="AH52" i="2"/>
  <c r="G48" i="7"/>
  <c r="G47" i="7"/>
  <c r="G46" i="7"/>
  <c r="G45" i="7"/>
  <c r="G44" i="7"/>
  <c r="B42" i="7"/>
  <c r="A42" i="7"/>
  <c r="H38" i="7"/>
  <c r="AL51" i="2"/>
  <c r="G36" i="7"/>
  <c r="G35" i="7"/>
  <c r="G34" i="7"/>
  <c r="G33" i="7"/>
  <c r="G32" i="7"/>
  <c r="B30" i="7"/>
  <c r="A30" i="7"/>
  <c r="H26" i="7"/>
  <c r="AH50" i="2"/>
  <c r="G24" i="7"/>
  <c r="G23" i="7"/>
  <c r="G22" i="7"/>
  <c r="G21" i="7"/>
  <c r="G20" i="7"/>
  <c r="B18" i="7"/>
  <c r="A18" i="7"/>
  <c r="H14" i="7"/>
  <c r="AL49" i="2"/>
  <c r="G12" i="7"/>
  <c r="G11" i="7"/>
  <c r="G10" i="7"/>
  <c r="G9" i="7"/>
  <c r="G8" i="7"/>
  <c r="B6" i="7"/>
  <c r="A6" i="7"/>
  <c r="H182" i="6"/>
  <c r="AA63" i="2"/>
  <c r="G180" i="6"/>
  <c r="G179" i="6"/>
  <c r="G178" i="6"/>
  <c r="G177" i="6"/>
  <c r="G176" i="6"/>
  <c r="B174" i="6"/>
  <c r="A174" i="6"/>
  <c r="H170" i="6"/>
  <c r="AA62" i="2"/>
  <c r="G168" i="6"/>
  <c r="G167" i="6"/>
  <c r="G166" i="6"/>
  <c r="G165" i="6"/>
  <c r="G164" i="6"/>
  <c r="B162" i="6"/>
  <c r="A162" i="6"/>
  <c r="H158" i="6"/>
  <c r="AA61" i="2"/>
  <c r="G156" i="6"/>
  <c r="G155" i="6"/>
  <c r="G154" i="6"/>
  <c r="G153" i="6"/>
  <c r="G152" i="6"/>
  <c r="B150" i="6"/>
  <c r="A150" i="6"/>
  <c r="H146" i="6"/>
  <c r="AA60" i="2"/>
  <c r="G144" i="6"/>
  <c r="G143" i="6"/>
  <c r="G142" i="6"/>
  <c r="G141" i="6"/>
  <c r="G140" i="6"/>
  <c r="B138" i="6"/>
  <c r="A138" i="6"/>
  <c r="H134" i="6"/>
  <c r="AA59" i="2"/>
  <c r="G132" i="6"/>
  <c r="G131" i="6"/>
  <c r="G130" i="6"/>
  <c r="G129" i="6"/>
  <c r="G128" i="6"/>
  <c r="B126" i="6"/>
  <c r="A126" i="6"/>
  <c r="H122" i="6"/>
  <c r="AA58" i="2"/>
  <c r="G120" i="6"/>
  <c r="G119" i="6"/>
  <c r="G118" i="6"/>
  <c r="G117" i="6"/>
  <c r="G116" i="6"/>
  <c r="B114" i="6"/>
  <c r="A114" i="6"/>
  <c r="H110" i="6"/>
  <c r="AA57" i="2"/>
  <c r="G108" i="6"/>
  <c r="G107" i="6"/>
  <c r="G106" i="6"/>
  <c r="G105" i="6"/>
  <c r="G104" i="6"/>
  <c r="B102" i="6"/>
  <c r="A102" i="6"/>
  <c r="H98" i="6"/>
  <c r="AA56" i="2"/>
  <c r="G96" i="6"/>
  <c r="G95" i="6"/>
  <c r="G94" i="6"/>
  <c r="G93" i="6"/>
  <c r="G92" i="6"/>
  <c r="B90" i="6"/>
  <c r="A90" i="6"/>
  <c r="H86" i="6"/>
  <c r="W55" i="2"/>
  <c r="G84" i="6"/>
  <c r="G83" i="6"/>
  <c r="G82" i="6"/>
  <c r="G81" i="6"/>
  <c r="G80" i="6"/>
  <c r="B78" i="6"/>
  <c r="A78" i="6"/>
  <c r="H74" i="6"/>
  <c r="AA54" i="2"/>
  <c r="G72" i="6"/>
  <c r="G71" i="6"/>
  <c r="G70" i="6"/>
  <c r="G69" i="6"/>
  <c r="G68" i="6"/>
  <c r="B66" i="6"/>
  <c r="A66" i="6"/>
  <c r="H62" i="6"/>
  <c r="W53" i="2"/>
  <c r="G60" i="6"/>
  <c r="G59" i="6"/>
  <c r="G58" i="6"/>
  <c r="G57" i="6"/>
  <c r="G56" i="6"/>
  <c r="B54" i="6"/>
  <c r="A54" i="6"/>
  <c r="H50" i="6"/>
  <c r="W52" i="2"/>
  <c r="G48" i="6"/>
  <c r="G47" i="6"/>
  <c r="G46" i="6"/>
  <c r="G45" i="6"/>
  <c r="G44" i="6"/>
  <c r="B42" i="6"/>
  <c r="A42" i="6"/>
  <c r="H38" i="6"/>
  <c r="W51" i="2"/>
  <c r="G36" i="6"/>
  <c r="G35" i="6"/>
  <c r="G34" i="6"/>
  <c r="G33" i="6"/>
  <c r="G32" i="6"/>
  <c r="B30" i="6"/>
  <c r="A30" i="6"/>
  <c r="H26" i="6"/>
  <c r="AA50" i="2"/>
  <c r="G24" i="6"/>
  <c r="G23" i="6"/>
  <c r="G22" i="6"/>
  <c r="G21" i="6"/>
  <c r="G20" i="6"/>
  <c r="B18" i="6"/>
  <c r="A18" i="6"/>
  <c r="H14" i="6"/>
  <c r="W49" i="2"/>
  <c r="G12" i="6"/>
  <c r="G11" i="6"/>
  <c r="G10" i="6"/>
  <c r="G9" i="6"/>
  <c r="G8" i="6"/>
  <c r="B6" i="6"/>
  <c r="A6" i="6"/>
  <c r="AE60" i="2"/>
  <c r="AE62" i="2"/>
  <c r="AE54" i="2"/>
  <c r="AE56" i="2"/>
  <c r="AE52" i="2"/>
  <c r="AE61" i="2"/>
  <c r="AE57" i="2"/>
  <c r="AE53" i="2"/>
  <c r="AE63" i="2"/>
  <c r="AE59" i="2"/>
  <c r="AE55" i="2"/>
  <c r="AE51" i="2"/>
  <c r="AE49" i="2"/>
  <c r="AE58" i="2"/>
  <c r="AE50" i="2"/>
  <c r="T54" i="2"/>
  <c r="T56" i="2"/>
  <c r="T52" i="2"/>
  <c r="T50" i="2"/>
  <c r="T60" i="2"/>
  <c r="T63" i="2"/>
  <c r="T59" i="2"/>
  <c r="T55" i="2"/>
  <c r="T51" i="2"/>
  <c r="T58" i="2"/>
  <c r="T62" i="2"/>
  <c r="T61" i="2"/>
  <c r="T57" i="2"/>
  <c r="T53" i="2"/>
  <c r="T49" i="2"/>
  <c r="I65" i="2"/>
  <c r="I66" i="2"/>
  <c r="I67" i="2"/>
  <c r="I64" i="2"/>
  <c r="N49" i="2"/>
  <c r="Q49" i="2" s="1"/>
  <c r="R49" i="2" s="1"/>
  <c r="J49" i="2"/>
  <c r="L49" i="2" s="1"/>
  <c r="G55" i="2"/>
  <c r="G59" i="2"/>
  <c r="G63" i="2"/>
  <c r="T2" i="2"/>
  <c r="G64" i="2"/>
  <c r="G66" i="2"/>
  <c r="G67" i="2"/>
  <c r="G57" i="2"/>
  <c r="G58" i="2"/>
  <c r="G60" i="2"/>
  <c r="G62" i="2"/>
  <c r="G61" i="2"/>
  <c r="G56" i="2"/>
  <c r="G52" i="2"/>
  <c r="O49" i="2"/>
  <c r="K49" i="2"/>
  <c r="G51" i="2"/>
  <c r="G49" i="2"/>
  <c r="AL61" i="2"/>
  <c r="AH56" i="2"/>
  <c r="W62" i="2"/>
  <c r="W59" i="2"/>
  <c r="AH53" i="2"/>
  <c r="AH60" i="2"/>
  <c r="AH51" i="2"/>
  <c r="AL50" i="2"/>
  <c r="AH55" i="2"/>
  <c r="W63" i="2"/>
  <c r="AH63" i="2"/>
  <c r="AA55" i="2"/>
  <c r="AH54" i="2"/>
  <c r="AL52" i="2"/>
  <c r="W54" i="2"/>
  <c r="F73" i="7"/>
  <c r="F74" i="7"/>
  <c r="F181" i="7"/>
  <c r="F182" i="7"/>
  <c r="W56" i="2"/>
  <c r="AA49" i="2"/>
  <c r="W57" i="2"/>
  <c r="AH58" i="2"/>
  <c r="AH62" i="2"/>
  <c r="F121" i="7"/>
  <c r="F122" i="7"/>
  <c r="AA51" i="2"/>
  <c r="F13" i="6"/>
  <c r="F14" i="6"/>
  <c r="F169" i="6"/>
  <c r="F170" i="6"/>
  <c r="F25" i="7"/>
  <c r="F26" i="7"/>
  <c r="AH59" i="2"/>
  <c r="F97" i="7"/>
  <c r="F98" i="7"/>
  <c r="W58" i="2"/>
  <c r="AA52" i="2"/>
  <c r="F169" i="7"/>
  <c r="F170" i="7"/>
  <c r="F133" i="6"/>
  <c r="F134" i="6"/>
  <c r="F181" i="6"/>
  <c r="F182" i="6"/>
  <c r="G45" i="4"/>
  <c r="G46" i="4"/>
  <c r="F37" i="7"/>
  <c r="F38" i="7"/>
  <c r="F85" i="7"/>
  <c r="F86" i="7"/>
  <c r="W50" i="2"/>
  <c r="F145" i="7"/>
  <c r="F146" i="7"/>
  <c r="F13" i="7"/>
  <c r="F14" i="7"/>
  <c r="F157" i="7"/>
  <c r="F158" i="7"/>
  <c r="F133" i="7"/>
  <c r="F134" i="7"/>
  <c r="AH57" i="2"/>
  <c r="K54" i="2"/>
  <c r="G67" i="4"/>
  <c r="G68" i="4"/>
  <c r="F25" i="6"/>
  <c r="F26" i="6"/>
  <c r="F49" i="6"/>
  <c r="F50" i="6"/>
  <c r="F85" i="6"/>
  <c r="F86" i="6"/>
  <c r="F121" i="6"/>
  <c r="F122" i="6"/>
  <c r="F49" i="7"/>
  <c r="F50" i="7"/>
  <c r="F145" i="6"/>
  <c r="F146" i="6"/>
  <c r="F157" i="6"/>
  <c r="F158" i="6"/>
  <c r="F37" i="6"/>
  <c r="F38" i="6"/>
  <c r="F61" i="6"/>
  <c r="F62" i="6"/>
  <c r="F97" i="6"/>
  <c r="F98" i="6"/>
  <c r="F109" i="6"/>
  <c r="F110" i="6"/>
  <c r="W61" i="2"/>
  <c r="W60" i="2"/>
  <c r="AH49" i="2"/>
  <c r="F73" i="6"/>
  <c r="F74" i="6"/>
  <c r="F61" i="7"/>
  <c r="F62" i="7"/>
  <c r="F109" i="7"/>
  <c r="F110" i="7"/>
  <c r="T6" i="2"/>
  <c r="U6" i="2"/>
  <c r="T5" i="2"/>
  <c r="U5" i="2"/>
  <c r="T4" i="2"/>
  <c r="U4" i="2"/>
  <c r="T7" i="2"/>
  <c r="U7" i="2"/>
  <c r="T3" i="2"/>
  <c r="U3" i="2"/>
  <c r="W3" i="2"/>
  <c r="AA53" i="2"/>
  <c r="AX104" i="1"/>
  <c r="BA212" i="1"/>
  <c r="BD212" i="1" s="1"/>
  <c r="AW32" i="1"/>
  <c r="AV32" i="1" s="1"/>
  <c r="AX32" i="1" s="1"/>
  <c r="S428" i="1"/>
  <c r="BI429" i="1" s="1"/>
  <c r="S56" i="1"/>
  <c r="AX128" i="1"/>
  <c r="AX374" i="1"/>
  <c r="AX416" i="1"/>
  <c r="AX98" i="1"/>
  <c r="AX422" i="1"/>
  <c r="AX386" i="1"/>
  <c r="AX122" i="1"/>
  <c r="BA140" i="1"/>
  <c r="BD140" i="1" s="1"/>
  <c r="AX74" i="1"/>
  <c r="BA350" i="1"/>
  <c r="S374" i="1"/>
  <c r="BA314" i="1"/>
  <c r="BD314" i="1" s="1"/>
  <c r="S212" i="1"/>
  <c r="BH215" i="1" s="1"/>
  <c r="S410" i="1"/>
  <c r="T410" i="1" s="1"/>
  <c r="S50" i="1"/>
  <c r="S362" i="1"/>
  <c r="T362" i="1" s="1"/>
  <c r="S200" i="1"/>
  <c r="S320" i="1"/>
  <c r="T320" i="1" s="1"/>
  <c r="S230" i="1"/>
  <c r="T230" i="1" s="1"/>
  <c r="S434" i="1"/>
  <c r="T434" i="1" s="1"/>
  <c r="P368" i="1"/>
  <c r="S218" i="1"/>
  <c r="BJ218" i="1" s="1"/>
  <c r="P416" i="1"/>
  <c r="S278" i="1"/>
  <c r="T278" i="1" s="1"/>
  <c r="S86" i="1"/>
  <c r="BH88" i="1" s="1"/>
  <c r="S116" i="1"/>
  <c r="BH118" i="1" s="1"/>
  <c r="R54" i="2"/>
  <c r="S152" i="1"/>
  <c r="T152" i="1" s="1"/>
  <c r="P152" i="1"/>
  <c r="S242" i="1"/>
  <c r="BJ242" i="1" s="1"/>
  <c r="P104" i="1"/>
  <c r="BH164" i="1"/>
  <c r="P326" i="1"/>
  <c r="S326" i="1"/>
  <c r="P320" i="1"/>
  <c r="S296" i="1"/>
  <c r="T296" i="1" s="1"/>
  <c r="S398" i="1"/>
  <c r="BJ398" i="1" s="1"/>
  <c r="P290" i="1"/>
  <c r="S338" i="1"/>
  <c r="BG342" i="1" s="1"/>
  <c r="S302" i="1"/>
  <c r="BJ303" i="1" s="1"/>
  <c r="P302" i="1"/>
  <c r="S422" i="1"/>
  <c r="P422" i="1"/>
  <c r="P56" i="1"/>
  <c r="T200" i="1"/>
  <c r="T428" i="1"/>
  <c r="BI201" i="1"/>
  <c r="BI435" i="1"/>
  <c r="BG212" i="1"/>
  <c r="BH154" i="1"/>
  <c r="T326" i="1"/>
  <c r="BI328" i="1"/>
  <c r="AX164" i="1" l="1"/>
  <c r="BI168" i="1"/>
  <c r="S170" i="1"/>
  <c r="BJ170" i="1" s="1"/>
  <c r="BF166" i="1"/>
  <c r="BD422" i="1"/>
  <c r="BH425" i="1"/>
  <c r="BF425" i="1"/>
  <c r="BJ426" i="1"/>
  <c r="BG424" i="1"/>
  <c r="BG260" i="1"/>
  <c r="T260" i="1"/>
  <c r="S44" i="1"/>
  <c r="BI46" i="1" s="1"/>
  <c r="S266" i="1"/>
  <c r="BH213" i="1"/>
  <c r="S290" i="1"/>
  <c r="S356" i="1"/>
  <c r="BI357" i="1" s="1"/>
  <c r="BI216" i="1"/>
  <c r="S134" i="1"/>
  <c r="S104" i="1"/>
  <c r="BH104" i="1" s="1"/>
  <c r="T398" i="1"/>
  <c r="S194" i="1"/>
  <c r="T194" i="1" s="1"/>
  <c r="I57" i="2"/>
  <c r="BJ362" i="1"/>
  <c r="T302" i="1"/>
  <c r="T116" i="1"/>
  <c r="BI212" i="1"/>
  <c r="I54" i="2"/>
  <c r="S98" i="1"/>
  <c r="BH102" i="1" s="1"/>
  <c r="S404" i="1"/>
  <c r="BF408" i="1" s="1"/>
  <c r="T368" i="1"/>
  <c r="BI368" i="1"/>
  <c r="BH424" i="1"/>
  <c r="BH422" i="1"/>
  <c r="BI213" i="1"/>
  <c r="S386" i="1"/>
  <c r="BH390" i="1" s="1"/>
  <c r="S92" i="1"/>
  <c r="BH94" i="1" s="1"/>
  <c r="BA98" i="1"/>
  <c r="S224" i="1"/>
  <c r="U55" i="2"/>
  <c r="BJ214" i="1"/>
  <c r="BJ176" i="1"/>
  <c r="BG215" i="1"/>
  <c r="S248" i="1"/>
  <c r="BA380" i="1"/>
  <c r="T338" i="1"/>
  <c r="BJ424" i="1"/>
  <c r="BG426" i="1"/>
  <c r="BF426" i="1"/>
  <c r="BI426" i="1"/>
  <c r="BF424" i="1"/>
  <c r="BH297" i="1"/>
  <c r="T86" i="1"/>
  <c r="BJ213" i="1"/>
  <c r="BF216" i="1"/>
  <c r="BI422" i="1"/>
  <c r="BA404" i="1"/>
  <c r="BD404" i="1" s="1"/>
  <c r="BF212" i="1"/>
  <c r="S122" i="1"/>
  <c r="BJ212" i="1"/>
  <c r="BI423" i="1"/>
  <c r="BH426" i="1"/>
  <c r="BI425" i="1"/>
  <c r="BG425" i="1"/>
  <c r="BG214" i="1"/>
  <c r="T350" i="1"/>
  <c r="BF351" i="1"/>
  <c r="BJ351" i="1"/>
  <c r="BH350" i="1"/>
  <c r="BI350" i="1"/>
  <c r="BG404" i="1"/>
  <c r="BH404" i="1"/>
  <c r="T404" i="1"/>
  <c r="BJ408" i="1"/>
  <c r="BG407" i="1"/>
  <c r="BI407" i="1"/>
  <c r="AZ254" i="1"/>
  <c r="BA254" i="1"/>
  <c r="BD254" i="1" s="1"/>
  <c r="T266" i="1"/>
  <c r="BI266" i="1"/>
  <c r="AZ236" i="1"/>
  <c r="BA236" i="1"/>
  <c r="BD236" i="1" s="1"/>
  <c r="BD98" i="1"/>
  <c r="BJ100" i="1"/>
  <c r="BF99" i="1"/>
  <c r="BI224" i="1"/>
  <c r="T224" i="1"/>
  <c r="AX134" i="1"/>
  <c r="BA134" i="1"/>
  <c r="BD134" i="1" s="1"/>
  <c r="BG387" i="1"/>
  <c r="BI231" i="1"/>
  <c r="S146" i="1"/>
  <c r="S284" i="1"/>
  <c r="P92" i="1"/>
  <c r="BH320" i="1"/>
  <c r="P350" i="1"/>
  <c r="S380" i="1"/>
  <c r="BI382" i="1" s="1"/>
  <c r="BA386" i="1"/>
  <c r="T392" i="1"/>
  <c r="S182" i="1"/>
  <c r="BJ422" i="1"/>
  <c r="BG422" i="1"/>
  <c r="BI320" i="1"/>
  <c r="S332" i="1"/>
  <c r="P404" i="1"/>
  <c r="AF54" i="2"/>
  <c r="S26" i="1"/>
  <c r="U59" i="2"/>
  <c r="S80" i="1"/>
  <c r="BA320" i="1"/>
  <c r="BD320" i="1" s="1"/>
  <c r="U53" i="2"/>
  <c r="BF423" i="1"/>
  <c r="BF422" i="1"/>
  <c r="BJ423" i="1"/>
  <c r="T242" i="1"/>
  <c r="BG390" i="1"/>
  <c r="T104" i="1"/>
  <c r="AF53" i="2"/>
  <c r="Y52" i="2"/>
  <c r="U52" i="2" s="1"/>
  <c r="BF381" i="1"/>
  <c r="BH380" i="1"/>
  <c r="BH278" i="1"/>
  <c r="T56" i="1"/>
  <c r="BJ56" i="1"/>
  <c r="P254" i="1"/>
  <c r="S254" i="1"/>
  <c r="BG256" i="1" s="1"/>
  <c r="BI410" i="1"/>
  <c r="AZ194" i="1"/>
  <c r="BA194" i="1"/>
  <c r="BI194" i="1" s="1"/>
  <c r="P236" i="1"/>
  <c r="S236" i="1"/>
  <c r="BF238" i="1" s="1"/>
  <c r="P158" i="1"/>
  <c r="S158" i="1"/>
  <c r="T374" i="1"/>
  <c r="BI424" i="1"/>
  <c r="BG423" i="1"/>
  <c r="BG386" i="1"/>
  <c r="BG382" i="1"/>
  <c r="BI374" i="1"/>
  <c r="BI405" i="1"/>
  <c r="BI404" i="1"/>
  <c r="AZ122" i="1"/>
  <c r="BA122" i="1"/>
  <c r="P128" i="1"/>
  <c r="S128" i="1"/>
  <c r="AX356" i="1"/>
  <c r="BA356" i="1"/>
  <c r="T92" i="1"/>
  <c r="BG389" i="1"/>
  <c r="BI386" i="1"/>
  <c r="BH388" i="1"/>
  <c r="BH387" i="1"/>
  <c r="Y60" i="2"/>
  <c r="U60" i="2" s="1"/>
  <c r="S62" i="1"/>
  <c r="AX296" i="1"/>
  <c r="BA296" i="1"/>
  <c r="AX344" i="1"/>
  <c r="BA344" i="1"/>
  <c r="BD344" i="1" s="1"/>
  <c r="T218" i="1"/>
  <c r="BH423" i="1"/>
  <c r="BJ425" i="1"/>
  <c r="T422" i="1"/>
  <c r="BG98" i="1"/>
  <c r="BG101" i="1"/>
  <c r="BH214" i="1"/>
  <c r="BF213" i="1"/>
  <c r="BF215" i="1"/>
  <c r="BH216" i="1"/>
  <c r="BG213" i="1"/>
  <c r="BI215" i="1"/>
  <c r="BF214" i="1"/>
  <c r="T212" i="1"/>
  <c r="M55" i="2"/>
  <c r="I55" i="2" s="1"/>
  <c r="P68" i="1"/>
  <c r="S68" i="1"/>
  <c r="BA278" i="1"/>
  <c r="BF282" i="1" s="1"/>
  <c r="BA374" i="1"/>
  <c r="BJ377" i="1" s="1"/>
  <c r="U56" i="2"/>
  <c r="BJ353" i="1"/>
  <c r="S32" i="1"/>
  <c r="T32" i="1" s="1"/>
  <c r="S344" i="1"/>
  <c r="BG346" i="1" s="1"/>
  <c r="AF58" i="2"/>
  <c r="S38" i="1"/>
  <c r="BA170" i="1"/>
  <c r="BA158" i="1"/>
  <c r="BI160" i="1" s="1"/>
  <c r="AW38" i="1"/>
  <c r="AV38" i="1" s="1"/>
  <c r="BA74" i="1"/>
  <c r="BD74" i="1" s="1"/>
  <c r="AF56" i="2"/>
  <c r="S74" i="1"/>
  <c r="S416" i="1"/>
  <c r="BJ167" i="1"/>
  <c r="BG164" i="1"/>
  <c r="BH165" i="1"/>
  <c r="BF167" i="1"/>
  <c r="BF165" i="1"/>
  <c r="BJ168" i="1"/>
  <c r="BJ164" i="1"/>
  <c r="BF164" i="1"/>
  <c r="BH168" i="1"/>
  <c r="BG166" i="1"/>
  <c r="BH166" i="1"/>
  <c r="BI165" i="1"/>
  <c r="BJ166" i="1"/>
  <c r="BJ165" i="1"/>
  <c r="BI167" i="1"/>
  <c r="BH167" i="1"/>
  <c r="BF168" i="1"/>
  <c r="P164" i="1"/>
  <c r="BG165" i="1"/>
  <c r="BI166" i="1"/>
  <c r="BI164" i="1"/>
  <c r="BG167" i="1"/>
  <c r="BG168" i="1"/>
  <c r="BI353" i="1"/>
  <c r="P20" i="1"/>
  <c r="S20" i="1"/>
  <c r="BA176" i="1"/>
  <c r="BF178" i="1" s="1"/>
  <c r="AX176" i="1"/>
  <c r="BF354" i="1"/>
  <c r="BI101" i="1"/>
  <c r="T98" i="1"/>
  <c r="BH353" i="1"/>
  <c r="BF100" i="1"/>
  <c r="BJ162" i="1"/>
  <c r="BI344" i="1"/>
  <c r="BG348" i="1"/>
  <c r="BG345" i="1"/>
  <c r="BF346" i="1"/>
  <c r="AJ62" i="2"/>
  <c r="AF62" i="2" s="1"/>
  <c r="BA80" i="1"/>
  <c r="AX80" i="1"/>
  <c r="P314" i="1"/>
  <c r="S314" i="1"/>
  <c r="BH318" i="1" s="1"/>
  <c r="BA326" i="1"/>
  <c r="AZ326" i="1"/>
  <c r="AX362" i="1"/>
  <c r="BA362" i="1"/>
  <c r="BH363" i="1" s="1"/>
  <c r="P188" i="1"/>
  <c r="S188" i="1"/>
  <c r="AX368" i="1"/>
  <c r="BA368" i="1"/>
  <c r="BJ369" i="1" s="1"/>
  <c r="T248" i="1"/>
  <c r="BG354" i="1"/>
  <c r="BG100" i="1"/>
  <c r="BI100" i="1"/>
  <c r="BH99" i="1"/>
  <c r="BF134" i="1"/>
  <c r="BF98" i="1"/>
  <c r="BI354" i="1"/>
  <c r="BH356" i="1"/>
  <c r="BH351" i="1"/>
  <c r="BF196" i="1"/>
  <c r="BG196" i="1"/>
  <c r="BJ236" i="1"/>
  <c r="BI238" i="1"/>
  <c r="BH239" i="1"/>
  <c r="BH236" i="1"/>
  <c r="BI237" i="1"/>
  <c r="BA92" i="1"/>
  <c r="Y54" i="2"/>
  <c r="U54" i="2" s="1"/>
  <c r="AN49" i="2"/>
  <c r="AF49" i="2" s="1"/>
  <c r="I62" i="2"/>
  <c r="AX68" i="1"/>
  <c r="BA68" i="1"/>
  <c r="BG72" i="1" s="1"/>
  <c r="AX110" i="1"/>
  <c r="BA110" i="1"/>
  <c r="BD110" i="1" s="1"/>
  <c r="AZ146" i="1"/>
  <c r="BA146" i="1"/>
  <c r="BA224" i="1"/>
  <c r="BD224" i="1" s="1"/>
  <c r="AX224" i="1"/>
  <c r="AZ242" i="1"/>
  <c r="BA242" i="1"/>
  <c r="AZ290" i="1"/>
  <c r="BA290" i="1"/>
  <c r="BG290" i="1" s="1"/>
  <c r="BA332" i="1"/>
  <c r="AX332" i="1"/>
  <c r="AX410" i="1"/>
  <c r="BA410" i="1"/>
  <c r="AX182" i="1"/>
  <c r="BA182" i="1"/>
  <c r="BI351" i="1"/>
  <c r="BF352" i="1"/>
  <c r="BG352" i="1"/>
  <c r="BG351" i="1"/>
  <c r="T50" i="1"/>
  <c r="BI50" i="1"/>
  <c r="BJ62" i="1"/>
  <c r="T62" i="1"/>
  <c r="P110" i="1"/>
  <c r="S110" i="1"/>
  <c r="P140" i="1"/>
  <c r="S140" i="1"/>
  <c r="BJ143" i="1" s="1"/>
  <c r="AX152" i="1"/>
  <c r="BA152" i="1"/>
  <c r="P272" i="1"/>
  <c r="S272" i="1"/>
  <c r="BI248" i="1"/>
  <c r="BG353" i="1"/>
  <c r="BJ98" i="1"/>
  <c r="BI102" i="1"/>
  <c r="BG350" i="1"/>
  <c r="BI352" i="1"/>
  <c r="BJ352" i="1"/>
  <c r="BA308" i="1"/>
  <c r="BD308" i="1" s="1"/>
  <c r="I59" i="2"/>
  <c r="AZ248" i="1"/>
  <c r="BA248" i="1"/>
  <c r="BG252" i="1" s="1"/>
  <c r="AX266" i="1"/>
  <c r="BA266" i="1"/>
  <c r="BH378" i="1"/>
  <c r="BI378" i="1"/>
  <c r="BJ376" i="1"/>
  <c r="BA398" i="1"/>
  <c r="AX398" i="1"/>
  <c r="BH255" i="1"/>
  <c r="BJ254" i="1"/>
  <c r="BH257" i="1"/>
  <c r="M49" i="2"/>
  <c r="I49" i="2" s="1"/>
  <c r="BF102" i="1"/>
  <c r="BJ101" i="1"/>
  <c r="BG364" i="1"/>
  <c r="BJ215" i="1"/>
  <c r="BD386" i="1"/>
  <c r="BJ386" i="1"/>
  <c r="AF51" i="2"/>
  <c r="AX206" i="1"/>
  <c r="BA206" i="1"/>
  <c r="BD206" i="1" s="1"/>
  <c r="BJ102" i="1"/>
  <c r="BI99" i="1"/>
  <c r="BG102" i="1"/>
  <c r="BJ354" i="1"/>
  <c r="BH354" i="1"/>
  <c r="BH352" i="1"/>
  <c r="BI257" i="1"/>
  <c r="BG358" i="1"/>
  <c r="T356" i="1"/>
  <c r="BJ356" i="1"/>
  <c r="U58" i="2"/>
  <c r="I63" i="2"/>
  <c r="AX38" i="1"/>
  <c r="BA38" i="1"/>
  <c r="BJ38" i="1" s="1"/>
  <c r="BA428" i="1"/>
  <c r="AZ428" i="1"/>
  <c r="BJ216" i="1"/>
  <c r="BI214" i="1"/>
  <c r="BG216" i="1"/>
  <c r="BJ292" i="1"/>
  <c r="T290" i="1"/>
  <c r="BA416" i="1"/>
  <c r="BH419" i="1" s="1"/>
  <c r="BA32" i="1"/>
  <c r="BH212" i="1"/>
  <c r="I51" i="2"/>
  <c r="I50" i="2"/>
  <c r="S206" i="1"/>
  <c r="BF208" i="1" s="1"/>
  <c r="BA230" i="1"/>
  <c r="BF233" i="1" s="1"/>
  <c r="BI137" i="1"/>
  <c r="BF137" i="1"/>
  <c r="BI135" i="1"/>
  <c r="BG134" i="1"/>
  <c r="BJ135" i="1"/>
  <c r="BG141" i="1"/>
  <c r="AX260" i="1"/>
  <c r="BA260" i="1"/>
  <c r="BH263" i="1" s="1"/>
  <c r="AZ272" i="1"/>
  <c r="BA272" i="1"/>
  <c r="AX302" i="1"/>
  <c r="BA302" i="1"/>
  <c r="P308" i="1"/>
  <c r="S308" i="1"/>
  <c r="AX338" i="1"/>
  <c r="BA338" i="1"/>
  <c r="AZ188" i="1"/>
  <c r="BA188" i="1"/>
  <c r="U61" i="2"/>
  <c r="BI390" i="1"/>
  <c r="BF389" i="1"/>
  <c r="BI372" i="1"/>
  <c r="BF369" i="1"/>
  <c r="M56" i="2"/>
  <c r="I56" i="2" s="1"/>
  <c r="BJ138" i="1"/>
  <c r="BG135" i="1"/>
  <c r="BF138" i="1"/>
  <c r="BG136" i="1"/>
  <c r="BD350" i="1"/>
  <c r="BF353" i="1"/>
  <c r="BF350" i="1"/>
  <c r="AJ63" i="2"/>
  <c r="AF63" i="2" s="1"/>
  <c r="M60" i="2"/>
  <c r="I60" i="2" s="1"/>
  <c r="AZ200" i="1"/>
  <c r="BA200" i="1"/>
  <c r="BF206" i="1"/>
  <c r="T206" i="1"/>
  <c r="BI207" i="1"/>
  <c r="AZ218" i="1"/>
  <c r="BA218" i="1"/>
  <c r="BH140" i="1"/>
  <c r="BI321" i="1"/>
  <c r="BH322" i="1"/>
  <c r="BG315" i="1"/>
  <c r="BG317" i="1"/>
  <c r="BF317" i="1"/>
  <c r="BH177" i="1"/>
  <c r="BH176" i="1"/>
  <c r="BF136" i="1"/>
  <c r="BH136" i="1"/>
  <c r="BF320" i="1"/>
  <c r="BF322" i="1"/>
  <c r="BF324" i="1"/>
  <c r="BH258" i="1"/>
  <c r="BG254" i="1"/>
  <c r="T254" i="1"/>
  <c r="BH254" i="1"/>
  <c r="BF255" i="1"/>
  <c r="BI258" i="1"/>
  <c r="BF258" i="1"/>
  <c r="BF254" i="1"/>
  <c r="BJ257" i="1"/>
  <c r="BF256" i="1"/>
  <c r="BJ255" i="1"/>
  <c r="BI254" i="1"/>
  <c r="BI249" i="1"/>
  <c r="BH248" i="1"/>
  <c r="BF250" i="1"/>
  <c r="BJ249" i="1"/>
  <c r="BD380" i="1"/>
  <c r="BF384" i="1"/>
  <c r="BH381" i="1"/>
  <c r="BG384" i="1"/>
  <c r="Y57" i="2"/>
  <c r="U57" i="2" s="1"/>
  <c r="AJ61" i="2"/>
  <c r="AF61" i="2" s="1"/>
  <c r="R61" i="2"/>
  <c r="I61" i="2" s="1"/>
  <c r="BJ136" i="1"/>
  <c r="BH138" i="1"/>
  <c r="BH134" i="1"/>
  <c r="BI136" i="1"/>
  <c r="BJ324" i="1"/>
  <c r="BI322" i="1"/>
  <c r="BJ322" i="1"/>
  <c r="BF321" i="1"/>
  <c r="BG322" i="1"/>
  <c r="T134" i="1"/>
  <c r="BH195" i="1"/>
  <c r="BH256" i="1"/>
  <c r="I58" i="2"/>
  <c r="BD32" i="1"/>
  <c r="Y49" i="2"/>
  <c r="U49" i="2" s="1"/>
  <c r="AJ60" i="2"/>
  <c r="AF60" i="2" s="1"/>
  <c r="I53" i="2"/>
  <c r="BA26" i="1"/>
  <c r="AX26" i="1"/>
  <c r="AZ86" i="1"/>
  <c r="BA86" i="1"/>
  <c r="BI134" i="1"/>
  <c r="BH135" i="1"/>
  <c r="BF135" i="1"/>
  <c r="BG323" i="1"/>
  <c r="BJ320" i="1"/>
  <c r="BG138" i="1"/>
  <c r="BH323" i="1"/>
  <c r="BI324" i="1"/>
  <c r="BJ134" i="1"/>
  <c r="BH137" i="1"/>
  <c r="Y63" i="2"/>
  <c r="U63" i="2" s="1"/>
  <c r="Y51" i="2"/>
  <c r="U51" i="2" s="1"/>
  <c r="AF59" i="2"/>
  <c r="AN57" i="2"/>
  <c r="AF57" i="2" s="1"/>
  <c r="BI138" i="1"/>
  <c r="BG137" i="1"/>
  <c r="BJ140" i="1"/>
  <c r="BI141" i="1"/>
  <c r="BH321" i="1"/>
  <c r="BJ321" i="1"/>
  <c r="BG324" i="1"/>
  <c r="BJ196" i="1"/>
  <c r="BI195" i="1"/>
  <c r="BI197" i="1"/>
  <c r="BH198" i="1"/>
  <c r="BG198" i="1"/>
  <c r="BG197" i="1"/>
  <c r="BF194" i="1"/>
  <c r="BG194" i="1"/>
  <c r="BJ198" i="1"/>
  <c r="BH196" i="1"/>
  <c r="BH194" i="1"/>
  <c r="BH197" i="1"/>
  <c r="BI196" i="1"/>
  <c r="BJ194" i="1"/>
  <c r="BG195" i="1"/>
  <c r="BF197" i="1"/>
  <c r="BF198" i="1"/>
  <c r="BF323" i="1"/>
  <c r="BG321" i="1"/>
  <c r="BJ323" i="1"/>
  <c r="BH324" i="1"/>
  <c r="BI323" i="1"/>
  <c r="BG320" i="1"/>
  <c r="BA392" i="1"/>
  <c r="Y62" i="2"/>
  <c r="U62" i="2" s="1"/>
  <c r="Y50" i="2"/>
  <c r="U50" i="2" s="1"/>
  <c r="AF55" i="2"/>
  <c r="M52" i="2"/>
  <c r="I52" i="2" s="1"/>
  <c r="BA20" i="1"/>
  <c r="BA116" i="1"/>
  <c r="AX116" i="1"/>
  <c r="AZ230" i="1"/>
  <c r="AZ284" i="1"/>
  <c r="BA284" i="1"/>
  <c r="BH286" i="1" s="1"/>
  <c r="BA104" i="1"/>
  <c r="BJ350" i="1"/>
  <c r="AF52" i="2"/>
  <c r="BA128" i="1"/>
  <c r="BA62" i="1"/>
  <c r="AZ434" i="1"/>
  <c r="BA434" i="1"/>
  <c r="BH434" i="1" s="1"/>
  <c r="AZ56" i="1"/>
  <c r="BA56" i="1"/>
  <c r="BI57" i="1" s="1"/>
  <c r="AZ50" i="1"/>
  <c r="BA50" i="1"/>
  <c r="AX44" i="1"/>
  <c r="BA44" i="1"/>
  <c r="BH159" i="1" l="1"/>
  <c r="T170" i="1"/>
  <c r="BF161" i="1"/>
  <c r="BH160" i="1"/>
  <c r="BJ159" i="1"/>
  <c r="T140" i="1"/>
  <c r="BI143" i="1"/>
  <c r="BI162" i="1"/>
  <c r="BH375" i="1"/>
  <c r="BJ160" i="1"/>
  <c r="BF195" i="1"/>
  <c r="BF101" i="1"/>
  <c r="BJ99" i="1"/>
  <c r="BF388" i="1"/>
  <c r="BH125" i="1"/>
  <c r="T380" i="1"/>
  <c r="T386" i="1"/>
  <c r="BH389" i="1"/>
  <c r="BH100" i="1"/>
  <c r="BF407" i="1"/>
  <c r="BH406" i="1"/>
  <c r="BF405" i="1"/>
  <c r="T44" i="1"/>
  <c r="BD158" i="1"/>
  <c r="BF386" i="1"/>
  <c r="BG408" i="1"/>
  <c r="BF406" i="1"/>
  <c r="BH144" i="1"/>
  <c r="BI198" i="1"/>
  <c r="BI316" i="1"/>
  <c r="BF158" i="1"/>
  <c r="BF378" i="1"/>
  <c r="BJ345" i="1"/>
  <c r="BI387" i="1"/>
  <c r="BH408" i="1"/>
  <c r="BJ389" i="1"/>
  <c r="BH98" i="1"/>
  <c r="BH407" i="1"/>
  <c r="BG406" i="1"/>
  <c r="BJ404" i="1"/>
  <c r="BG162" i="1"/>
  <c r="BF375" i="1"/>
  <c r="BJ195" i="1"/>
  <c r="BJ137" i="1"/>
  <c r="BJ388" i="1"/>
  <c r="BF390" i="1"/>
  <c r="BI98" i="1"/>
  <c r="BI406" i="1"/>
  <c r="BJ406" i="1"/>
  <c r="BF142" i="1"/>
  <c r="BF160" i="1"/>
  <c r="BI161" i="1"/>
  <c r="BD374" i="1"/>
  <c r="BI365" i="1"/>
  <c r="BJ158" i="1"/>
  <c r="BJ387" i="1"/>
  <c r="BF387" i="1"/>
  <c r="BH405" i="1"/>
  <c r="BH101" i="1"/>
  <c r="BJ405" i="1"/>
  <c r="BJ407" i="1"/>
  <c r="BH68" i="1"/>
  <c r="BH124" i="1"/>
  <c r="T122" i="1"/>
  <c r="BG143" i="1"/>
  <c r="BF252" i="1"/>
  <c r="BI206" i="1"/>
  <c r="BF226" i="1"/>
  <c r="BH346" i="1"/>
  <c r="BG99" i="1"/>
  <c r="BI408" i="1"/>
  <c r="BF404" i="1"/>
  <c r="BG405" i="1"/>
  <c r="BJ34" i="1"/>
  <c r="BF418" i="1"/>
  <c r="BF35" i="1"/>
  <c r="BF420" i="1"/>
  <c r="BI416" i="1"/>
  <c r="BH294" i="1"/>
  <c r="BF32" i="1"/>
  <c r="BH292" i="1"/>
  <c r="BH417" i="1"/>
  <c r="BI420" i="1"/>
  <c r="BD176" i="1"/>
  <c r="BI419" i="1"/>
  <c r="BJ35" i="1"/>
  <c r="BH141" i="1"/>
  <c r="BI177" i="1"/>
  <c r="BF144" i="1"/>
  <c r="BI290" i="1"/>
  <c r="BG158" i="1"/>
  <c r="BI376" i="1"/>
  <c r="BG160" i="1"/>
  <c r="BG344" i="1"/>
  <c r="BI418" i="1"/>
  <c r="BI380" i="1"/>
  <c r="BI388" i="1"/>
  <c r="BG419" i="1"/>
  <c r="BI34" i="1"/>
  <c r="BJ180" i="1"/>
  <c r="BF210" i="1"/>
  <c r="BG417" i="1"/>
  <c r="BG234" i="1"/>
  <c r="BF159" i="1"/>
  <c r="BG418" i="1"/>
  <c r="T332" i="1"/>
  <c r="BI335" i="1"/>
  <c r="BH285" i="1"/>
  <c r="T284" i="1"/>
  <c r="BI180" i="1"/>
  <c r="BI210" i="1"/>
  <c r="BJ419" i="1"/>
  <c r="BF347" i="1"/>
  <c r="BJ390" i="1"/>
  <c r="BI389" i="1"/>
  <c r="BG388" i="1"/>
  <c r="T146" i="1"/>
  <c r="BG149" i="1"/>
  <c r="BI176" i="1"/>
  <c r="BJ418" i="1"/>
  <c r="BI82" i="1"/>
  <c r="T80" i="1"/>
  <c r="BG381" i="1"/>
  <c r="BJ380" i="1"/>
  <c r="BG380" i="1"/>
  <c r="BH382" i="1"/>
  <c r="BF380" i="1"/>
  <c r="BF382" i="1"/>
  <c r="BJ381" i="1"/>
  <c r="BF383" i="1"/>
  <c r="BJ384" i="1"/>
  <c r="BH384" i="1"/>
  <c r="BJ382" i="1"/>
  <c r="BI383" i="1"/>
  <c r="BG383" i="1"/>
  <c r="BH383" i="1"/>
  <c r="BJ383" i="1"/>
  <c r="BI384" i="1"/>
  <c r="BG179" i="1"/>
  <c r="BJ207" i="1"/>
  <c r="BJ420" i="1"/>
  <c r="BG420" i="1"/>
  <c r="BI209" i="1"/>
  <c r="BJ234" i="1"/>
  <c r="BG159" i="1"/>
  <c r="BI381" i="1"/>
  <c r="BG378" i="1"/>
  <c r="BJ26" i="1"/>
  <c r="T26" i="1"/>
  <c r="T182" i="1"/>
  <c r="BJ182" i="1"/>
  <c r="BH386" i="1"/>
  <c r="BD356" i="1"/>
  <c r="BF359" i="1"/>
  <c r="BI358" i="1"/>
  <c r="BG357" i="1"/>
  <c r="BJ360" i="1"/>
  <c r="BF357" i="1"/>
  <c r="BI356" i="1"/>
  <c r="BJ357" i="1"/>
  <c r="BG360" i="1"/>
  <c r="BI360" i="1"/>
  <c r="BH316" i="1"/>
  <c r="BH142" i="1"/>
  <c r="BI370" i="1"/>
  <c r="BD368" i="1"/>
  <c r="BJ142" i="1"/>
  <c r="BJ417" i="1"/>
  <c r="BF419" i="1"/>
  <c r="BG75" i="1"/>
  <c r="BF77" i="1"/>
  <c r="BI77" i="1"/>
  <c r="BF76" i="1"/>
  <c r="BG74" i="1"/>
  <c r="BG76" i="1"/>
  <c r="BI74" i="1"/>
  <c r="BJ75" i="1"/>
  <c r="BH77" i="1"/>
  <c r="BI76" i="1"/>
  <c r="BH75" i="1"/>
  <c r="BG78" i="1"/>
  <c r="BI75" i="1"/>
  <c r="BJ78" i="1"/>
  <c r="BJ77" i="1"/>
  <c r="BH76" i="1"/>
  <c r="BH78" i="1"/>
  <c r="T74" i="1"/>
  <c r="BJ74" i="1"/>
  <c r="BF75" i="1"/>
  <c r="BI78" i="1"/>
  <c r="BJ76" i="1"/>
  <c r="BH74" i="1"/>
  <c r="BF74" i="1"/>
  <c r="BG77" i="1"/>
  <c r="BF78" i="1"/>
  <c r="BF348" i="1"/>
  <c r="BJ346" i="1"/>
  <c r="BJ344" i="1"/>
  <c r="BH347" i="1"/>
  <c r="BH345" i="1"/>
  <c r="T344" i="1"/>
  <c r="BH344" i="1"/>
  <c r="BH348" i="1"/>
  <c r="BI347" i="1"/>
  <c r="BI348" i="1"/>
  <c r="BF345" i="1"/>
  <c r="BI345" i="1"/>
  <c r="BG347" i="1"/>
  <c r="BF344" i="1"/>
  <c r="BI346" i="1"/>
  <c r="BJ347" i="1"/>
  <c r="BD296" i="1"/>
  <c r="BG296" i="1"/>
  <c r="BH299" i="1"/>
  <c r="BI299" i="1"/>
  <c r="BJ299" i="1"/>
  <c r="BJ296" i="1"/>
  <c r="BH300" i="1"/>
  <c r="BH296" i="1"/>
  <c r="BI297" i="1"/>
  <c r="BF297" i="1"/>
  <c r="BI296" i="1"/>
  <c r="BI300" i="1"/>
  <c r="BG300" i="1"/>
  <c r="BI298" i="1"/>
  <c r="BF300" i="1"/>
  <c r="BJ300" i="1"/>
  <c r="BF296" i="1"/>
  <c r="BG298" i="1"/>
  <c r="BJ298" i="1"/>
  <c r="BF298" i="1"/>
  <c r="BG297" i="1"/>
  <c r="BH298" i="1"/>
  <c r="BJ297" i="1"/>
  <c r="BG299" i="1"/>
  <c r="BF299" i="1"/>
  <c r="BH161" i="1"/>
  <c r="BG161" i="1"/>
  <c r="T158" i="1"/>
  <c r="BH162" i="1"/>
  <c r="BF162" i="1"/>
  <c r="BJ161" i="1"/>
  <c r="BH158" i="1"/>
  <c r="BI159" i="1"/>
  <c r="BI158" i="1"/>
  <c r="BG359" i="1"/>
  <c r="BJ279" i="1"/>
  <c r="BG35" i="1"/>
  <c r="BJ315" i="1"/>
  <c r="BI144" i="1"/>
  <c r="BH370" i="1"/>
  <c r="BI140" i="1"/>
  <c r="BF416" i="1"/>
  <c r="BH420" i="1"/>
  <c r="BJ372" i="1"/>
  <c r="BJ294" i="1"/>
  <c r="BH359" i="1"/>
  <c r="BJ128" i="1"/>
  <c r="T128" i="1"/>
  <c r="BF360" i="1"/>
  <c r="BJ374" i="1"/>
  <c r="BG356" i="1"/>
  <c r="BH281" i="1"/>
  <c r="BH374" i="1"/>
  <c r="BF358" i="1"/>
  <c r="BG376" i="1"/>
  <c r="BJ237" i="1"/>
  <c r="BG236" i="1"/>
  <c r="BJ239" i="1"/>
  <c r="BG240" i="1"/>
  <c r="BG239" i="1"/>
  <c r="BI239" i="1"/>
  <c r="BG237" i="1"/>
  <c r="BF239" i="1"/>
  <c r="BH240" i="1"/>
  <c r="BI236" i="1"/>
  <c r="T236" i="1"/>
  <c r="BF240" i="1"/>
  <c r="BH237" i="1"/>
  <c r="BI240" i="1"/>
  <c r="BG238" i="1"/>
  <c r="BH238" i="1"/>
  <c r="BJ238" i="1"/>
  <c r="BJ240" i="1"/>
  <c r="BF236" i="1"/>
  <c r="BF237" i="1"/>
  <c r="BJ359" i="1"/>
  <c r="BH358" i="1"/>
  <c r="BI264" i="1"/>
  <c r="BI142" i="1"/>
  <c r="BI36" i="1"/>
  <c r="BF316" i="1"/>
  <c r="BG142" i="1"/>
  <c r="BG416" i="1"/>
  <c r="BG316" i="1"/>
  <c r="BI318" i="1"/>
  <c r="BH206" i="1"/>
  <c r="BF141" i="1"/>
  <c r="BH371" i="1"/>
  <c r="BF140" i="1"/>
  <c r="T416" i="1"/>
  <c r="BF417" i="1"/>
  <c r="BJ251" i="1"/>
  <c r="BJ348" i="1"/>
  <c r="BD122" i="1"/>
  <c r="BH123" i="1"/>
  <c r="BF125" i="1"/>
  <c r="BI126" i="1"/>
  <c r="BJ123" i="1"/>
  <c r="BG123" i="1"/>
  <c r="BI124" i="1"/>
  <c r="BG122" i="1"/>
  <c r="BF123" i="1"/>
  <c r="BG124" i="1"/>
  <c r="BI125" i="1"/>
  <c r="BF124" i="1"/>
  <c r="BJ124" i="1"/>
  <c r="BI122" i="1"/>
  <c r="BH126" i="1"/>
  <c r="BF122" i="1"/>
  <c r="BG126" i="1"/>
  <c r="BJ122" i="1"/>
  <c r="BF126" i="1"/>
  <c r="BI280" i="1"/>
  <c r="BH360" i="1"/>
  <c r="BG125" i="1"/>
  <c r="BI123" i="1"/>
  <c r="BJ358" i="1"/>
  <c r="BH314" i="1"/>
  <c r="T314" i="1"/>
  <c r="BG227" i="1"/>
  <c r="BG370" i="1"/>
  <c r="BH143" i="1"/>
  <c r="BH418" i="1"/>
  <c r="BJ416" i="1"/>
  <c r="BJ368" i="1"/>
  <c r="BH249" i="1"/>
  <c r="BJ32" i="1"/>
  <c r="BF377" i="1"/>
  <c r="BI377" i="1"/>
  <c r="BG375" i="1"/>
  <c r="BJ375" i="1"/>
  <c r="BH376" i="1"/>
  <c r="BH280" i="1"/>
  <c r="BD194" i="1"/>
  <c r="BJ197" i="1"/>
  <c r="BJ378" i="1"/>
  <c r="BJ125" i="1"/>
  <c r="BI375" i="1"/>
  <c r="BH122" i="1"/>
  <c r="BF315" i="1"/>
  <c r="BG225" i="1"/>
  <c r="BH369" i="1"/>
  <c r="BI417" i="1"/>
  <c r="BG369" i="1"/>
  <c r="BH357" i="1"/>
  <c r="BD170" i="1"/>
  <c r="BI171" i="1"/>
  <c r="BJ171" i="1"/>
  <c r="BF172" i="1"/>
  <c r="BJ172" i="1"/>
  <c r="BH174" i="1"/>
  <c r="BF171" i="1"/>
  <c r="BF173" i="1"/>
  <c r="BH172" i="1"/>
  <c r="BH170" i="1"/>
  <c r="BI173" i="1"/>
  <c r="BI174" i="1"/>
  <c r="BH173" i="1"/>
  <c r="BG170" i="1"/>
  <c r="BF174" i="1"/>
  <c r="BG171" i="1"/>
  <c r="BH171" i="1"/>
  <c r="BJ173" i="1"/>
  <c r="BF170" i="1"/>
  <c r="BG172" i="1"/>
  <c r="BI172" i="1"/>
  <c r="BJ174" i="1"/>
  <c r="BG173" i="1"/>
  <c r="BI170" i="1"/>
  <c r="BG174" i="1"/>
  <c r="BD278" i="1"/>
  <c r="BI282" i="1"/>
  <c r="BJ281" i="1"/>
  <c r="BG278" i="1"/>
  <c r="BG279" i="1"/>
  <c r="BJ280" i="1"/>
  <c r="BF279" i="1"/>
  <c r="BI278" i="1"/>
  <c r="BI281" i="1"/>
  <c r="BF278" i="1"/>
  <c r="BF281" i="1"/>
  <c r="BG282" i="1"/>
  <c r="BG281" i="1"/>
  <c r="BF280" i="1"/>
  <c r="BI279" i="1"/>
  <c r="BJ278" i="1"/>
  <c r="BH282" i="1"/>
  <c r="BH279" i="1"/>
  <c r="BG377" i="1"/>
  <c r="BJ282" i="1"/>
  <c r="BF376" i="1"/>
  <c r="BH377" i="1"/>
  <c r="T38" i="1"/>
  <c r="BJ40" i="1"/>
  <c r="T68" i="1"/>
  <c r="BJ68" i="1"/>
  <c r="BF356" i="1"/>
  <c r="BF374" i="1"/>
  <c r="BI359" i="1"/>
  <c r="BI255" i="1"/>
  <c r="BJ258" i="1"/>
  <c r="BG258" i="1"/>
  <c r="BJ256" i="1"/>
  <c r="BI256" i="1"/>
  <c r="BG255" i="1"/>
  <c r="BF257" i="1"/>
  <c r="BG257" i="1"/>
  <c r="BG280" i="1"/>
  <c r="BG374" i="1"/>
  <c r="BJ126" i="1"/>
  <c r="BD146" i="1"/>
  <c r="BJ149" i="1"/>
  <c r="BF149" i="1"/>
  <c r="BG150" i="1"/>
  <c r="BI146" i="1"/>
  <c r="BJ146" i="1"/>
  <c r="BH146" i="1"/>
  <c r="BJ148" i="1"/>
  <c r="BH149" i="1"/>
  <c r="BG148" i="1"/>
  <c r="BG146" i="1"/>
  <c r="BH150" i="1"/>
  <c r="BI147" i="1"/>
  <c r="BF146" i="1"/>
  <c r="BJ150" i="1"/>
  <c r="BF150" i="1"/>
  <c r="BH148" i="1"/>
  <c r="BI150" i="1"/>
  <c r="BF147" i="1"/>
  <c r="BG147" i="1"/>
  <c r="BF148" i="1"/>
  <c r="BH147" i="1"/>
  <c r="BI149" i="1"/>
  <c r="BJ147" i="1"/>
  <c r="BI148" i="1"/>
  <c r="BJ365" i="1"/>
  <c r="BD266" i="1"/>
  <c r="BJ269" i="1"/>
  <c r="BH267" i="1"/>
  <c r="BJ266" i="1"/>
  <c r="BI270" i="1"/>
  <c r="BF269" i="1"/>
  <c r="BI269" i="1"/>
  <c r="BI268" i="1"/>
  <c r="BH268" i="1"/>
  <c r="BI267" i="1"/>
  <c r="BH266" i="1"/>
  <c r="BG269" i="1"/>
  <c r="BG270" i="1"/>
  <c r="BG266" i="1"/>
  <c r="BH269" i="1"/>
  <c r="BJ267" i="1"/>
  <c r="BH270" i="1"/>
  <c r="BG267" i="1"/>
  <c r="BF266" i="1"/>
  <c r="BF270" i="1"/>
  <c r="BG268" i="1"/>
  <c r="BJ268" i="1"/>
  <c r="BF268" i="1"/>
  <c r="BJ270" i="1"/>
  <c r="BF267" i="1"/>
  <c r="BG144" i="1"/>
  <c r="BJ141" i="1"/>
  <c r="BF143" i="1"/>
  <c r="BJ144" i="1"/>
  <c r="BG140" i="1"/>
  <c r="BD332" i="1"/>
  <c r="BH336" i="1"/>
  <c r="BI334" i="1"/>
  <c r="BF332" i="1"/>
  <c r="BH332" i="1"/>
  <c r="BF333" i="1"/>
  <c r="BJ333" i="1"/>
  <c r="BF336" i="1"/>
  <c r="BI332" i="1"/>
  <c r="BH334" i="1"/>
  <c r="BJ335" i="1"/>
  <c r="BJ336" i="1"/>
  <c r="BF335" i="1"/>
  <c r="BG336" i="1"/>
  <c r="BH335" i="1"/>
  <c r="BG333" i="1"/>
  <c r="BG335" i="1"/>
  <c r="BI336" i="1"/>
  <c r="BH333" i="1"/>
  <c r="BJ334" i="1"/>
  <c r="BG334" i="1"/>
  <c r="BF334" i="1"/>
  <c r="BJ332" i="1"/>
  <c r="BI333" i="1"/>
  <c r="BG332" i="1"/>
  <c r="BD326" i="1"/>
  <c r="BJ330" i="1"/>
  <c r="BG329" i="1"/>
  <c r="BG328" i="1"/>
  <c r="BJ326" i="1"/>
  <c r="BF326" i="1"/>
  <c r="BH328" i="1"/>
  <c r="BG327" i="1"/>
  <c r="BI326" i="1"/>
  <c r="BI329" i="1"/>
  <c r="BF329" i="1"/>
  <c r="BJ328" i="1"/>
  <c r="BH327" i="1"/>
  <c r="BJ327" i="1"/>
  <c r="BJ329" i="1"/>
  <c r="BH329" i="1"/>
  <c r="BF327" i="1"/>
  <c r="BH330" i="1"/>
  <c r="BH326" i="1"/>
  <c r="BG326" i="1"/>
  <c r="BI330" i="1"/>
  <c r="BF328" i="1"/>
  <c r="BG330" i="1"/>
  <c r="BF330" i="1"/>
  <c r="BI327" i="1"/>
  <c r="BH178" i="1"/>
  <c r="BG180" i="1"/>
  <c r="BF177" i="1"/>
  <c r="BI178" i="1"/>
  <c r="BF179" i="1"/>
  <c r="BH180" i="1"/>
  <c r="BF180" i="1"/>
  <c r="BG176" i="1"/>
  <c r="BI179" i="1"/>
  <c r="BH179" i="1"/>
  <c r="BJ178" i="1"/>
  <c r="BG177" i="1"/>
  <c r="BF176" i="1"/>
  <c r="BG178" i="1"/>
  <c r="BJ177" i="1"/>
  <c r="BH364" i="1"/>
  <c r="BI291" i="1"/>
  <c r="BF291" i="1"/>
  <c r="BJ290" i="1"/>
  <c r="BH293" i="1"/>
  <c r="BI292" i="1"/>
  <c r="BI294" i="1"/>
  <c r="BD290" i="1"/>
  <c r="BF294" i="1"/>
  <c r="BG291" i="1"/>
  <c r="BF290" i="1"/>
  <c r="BF293" i="1"/>
  <c r="BH291" i="1"/>
  <c r="BG294" i="1"/>
  <c r="BG292" i="1"/>
  <c r="BG293" i="1"/>
  <c r="BJ293" i="1"/>
  <c r="BH290" i="1"/>
  <c r="BF292" i="1"/>
  <c r="BJ291" i="1"/>
  <c r="BI293" i="1"/>
  <c r="BF371" i="1"/>
  <c r="BF372" i="1"/>
  <c r="BI369" i="1"/>
  <c r="BF368" i="1"/>
  <c r="BH368" i="1"/>
  <c r="BI371" i="1"/>
  <c r="BJ370" i="1"/>
  <c r="BF370" i="1"/>
  <c r="BJ371" i="1"/>
  <c r="BG372" i="1"/>
  <c r="BG368" i="1"/>
  <c r="BH372" i="1"/>
  <c r="BG371" i="1"/>
  <c r="BI315" i="1"/>
  <c r="BI314" i="1"/>
  <c r="BG318" i="1"/>
  <c r="BH315" i="1"/>
  <c r="BF318" i="1"/>
  <c r="BJ318" i="1"/>
  <c r="BG314" i="1"/>
  <c r="BH317" i="1"/>
  <c r="BF314" i="1"/>
  <c r="BJ314" i="1"/>
  <c r="BI317" i="1"/>
  <c r="BJ317" i="1"/>
  <c r="BJ316" i="1"/>
  <c r="T20" i="1"/>
  <c r="BJ21" i="1"/>
  <c r="BH365" i="1"/>
  <c r="BD248" i="1"/>
  <c r="BJ250" i="1"/>
  <c r="BG248" i="1"/>
  <c r="BG251" i="1"/>
  <c r="BG249" i="1"/>
  <c r="BF248" i="1"/>
  <c r="BH252" i="1"/>
  <c r="BF251" i="1"/>
  <c r="BI252" i="1"/>
  <c r="BJ252" i="1"/>
  <c r="BI250" i="1"/>
  <c r="BH250" i="1"/>
  <c r="BF114" i="1"/>
  <c r="BG113" i="1"/>
  <c r="BI114" i="1"/>
  <c r="BG111" i="1"/>
  <c r="BJ111" i="1"/>
  <c r="BH112" i="1"/>
  <c r="BJ113" i="1"/>
  <c r="BI113" i="1"/>
  <c r="BG112" i="1"/>
  <c r="T110" i="1"/>
  <c r="BG114" i="1"/>
  <c r="BI110" i="1"/>
  <c r="BF110" i="1"/>
  <c r="BG110" i="1"/>
  <c r="BJ112" i="1"/>
  <c r="BJ114" i="1"/>
  <c r="BJ110" i="1"/>
  <c r="BF111" i="1"/>
  <c r="BF113" i="1"/>
  <c r="BH113" i="1"/>
  <c r="BH110" i="1"/>
  <c r="BI112" i="1"/>
  <c r="BH111" i="1"/>
  <c r="BF112" i="1"/>
  <c r="BH114" i="1"/>
  <c r="BI111" i="1"/>
  <c r="BJ93" i="1"/>
  <c r="BF93" i="1"/>
  <c r="BI93" i="1"/>
  <c r="BG93" i="1"/>
  <c r="BF95" i="1"/>
  <c r="BJ95" i="1"/>
  <c r="BG95" i="1"/>
  <c r="BI96" i="1"/>
  <c r="BH92" i="1"/>
  <c r="BI92" i="1"/>
  <c r="BD92" i="1"/>
  <c r="BH96" i="1"/>
  <c r="BJ94" i="1"/>
  <c r="BG96" i="1"/>
  <c r="BF94" i="1"/>
  <c r="BH95" i="1"/>
  <c r="BF96" i="1"/>
  <c r="BG94" i="1"/>
  <c r="BJ92" i="1"/>
  <c r="BF92" i="1"/>
  <c r="BJ96" i="1"/>
  <c r="BH93" i="1"/>
  <c r="BG92" i="1"/>
  <c r="BI94" i="1"/>
  <c r="BI95" i="1"/>
  <c r="BH42" i="1"/>
  <c r="BH366" i="1"/>
  <c r="BI260" i="1"/>
  <c r="BH262" i="1"/>
  <c r="BF432" i="1"/>
  <c r="BI431" i="1"/>
  <c r="BF429" i="1"/>
  <c r="BH431" i="1"/>
  <c r="BI432" i="1"/>
  <c r="BF428" i="1"/>
  <c r="BJ430" i="1"/>
  <c r="BD428" i="1"/>
  <c r="BH428" i="1"/>
  <c r="BJ431" i="1"/>
  <c r="BG428" i="1"/>
  <c r="BF431" i="1"/>
  <c r="BI430" i="1"/>
  <c r="BF430" i="1"/>
  <c r="BG429" i="1"/>
  <c r="BJ428" i="1"/>
  <c r="BG431" i="1"/>
  <c r="BG430" i="1"/>
  <c r="BH432" i="1"/>
  <c r="BH430" i="1"/>
  <c r="BH429" i="1"/>
  <c r="BG432" i="1"/>
  <c r="BJ432" i="1"/>
  <c r="BJ429" i="1"/>
  <c r="BI428" i="1"/>
  <c r="BD182" i="1"/>
  <c r="BI185" i="1"/>
  <c r="BJ186" i="1"/>
  <c r="BG182" i="1"/>
  <c r="BG186" i="1"/>
  <c r="BH186" i="1"/>
  <c r="BH184" i="1"/>
  <c r="BF183" i="1"/>
  <c r="BG183" i="1"/>
  <c r="BH183" i="1"/>
  <c r="BH185" i="1"/>
  <c r="BI186" i="1"/>
  <c r="BG184" i="1"/>
  <c r="BI183" i="1"/>
  <c r="BI184" i="1"/>
  <c r="BF185" i="1"/>
  <c r="BI182" i="1"/>
  <c r="BF184" i="1"/>
  <c r="BF182" i="1"/>
  <c r="BJ184" i="1"/>
  <c r="BJ183" i="1"/>
  <c r="BH182" i="1"/>
  <c r="BG185" i="1"/>
  <c r="BF186" i="1"/>
  <c r="BJ185" i="1"/>
  <c r="BD242" i="1"/>
  <c r="BF244" i="1"/>
  <c r="BH244" i="1"/>
  <c r="BH246" i="1"/>
  <c r="BF242" i="1"/>
  <c r="BH242" i="1"/>
  <c r="BI244" i="1"/>
  <c r="BI243" i="1"/>
  <c r="BG243" i="1"/>
  <c r="BF246" i="1"/>
  <c r="BH243" i="1"/>
  <c r="BI246" i="1"/>
  <c r="BF243" i="1"/>
  <c r="BG245" i="1"/>
  <c r="BF245" i="1"/>
  <c r="BG242" i="1"/>
  <c r="BH245" i="1"/>
  <c r="BI242" i="1"/>
  <c r="BJ245" i="1"/>
  <c r="BJ246" i="1"/>
  <c r="BG244" i="1"/>
  <c r="BJ244" i="1"/>
  <c r="BG246" i="1"/>
  <c r="BI245" i="1"/>
  <c r="BJ243" i="1"/>
  <c r="BD68" i="1"/>
  <c r="BH70" i="1"/>
  <c r="BI69" i="1"/>
  <c r="BJ70" i="1"/>
  <c r="BF71" i="1"/>
  <c r="BI68" i="1"/>
  <c r="BH72" i="1"/>
  <c r="BG71" i="1"/>
  <c r="BJ69" i="1"/>
  <c r="BF69" i="1"/>
  <c r="BI70" i="1"/>
  <c r="BJ71" i="1"/>
  <c r="BF72" i="1"/>
  <c r="BG68" i="1"/>
  <c r="BF68" i="1"/>
  <c r="BH69" i="1"/>
  <c r="BG70" i="1"/>
  <c r="BI71" i="1"/>
  <c r="BH71" i="1"/>
  <c r="BG69" i="1"/>
  <c r="BF70" i="1"/>
  <c r="BI72" i="1"/>
  <c r="BJ72" i="1"/>
  <c r="BJ190" i="1"/>
  <c r="T188" i="1"/>
  <c r="BD398" i="1"/>
  <c r="BH399" i="1"/>
  <c r="BJ400" i="1"/>
  <c r="BI401" i="1"/>
  <c r="BF400" i="1"/>
  <c r="BI398" i="1"/>
  <c r="BF402" i="1"/>
  <c r="BH400" i="1"/>
  <c r="BG402" i="1"/>
  <c r="BI402" i="1"/>
  <c r="BJ401" i="1"/>
  <c r="BJ402" i="1"/>
  <c r="BI399" i="1"/>
  <c r="BJ399" i="1"/>
  <c r="BF401" i="1"/>
  <c r="BF398" i="1"/>
  <c r="BI400" i="1"/>
  <c r="BG398" i="1"/>
  <c r="BH401" i="1"/>
  <c r="BG399" i="1"/>
  <c r="BH402" i="1"/>
  <c r="BG401" i="1"/>
  <c r="BF399" i="1"/>
  <c r="BG400" i="1"/>
  <c r="BH398" i="1"/>
  <c r="BF260" i="1"/>
  <c r="BF209" i="1"/>
  <c r="BD230" i="1"/>
  <c r="BJ233" i="1"/>
  <c r="BI230" i="1"/>
  <c r="BJ231" i="1"/>
  <c r="BG233" i="1"/>
  <c r="BH231" i="1"/>
  <c r="BF231" i="1"/>
  <c r="BH230" i="1"/>
  <c r="BG230" i="1"/>
  <c r="BI234" i="1"/>
  <c r="BJ232" i="1"/>
  <c r="BF234" i="1"/>
  <c r="BG232" i="1"/>
  <c r="BF230" i="1"/>
  <c r="BH232" i="1"/>
  <c r="BH233" i="1"/>
  <c r="BG231" i="1"/>
  <c r="BH234" i="1"/>
  <c r="BJ230" i="1"/>
  <c r="BF232" i="1"/>
  <c r="BI233" i="1"/>
  <c r="BD38" i="1"/>
  <c r="BF41" i="1"/>
  <c r="BI40" i="1"/>
  <c r="BH39" i="1"/>
  <c r="BH41" i="1"/>
  <c r="BF42" i="1"/>
  <c r="BG40" i="1"/>
  <c r="BI38" i="1"/>
  <c r="BG39" i="1"/>
  <c r="BF38" i="1"/>
  <c r="BG38" i="1"/>
  <c r="BJ39" i="1"/>
  <c r="BF39" i="1"/>
  <c r="BI41" i="1"/>
  <c r="BI39" i="1"/>
  <c r="BJ42" i="1"/>
  <c r="BI42" i="1"/>
  <c r="BF40" i="1"/>
  <c r="BG41" i="1"/>
  <c r="BH40" i="1"/>
  <c r="BG42" i="1"/>
  <c r="BH38" i="1"/>
  <c r="BJ41" i="1"/>
  <c r="BI272" i="1"/>
  <c r="T272" i="1"/>
  <c r="BI232" i="1"/>
  <c r="BI81" i="1"/>
  <c r="BF81" i="1"/>
  <c r="BF84" i="1"/>
  <c r="BG83" i="1"/>
  <c r="BI80" i="1"/>
  <c r="BG80" i="1"/>
  <c r="BF83" i="1"/>
  <c r="BJ81" i="1"/>
  <c r="BF82" i="1"/>
  <c r="BH83" i="1"/>
  <c r="BF80" i="1"/>
  <c r="BI83" i="1"/>
  <c r="BI84" i="1"/>
  <c r="BG81" i="1"/>
  <c r="BG84" i="1"/>
  <c r="BD80" i="1"/>
  <c r="BJ82" i="1"/>
  <c r="BH84" i="1"/>
  <c r="BJ83" i="1"/>
  <c r="BH80" i="1"/>
  <c r="BH81" i="1"/>
  <c r="BJ84" i="1"/>
  <c r="BG82" i="1"/>
  <c r="BH82" i="1"/>
  <c r="BJ80" i="1"/>
  <c r="BI262" i="1"/>
  <c r="BF207" i="1"/>
  <c r="BG210" i="1"/>
  <c r="BH209" i="1"/>
  <c r="BH207" i="1"/>
  <c r="BJ209" i="1"/>
  <c r="BH210" i="1"/>
  <c r="BG207" i="1"/>
  <c r="BJ210" i="1"/>
  <c r="BI208" i="1"/>
  <c r="BJ206" i="1"/>
  <c r="BG206" i="1"/>
  <c r="BG208" i="1"/>
  <c r="BJ208" i="1"/>
  <c r="BH36" i="1"/>
  <c r="BF33" i="1"/>
  <c r="BG33" i="1"/>
  <c r="BH33" i="1"/>
  <c r="BH34" i="1"/>
  <c r="BI33" i="1"/>
  <c r="BJ36" i="1"/>
  <c r="BI32" i="1"/>
  <c r="BH32" i="1"/>
  <c r="BG32" i="1"/>
  <c r="BF34" i="1"/>
  <c r="BH35" i="1"/>
  <c r="BG36" i="1"/>
  <c r="BI35" i="1"/>
  <c r="BF36" i="1"/>
  <c r="BJ33" i="1"/>
  <c r="BG34" i="1"/>
  <c r="BJ414" i="1"/>
  <c r="BD410" i="1"/>
  <c r="BF411" i="1"/>
  <c r="BG414" i="1"/>
  <c r="BG413" i="1"/>
  <c r="BF410" i="1"/>
  <c r="BH414" i="1"/>
  <c r="BJ411" i="1"/>
  <c r="BG410" i="1"/>
  <c r="BJ413" i="1"/>
  <c r="BH411" i="1"/>
  <c r="BI411" i="1"/>
  <c r="BG412" i="1"/>
  <c r="BF413" i="1"/>
  <c r="BH413" i="1"/>
  <c r="BG411" i="1"/>
  <c r="BJ410" i="1"/>
  <c r="BI413" i="1"/>
  <c r="BF412" i="1"/>
  <c r="BI414" i="1"/>
  <c r="BJ412" i="1"/>
  <c r="BF414" i="1"/>
  <c r="BH410" i="1"/>
  <c r="BH412" i="1"/>
  <c r="BI412" i="1"/>
  <c r="BH251" i="1"/>
  <c r="BD362" i="1"/>
  <c r="BF365" i="1"/>
  <c r="BJ364" i="1"/>
  <c r="BG365" i="1"/>
  <c r="BI366" i="1"/>
  <c r="BJ366" i="1"/>
  <c r="BG366" i="1"/>
  <c r="BF366" i="1"/>
  <c r="BG363" i="1"/>
  <c r="BF362" i="1"/>
  <c r="BG362" i="1"/>
  <c r="BH362" i="1"/>
  <c r="BF364" i="1"/>
  <c r="BI364" i="1"/>
  <c r="BJ363" i="1"/>
  <c r="BI362" i="1"/>
  <c r="BJ248" i="1"/>
  <c r="BJ179" i="1"/>
  <c r="BG209" i="1"/>
  <c r="BH208" i="1"/>
  <c r="BD416" i="1"/>
  <c r="BH416" i="1"/>
  <c r="BG250" i="1"/>
  <c r="BD152" i="1"/>
  <c r="BG155" i="1"/>
  <c r="BG153" i="1"/>
  <c r="BH153" i="1"/>
  <c r="BI154" i="1"/>
  <c r="BF156" i="1"/>
  <c r="BF152" i="1"/>
  <c r="BJ152" i="1"/>
  <c r="BJ155" i="1"/>
  <c r="BI152" i="1"/>
  <c r="BF153" i="1"/>
  <c r="BH152" i="1"/>
  <c r="BJ153" i="1"/>
  <c r="BF154" i="1"/>
  <c r="BJ156" i="1"/>
  <c r="BI153" i="1"/>
  <c r="BG152" i="1"/>
  <c r="BH155" i="1"/>
  <c r="BG156" i="1"/>
  <c r="BF155" i="1"/>
  <c r="BG154" i="1"/>
  <c r="BJ154" i="1"/>
  <c r="BI156" i="1"/>
  <c r="BH156" i="1"/>
  <c r="BI155" i="1"/>
  <c r="BH225" i="1"/>
  <c r="BF227" i="1"/>
  <c r="BG228" i="1"/>
  <c r="BJ227" i="1"/>
  <c r="BI226" i="1"/>
  <c r="BF225" i="1"/>
  <c r="BH227" i="1"/>
  <c r="BJ225" i="1"/>
  <c r="BI225" i="1"/>
  <c r="BF228" i="1"/>
  <c r="BI227" i="1"/>
  <c r="BJ228" i="1"/>
  <c r="BI228" i="1"/>
  <c r="BH228" i="1"/>
  <c r="BH226" i="1"/>
  <c r="BJ224" i="1"/>
  <c r="BH224" i="1"/>
  <c r="BG226" i="1"/>
  <c r="BJ226" i="1"/>
  <c r="BG224" i="1"/>
  <c r="BF224" i="1"/>
  <c r="BI363" i="1"/>
  <c r="BI251" i="1"/>
  <c r="BF363" i="1"/>
  <c r="BF249" i="1"/>
  <c r="BG275" i="1"/>
  <c r="BH272" i="1"/>
  <c r="BH274" i="1"/>
  <c r="BI273" i="1"/>
  <c r="BJ274" i="1"/>
  <c r="BF272" i="1"/>
  <c r="BG273" i="1"/>
  <c r="BG272" i="1"/>
  <c r="BJ275" i="1"/>
  <c r="BG276" i="1"/>
  <c r="BI276" i="1"/>
  <c r="BF273" i="1"/>
  <c r="BH275" i="1"/>
  <c r="BF275" i="1"/>
  <c r="BJ276" i="1"/>
  <c r="BI275" i="1"/>
  <c r="BH276" i="1"/>
  <c r="BH273" i="1"/>
  <c r="BF274" i="1"/>
  <c r="BI274" i="1"/>
  <c r="BF276" i="1"/>
  <c r="BJ273" i="1"/>
  <c r="BD272" i="1"/>
  <c r="BJ272" i="1"/>
  <c r="BG274" i="1"/>
  <c r="BD62" i="1"/>
  <c r="BJ64" i="1"/>
  <c r="BG66" i="1"/>
  <c r="BJ65" i="1"/>
  <c r="BJ63" i="1"/>
  <c r="BI65" i="1"/>
  <c r="BH63" i="1"/>
  <c r="BF64" i="1"/>
  <c r="BI64" i="1"/>
  <c r="BJ66" i="1"/>
  <c r="BH66" i="1"/>
  <c r="BG63" i="1"/>
  <c r="BI62" i="1"/>
  <c r="BF65" i="1"/>
  <c r="BH64" i="1"/>
  <c r="BI63" i="1"/>
  <c r="BG62" i="1"/>
  <c r="BH62" i="1"/>
  <c r="BG65" i="1"/>
  <c r="BH65" i="1"/>
  <c r="BF63" i="1"/>
  <c r="BI66" i="1"/>
  <c r="BF66" i="1"/>
  <c r="BF62" i="1"/>
  <c r="BG64" i="1"/>
  <c r="BG219" i="1"/>
  <c r="BG222" i="1"/>
  <c r="BJ222" i="1"/>
  <c r="BJ221" i="1"/>
  <c r="BF221" i="1"/>
  <c r="BF220" i="1"/>
  <c r="BD218" i="1"/>
  <c r="BJ219" i="1"/>
  <c r="BH222" i="1"/>
  <c r="BG218" i="1"/>
  <c r="BI220" i="1"/>
  <c r="BH219" i="1"/>
  <c r="BI222" i="1"/>
  <c r="BI219" i="1"/>
  <c r="BH221" i="1"/>
  <c r="BI221" i="1"/>
  <c r="BF222" i="1"/>
  <c r="BH218" i="1"/>
  <c r="BG221" i="1"/>
  <c r="BJ220" i="1"/>
  <c r="BI218" i="1"/>
  <c r="BG220" i="1"/>
  <c r="BF219" i="1"/>
  <c r="BF218" i="1"/>
  <c r="BH220" i="1"/>
  <c r="BJ200" i="1"/>
  <c r="BH202" i="1"/>
  <c r="BD200" i="1"/>
  <c r="BF201" i="1"/>
  <c r="BI202" i="1"/>
  <c r="BH200" i="1"/>
  <c r="BI203" i="1"/>
  <c r="BF203" i="1"/>
  <c r="BJ202" i="1"/>
  <c r="BJ204" i="1"/>
  <c r="BH204" i="1"/>
  <c r="BF202" i="1"/>
  <c r="BG202" i="1"/>
  <c r="BG203" i="1"/>
  <c r="BJ201" i="1"/>
  <c r="BF204" i="1"/>
  <c r="BH203" i="1"/>
  <c r="BG201" i="1"/>
  <c r="BF200" i="1"/>
  <c r="BJ203" i="1"/>
  <c r="BG200" i="1"/>
  <c r="BI200" i="1"/>
  <c r="BI204" i="1"/>
  <c r="BG204" i="1"/>
  <c r="BD116" i="1"/>
  <c r="BG119" i="1"/>
  <c r="BF117" i="1"/>
  <c r="BH117" i="1"/>
  <c r="BF120" i="1"/>
  <c r="BG120" i="1"/>
  <c r="BG117" i="1"/>
  <c r="BJ118" i="1"/>
  <c r="BI118" i="1"/>
  <c r="BJ117" i="1"/>
  <c r="BJ120" i="1"/>
  <c r="BJ116" i="1"/>
  <c r="BI117" i="1"/>
  <c r="BH119" i="1"/>
  <c r="BF118" i="1"/>
  <c r="BF116" i="1"/>
  <c r="BH116" i="1"/>
  <c r="BJ119" i="1"/>
  <c r="BF119" i="1"/>
  <c r="BI116" i="1"/>
  <c r="BH120" i="1"/>
  <c r="BG118" i="1"/>
  <c r="BG116" i="1"/>
  <c r="BI119" i="1"/>
  <c r="BI120" i="1"/>
  <c r="BD338" i="1"/>
  <c r="BG338" i="1"/>
  <c r="BH338" i="1"/>
  <c r="BH340" i="1"/>
  <c r="BJ339" i="1"/>
  <c r="BJ342" i="1"/>
  <c r="BF341" i="1"/>
  <c r="BG341" i="1"/>
  <c r="BI339" i="1"/>
  <c r="BI342" i="1"/>
  <c r="BH342" i="1"/>
  <c r="BI338" i="1"/>
  <c r="BJ340" i="1"/>
  <c r="BI341" i="1"/>
  <c r="BG340" i="1"/>
  <c r="BJ341" i="1"/>
  <c r="BF338" i="1"/>
  <c r="BF342" i="1"/>
  <c r="BF339" i="1"/>
  <c r="BF340" i="1"/>
  <c r="BJ338" i="1"/>
  <c r="BH341" i="1"/>
  <c r="BH339" i="1"/>
  <c r="BI340" i="1"/>
  <c r="BG339" i="1"/>
  <c r="BH260" i="1"/>
  <c r="BJ263" i="1"/>
  <c r="BD260" i="1"/>
  <c r="BJ261" i="1"/>
  <c r="BF262" i="1"/>
  <c r="BG263" i="1"/>
  <c r="BI261" i="1"/>
  <c r="BH261" i="1"/>
  <c r="BJ262" i="1"/>
  <c r="BH264" i="1"/>
  <c r="BF263" i="1"/>
  <c r="BI263" i="1"/>
  <c r="BG264" i="1"/>
  <c r="BJ264" i="1"/>
  <c r="BG261" i="1"/>
  <c r="BF264" i="1"/>
  <c r="BG262" i="1"/>
  <c r="BF261" i="1"/>
  <c r="BJ260" i="1"/>
  <c r="BI21" i="1"/>
  <c r="BJ20" i="1"/>
  <c r="BF24" i="1"/>
  <c r="BI23" i="1"/>
  <c r="BJ23" i="1"/>
  <c r="BG20" i="1"/>
  <c r="BG24" i="1"/>
  <c r="BJ24" i="1"/>
  <c r="BF21" i="1"/>
  <c r="BG23" i="1"/>
  <c r="BF22" i="1"/>
  <c r="BI20" i="1"/>
  <c r="BH20" i="1"/>
  <c r="BF23" i="1"/>
  <c r="BJ22" i="1"/>
  <c r="BH23" i="1"/>
  <c r="BD20" i="1"/>
  <c r="BI24" i="1"/>
  <c r="BH22" i="1"/>
  <c r="BH24" i="1"/>
  <c r="BF20" i="1"/>
  <c r="BI22" i="1"/>
  <c r="BG21" i="1"/>
  <c r="BG22" i="1"/>
  <c r="BH21" i="1"/>
  <c r="BJ86" i="1"/>
  <c r="BJ90" i="1"/>
  <c r="BG89" i="1"/>
  <c r="BJ89" i="1"/>
  <c r="BH86" i="1"/>
  <c r="BI87" i="1"/>
  <c r="BF86" i="1"/>
  <c r="BI88" i="1"/>
  <c r="BG90" i="1"/>
  <c r="BI86" i="1"/>
  <c r="BF90" i="1"/>
  <c r="BJ87" i="1"/>
  <c r="BI89" i="1"/>
  <c r="BG88" i="1"/>
  <c r="BD86" i="1"/>
  <c r="BH87" i="1"/>
  <c r="BJ88" i="1"/>
  <c r="BG86" i="1"/>
  <c r="BH90" i="1"/>
  <c r="BG87" i="1"/>
  <c r="BF87" i="1"/>
  <c r="BI90" i="1"/>
  <c r="BH89" i="1"/>
  <c r="BF88" i="1"/>
  <c r="BF89" i="1"/>
  <c r="BH201" i="1"/>
  <c r="BD128" i="1"/>
  <c r="BI128" i="1"/>
  <c r="BF131" i="1"/>
  <c r="BG132" i="1"/>
  <c r="BG130" i="1"/>
  <c r="BH129" i="1"/>
  <c r="BH132" i="1"/>
  <c r="BI129" i="1"/>
  <c r="BG129" i="1"/>
  <c r="BH128" i="1"/>
  <c r="BI131" i="1"/>
  <c r="BJ131" i="1"/>
  <c r="BJ129" i="1"/>
  <c r="BG128" i="1"/>
  <c r="BF132" i="1"/>
  <c r="BI132" i="1"/>
  <c r="BF130" i="1"/>
  <c r="BJ132" i="1"/>
  <c r="BF128" i="1"/>
  <c r="BG131" i="1"/>
  <c r="BI130" i="1"/>
  <c r="BH130" i="1"/>
  <c r="BF129" i="1"/>
  <c r="BJ130" i="1"/>
  <c r="BH131" i="1"/>
  <c r="BG286" i="1"/>
  <c r="BD392" i="1"/>
  <c r="BJ395" i="1"/>
  <c r="BF394" i="1"/>
  <c r="BG392" i="1"/>
  <c r="BH393" i="1"/>
  <c r="BH394" i="1"/>
  <c r="BI393" i="1"/>
  <c r="BI392" i="1"/>
  <c r="BF395" i="1"/>
  <c r="BJ394" i="1"/>
  <c r="BJ396" i="1"/>
  <c r="BF392" i="1"/>
  <c r="BG396" i="1"/>
  <c r="BF393" i="1"/>
  <c r="BF396" i="1"/>
  <c r="BH396" i="1"/>
  <c r="BI396" i="1"/>
  <c r="BI395" i="1"/>
  <c r="BG393" i="1"/>
  <c r="BI394" i="1"/>
  <c r="BH395" i="1"/>
  <c r="BJ393" i="1"/>
  <c r="BG395" i="1"/>
  <c r="BG394" i="1"/>
  <c r="BJ312" i="1"/>
  <c r="BG310" i="1"/>
  <c r="BI310" i="1"/>
  <c r="BH308" i="1"/>
  <c r="BJ311" i="1"/>
  <c r="BJ308" i="1"/>
  <c r="BG308" i="1"/>
  <c r="BF312" i="1"/>
  <c r="BF309" i="1"/>
  <c r="BH311" i="1"/>
  <c r="BH310" i="1"/>
  <c r="BJ309" i="1"/>
  <c r="BI312" i="1"/>
  <c r="BG311" i="1"/>
  <c r="BF308" i="1"/>
  <c r="BI311" i="1"/>
  <c r="BG309" i="1"/>
  <c r="BF311" i="1"/>
  <c r="BH309" i="1"/>
  <c r="BI309" i="1"/>
  <c r="BH312" i="1"/>
  <c r="BJ310" i="1"/>
  <c r="BI308" i="1"/>
  <c r="BG312" i="1"/>
  <c r="BF310" i="1"/>
  <c r="T308" i="1"/>
  <c r="BJ192" i="1"/>
  <c r="BJ188" i="1"/>
  <c r="BF192" i="1"/>
  <c r="BG190" i="1"/>
  <c r="BD188" i="1"/>
  <c r="BJ191" i="1"/>
  <c r="BF190" i="1"/>
  <c r="BI192" i="1"/>
  <c r="BG188" i="1"/>
  <c r="BH189" i="1"/>
  <c r="BF191" i="1"/>
  <c r="BF188" i="1"/>
  <c r="BF189" i="1"/>
  <c r="BI191" i="1"/>
  <c r="BI188" i="1"/>
  <c r="BG189" i="1"/>
  <c r="BH192" i="1"/>
  <c r="BI190" i="1"/>
  <c r="BI189" i="1"/>
  <c r="BH190" i="1"/>
  <c r="BH191" i="1"/>
  <c r="BG192" i="1"/>
  <c r="BJ189" i="1"/>
  <c r="BG191" i="1"/>
  <c r="BD104" i="1"/>
  <c r="BI107" i="1"/>
  <c r="BF105" i="1"/>
  <c r="BF106" i="1"/>
  <c r="BJ107" i="1"/>
  <c r="BF107" i="1"/>
  <c r="BI106" i="1"/>
  <c r="BI105" i="1"/>
  <c r="BI104" i="1"/>
  <c r="BF108" i="1"/>
  <c r="BH106" i="1"/>
  <c r="BG104" i="1"/>
  <c r="BJ108" i="1"/>
  <c r="BH105" i="1"/>
  <c r="BF104" i="1"/>
  <c r="BH107" i="1"/>
  <c r="BJ106" i="1"/>
  <c r="BG105" i="1"/>
  <c r="BG106" i="1"/>
  <c r="BJ105" i="1"/>
  <c r="BG108" i="1"/>
  <c r="BG107" i="1"/>
  <c r="BJ104" i="1"/>
  <c r="BI108" i="1"/>
  <c r="BH108" i="1"/>
  <c r="BH392" i="1"/>
  <c r="BD26" i="1"/>
  <c r="BF26" i="1"/>
  <c r="BI28" i="1"/>
  <c r="BH28" i="1"/>
  <c r="BG29" i="1"/>
  <c r="BF27" i="1"/>
  <c r="BI30" i="1"/>
  <c r="BG27" i="1"/>
  <c r="BF28" i="1"/>
  <c r="BG28" i="1"/>
  <c r="BI26" i="1"/>
  <c r="BG30" i="1"/>
  <c r="BI29" i="1"/>
  <c r="BJ30" i="1"/>
  <c r="BH30" i="1"/>
  <c r="BF29" i="1"/>
  <c r="BJ29" i="1"/>
  <c r="BH27" i="1"/>
  <c r="BJ28" i="1"/>
  <c r="BI27" i="1"/>
  <c r="BF30" i="1"/>
  <c r="BH29" i="1"/>
  <c r="BG26" i="1"/>
  <c r="BH26" i="1"/>
  <c r="BJ27" i="1"/>
  <c r="BH188" i="1"/>
  <c r="BF302" i="1"/>
  <c r="BI305" i="1"/>
  <c r="BI304" i="1"/>
  <c r="BH302" i="1"/>
  <c r="BI303" i="1"/>
  <c r="BF305" i="1"/>
  <c r="BF304" i="1"/>
  <c r="BJ304" i="1"/>
  <c r="BG303" i="1"/>
  <c r="BH305" i="1"/>
  <c r="BF303" i="1"/>
  <c r="BJ305" i="1"/>
  <c r="BH306" i="1"/>
  <c r="BI302" i="1"/>
  <c r="BF306" i="1"/>
  <c r="BG306" i="1"/>
  <c r="BI306" i="1"/>
  <c r="BJ302" i="1"/>
  <c r="BH304" i="1"/>
  <c r="BG302" i="1"/>
  <c r="BG304" i="1"/>
  <c r="BG305" i="1"/>
  <c r="BH303" i="1"/>
  <c r="BD302" i="1"/>
  <c r="BJ306" i="1"/>
  <c r="BD284" i="1"/>
  <c r="BI287" i="1"/>
  <c r="BF286" i="1"/>
  <c r="BG288" i="1"/>
  <c r="BJ284" i="1"/>
  <c r="BF287" i="1"/>
  <c r="BG285" i="1"/>
  <c r="BI288" i="1"/>
  <c r="BJ286" i="1"/>
  <c r="BH287" i="1"/>
  <c r="BH284" i="1"/>
  <c r="BG287" i="1"/>
  <c r="BH288" i="1"/>
  <c r="BJ285" i="1"/>
  <c r="BF288" i="1"/>
  <c r="BF285" i="1"/>
  <c r="BG284" i="1"/>
  <c r="BI286" i="1"/>
  <c r="BF284" i="1"/>
  <c r="BI285" i="1"/>
  <c r="BJ287" i="1"/>
  <c r="BI284" i="1"/>
  <c r="BJ288" i="1"/>
  <c r="BD434" i="1"/>
  <c r="BI434" i="1"/>
  <c r="BG438" i="1"/>
  <c r="BF435" i="1"/>
  <c r="BJ437" i="1"/>
  <c r="BI437" i="1"/>
  <c r="BF434" i="1"/>
  <c r="BF437" i="1"/>
  <c r="BH438" i="1"/>
  <c r="BF438" i="1"/>
  <c r="BG434" i="1"/>
  <c r="BF436" i="1"/>
  <c r="BH435" i="1"/>
  <c r="BG435" i="1"/>
  <c r="BJ436" i="1"/>
  <c r="BJ435" i="1"/>
  <c r="BH437" i="1"/>
  <c r="BJ434" i="1"/>
  <c r="BH436" i="1"/>
  <c r="BJ438" i="1"/>
  <c r="BI438" i="1"/>
  <c r="BI436" i="1"/>
  <c r="BG437" i="1"/>
  <c r="BG436" i="1"/>
  <c r="BJ60" i="1"/>
  <c r="BH57" i="1"/>
  <c r="BH56" i="1"/>
  <c r="BG57" i="1"/>
  <c r="BI58" i="1"/>
  <c r="BH60" i="1"/>
  <c r="BH58" i="1"/>
  <c r="BI59" i="1"/>
  <c r="BI56" i="1"/>
  <c r="BJ59" i="1"/>
  <c r="BG56" i="1"/>
  <c r="BF56" i="1"/>
  <c r="BF58" i="1"/>
  <c r="BF57" i="1"/>
  <c r="BJ57" i="1"/>
  <c r="BG60" i="1"/>
  <c r="BD56" i="1"/>
  <c r="BG59" i="1"/>
  <c r="BG58" i="1"/>
  <c r="BF59" i="1"/>
  <c r="BH59" i="1"/>
  <c r="BI60" i="1"/>
  <c r="BF60" i="1"/>
  <c r="BJ58" i="1"/>
  <c r="BJ52" i="1"/>
  <c r="BF50" i="1"/>
  <c r="BH51" i="1"/>
  <c r="BJ53" i="1"/>
  <c r="BI53" i="1"/>
  <c r="BJ51" i="1"/>
  <c r="BF53" i="1"/>
  <c r="BG50" i="1"/>
  <c r="BH54" i="1"/>
  <c r="BI51" i="1"/>
  <c r="BF51" i="1"/>
  <c r="BH53" i="1"/>
  <c r="BD50" i="1"/>
  <c r="BG51" i="1"/>
  <c r="BG52" i="1"/>
  <c r="BH50" i="1"/>
  <c r="BI52" i="1"/>
  <c r="BG53" i="1"/>
  <c r="BF52" i="1"/>
  <c r="BH52" i="1"/>
  <c r="BI54" i="1"/>
  <c r="BG54" i="1"/>
  <c r="BJ54" i="1"/>
  <c r="BF54" i="1"/>
  <c r="BJ50" i="1"/>
  <c r="BD44" i="1"/>
  <c r="BI48" i="1"/>
  <c r="BG48" i="1"/>
  <c r="BJ45" i="1"/>
  <c r="BH45" i="1"/>
  <c r="BG44" i="1"/>
  <c r="BH48" i="1"/>
  <c r="BJ48" i="1"/>
  <c r="BH44" i="1"/>
  <c r="BH46" i="1"/>
  <c r="BG45" i="1"/>
  <c r="BJ47" i="1"/>
  <c r="BJ44" i="1"/>
  <c r="BF45" i="1"/>
  <c r="BI45" i="1"/>
  <c r="BF44" i="1"/>
  <c r="BF47" i="1"/>
  <c r="BI44" i="1"/>
  <c r="BJ46" i="1"/>
  <c r="BI47" i="1"/>
  <c r="BF48" i="1"/>
  <c r="BH47" i="1"/>
  <c r="BG46" i="1"/>
  <c r="BF46" i="1"/>
  <c r="BG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Oscar Eduardo Enciso Guzmán</author>
  </authors>
  <commentList>
    <comment ref="C14" authorId="0" shapeId="0" xr:uid="{00000000-0006-0000-0200-000001000000}">
      <text>
        <r>
          <rPr>
            <b/>
            <sz val="10"/>
            <color indexed="81"/>
            <rFont val="Arial Narrow"/>
            <family val="2"/>
          </rPr>
          <t>Oscar Eduardo Enciso Guzmán:</t>
        </r>
        <r>
          <rPr>
            <sz val="10"/>
            <color indexed="81"/>
            <rFont val="Arial Narrow"/>
            <family val="2"/>
          </rPr>
          <t xml:space="preserve">
</t>
        </r>
        <r>
          <rPr>
            <b/>
            <sz val="12"/>
            <color indexed="81"/>
            <rFont val="Arial Narrow"/>
            <family val="2"/>
          </rPr>
          <t xml:space="preserve">3.1 </t>
        </r>
        <r>
          <rPr>
            <sz val="12"/>
            <color indexed="81"/>
            <rFont val="Arial Narrow"/>
            <family val="2"/>
          </rPr>
          <t>Numero de riesgo</t>
        </r>
        <r>
          <rPr>
            <sz val="10"/>
            <color indexed="81"/>
            <rFont val="Arial Narrow"/>
            <family val="2"/>
          </rPr>
          <t xml:space="preserve"> </t>
        </r>
      </text>
    </comment>
    <comment ref="D14" authorId="0" shapeId="0" xr:uid="{00000000-0006-0000-0200-000002000000}">
      <text>
        <r>
          <rPr>
            <b/>
            <sz val="9"/>
            <color indexed="81"/>
            <rFont val="Tahoma"/>
            <family val="2"/>
          </rPr>
          <t xml:space="preserve">Oscar Eduardo Enciso Guzmán:
</t>
        </r>
        <r>
          <rPr>
            <sz val="9"/>
            <color indexed="81"/>
            <rFont val="Tahoma"/>
            <family val="2"/>
          </rPr>
          <t xml:space="preserve">
</t>
        </r>
        <r>
          <rPr>
            <b/>
            <sz val="12"/>
            <color indexed="81"/>
            <rFont val="Arial Narrow"/>
            <family val="2"/>
          </rPr>
          <t>3.2</t>
        </r>
        <r>
          <rPr>
            <sz val="12"/>
            <color indexed="81"/>
            <rFont val="Arial Narrow"/>
            <family val="2"/>
          </rPr>
          <t xml:space="preserve">
Elija una opción de la lista desplegable</t>
        </r>
      </text>
    </comment>
    <comment ref="E14" authorId="0" shapeId="0" xr:uid="{00000000-0006-0000-0200-000003000000}">
      <text>
        <r>
          <rPr>
            <b/>
            <sz val="9"/>
            <color indexed="81"/>
            <rFont val="Tahoma"/>
            <family val="2"/>
          </rPr>
          <t>Oscar Eduardo Enciso Guzmán:</t>
        </r>
        <r>
          <rPr>
            <sz val="9"/>
            <color indexed="81"/>
            <rFont val="Tahoma"/>
            <family val="2"/>
          </rPr>
          <t xml:space="preserve">
</t>
        </r>
        <r>
          <rPr>
            <sz val="12"/>
            <color indexed="81"/>
            <rFont val="Arial Narrow"/>
            <family val="2"/>
          </rPr>
          <t xml:space="preserve">
</t>
        </r>
        <r>
          <rPr>
            <b/>
            <sz val="12"/>
            <color indexed="81"/>
            <rFont val="Arial Narrow"/>
            <family val="2"/>
          </rPr>
          <t>3.3</t>
        </r>
        <r>
          <rPr>
            <sz val="12"/>
            <color indexed="81"/>
            <rFont val="Arial Narrow"/>
            <family val="2"/>
          </rPr>
          <t xml:space="preserve"> Seleccione según corresponda al Proceso</t>
        </r>
        <r>
          <rPr>
            <sz val="9"/>
            <color indexed="81"/>
            <rFont val="Tahoma"/>
            <family val="2"/>
          </rPr>
          <t xml:space="preserve"> </t>
        </r>
      </text>
    </comment>
    <comment ref="F14" authorId="0" shapeId="0" xr:uid="{00000000-0006-0000-0200-000004000000}">
      <text>
        <r>
          <rPr>
            <b/>
            <sz val="9"/>
            <color indexed="81"/>
            <rFont val="Tahoma"/>
            <family val="2"/>
          </rPr>
          <t>Oscar Eduardo Enciso Guzmán:</t>
        </r>
        <r>
          <rPr>
            <sz val="9"/>
            <color indexed="81"/>
            <rFont val="Tahoma"/>
            <family val="2"/>
          </rPr>
          <t xml:space="preserve">
</t>
        </r>
        <r>
          <rPr>
            <b/>
            <sz val="10"/>
            <color indexed="81"/>
            <rFont val="Arial Narrow"/>
            <family val="2"/>
          </rPr>
          <t>3.4</t>
        </r>
        <r>
          <rPr>
            <sz val="10"/>
            <color indexed="81"/>
            <rFont val="Arial Narrow"/>
            <family val="2"/>
          </rPr>
          <t xml:space="preserve"> Seleccione según corresponda al Proceso </t>
        </r>
      </text>
    </comment>
    <comment ref="G14" authorId="0" shapeId="0" xr:uid="{00000000-0006-0000-0200-000005000000}">
      <text>
        <r>
          <rPr>
            <b/>
            <sz val="9"/>
            <color indexed="81"/>
            <rFont val="Tahoma"/>
            <family val="2"/>
          </rPr>
          <t>Oscar Eduardo Enciso Guzmán:</t>
        </r>
        <r>
          <rPr>
            <sz val="9"/>
            <color indexed="81"/>
            <rFont val="Tahoma"/>
            <family val="2"/>
          </rPr>
          <t xml:space="preserve">
</t>
        </r>
        <r>
          <rPr>
            <sz val="10"/>
            <color indexed="81"/>
            <rFont val="Arial Narrow"/>
            <family val="2"/>
          </rPr>
          <t xml:space="preserve">
</t>
        </r>
        <r>
          <rPr>
            <b/>
            <sz val="10"/>
            <color indexed="81"/>
            <rFont val="Arial Narrow"/>
            <family val="2"/>
          </rPr>
          <t xml:space="preserve">3.5 </t>
        </r>
        <r>
          <rPr>
            <sz val="10"/>
            <color indexed="81"/>
            <rFont val="Arial Narrow"/>
            <family val="2"/>
          </rPr>
          <t xml:space="preserve">IMPACTO: (qué)
</t>
        </r>
      </text>
    </comment>
    <comment ref="H14" authorId="0" shapeId="0" xr:uid="{00000000-0006-0000-0200-000006000000}">
      <text>
        <r>
          <rPr>
            <b/>
            <sz val="9"/>
            <color indexed="81"/>
            <rFont val="Tahoma"/>
            <family val="2"/>
          </rPr>
          <t>Oscar Eduardo Enciso Guzmán:</t>
        </r>
        <r>
          <rPr>
            <sz val="9"/>
            <color indexed="81"/>
            <rFont val="Tahoma"/>
            <family val="2"/>
          </rPr>
          <t xml:space="preserve">
</t>
        </r>
        <r>
          <rPr>
            <sz val="10"/>
            <color indexed="81"/>
            <rFont val="Arial Narrow"/>
            <family val="2"/>
          </rPr>
          <t xml:space="preserve">
</t>
        </r>
        <r>
          <rPr>
            <b/>
            <sz val="10"/>
            <color indexed="81"/>
            <rFont val="Arial Narrow"/>
            <family val="2"/>
          </rPr>
          <t xml:space="preserve">3.6 </t>
        </r>
        <r>
          <rPr>
            <sz val="10"/>
            <color indexed="81"/>
            <rFont val="Arial Narrow"/>
            <family val="2"/>
          </rPr>
          <t>CAUSA INMEDIATA: (comó)</t>
        </r>
      </text>
    </comment>
    <comment ref="I14" authorId="0" shapeId="0" xr:uid="{00000000-0006-0000-0200-000007000000}">
      <text>
        <r>
          <rPr>
            <b/>
            <sz val="9"/>
            <color indexed="81"/>
            <rFont val="Tahoma"/>
            <family val="2"/>
          </rPr>
          <t>Oscar Eduardo Enciso Guzmán:</t>
        </r>
        <r>
          <rPr>
            <sz val="9"/>
            <color indexed="81"/>
            <rFont val="Tahoma"/>
            <family val="2"/>
          </rPr>
          <t xml:space="preserve">
</t>
        </r>
        <r>
          <rPr>
            <sz val="10"/>
            <color indexed="81"/>
            <rFont val="Arial Narrow"/>
            <family val="2"/>
          </rPr>
          <t xml:space="preserve">
</t>
        </r>
        <r>
          <rPr>
            <b/>
            <sz val="10"/>
            <color indexed="81"/>
            <rFont val="Arial Narrow"/>
            <family val="2"/>
          </rPr>
          <t>3.7</t>
        </r>
        <r>
          <rPr>
            <sz val="10"/>
            <color indexed="81"/>
            <rFont val="Arial Narrow"/>
            <family val="2"/>
          </rPr>
          <t xml:space="preserve"> CAUSA RAIZ: 
(por qué)</t>
        </r>
      </text>
    </comment>
    <comment ref="J14" authorId="0" shapeId="0" xr:uid="{00000000-0006-0000-0200-000008000000}">
      <text>
        <r>
          <rPr>
            <b/>
            <sz val="9"/>
            <color indexed="81"/>
            <rFont val="Tahoma"/>
            <family val="2"/>
          </rPr>
          <t>Oscar Eduardo Enciso Guzmán:</t>
        </r>
        <r>
          <rPr>
            <sz val="9"/>
            <color indexed="81"/>
            <rFont val="Tahoma"/>
            <family val="2"/>
          </rPr>
          <t xml:space="preserve">
</t>
        </r>
        <r>
          <rPr>
            <b/>
            <sz val="11"/>
            <color indexed="81"/>
            <rFont val="Arial Narrow"/>
            <family val="2"/>
          </rPr>
          <t xml:space="preserve">3.8 </t>
        </r>
        <r>
          <rPr>
            <sz val="11"/>
            <color indexed="81"/>
            <rFont val="Arial Narrow"/>
            <family val="2"/>
          </rPr>
          <t>Para la descripción del Riesgo debe contener la siguiente estructura:
IMPACTO (qué) + CAUSA INMEDIATA (cómo) + CAUSA RAÍZ (por qué)
E iniciar la frase POSIBILIDAD DE y se analizan los anteriores aspectos
veasé la guía de admistración del riesgo (Numeral 9.5)</t>
        </r>
      </text>
    </comment>
    <comment ref="K14" authorId="0" shapeId="0" xr:uid="{00000000-0006-0000-0200-000009000000}">
      <text>
        <r>
          <rPr>
            <b/>
            <sz val="9"/>
            <color indexed="81"/>
            <rFont val="Tahoma"/>
            <family val="2"/>
          </rPr>
          <t>Oscar Eduardo Enciso Guzmán:</t>
        </r>
        <r>
          <rPr>
            <sz val="9"/>
            <color indexed="81"/>
            <rFont val="Tahoma"/>
            <family val="2"/>
          </rPr>
          <t xml:space="preserve">
</t>
        </r>
        <r>
          <rPr>
            <b/>
            <sz val="11"/>
            <color indexed="81"/>
            <rFont val="Arial Narrow"/>
            <family val="2"/>
          </rPr>
          <t xml:space="preserve">3.9 </t>
        </r>
        <r>
          <rPr>
            <sz val="11"/>
            <color indexed="81"/>
            <rFont val="Arial Narrow"/>
            <family val="2"/>
          </rPr>
          <t xml:space="preserve">
Selecciones lista despegable </t>
        </r>
      </text>
    </comment>
    <comment ref="L14" authorId="0" shapeId="0" xr:uid="{00000000-0006-0000-0200-00000A000000}">
      <text>
        <r>
          <rPr>
            <b/>
            <sz val="9"/>
            <color indexed="81"/>
            <rFont val="Tahoma"/>
            <family val="2"/>
          </rPr>
          <t>Oscar Eduardo Enciso Guzmán:</t>
        </r>
        <r>
          <rPr>
            <sz val="9"/>
            <color indexed="81"/>
            <rFont val="Tahoma"/>
            <family val="2"/>
          </rPr>
          <t xml:space="preserve">
</t>
        </r>
        <r>
          <rPr>
            <b/>
            <sz val="12"/>
            <color indexed="81"/>
            <rFont val="Arial Narrow"/>
            <family val="2"/>
          </rPr>
          <t xml:space="preserve">3.10 </t>
        </r>
        <r>
          <rPr>
            <sz val="12"/>
            <color indexed="81"/>
            <rFont val="Arial Narrow"/>
            <family val="2"/>
          </rPr>
          <t xml:space="preserve">
Selecciones lista despegable </t>
        </r>
      </text>
    </comment>
    <comment ref="AW15" authorId="0" shapeId="0" xr:uid="{00000000-0006-0000-0200-00000B000000}">
      <text>
        <r>
          <rPr>
            <b/>
            <sz val="9"/>
            <color indexed="81"/>
            <rFont val="Tahoma"/>
            <family val="2"/>
          </rPr>
          <t xml:space="preserve">Oscar Eduardo Enciso Guzmán:
</t>
        </r>
        <r>
          <rPr>
            <sz val="10"/>
            <color indexed="81"/>
            <rFont val="Arial Narrow"/>
            <family val="2"/>
          </rPr>
          <t xml:space="preserve">
Es el porcentaje calculado en el eje de la probabilidad luego de efectuar los controles que atacaran el riesgo identificado
selección automatica </t>
        </r>
      </text>
    </comment>
    <comment ref="AY15" authorId="0" shapeId="0" xr:uid="{00000000-0006-0000-0200-00000C000000}">
      <text>
        <r>
          <rPr>
            <b/>
            <sz val="9"/>
            <color indexed="81"/>
            <rFont val="Tahoma"/>
            <family val="2"/>
          </rPr>
          <t>Oscar Eduardo Enciso Guzmán:</t>
        </r>
        <r>
          <rPr>
            <sz val="9"/>
            <color indexed="81"/>
            <rFont val="Tahoma"/>
            <family val="2"/>
          </rPr>
          <t xml:space="preserve">
</t>
        </r>
        <r>
          <rPr>
            <sz val="10"/>
            <color indexed="81"/>
            <rFont val="Arial Narrow"/>
            <family val="2"/>
          </rPr>
          <t xml:space="preserve">Es el porcentaje calculado en el eje de impacto luego de efectuar los controles que atacaran el riesgo identificado
selección automatica </t>
        </r>
      </text>
    </comment>
    <comment ref="BA15" authorId="0" shapeId="0" xr:uid="{00000000-0006-0000-0200-00000D000000}">
      <text>
        <r>
          <rPr>
            <b/>
            <sz val="9"/>
            <color indexed="81"/>
            <rFont val="Tahoma"/>
            <family val="2"/>
          </rPr>
          <t>Oscar Eduardo Enciso Guzmán:</t>
        </r>
        <r>
          <rPr>
            <sz val="9"/>
            <color indexed="81"/>
            <rFont val="Tahoma"/>
            <family val="2"/>
          </rPr>
          <t xml:space="preserve">
D</t>
        </r>
        <r>
          <rPr>
            <sz val="10"/>
            <color indexed="81"/>
            <rFont val="Arial Narrow"/>
            <family val="2"/>
          </rPr>
          <t>efine la escala en la zona de riesgo establecida de la conjugacion de la probabilidad y el impacto luego de aplicar los controles.
Selección automatica</t>
        </r>
      </text>
    </comment>
    <comment ref="BB15" authorId="0" shapeId="0" xr:uid="{00000000-0006-0000-0200-00000E000000}">
      <text>
        <r>
          <rPr>
            <b/>
            <sz val="9"/>
            <color indexed="81"/>
            <rFont val="Tahoma"/>
            <family val="2"/>
          </rPr>
          <t>Oscar Eduardo Enciso Guzmán:</t>
        </r>
        <r>
          <rPr>
            <sz val="9"/>
            <color indexed="81"/>
            <rFont val="Tahoma"/>
            <family val="2"/>
          </rPr>
          <t xml:space="preserve">
</t>
        </r>
        <r>
          <rPr>
            <b/>
            <sz val="10"/>
            <color indexed="81"/>
            <rFont val="Arial Narrow"/>
            <family val="2"/>
          </rPr>
          <t>6.4</t>
        </r>
        <r>
          <rPr>
            <sz val="9"/>
            <color indexed="81"/>
            <rFont val="Tahoma"/>
            <family val="2"/>
          </rPr>
          <t xml:space="preserve">
</t>
        </r>
        <r>
          <rPr>
            <sz val="10"/>
            <color indexed="81"/>
            <rFont val="Arial Narrow"/>
            <family val="2"/>
          </rPr>
          <t>Decisión que se toma frente a un determinado nivel de riesgo</t>
        </r>
      </text>
    </comment>
    <comment ref="N16" authorId="0" shapeId="0" xr:uid="{00000000-0006-0000-0200-00000F000000}">
      <text>
        <r>
          <rPr>
            <b/>
            <sz val="9"/>
            <color indexed="81"/>
            <rFont val="Tahoma"/>
            <family val="2"/>
          </rPr>
          <t>Oscar Eduardo Enciso Guzmán:</t>
        </r>
        <r>
          <rPr>
            <sz val="9"/>
            <color indexed="81"/>
            <rFont val="Tahoma"/>
            <family val="2"/>
          </rPr>
          <t xml:space="preserve">
</t>
        </r>
        <r>
          <rPr>
            <b/>
            <sz val="10"/>
            <color indexed="81"/>
            <rFont val="Arial Narrow"/>
            <family val="2"/>
          </rPr>
          <t>4.1</t>
        </r>
        <r>
          <rPr>
            <sz val="10"/>
            <color indexed="81"/>
            <rFont val="Arial Narrow"/>
            <family val="2"/>
          </rPr>
          <t xml:space="preserve"> Defina la frecuencia de la actividad según la tabla de probabilidad </t>
        </r>
      </text>
    </comment>
    <comment ref="O16" authorId="0" shapeId="0" xr:uid="{00000000-0006-0000-0200-000010000000}">
      <text>
        <r>
          <rPr>
            <b/>
            <sz val="9"/>
            <color indexed="81"/>
            <rFont val="Tahoma"/>
            <family val="2"/>
          </rPr>
          <t>Oscar Eduardo Enciso Guzmán:</t>
        </r>
        <r>
          <rPr>
            <sz val="9"/>
            <color indexed="81"/>
            <rFont val="Tahoma"/>
            <family val="2"/>
          </rPr>
          <t xml:space="preserve">
</t>
        </r>
        <r>
          <rPr>
            <b/>
            <sz val="10"/>
            <color indexed="81"/>
            <rFont val="Arial Narrow"/>
            <family val="2"/>
          </rPr>
          <t xml:space="preserve">4.2 </t>
        </r>
        <r>
          <rPr>
            <sz val="10"/>
            <color indexed="81"/>
            <rFont val="Arial Narrow"/>
            <family val="2"/>
          </rPr>
          <t>dependiendo de la frecuencia de la actividad estas dos casillas se seleccionaran automaticamente.</t>
        </r>
      </text>
    </comment>
    <comment ref="Q16" authorId="0" shapeId="0" xr:uid="{00000000-0006-0000-0200-000011000000}">
      <text>
        <r>
          <rPr>
            <b/>
            <sz val="9"/>
            <color indexed="81"/>
            <rFont val="Tahoma"/>
            <family val="2"/>
          </rPr>
          <t>Oscar Eduardo Enciso Guzmán:</t>
        </r>
        <r>
          <rPr>
            <sz val="9"/>
            <color indexed="81"/>
            <rFont val="Tahoma"/>
            <family val="2"/>
          </rPr>
          <t xml:space="preserve">
</t>
        </r>
        <r>
          <rPr>
            <b/>
            <sz val="10"/>
            <color indexed="81"/>
            <rFont val="Arial Narrow"/>
            <family val="2"/>
          </rPr>
          <t>4.3</t>
        </r>
        <r>
          <rPr>
            <sz val="10"/>
            <color indexed="81"/>
            <rFont val="Arial Narrow"/>
            <family val="2"/>
          </rPr>
          <t xml:space="preserve"> Se define por medio de impactos economicos o reputacionales. </t>
        </r>
      </text>
    </comment>
    <comment ref="S16" authorId="0" shapeId="0" xr:uid="{00000000-0006-0000-0200-000012000000}">
      <text>
        <r>
          <rPr>
            <b/>
            <sz val="9"/>
            <color indexed="81"/>
            <rFont val="Tahoma"/>
            <family val="2"/>
          </rPr>
          <t xml:space="preserve">Oscar Eduardo Enciso Guzmán:
</t>
        </r>
        <r>
          <rPr>
            <sz val="9"/>
            <color indexed="81"/>
            <rFont val="Tahoma"/>
            <family val="2"/>
          </rPr>
          <t xml:space="preserve">
</t>
        </r>
        <r>
          <rPr>
            <b/>
            <sz val="10"/>
            <color indexed="81"/>
            <rFont val="Tahoma"/>
            <family val="2"/>
          </rPr>
          <t>4.4</t>
        </r>
        <r>
          <rPr>
            <sz val="10"/>
            <color indexed="81"/>
            <rFont val="Tahoma"/>
            <family val="2"/>
          </rPr>
          <t xml:space="preserve"> </t>
        </r>
        <r>
          <rPr>
            <sz val="9"/>
            <color indexed="81"/>
            <rFont val="Tahoma"/>
            <family val="2"/>
          </rPr>
          <t xml:space="preserve">
</t>
        </r>
        <r>
          <rPr>
            <sz val="10"/>
            <color indexed="81"/>
            <rFont val="Arial Narrow"/>
            <family val="2"/>
          </rPr>
          <t xml:space="preserve">define la escala en la zona de riesgo establecida de la conjugacion de la probabilidad y el impacto. </t>
        </r>
      </text>
    </comment>
    <comment ref="U16" authorId="0" shapeId="0" xr:uid="{00000000-0006-0000-0200-000013000000}">
      <text>
        <r>
          <rPr>
            <b/>
            <sz val="9"/>
            <color indexed="81"/>
            <rFont val="Tahoma"/>
            <family val="2"/>
          </rPr>
          <t>Oscar Eduardo Enciso Guzmán:</t>
        </r>
        <r>
          <rPr>
            <sz val="9"/>
            <color indexed="81"/>
            <rFont val="Tahoma"/>
            <family val="2"/>
          </rPr>
          <t xml:space="preserve">
</t>
        </r>
        <r>
          <rPr>
            <b/>
            <sz val="10"/>
            <color indexed="81"/>
            <rFont val="Arial Narrow"/>
            <family val="2"/>
          </rPr>
          <t xml:space="preserve">5.1 
</t>
        </r>
        <r>
          <rPr>
            <b/>
            <sz val="11"/>
            <color indexed="81"/>
            <rFont val="Arial Narrow"/>
            <family val="2"/>
          </rPr>
          <t>-</t>
        </r>
        <r>
          <rPr>
            <sz val="11"/>
            <color indexed="81"/>
            <rFont val="Arial Narrow"/>
            <family val="2"/>
          </rPr>
          <t xml:space="preserve">Responsable de ejecutar el control  </t>
        </r>
        <r>
          <rPr>
            <b/>
            <sz val="12"/>
            <color indexed="81"/>
            <rFont val="Arial Narrow"/>
            <family val="2"/>
          </rPr>
          <t xml:space="preserve"> +
</t>
        </r>
        <r>
          <rPr>
            <sz val="12"/>
            <color indexed="81"/>
            <rFont val="Arial Narrow"/>
            <family val="2"/>
          </rPr>
          <t>- Periodicidad</t>
        </r>
        <r>
          <rPr>
            <sz val="11"/>
            <color indexed="81"/>
            <rFont val="Arial Narrow"/>
            <family val="2"/>
          </rPr>
          <t xml:space="preserve">
- Acción </t>
        </r>
        <r>
          <rPr>
            <b/>
            <sz val="14"/>
            <color indexed="81"/>
            <rFont val="Arial Narrow"/>
            <family val="2"/>
          </rPr>
          <t>+</t>
        </r>
        <r>
          <rPr>
            <sz val="11"/>
            <color indexed="81"/>
            <rFont val="Arial Narrow"/>
            <family val="2"/>
          </rPr>
          <t xml:space="preserve">
- Complemento </t>
        </r>
      </text>
    </comment>
    <comment ref="AI16" authorId="0" shapeId="0" xr:uid="{00000000-0006-0000-0200-000014000000}">
      <text>
        <r>
          <rPr>
            <b/>
            <sz val="9"/>
            <color indexed="81"/>
            <rFont val="Tahoma"/>
            <family val="2"/>
          </rPr>
          <t>Oscar Eduardo Enciso Guzmán:</t>
        </r>
        <r>
          <rPr>
            <sz val="9"/>
            <color indexed="81"/>
            <rFont val="Tahoma"/>
            <family val="2"/>
          </rPr>
          <t xml:space="preserve">
</t>
        </r>
        <r>
          <rPr>
            <b/>
            <sz val="10"/>
            <color indexed="81"/>
            <rFont val="Arial Narrow"/>
            <family val="2"/>
          </rPr>
          <t xml:space="preserve">5.10
</t>
        </r>
        <r>
          <rPr>
            <sz val="10"/>
            <color indexed="81"/>
            <rFont val="Arial Narrow"/>
            <family val="2"/>
          </rPr>
          <t xml:space="preserve">Se coloca el resultado de la ecuación  
</t>
        </r>
        <r>
          <rPr>
            <b/>
            <sz val="10"/>
            <color indexed="81"/>
            <rFont val="Arial Narrow"/>
            <family val="2"/>
          </rPr>
          <t xml:space="preserve">(probabilidad inicial)%  </t>
        </r>
        <r>
          <rPr>
            <b/>
            <sz val="11"/>
            <color indexed="81"/>
            <rFont val="Arial Narrow"/>
            <family val="2"/>
          </rPr>
          <t>x</t>
        </r>
        <r>
          <rPr>
            <b/>
            <sz val="10"/>
            <color indexed="81"/>
            <rFont val="Arial Narrow"/>
            <family val="2"/>
          </rPr>
          <t xml:space="preserve">  (resultado cuantitativo)% = (valor) %
(probabilidad inicial)%  </t>
        </r>
        <r>
          <rPr>
            <b/>
            <sz val="11"/>
            <color indexed="81"/>
            <rFont val="Arial Narrow"/>
            <family val="2"/>
          </rPr>
          <t xml:space="preserve">- </t>
        </r>
        <r>
          <rPr>
            <b/>
            <sz val="10"/>
            <color indexed="81"/>
            <rFont val="Arial Narrow"/>
            <family val="2"/>
          </rPr>
          <t xml:space="preserve"> (valor)% = resultado %
</t>
        </r>
      </text>
    </comment>
    <comment ref="AJ16" authorId="0" shapeId="0" xr:uid="{00000000-0006-0000-0200-000015000000}">
      <text>
        <r>
          <rPr>
            <b/>
            <sz val="9"/>
            <color indexed="81"/>
            <rFont val="Tahoma"/>
            <family val="2"/>
          </rPr>
          <t>Oscar Eduardo Enciso Guzmán:</t>
        </r>
        <r>
          <rPr>
            <sz val="9"/>
            <color indexed="81"/>
            <rFont val="Tahoma"/>
            <family val="2"/>
          </rPr>
          <t xml:space="preserve">
</t>
        </r>
        <r>
          <rPr>
            <b/>
            <sz val="10"/>
            <color indexed="81"/>
            <rFont val="Arial Narrow"/>
            <family val="2"/>
          </rPr>
          <t>5.11</t>
        </r>
        <r>
          <rPr>
            <sz val="10"/>
            <color indexed="81"/>
            <rFont val="Arial Narrow"/>
            <family val="2"/>
          </rPr>
          <t xml:space="preserve">
Se coloca el resultado de la ecuación  
</t>
        </r>
        <r>
          <rPr>
            <b/>
            <sz val="10"/>
            <color indexed="81"/>
            <rFont val="Arial Narrow"/>
            <family val="2"/>
          </rPr>
          <t>(Impacto inicial)%  x  (resultado cuantitativo)% = (valor) %
(Impacto inicial)%  -  (valor)% = resultado %</t>
        </r>
      </text>
    </comment>
    <comment ref="X17" authorId="0" shapeId="0" xr:uid="{00000000-0006-0000-0200-000016000000}">
      <text>
        <r>
          <rPr>
            <b/>
            <sz val="9"/>
            <color indexed="81"/>
            <rFont val="Tahoma"/>
            <family val="2"/>
          </rPr>
          <t xml:space="preserve">Oscar Eduardo Enciso Guzmán:
</t>
        </r>
        <r>
          <rPr>
            <sz val="9"/>
            <color indexed="81"/>
            <rFont val="Tahoma"/>
            <family val="2"/>
          </rPr>
          <t xml:space="preserve">
</t>
        </r>
        <r>
          <rPr>
            <sz val="10"/>
            <color indexed="81"/>
            <rFont val="Arial Narrow"/>
            <family val="2"/>
          </rPr>
          <t>se define solo una opción de carácter TIPO</t>
        </r>
      </text>
    </comment>
    <comment ref="AD17" authorId="0" shapeId="0" xr:uid="{00000000-0006-0000-0200-000017000000}">
      <text>
        <r>
          <rPr>
            <b/>
            <sz val="9"/>
            <color indexed="81"/>
            <rFont val="Tahoma"/>
            <family val="2"/>
          </rPr>
          <t>Oscar Eduardo Enciso Guzmán:</t>
        </r>
        <r>
          <rPr>
            <sz val="9"/>
            <color indexed="81"/>
            <rFont val="Tahoma"/>
            <family val="2"/>
          </rPr>
          <t xml:space="preserve">
</t>
        </r>
        <r>
          <rPr>
            <sz val="10"/>
            <color indexed="81"/>
            <rFont val="Arial Narrow"/>
            <family val="2"/>
          </rPr>
          <t>Se define solo una opción de implementación</t>
        </r>
      </text>
    </comment>
    <comment ref="AH17" authorId="0" shapeId="0" xr:uid="{00000000-0006-0000-0200-000018000000}">
      <text>
        <r>
          <rPr>
            <b/>
            <sz val="9"/>
            <color indexed="81"/>
            <rFont val="Tahoma"/>
            <family val="2"/>
          </rPr>
          <t>Oscar Eduardo Enciso Guzmán:</t>
        </r>
        <r>
          <rPr>
            <sz val="9"/>
            <color indexed="81"/>
            <rFont val="Tahoma"/>
            <family val="2"/>
          </rPr>
          <t xml:space="preserve">
</t>
        </r>
        <r>
          <rPr>
            <b/>
            <sz val="9"/>
            <color indexed="81"/>
            <rFont val="Tahoma"/>
            <family val="2"/>
          </rPr>
          <t xml:space="preserve">
</t>
        </r>
        <r>
          <rPr>
            <b/>
            <sz val="10"/>
            <color indexed="81"/>
            <rFont val="Arial Narrow"/>
            <family val="2"/>
          </rPr>
          <t>5.9</t>
        </r>
        <r>
          <rPr>
            <sz val="10"/>
            <color indexed="81"/>
            <rFont val="Arial Narrow"/>
            <family val="2"/>
          </rPr>
          <t xml:space="preserve">
Es el valor del control implementado para el riesgo identificado.</t>
        </r>
      </text>
    </comment>
    <comment ref="AK17" authorId="0" shapeId="0" xr:uid="{00000000-0006-0000-0200-000019000000}">
      <text>
        <r>
          <rPr>
            <b/>
            <sz val="9"/>
            <color indexed="81"/>
            <rFont val="Tahoma"/>
            <family val="2"/>
          </rPr>
          <t>Oscar Eduardo Enciso Guzmán:</t>
        </r>
        <r>
          <rPr>
            <sz val="9"/>
            <color indexed="81"/>
            <rFont val="Tahoma"/>
            <family val="2"/>
          </rPr>
          <t xml:space="preserve">
</t>
        </r>
        <r>
          <rPr>
            <b/>
            <sz val="10"/>
            <color indexed="81"/>
            <rFont val="Arial Narrow"/>
            <family val="2"/>
          </rPr>
          <t xml:space="preserve">5.12 </t>
        </r>
        <r>
          <rPr>
            <sz val="10"/>
            <color indexed="81"/>
            <rFont val="Arial Narrow"/>
            <family val="2"/>
          </rPr>
          <t xml:space="preserve">
Seleccione según corresponda </t>
        </r>
      </text>
    </comment>
    <comment ref="AM17" authorId="0" shapeId="0" xr:uid="{00000000-0006-0000-0200-00001A000000}">
      <text>
        <r>
          <rPr>
            <b/>
            <sz val="9"/>
            <color indexed="81"/>
            <rFont val="Tahoma"/>
            <family val="2"/>
          </rPr>
          <t xml:space="preserve">Oscar Eduardo Enciso Guzmán:
</t>
        </r>
        <r>
          <rPr>
            <sz val="10"/>
            <color indexed="81"/>
            <rFont val="Arial Narrow"/>
            <family val="2"/>
          </rPr>
          <t xml:space="preserve">
</t>
        </r>
        <r>
          <rPr>
            <b/>
            <sz val="10"/>
            <color indexed="81"/>
            <rFont val="Arial Narrow"/>
            <family val="2"/>
          </rPr>
          <t xml:space="preserve">5.13 </t>
        </r>
        <r>
          <rPr>
            <sz val="10"/>
            <color indexed="81"/>
            <rFont val="Arial Narrow"/>
            <family val="2"/>
          </rPr>
          <t xml:space="preserve">
Seleccione según corresponda </t>
        </r>
      </text>
    </comment>
    <comment ref="AO17" authorId="0" shapeId="0" xr:uid="{00000000-0006-0000-0200-00001B000000}">
      <text>
        <r>
          <rPr>
            <b/>
            <sz val="9"/>
            <color indexed="81"/>
            <rFont val="Tahoma"/>
            <family val="2"/>
          </rPr>
          <t>Oscar Eduardo Enciso Guzmán:</t>
        </r>
        <r>
          <rPr>
            <sz val="9"/>
            <color indexed="81"/>
            <rFont val="Tahoma"/>
            <family val="2"/>
          </rPr>
          <t xml:space="preserve">
</t>
        </r>
        <r>
          <rPr>
            <b/>
            <sz val="10"/>
            <color indexed="81"/>
            <rFont val="Arial Narrow"/>
            <family val="2"/>
          </rPr>
          <t xml:space="preserve">5.14 </t>
        </r>
        <r>
          <rPr>
            <sz val="10"/>
            <color indexed="81"/>
            <rFont val="Arial Narrow"/>
            <family val="2"/>
          </rPr>
          <t xml:space="preserve">
Seleccione según corresponda </t>
        </r>
      </text>
    </comment>
    <comment ref="BL17" authorId="0" shapeId="0" xr:uid="{00000000-0006-0000-0200-00001C000000}">
      <text>
        <r>
          <rPr>
            <b/>
            <sz val="9"/>
            <color indexed="81"/>
            <rFont val="Tahoma"/>
            <family val="2"/>
          </rPr>
          <t>Oscar Eduardo Enciso Guzmán:</t>
        </r>
        <r>
          <rPr>
            <sz val="9"/>
            <color indexed="81"/>
            <rFont val="Tahoma"/>
            <family val="2"/>
          </rPr>
          <t xml:space="preserve">
</t>
        </r>
        <r>
          <rPr>
            <b/>
            <sz val="10"/>
            <color indexed="81"/>
            <rFont val="Arial Narrow"/>
            <family val="2"/>
          </rPr>
          <t>7.1</t>
        </r>
        <r>
          <rPr>
            <sz val="10"/>
            <color indexed="81"/>
            <rFont val="Arial Narrow"/>
            <family val="2"/>
          </rPr>
          <t xml:space="preserve">
 Formula con su equipo de trabajo la actividad pertinente, el responsable, fecha, seguimiento y estado de su plan de accion frente al tratamiento de reduccion del mismo. </t>
        </r>
      </text>
    </comment>
    <comment ref="V18" authorId="0" shapeId="0" xr:uid="{00000000-0006-0000-0200-00001D000000}">
      <text>
        <r>
          <rPr>
            <b/>
            <sz val="9"/>
            <color indexed="81"/>
            <rFont val="Tahoma"/>
            <family val="2"/>
          </rPr>
          <t>Oscar Eduardo Enciso Guzmán:</t>
        </r>
        <r>
          <rPr>
            <sz val="9"/>
            <color indexed="81"/>
            <rFont val="Tahoma"/>
            <family val="2"/>
          </rPr>
          <t xml:space="preserve">
</t>
        </r>
        <r>
          <rPr>
            <b/>
            <sz val="10"/>
            <color indexed="81"/>
            <rFont val="Arial Narrow"/>
            <family val="2"/>
          </rPr>
          <t>5.2</t>
        </r>
        <r>
          <rPr>
            <sz val="10"/>
            <color indexed="81"/>
            <rFont val="Arial Narrow"/>
            <family val="2"/>
          </rPr>
          <t xml:space="preserve">
definir si el control atacá a la probabilidad</t>
        </r>
      </text>
    </comment>
    <comment ref="W18" authorId="0" shapeId="0" xr:uid="{00000000-0006-0000-0200-00001E000000}">
      <text>
        <r>
          <rPr>
            <b/>
            <sz val="9"/>
            <color indexed="81"/>
            <rFont val="Tahoma"/>
            <family val="2"/>
          </rPr>
          <t xml:space="preserve">Oscar Eduardo Enciso Guzmán:
</t>
        </r>
        <r>
          <rPr>
            <sz val="10"/>
            <color indexed="81"/>
            <rFont val="Arial Narrow"/>
            <family val="2"/>
          </rPr>
          <t xml:space="preserve">
</t>
        </r>
        <r>
          <rPr>
            <b/>
            <sz val="10"/>
            <color indexed="81"/>
            <rFont val="Arial Narrow"/>
            <family val="2"/>
          </rPr>
          <t>5.3</t>
        </r>
        <r>
          <rPr>
            <sz val="10"/>
            <color indexed="81"/>
            <rFont val="Arial Narrow"/>
            <family val="2"/>
          </rPr>
          <t xml:space="preserve">
definir si el control atacá al impacto.</t>
        </r>
      </text>
    </comment>
    <comment ref="X18" authorId="0" shapeId="0" xr:uid="{00000000-0006-0000-0200-00001F000000}">
      <text>
        <r>
          <rPr>
            <b/>
            <sz val="9"/>
            <color indexed="81"/>
            <rFont val="Tahoma"/>
            <family val="2"/>
          </rPr>
          <t>Oscar Eduardo Enciso Guzmán:</t>
        </r>
        <r>
          <rPr>
            <sz val="9"/>
            <color indexed="81"/>
            <rFont val="Tahoma"/>
            <family val="2"/>
          </rPr>
          <t xml:space="preserve">
</t>
        </r>
        <r>
          <rPr>
            <b/>
            <sz val="10"/>
            <color indexed="81"/>
            <rFont val="Arial Narrow"/>
            <family val="2"/>
          </rPr>
          <t xml:space="preserve">5.4 </t>
        </r>
        <r>
          <rPr>
            <sz val="10"/>
            <color indexed="81"/>
            <rFont val="Arial Narrow"/>
            <family val="2"/>
          </rPr>
          <t xml:space="preserve">
Va a las causas del riesgo Atacan la probabilidad de ocurrencia del riesgo</t>
        </r>
      </text>
    </comment>
    <comment ref="Z18" authorId="0" shapeId="0" xr:uid="{00000000-0006-0000-0200-000020000000}">
      <text>
        <r>
          <rPr>
            <b/>
            <sz val="9"/>
            <color indexed="81"/>
            <rFont val="Tahoma"/>
            <family val="2"/>
          </rPr>
          <t>Oscar Eduardo Enciso Guzmán:</t>
        </r>
        <r>
          <rPr>
            <sz val="9"/>
            <color indexed="81"/>
            <rFont val="Tahoma"/>
            <family val="2"/>
          </rPr>
          <t xml:space="preserve">
</t>
        </r>
        <r>
          <rPr>
            <b/>
            <sz val="10"/>
            <color indexed="81"/>
            <rFont val="Arial Narrow"/>
            <family val="2"/>
          </rPr>
          <t xml:space="preserve">5.5 </t>
        </r>
        <r>
          <rPr>
            <sz val="10"/>
            <color indexed="81"/>
            <rFont val="Arial Narrow"/>
            <family val="2"/>
          </rPr>
          <t xml:space="preserve">
Detecta que algo ocurre y devuelve el proceso a los controles preventivos Atacan la probabilidad de ocurrencia del riesgo</t>
        </r>
      </text>
    </comment>
    <comment ref="AB18" authorId="0" shapeId="0" xr:uid="{00000000-0006-0000-0200-000021000000}">
      <text>
        <r>
          <rPr>
            <b/>
            <sz val="9"/>
            <color indexed="81"/>
            <rFont val="Tahoma"/>
            <family val="2"/>
          </rPr>
          <t>Oscar Eduardo Enciso Guzmán:</t>
        </r>
        <r>
          <rPr>
            <sz val="9"/>
            <color indexed="81"/>
            <rFont val="Tahoma"/>
            <family val="2"/>
          </rPr>
          <t xml:space="preserve">
</t>
        </r>
        <r>
          <rPr>
            <b/>
            <sz val="10"/>
            <color indexed="81"/>
            <rFont val="Arial Narrow"/>
            <family val="2"/>
          </rPr>
          <t xml:space="preserve">5.6 </t>
        </r>
        <r>
          <rPr>
            <sz val="10"/>
            <color indexed="81"/>
            <rFont val="Arial Narrow"/>
            <family val="2"/>
          </rPr>
          <t xml:space="preserve">
Atacan el impacto frente a la materialización del riesgo</t>
        </r>
      </text>
    </comment>
    <comment ref="AD18" authorId="0" shapeId="0" xr:uid="{00000000-0006-0000-0200-000022000000}">
      <text>
        <r>
          <rPr>
            <b/>
            <sz val="9"/>
            <color indexed="81"/>
            <rFont val="Tahoma"/>
            <family val="2"/>
          </rPr>
          <t>Oscar Eduardo Enciso Guzmán:</t>
        </r>
        <r>
          <rPr>
            <sz val="9"/>
            <color indexed="81"/>
            <rFont val="Tahoma"/>
            <family val="2"/>
          </rPr>
          <t xml:space="preserve">
</t>
        </r>
        <r>
          <rPr>
            <sz val="10"/>
            <color indexed="81"/>
            <rFont val="Arial Narrow"/>
            <family val="2"/>
          </rPr>
          <t xml:space="preserve">
</t>
        </r>
        <r>
          <rPr>
            <b/>
            <sz val="10"/>
            <color indexed="81"/>
            <rFont val="Arial Narrow"/>
            <family val="2"/>
          </rPr>
          <t>5.7</t>
        </r>
        <r>
          <rPr>
            <sz val="10"/>
            <color indexed="81"/>
            <rFont val="Arial Narrow"/>
            <family val="2"/>
          </rPr>
          <t xml:space="preserve">
controles que son ejecutados por un sistema.</t>
        </r>
      </text>
    </comment>
    <comment ref="AF18" authorId="0" shapeId="0" xr:uid="{00000000-0006-0000-0200-000023000000}">
      <text>
        <r>
          <rPr>
            <b/>
            <sz val="9"/>
            <color indexed="81"/>
            <rFont val="Tahoma"/>
            <family val="2"/>
          </rPr>
          <t>Oscar Eduardo Enciso Guzmán:</t>
        </r>
        <r>
          <rPr>
            <sz val="9"/>
            <color indexed="81"/>
            <rFont val="Tahoma"/>
            <family val="2"/>
          </rPr>
          <t xml:space="preserve">
</t>
        </r>
        <r>
          <rPr>
            <sz val="10"/>
            <color indexed="81"/>
            <rFont val="Arial Narrow"/>
            <family val="2"/>
          </rPr>
          <t xml:space="preserve">
</t>
        </r>
        <r>
          <rPr>
            <b/>
            <sz val="10"/>
            <color indexed="81"/>
            <rFont val="Arial Narrow"/>
            <family val="2"/>
          </rPr>
          <t>5.8</t>
        </r>
        <r>
          <rPr>
            <sz val="10"/>
            <color indexed="81"/>
            <rFont val="Arial Narrow"/>
            <family val="2"/>
          </rPr>
          <t xml:space="preserve">
controles que son ejecutados por personas</t>
        </r>
      </text>
    </comment>
    <comment ref="AQ18" authorId="0" shapeId="0" xr:uid="{00000000-0006-0000-0200-000024000000}">
      <text>
        <r>
          <rPr>
            <b/>
            <sz val="9"/>
            <color indexed="81"/>
            <rFont val="Tahoma"/>
            <family val="2"/>
          </rPr>
          <t>Oscar Eduardo Enciso Guzmán:</t>
        </r>
        <r>
          <rPr>
            <sz val="9"/>
            <color indexed="81"/>
            <rFont val="Tahoma"/>
            <family val="2"/>
          </rPr>
          <t xml:space="preserve">
</t>
        </r>
        <r>
          <rPr>
            <sz val="10"/>
            <color indexed="81"/>
            <rFont val="Arial Narrow"/>
            <family val="2"/>
          </rPr>
          <t xml:space="preserve">
</t>
        </r>
        <r>
          <rPr>
            <b/>
            <sz val="10"/>
            <color indexed="81"/>
            <rFont val="Arial Narrow"/>
            <family val="2"/>
          </rPr>
          <t>5.15</t>
        </r>
        <r>
          <rPr>
            <sz val="10"/>
            <color indexed="81"/>
            <rFont val="Arial Narrow"/>
            <family val="2"/>
          </rPr>
          <t xml:space="preserve">
Acción </t>
        </r>
      </text>
    </comment>
    <comment ref="AR18" authorId="0" shapeId="0" xr:uid="{00000000-0006-0000-0200-000025000000}">
      <text>
        <r>
          <rPr>
            <b/>
            <sz val="9"/>
            <color indexed="81"/>
            <rFont val="Tahoma"/>
            <family val="2"/>
          </rPr>
          <t>Oscar Eduardo Enciso Guzmán:</t>
        </r>
        <r>
          <rPr>
            <sz val="9"/>
            <color indexed="81"/>
            <rFont val="Tahoma"/>
            <family val="2"/>
          </rPr>
          <t xml:space="preserve">
</t>
        </r>
        <r>
          <rPr>
            <b/>
            <sz val="10"/>
            <color indexed="81"/>
            <rFont val="Arial Narrow"/>
            <family val="2"/>
          </rPr>
          <t>5.16</t>
        </r>
        <r>
          <rPr>
            <sz val="9"/>
            <color indexed="81"/>
            <rFont val="Tahoma"/>
            <family val="2"/>
          </rPr>
          <t xml:space="preserve">
</t>
        </r>
        <r>
          <rPr>
            <sz val="10"/>
            <color indexed="81"/>
            <rFont val="Arial Narrow"/>
            <family val="2"/>
          </rPr>
          <t xml:space="preserve">Es la frecuencia con que la se realiza la actividad 
seleciona la opción de la lista desplegable </t>
        </r>
      </text>
    </comment>
    <comment ref="AS18" authorId="0" shapeId="0" xr:uid="{00000000-0006-0000-0200-000026000000}">
      <text>
        <r>
          <rPr>
            <b/>
            <sz val="9"/>
            <color indexed="81"/>
            <rFont val="Tahoma"/>
            <family val="2"/>
          </rPr>
          <t>Oscar Eduardo Enciso Guzmán:</t>
        </r>
        <r>
          <rPr>
            <sz val="9"/>
            <color indexed="81"/>
            <rFont val="Tahoma"/>
            <family val="2"/>
          </rPr>
          <t xml:space="preserve">
</t>
        </r>
        <r>
          <rPr>
            <b/>
            <sz val="10"/>
            <color indexed="81"/>
            <rFont val="Arial Narrow"/>
            <family val="2"/>
          </rPr>
          <t>5.17</t>
        </r>
        <r>
          <rPr>
            <sz val="10"/>
            <color indexed="81"/>
            <rFont val="Arial Narrow"/>
            <family val="2"/>
          </rPr>
          <t xml:space="preserve">
Evidencias </t>
        </r>
      </text>
    </comment>
    <comment ref="AU18" authorId="0" shapeId="0" xr:uid="{00000000-0006-0000-0200-000027000000}">
      <text>
        <r>
          <rPr>
            <b/>
            <sz val="9"/>
            <color indexed="81"/>
            <rFont val="Tahoma"/>
            <family val="2"/>
          </rPr>
          <t>Oscar Eduardo Enciso Guzmán:</t>
        </r>
        <r>
          <rPr>
            <sz val="9"/>
            <color indexed="81"/>
            <rFont val="Tahoma"/>
            <family val="2"/>
          </rPr>
          <t xml:space="preserve">
</t>
        </r>
        <r>
          <rPr>
            <sz val="10"/>
            <color indexed="81"/>
            <rFont val="Arial Narrow"/>
            <family val="2"/>
          </rPr>
          <t>Profesional a cargo de subir las evidencias al aplicativo ALMERA en la perioricidad definida el cual sera matriculado como responsable del proceso o subproceso.</t>
        </r>
      </text>
    </comment>
    <comment ref="BF18" authorId="0" shapeId="0" xr:uid="{00000000-0006-0000-0200-000028000000}">
      <text>
        <r>
          <rPr>
            <b/>
            <sz val="9"/>
            <color indexed="81"/>
            <rFont val="Tahoma"/>
            <family val="2"/>
          </rPr>
          <t>Oscar Eduardo Enciso Guzmán:</t>
        </r>
        <r>
          <rPr>
            <sz val="9"/>
            <color indexed="81"/>
            <rFont val="Tahoma"/>
            <family val="2"/>
          </rPr>
          <t xml:space="preserve">
</t>
        </r>
        <r>
          <rPr>
            <b/>
            <sz val="10"/>
            <color indexed="81"/>
            <rFont val="Arial Narrow"/>
            <family val="2"/>
          </rPr>
          <t>Mapa de calor</t>
        </r>
        <r>
          <rPr>
            <sz val="10"/>
            <color indexed="81"/>
            <rFont val="Arial Narrow"/>
            <family val="2"/>
          </rPr>
          <t xml:space="preserve"> donde se visualiza la efectividad de los controles y la reduccion del riesgo (inherente y residual)</t>
        </r>
      </text>
    </comment>
    <comment ref="BS19" authorId="0" shapeId="0" xr:uid="{00000000-0006-0000-0200-000029000000}">
      <text>
        <r>
          <rPr>
            <b/>
            <sz val="9"/>
            <color indexed="81"/>
            <rFont val="Tahoma"/>
            <family val="2"/>
          </rPr>
          <t>Oscar Eduardo Enciso Guzmán:</t>
        </r>
        <r>
          <rPr>
            <sz val="9"/>
            <color indexed="81"/>
            <rFont val="Tahoma"/>
            <family val="2"/>
          </rPr>
          <t xml:space="preserve">
</t>
        </r>
        <r>
          <rPr>
            <b/>
            <sz val="9"/>
            <color indexed="81"/>
            <rFont val="Tahoma"/>
            <family val="2"/>
          </rPr>
          <t xml:space="preserve">
</t>
        </r>
        <r>
          <rPr>
            <b/>
            <sz val="10"/>
            <color indexed="81"/>
            <rFont val="Arial Narrow"/>
            <family val="2"/>
          </rPr>
          <t>7.2</t>
        </r>
        <r>
          <rPr>
            <sz val="10"/>
            <color indexed="81"/>
            <rFont val="Arial Narrow"/>
            <family val="2"/>
          </rPr>
          <t xml:space="preserve">
Actividad que se debe realizar de forma inmediata al momento de presenciar una materialización del riesgo identificado </t>
        </r>
      </text>
    </comment>
    <comment ref="BU19" authorId="0" shapeId="0" xr:uid="{00000000-0006-0000-0200-00002A000000}">
      <text>
        <r>
          <rPr>
            <b/>
            <sz val="9"/>
            <color indexed="81"/>
            <rFont val="Tahoma"/>
            <family val="2"/>
          </rPr>
          <t>Oscar Eduardo Enciso Guzmán:</t>
        </r>
        <r>
          <rPr>
            <sz val="9"/>
            <color indexed="81"/>
            <rFont val="Tahoma"/>
            <family val="2"/>
          </rPr>
          <t xml:space="preserve">
</t>
        </r>
        <r>
          <rPr>
            <sz val="10"/>
            <color indexed="81"/>
            <rFont val="Arial Narrow"/>
            <family val="2"/>
          </rPr>
          <t>Nombre del profesional encargado de efectuar la actividad al momento de evidenciarse la materialización del riesgo.</t>
        </r>
      </text>
    </comment>
  </commentList>
</comments>
</file>

<file path=xl/sharedStrings.xml><?xml version="1.0" encoding="utf-8"?>
<sst xmlns="http://schemas.openxmlformats.org/spreadsheetml/2006/main" count="8490" uniqueCount="2335">
  <si>
    <t>IDENTIFICACIÓN</t>
  </si>
  <si>
    <t>No</t>
  </si>
  <si>
    <t>PROBABILIDAD</t>
  </si>
  <si>
    <t>IMPACTO</t>
  </si>
  <si>
    <t>RIESGO INHERENTE / ZONA DE RIESGO</t>
  </si>
  <si>
    <t>FECHA</t>
  </si>
  <si>
    <t xml:space="preserve">Tipologia </t>
  </si>
  <si>
    <t>Estratégicos</t>
  </si>
  <si>
    <t>Financieros</t>
  </si>
  <si>
    <t>NIVEL</t>
  </si>
  <si>
    <t>DESCRIPCIÓN</t>
  </si>
  <si>
    <t>FRECUENCIA</t>
  </si>
  <si>
    <t>Se espera que el evento ocurra en la mayoría de las circunstancias</t>
  </si>
  <si>
    <t>Más de 1 vez al año</t>
  </si>
  <si>
    <t>Es viable que el evento ocurra en la mayoría de las circunstancias</t>
  </si>
  <si>
    <t>Al menos 1 vez en el último año</t>
  </si>
  <si>
    <t>El evento podrá ocurrir en algún momento</t>
  </si>
  <si>
    <t>Al menos 1 vez en los últimos 2 años</t>
  </si>
  <si>
    <t>El evento puede ocurrir en algún momento</t>
  </si>
  <si>
    <t>Al menos 1 vez en los últimos 5 años</t>
  </si>
  <si>
    <t>El evento puede ocurrir solo en circunstancias excepcionales (poco comunes o anormales).</t>
  </si>
  <si>
    <t>No se ha presentado en los últimos 5 años</t>
  </si>
  <si>
    <r>
      <rPr>
        <b/>
        <sz val="11"/>
        <rFont val="Arial"/>
        <family val="2"/>
      </rPr>
      <t>Determinar Probabilidad:</t>
    </r>
    <r>
      <rPr>
        <sz val="11"/>
        <rFont val="Arial"/>
        <family val="2"/>
      </rPr>
      <t xml:space="preserve"> Estimar la posibilidad de ocurrencia del riesgo que puede ser medida con criterios de frecuencia (por ejemplo número de veces en un tiempo determinado) o de factibilidad, teniendo en cuenta la presencia de factores internos y externos que pueden propiciar el riesgo. Para colocar esta calificación se debe utilizar los criterios dados en la descripción de la siguiente tabla.</t>
    </r>
  </si>
  <si>
    <t>VALOR</t>
  </si>
  <si>
    <t>NIVEL DE IMPACTO</t>
  </si>
  <si>
    <t>Riesgo cuya materialización DAÑARÍA GRAVEMENTE  el desarrollo del proceso y el cumplimiento de sus objetivos, impidiendo que este se LOGRE.</t>
  </si>
  <si>
    <t>Riesgo cuya materialización DAÑARIA SIGNIFICATIVAMENTE el desarrollo del proceso y el cumplimiento de sus objetivos, impidiendo que éste se desarrolle en FORMA NORMAL.</t>
  </si>
  <si>
    <t>Riesgo cuya materialización CAUSARÍA UN DETERIORO en el desarrollo del proceso, y DIFICULTANDO O RETRASANDO el cumplimiento de sus objetivos.</t>
  </si>
  <si>
    <t>Riesgo que causa un DAÑO MENOR en el desarrollo del proceso y que no afecta mayormente el cumplimiento de sus objetivos.</t>
  </si>
  <si>
    <t>Riesgo cuya materialización PODRIA TENER UN PEQUEÑO O NULO EFECTO en el desarrollo del proceso/procedimiento, y NO AFECTA el cumplimiento de sus objetivos.</t>
  </si>
  <si>
    <t>Probabilidad</t>
  </si>
  <si>
    <t>Impacto</t>
  </si>
  <si>
    <r>
      <t xml:space="preserve">Determinar Consecuencias o Nivel de Impacto: </t>
    </r>
    <r>
      <rPr>
        <sz val="11"/>
        <rFont val="Arial"/>
        <family val="2"/>
      </rPr>
      <t>Estimar las consecuencias que puede ocasionar a la organización la materialización del riesgo. Se tienen en cuenta las consecuencias potenciales establecidas en la Identificación del riesgo. Su clasificación se hace con base en las categorías presentadas en la siguiente tabla.</t>
    </r>
  </si>
  <si>
    <t>DESCRIPCIÓN DEL CONTROL</t>
  </si>
  <si>
    <t>PARÁMETROS</t>
  </si>
  <si>
    <t>CRITERIOS</t>
  </si>
  <si>
    <t>EVALUACIÓN</t>
  </si>
  <si>
    <t>PUNTAJE</t>
  </si>
  <si>
    <t>SÍ</t>
  </si>
  <si>
    <t>NO</t>
  </si>
  <si>
    <t>Describa el control determinado para el riesgo identificado</t>
  </si>
  <si>
    <t>Criterio en el que incide</t>
  </si>
  <si>
    <r>
      <t xml:space="preserve">¿El control previene la materialización del riesgo (afecta </t>
    </r>
    <r>
      <rPr>
        <b/>
        <sz val="10"/>
        <color rgb="FF1F497D"/>
        <rFont val="Arial"/>
        <family val="2"/>
      </rPr>
      <t>probabilidad</t>
    </r>
    <r>
      <rPr>
        <sz val="10"/>
        <rFont val="Arial"/>
        <family val="2"/>
      </rPr>
      <t>)</t>
    </r>
  </si>
  <si>
    <t>N/A</t>
  </si>
  <si>
    <r>
      <t>¿El control permite enfrentar la situación en caso de materialización (afecta</t>
    </r>
    <r>
      <rPr>
        <b/>
        <sz val="10"/>
        <rFont val="Arial"/>
        <family val="2"/>
      </rPr>
      <t xml:space="preserve"> </t>
    </r>
    <r>
      <rPr>
        <b/>
        <sz val="10"/>
        <color rgb="FF1F497D"/>
        <rFont val="Arial"/>
        <family val="2"/>
      </rPr>
      <t>impacto</t>
    </r>
    <r>
      <rPr>
        <sz val="10"/>
        <rFont val="Arial"/>
        <family val="2"/>
      </rPr>
      <t>)?</t>
    </r>
  </si>
  <si>
    <t>Herramientas para ejercer el Control</t>
  </si>
  <si>
    <t>Posee una herramienta para ejercer el control.</t>
  </si>
  <si>
    <t>Existen manuales instructivos o procedimientos para el manejo de la herramienta</t>
  </si>
  <si>
    <t>En el tiempo que lleva la herramienta ha demostrado ser efectiva</t>
  </si>
  <si>
    <t>Seguimiento al Control</t>
  </si>
  <si>
    <t>Están definidos los responsables de la ejecución del control y seguimiento</t>
  </si>
  <si>
    <t>La frecuencia de la ejecución del control y seguimiento es adecuada</t>
  </si>
  <si>
    <t>TOTAL</t>
  </si>
  <si>
    <t xml:space="preserve">Riesgo </t>
  </si>
  <si>
    <t>No.</t>
  </si>
  <si>
    <r>
      <t xml:space="preserve">Calificación de los controles </t>
    </r>
    <r>
      <rPr>
        <sz val="11"/>
        <rFont val="Arial"/>
        <family val="2"/>
      </rPr>
      <t>El dueño del proceso identifica los controles que tiene implementados actualmente para minimizar o prevenir el riesgo, estos se valoran para determinar su efectividad, eficacia y eficiencia, de acuerdo con la siguiente tabla:</t>
    </r>
  </si>
  <si>
    <t>valoracion inicial</t>
  </si>
  <si>
    <t>RANGO DE CALIFICACIÓN DE CONTROLES</t>
  </si>
  <si>
    <t>DEPENDIENDO SI EL CONTROL AFECTA PROBABILIDAD O IMPACTO DESPLAZA EN LA MATRIZ DE EVALUACIÓN  DEL RIESGO</t>
  </si>
  <si>
    <r>
      <t xml:space="preserve">CUADRANTES A DISMINUIR EN LA </t>
    </r>
    <r>
      <rPr>
        <b/>
        <sz val="10"/>
        <color rgb="FF1F497D"/>
        <rFont val="Arial"/>
        <family val="2"/>
      </rPr>
      <t>PROBABILIDAD</t>
    </r>
  </si>
  <si>
    <t>(Hacia abajo)</t>
  </si>
  <si>
    <r>
      <t xml:space="preserve">CUADRANTES A DISMINUIR EN EL </t>
    </r>
    <r>
      <rPr>
        <b/>
        <sz val="10"/>
        <color rgb="FF1F497D"/>
        <rFont val="Arial"/>
        <family val="2"/>
      </rPr>
      <t>IMPACTO</t>
    </r>
  </si>
  <si>
    <t>(Hacia la Izquierda)</t>
  </si>
  <si>
    <t>Entre 0 - 50</t>
  </si>
  <si>
    <t>Entre 51 - 75</t>
  </si>
  <si>
    <t>Entre 76 - 100</t>
  </si>
  <si>
    <t>Cuadrantes a Disminuir</t>
  </si>
  <si>
    <t>Casi Seguro</t>
  </si>
  <si>
    <t>Probable</t>
  </si>
  <si>
    <t>Posible</t>
  </si>
  <si>
    <t>Improbable</t>
  </si>
  <si>
    <t>Rara vez</t>
  </si>
  <si>
    <t>CATASTRÓFICO</t>
  </si>
  <si>
    <t>MAYOR</t>
  </si>
  <si>
    <t>MODERADO</t>
  </si>
  <si>
    <t>MENOR</t>
  </si>
  <si>
    <t>INSIGNIFICANTE</t>
  </si>
  <si>
    <t>probabilidad</t>
  </si>
  <si>
    <t>impacto</t>
  </si>
  <si>
    <t>Disminución con Controles</t>
  </si>
  <si>
    <t>Residual</t>
  </si>
  <si>
    <t>Riesgo Inherente</t>
  </si>
  <si>
    <t>Riesgo Residual</t>
  </si>
  <si>
    <t>Disminución con controles</t>
  </si>
  <si>
    <t>25 Extrema</t>
  </si>
  <si>
    <t>20 Extrema</t>
  </si>
  <si>
    <t>15 Extrema</t>
  </si>
  <si>
    <t>10 Alta</t>
  </si>
  <si>
    <t>5 Alta</t>
  </si>
  <si>
    <t>16 Extrema</t>
  </si>
  <si>
    <t>12 Alta</t>
  </si>
  <si>
    <t>8 Alta</t>
  </si>
  <si>
    <t>4 Moderada</t>
  </si>
  <si>
    <t>12 Extrema</t>
  </si>
  <si>
    <t>9 Alta</t>
  </si>
  <si>
    <t>6 Moderada</t>
  </si>
  <si>
    <t>3 Baja</t>
  </si>
  <si>
    <t>10 Extrema</t>
  </si>
  <si>
    <t>4 Baja</t>
  </si>
  <si>
    <t>2 Baja</t>
  </si>
  <si>
    <t>4 Alta</t>
  </si>
  <si>
    <t>3 Moderada</t>
  </si>
  <si>
    <t>1 Baja</t>
  </si>
  <si>
    <t>IMPACTO LEGAL</t>
  </si>
  <si>
    <t>Catastrófico</t>
  </si>
  <si>
    <t>Intervención-Sanción</t>
  </si>
  <si>
    <t>Mayor</t>
  </si>
  <si>
    <t>Investigación Fiscal</t>
  </si>
  <si>
    <t>Moderado</t>
  </si>
  <si>
    <t>Investigación Disciplinaria</t>
  </si>
  <si>
    <t>Menor</t>
  </si>
  <si>
    <t>Demandas</t>
  </si>
  <si>
    <t>Insignificante</t>
  </si>
  <si>
    <t>Multas</t>
  </si>
  <si>
    <t>IMPACTO EN LOS RECURSOS FINANCIEROS</t>
  </si>
  <si>
    <t>Pérdida total de los recursos financieros afectando el flujo de caja y presupuesto de la entidad</t>
  </si>
  <si>
    <t>Pérdida parcial de los recursos financieros afectando el flujo de caja y presupuesto de la entidad</t>
  </si>
  <si>
    <t>Perdida de menor cuantía de los recursos financieros que afecta el flujo de caja y presupuesto de la entidad</t>
  </si>
  <si>
    <t>Perdida baja de cuantía de los recursos financiero que NO afecta el presupuesto en la entidad pero afecta flujo de caja.</t>
  </si>
  <si>
    <t>Perdida que No afecta el flujo de caja y presupuesto de la entidad</t>
  </si>
  <si>
    <t xml:space="preserve">NIVEL DE IMPACTO </t>
  </si>
  <si>
    <t>Estratégica</t>
  </si>
  <si>
    <t>Institucional</t>
  </si>
  <si>
    <t>relativa al proceso</t>
  </si>
  <si>
    <t>Grupo de trabajo</t>
  </si>
  <si>
    <t>Personal</t>
  </si>
  <si>
    <t>IMPACTO EN LA INFORMACIÓN
(CONFIDENCIALIDAD-DISPONIBILIDAD-INTEGRIDAD)</t>
  </si>
  <si>
    <t>IMPACTO EN LA CREDIBILIDAD DE LA ENTIDAD-IMAGEN</t>
  </si>
  <si>
    <t>Usuarios del País</t>
  </si>
  <si>
    <t xml:space="preserve">Usuario de la Región </t>
  </si>
  <si>
    <t>Usuarios de la Ciudad</t>
  </si>
  <si>
    <t>Todos los colaboradores</t>
  </si>
  <si>
    <t>Grupos de colaboradores</t>
  </si>
  <si>
    <t>IMPACTO EN LO OPERATIVO</t>
  </si>
  <si>
    <t>Parada total del proceso</t>
  </si>
  <si>
    <t>Intermitencia en el servicio</t>
  </si>
  <si>
    <t>Cambios en la interacción de procesos</t>
  </si>
  <si>
    <t>Cambios en los procedimientos</t>
  </si>
  <si>
    <t>Ajustes a una actividad concreta</t>
  </si>
  <si>
    <t>IMPACTO EN INFRAESTRUCTURA</t>
  </si>
  <si>
    <t>Pérdida Total</t>
  </si>
  <si>
    <t>Daños grandes y/o permanentes sin daño funcional</t>
  </si>
  <si>
    <t>Requiere Intervención externa</t>
  </si>
  <si>
    <t>Requiere Intervención interna</t>
  </si>
  <si>
    <t>Ningún daño.</t>
  </si>
  <si>
    <t>IMPACTO EN LA SALUD DEL USUARIO Y/O FUNCIONARIO - COLABORADOR</t>
  </si>
  <si>
    <t>Muerte</t>
  </si>
  <si>
    <t>Lesiones graves y/o permanentes.</t>
  </si>
  <si>
    <t>Requiere tratamiento médico.</t>
  </si>
  <si>
    <t>Tratamiento de primeros auxilios.</t>
  </si>
  <si>
    <t>IMPACTO EN EL AMBIENTE</t>
  </si>
  <si>
    <t>Muerte, liberación de tóxicos en lugares alejados con efecto nocivo, enormes costos financieros</t>
  </si>
  <si>
    <t>Lesiones extensas, perdida de la capacidad productiva, liberación en lugares alejados contenida con asistencia externa y poco impacto nocivo, pérdida financiera importante</t>
  </si>
  <si>
    <t>Exige tratamiento médico, liberación en el lugar contenida con asistencia externa, pérdida financiera alta</t>
  </si>
  <si>
    <t>Tratamiento de primeros auxilios, liberación en el sitio contenida inmediatamente, pérdida financiera media</t>
  </si>
  <si>
    <t>Sin lesiones, pérdida financiera baja, impacto ambiental insignificante</t>
  </si>
  <si>
    <t>Controles</t>
  </si>
  <si>
    <t>Preventivo</t>
  </si>
  <si>
    <t>Correctivo</t>
  </si>
  <si>
    <t>Detectivo</t>
  </si>
  <si>
    <t>Evaluación inicial</t>
  </si>
  <si>
    <t>Evaluación I semestre</t>
  </si>
  <si>
    <t>Evaluación II semestre</t>
  </si>
  <si>
    <t>Seguridad y Salud en el Trabajo</t>
  </si>
  <si>
    <t>EXTREMO</t>
  </si>
  <si>
    <t>BAJO</t>
  </si>
  <si>
    <t xml:space="preserve">IMPACTO EN LOS RIESGOS DE CORRUPCIÓN </t>
  </si>
  <si>
    <t>Intervención de los Organos de control</t>
  </si>
  <si>
    <t xml:space="preserve">Procesos sancionatorios, disciplinarios y fiscales en contra de la Entidad. </t>
  </si>
  <si>
    <t>Detrimento de calidad de vida de la comunidad por la perdida de bien o servicios o los recursos públicos</t>
  </si>
  <si>
    <t xml:space="preserve">NO APLICA PARA RIESGOS DE CORRUPCIÓN </t>
  </si>
  <si>
    <t>Genera medianas consecuencias sobre la entidad</t>
  </si>
  <si>
    <t>Genera Altas consecuencias sobre la entidad</t>
  </si>
  <si>
    <t>100 Extrema</t>
  </si>
  <si>
    <t>40 Alta</t>
  </si>
  <si>
    <t>25 Moderado</t>
  </si>
  <si>
    <t>50  Alto</t>
  </si>
  <si>
    <t>20 Moderado</t>
  </si>
  <si>
    <t>80 Extrema</t>
  </si>
  <si>
    <t>15 Moderado</t>
  </si>
  <si>
    <t>30 Alto</t>
  </si>
  <si>
    <t>60 Extremo</t>
  </si>
  <si>
    <t>10 Moderado</t>
  </si>
  <si>
    <t>40 Alto</t>
  </si>
  <si>
    <t>Descripción del Control</t>
  </si>
  <si>
    <t>Criterio de Evaluación</t>
  </si>
  <si>
    <t>Aspecto a evaluar en el diseño del control</t>
  </si>
  <si>
    <t xml:space="preserve">Opción de respuesta al criterio de evaluación </t>
  </si>
  <si>
    <t>Evaluación</t>
  </si>
  <si>
    <t>SI</t>
  </si>
  <si>
    <t>1.1 Asignación del Responsable</t>
  </si>
  <si>
    <t>Existe un responsable asignado a la ejecución del control?</t>
  </si>
  <si>
    <t>Asignado</t>
  </si>
  <si>
    <t>No Asignado</t>
  </si>
  <si>
    <t>1.2 Segregación y autoriad del responsable</t>
  </si>
  <si>
    <t>El responsable tiene la oportunidad y adecuada segregación de funciones en la ejecución del control?</t>
  </si>
  <si>
    <t>Adecuado</t>
  </si>
  <si>
    <t>Inadecuado</t>
  </si>
  <si>
    <t>2. Periodicidad</t>
  </si>
  <si>
    <t>¿La oportunidad en que se ejecuta el control ayuda a prevenir la mitigación del riesgo o a detectar la materialización del riesgo de manera oportuna?</t>
  </si>
  <si>
    <t>Oportuna</t>
  </si>
  <si>
    <t>Inoportuna</t>
  </si>
  <si>
    <t>3 Próposito</t>
  </si>
  <si>
    <t>¿Las actividades que se desarrollan en el control realmente buscan por sí sola prevenir o detectar las causas que pueden dar origen al riesgo, ejemplo: verificar, validar, cotejar, comparar, revisar, etc.?</t>
  </si>
  <si>
    <t>Prevenir</t>
  </si>
  <si>
    <t>Detectar</t>
  </si>
  <si>
    <t>No es un control</t>
  </si>
  <si>
    <t>4. Cómo se realiza la actividad de control</t>
  </si>
  <si>
    <t>¿La fuente de información que utiliza en el desarrollo del control es información confiable que permita mitigar el riesgo?.</t>
  </si>
  <si>
    <t>Confiable</t>
  </si>
  <si>
    <t>No confiable</t>
  </si>
  <si>
    <t>5. Qué pasa con las observaciones o desviaciones</t>
  </si>
  <si>
    <t xml:space="preserve">¿Las observaciones, desviaciones o diferencias identificadas como resultados de la ejecución del cntrol son investigadas y resuleltas de manera oportuna?. </t>
  </si>
  <si>
    <t>Se investigan y resuelven oportunamente</t>
  </si>
  <si>
    <t>No se investigan y resuelven oportunamente</t>
  </si>
  <si>
    <t xml:space="preserve">6. Evidencia de la ejecución del control </t>
  </si>
  <si>
    <t>¿Se deja evidencia o rastro de la ejecución del control, que permita a cualquier tercero con la evidencia, llegar a la misma conclusión?.</t>
  </si>
  <si>
    <t>Completa</t>
  </si>
  <si>
    <t>Incompleta</t>
  </si>
  <si>
    <t>No existe</t>
  </si>
  <si>
    <t xml:space="preserve">TOTAL </t>
  </si>
  <si>
    <t xml:space="preserve">
Peso en la evaluación del diseño del control </t>
  </si>
  <si>
    <t xml:space="preserve">RANGO DE CALIFICACIÓN DEL DISEÑO </t>
  </si>
  <si>
    <t xml:space="preserve">RESULTADO- PESO EN LA EVALUACIÓN DEL DISEÑO DEL CONTROL </t>
  </si>
  <si>
    <t>Sí el resultado de las calificaciones del control o el promedio en el diseño de los controles, está por debajo del 96%, se debe establecer un Plan de Acción que permita tener un control o controles bien diseñados.</t>
  </si>
  <si>
    <t>DEBIL</t>
  </si>
  <si>
    <t>Calificación entre 0 y 85</t>
  </si>
  <si>
    <t>Calificación entre  86 - 95</t>
  </si>
  <si>
    <t>FUERTE</t>
  </si>
  <si>
    <t>Calificación entre 96 - 100</t>
  </si>
  <si>
    <t>RANGO DE CALIFICACIÓN DE LA EJECUCIÓN</t>
  </si>
  <si>
    <t xml:space="preserve">RESULTADO- PESO DE LA EJECUCIÓN DEL CONTROL </t>
  </si>
  <si>
    <t>La primera línea de defensa debe asegurarse que el control se ejecute, posteriromente se confirma con las actividades de evaluación realizadas por auditoria interna o control interno.</t>
  </si>
  <si>
    <t>El control se ejecuta de manera consistente por parte del responsable.</t>
  </si>
  <si>
    <t xml:space="preserve">El control se ejecuta algunas veces por parte del responsable </t>
  </si>
  <si>
    <t xml:space="preserve">El control no se ejecuta por parte del responsable </t>
  </si>
  <si>
    <t>Peso del diseño individual o promedio de los controles.(DISEÑO).</t>
  </si>
  <si>
    <t>El control se ejecuta de manera consistente por los responsables
(EJECUCIÓN).</t>
  </si>
  <si>
    <t>Solidez individual de cada control 
Fuerte:100
Moderado: 50
Débil: 0</t>
  </si>
  <si>
    <t>Aplica Plan de Acción para fortalecer el control 
SI/NO</t>
  </si>
  <si>
    <t># de columnas en la matriz de riesgo que se desplaza en el eje de la probabilidad</t>
  </si>
  <si>
    <t># de columnas en la matriz de riesgo que se desplaza en el eje de Impacto</t>
  </si>
  <si>
    <t>Fuerte
Calificación entre 96 y 100</t>
  </si>
  <si>
    <t>Fuerte: siempre se ejecuta</t>
  </si>
  <si>
    <t xml:space="preserve">Fuerte + Fuerte = Fuerte </t>
  </si>
  <si>
    <t xml:space="preserve">No </t>
  </si>
  <si>
    <t>Moderado: algunas veces</t>
  </si>
  <si>
    <t>Fuerte + Moderado= Moderado</t>
  </si>
  <si>
    <t xml:space="preserve">Si </t>
  </si>
  <si>
    <t>Débil: No se ejecuta</t>
  </si>
  <si>
    <t>Fuerte + Débil= Débil</t>
  </si>
  <si>
    <t>Moderado
Calificación entre 86 y 95</t>
  </si>
  <si>
    <t>Moderado+ Fuerte = Moderado</t>
  </si>
  <si>
    <t>Moderado+ Moderado = Moderado</t>
  </si>
  <si>
    <t>Moderado+Débil = Débil</t>
  </si>
  <si>
    <t>Débil
Calificación entre 0 y 85</t>
  </si>
  <si>
    <t>Débil+ Fuerte = Débil</t>
  </si>
  <si>
    <t>Débil+ Moderado =Débil</t>
  </si>
  <si>
    <t>Débil+ Débil =Débil</t>
  </si>
  <si>
    <t>Riesgo</t>
  </si>
  <si>
    <t>X</t>
  </si>
  <si>
    <t>PREVENTIVO</t>
  </si>
  <si>
    <t xml:space="preserve">EVITAR </t>
  </si>
  <si>
    <t>DETECTIVO</t>
  </si>
  <si>
    <t>REDUCIR</t>
  </si>
  <si>
    <t>COMPARTIR</t>
  </si>
  <si>
    <t>Seguridad Digital</t>
  </si>
  <si>
    <t>ANUAL</t>
  </si>
  <si>
    <t>Procesos</t>
  </si>
  <si>
    <t xml:space="preserve">Cuadrantes a Disminuir </t>
  </si>
  <si>
    <t>RANGO DE LA CALIFICACIÓN DEL DISEÑO DEL CONTROL  (FUERTE, MODERADA Y DEBIL)</t>
  </si>
  <si>
    <t>EFICACIA</t>
  </si>
  <si>
    <t xml:space="preserve">PROCESO </t>
  </si>
  <si>
    <t>DIRECCIONAMIENTO ESTRATÉGICO Y DSARROLLO INSTITUCIONAL</t>
  </si>
  <si>
    <t>GESTIÓN JURÍDICA</t>
  </si>
  <si>
    <t>PARTICIPACIÓN COMUNITARIA Y SERVICIO AL CIUDADANO</t>
  </si>
  <si>
    <t>GESTIÓN DE COMUNICACIONES</t>
  </si>
  <si>
    <t>GESTIÓN DEL CONOCIMIENTO</t>
  </si>
  <si>
    <t>GESTIÓN DE LA CALIDAD Y MEJORAMIENTO CONTINUO</t>
  </si>
  <si>
    <t>GESTIÓN DEL RIESGO EN SALUD</t>
  </si>
  <si>
    <t>GESTIÓN CLÍNICA HOSPITALARIA</t>
  </si>
  <si>
    <t>GESTIÓN D SERVICIOS COMPLEMENTARIOS</t>
  </si>
  <si>
    <t>GESTIÓN FINANCIERA</t>
  </si>
  <si>
    <t>GESTIÓN DEL AMBIENTE FÍSICO</t>
  </si>
  <si>
    <t>GESTIÓN DE CONTRATACIÓN</t>
  </si>
  <si>
    <t>GESTIÓN DE TALENTO HUMANO</t>
  </si>
  <si>
    <t>GESTIÓN DE TICS</t>
  </si>
  <si>
    <t>CONTROL INTERNO</t>
  </si>
  <si>
    <t>CONTROL INTERNO DISCIPLINARIO</t>
  </si>
  <si>
    <t>GESTIÓN CLÍNICA AMBULATORIA</t>
  </si>
  <si>
    <t>GESTIÓN CLÍNICA DE URGENCIAS</t>
  </si>
  <si>
    <t>Cumplimiento</t>
  </si>
  <si>
    <t>Corrupción</t>
  </si>
  <si>
    <t>Tecnologícos</t>
  </si>
  <si>
    <t>Imagen o Reputacionales</t>
  </si>
  <si>
    <t>Gerenciales</t>
  </si>
  <si>
    <t>EVALUACIÓN  DEL CONTROL</t>
  </si>
  <si>
    <t>FUERTE: 100</t>
  </si>
  <si>
    <t>MODERADO:50-99</t>
  </si>
  <si>
    <t>DEBIL: &lt;50</t>
  </si>
  <si>
    <t>ACEPTAR</t>
  </si>
  <si>
    <t>CLASIFICACION DE ACTIVIDAD DE CONTROL</t>
  </si>
  <si>
    <t>ERFECTIVIDAD</t>
  </si>
  <si>
    <t>TIPO DE INDICADOR</t>
  </si>
  <si>
    <t>CAUSA</t>
  </si>
  <si>
    <t xml:space="preserve">OBJETIVO </t>
  </si>
  <si>
    <t xml:space="preserve">FRECUENCIA </t>
  </si>
  <si>
    <t>MES</t>
  </si>
  <si>
    <t>TRIMESTRE</t>
  </si>
  <si>
    <t>CUATRIMESTRE</t>
  </si>
  <si>
    <t>SEMESTRE</t>
  </si>
  <si>
    <t>BIMESTRE</t>
  </si>
  <si>
    <t xml:space="preserve">MENSUAL </t>
  </si>
  <si>
    <t>dd/mm/aa</t>
  </si>
  <si>
    <t>Fuente:  Guía para la Administración de Riesgo y el Diseño de Controles en Entidades Públicas, Versión 4 DAFP 2018.  Adaptación Subproceso Planeación Estratégica Mayo/19 V1.</t>
  </si>
  <si>
    <t>CASI SEGURO</t>
  </si>
  <si>
    <t>PROBABLE</t>
  </si>
  <si>
    <t>POSIBLE</t>
  </si>
  <si>
    <t>IMPROBABLE</t>
  </si>
  <si>
    <t>RARA VEZ</t>
  </si>
  <si>
    <t>MAPA DE RIESGOS RESIDUAL</t>
  </si>
  <si>
    <t>MAPA DE RIESGOS INHERENTE</t>
  </si>
  <si>
    <t>Fuente.  Guia para la Administración del Riesgo y Diseño de Controles en Entidades Públicas, V4. DAFP 2018.  Adaptación Subproceso de Planeación Estratégica mayo/19</t>
  </si>
  <si>
    <t>PJE</t>
  </si>
  <si>
    <r>
      <t xml:space="preserve">Calificación de los controles </t>
    </r>
    <r>
      <rPr>
        <sz val="14"/>
        <rFont val="Arial"/>
        <family val="2"/>
      </rPr>
      <t>El dueño del proceso identifica los controles que tiene implementados actualmente para minimizar o prevenir el riesgo, estos se valoran para determinar su efectividad, eficacia y eficiencia, de acuerdo con la siguiente tabla:</t>
    </r>
  </si>
  <si>
    <r>
      <t xml:space="preserve">Calificación deL Diseño  los controles </t>
    </r>
    <r>
      <rPr>
        <sz val="12"/>
        <rFont val="Arial"/>
        <family val="2"/>
      </rPr>
      <t>El dueño del proceso identifica los controles que tiene implementados actualmente para minimizar o prevenir el riesgo, estos se valoran para determinar su efectividad, eficacia y eficiencia, de acuerdo con la siguiente tabla:</t>
    </r>
  </si>
  <si>
    <t>5Casi Seguro5(Corrupción)MODERADO</t>
  </si>
  <si>
    <t>5Casi Seguro10(Corrupción)MAYOR</t>
  </si>
  <si>
    <t>5Casi Seguro20(Corrupción)CATASTRÓFICO</t>
  </si>
  <si>
    <t>4Probable5(Corrupción)MODERADO</t>
  </si>
  <si>
    <t>4Probable10(Corrupción)MAYOR</t>
  </si>
  <si>
    <t>4Probable20(Corrupción)CATASTRÓFICO</t>
  </si>
  <si>
    <t>3Posible5(Corrupción)MODERADO</t>
  </si>
  <si>
    <t>3Posible10(Corrupción)MAYOR</t>
  </si>
  <si>
    <t>3Posible20(Corrupción)CATASTRÓFICO</t>
  </si>
  <si>
    <t>2Improbable5(Corrupción)MODERADO</t>
  </si>
  <si>
    <t>2Improbable10(Corrupción)MAYOR</t>
  </si>
  <si>
    <t>2Improbable20(Corrupción)CATASTRÓFICO</t>
  </si>
  <si>
    <t>1Rara vez5(Corrupción)MODERADO</t>
  </si>
  <si>
    <t>1Rara vez10(Corrupción)MAYOR</t>
  </si>
  <si>
    <t>1Rara vez20(Corrupción)CATASTRÓFICO</t>
  </si>
  <si>
    <t>5 Moderado</t>
  </si>
  <si>
    <t>5(Corrupción)</t>
  </si>
  <si>
    <t>10(Corrupción)</t>
  </si>
  <si>
    <t>20(Corrupción)</t>
  </si>
  <si>
    <t>INTERNA P</t>
  </si>
  <si>
    <t>EXTERNA P</t>
  </si>
  <si>
    <t>INTERNA S</t>
  </si>
  <si>
    <t>EXTERNA S</t>
  </si>
  <si>
    <t>96 -100</t>
  </si>
  <si>
    <t>86 -95</t>
  </si>
  <si>
    <t>0 -85</t>
  </si>
  <si>
    <t>FUERTE
100</t>
  </si>
  <si>
    <t>MODERADO
50</t>
  </si>
  <si>
    <t xml:space="preserve">DEBIL
0 </t>
  </si>
  <si>
    <t>OBJETIVO DEL PROCESO</t>
  </si>
  <si>
    <t>RIESGO ANTES DE CONTROLES / RIESGO INHERENTE</t>
  </si>
  <si>
    <t>INTERNA</t>
  </si>
  <si>
    <t>DEBILIDADES</t>
  </si>
  <si>
    <t>FORTALEZAS</t>
  </si>
  <si>
    <t>F1</t>
  </si>
  <si>
    <t>F2</t>
  </si>
  <si>
    <t>F3</t>
  </si>
  <si>
    <t>F4</t>
  </si>
  <si>
    <t>F5</t>
  </si>
  <si>
    <t>F6</t>
  </si>
  <si>
    <t>F7</t>
  </si>
  <si>
    <t>F8</t>
  </si>
  <si>
    <t>F9</t>
  </si>
  <si>
    <t>F10</t>
  </si>
  <si>
    <t>EXTERNA</t>
  </si>
  <si>
    <t>OPORTUNIDADES</t>
  </si>
  <si>
    <t>AMENAZAS</t>
  </si>
  <si>
    <t>O1</t>
  </si>
  <si>
    <t>A1</t>
  </si>
  <si>
    <t>O2</t>
  </si>
  <si>
    <t>A2</t>
  </si>
  <si>
    <t>O3</t>
  </si>
  <si>
    <t>A3</t>
  </si>
  <si>
    <t>O4</t>
  </si>
  <si>
    <t>A4</t>
  </si>
  <si>
    <t>O5</t>
  </si>
  <si>
    <t>A5</t>
  </si>
  <si>
    <t>O6</t>
  </si>
  <si>
    <t>A6</t>
  </si>
  <si>
    <t>O7</t>
  </si>
  <si>
    <t>A7</t>
  </si>
  <si>
    <t>O8</t>
  </si>
  <si>
    <t>A8</t>
  </si>
  <si>
    <t>O9</t>
  </si>
  <si>
    <t>A9</t>
  </si>
  <si>
    <t>O10</t>
  </si>
  <si>
    <t>A10</t>
  </si>
  <si>
    <t xml:space="preserve">RIESGO DE CORRUPCIÓN: </t>
  </si>
  <si>
    <t>CUESTIONARIO PARA DETERMINAR EL IMPACTO EN LOS POSIBLES RIESGOS DE CORRUPCIÓN</t>
  </si>
  <si>
    <t xml:space="preserve">N.° </t>
  </si>
  <si>
    <t xml:space="preserve">PREGUNTA: </t>
  </si>
  <si>
    <t>RESPUESTA</t>
  </si>
  <si>
    <t xml:space="preserve">SI EL RIESGO DE CORRUPCIÓN SE MATERIALIZA PODRÍA... </t>
  </si>
  <si>
    <t xml:space="preserve">SÍ </t>
  </si>
  <si>
    <t xml:space="preserve">NO </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</si>
  <si>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</si>
  <si>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</si>
  <si>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</si>
  <si>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</si>
  <si>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</si>
  <si>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</si>
  <si>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</si>
  <si>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</si>
  <si>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</si>
  <si>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</si>
  <si>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</si>
  <si>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</si>
  <si>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</si>
  <si>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</si>
  <si>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</si>
  <si>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</si>
  <si>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</si>
  <si>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 xml:space="preserve">¿Afectar la imagen nacional? </t>
  </si>
  <si>
    <t xml:space="preserve">¿Generar daño ambiental? </t>
  </si>
  <si>
    <t xml:space="preserve">1 a 5 
respuestas </t>
  </si>
  <si>
    <t>Genera altas consecuencias sobre la entidad.</t>
  </si>
  <si>
    <t xml:space="preserve">CATASTRÓFICO </t>
  </si>
  <si>
    <t>Genera consecuencias desastrosas para la entidad</t>
  </si>
  <si>
    <t>12 a 19 respuestas</t>
  </si>
  <si>
    <t>OBSERVACIONES</t>
  </si>
  <si>
    <t>RECOMENDACIONES</t>
  </si>
  <si>
    <t>5.16 Fecha del seguimiento</t>
  </si>
  <si>
    <t>5.17 Evaluación integral: Evalua el cumplimiento de las acciones</t>
  </si>
  <si>
    <t xml:space="preserve">FRECUENCIA: ANUAL O DE ACUERDO A LO ESTABLECIDO EN EL PROGRAMA ANUAL DE AUDITORIAS </t>
  </si>
  <si>
    <t>Operacionales</t>
  </si>
  <si>
    <t>EVALUACIÓN INTEGRAL  - CUMPLIMIENTO</t>
  </si>
  <si>
    <t>5.18 Observaciones: Precisiones o acotaciones con respecto al seguimiento realizado por la Oficina de Control Interno</t>
  </si>
  <si>
    <t xml:space="preserve">5.19 Recomendaciones: La Oficina de Control Interno las realizara si así considera pertinente con relación a la gestión del riesgo sin incurrir en una coadministración ni llegar a  ser juez o parte al mismo tiempo. </t>
  </si>
  <si>
    <t>Muy Alta
100%</t>
  </si>
  <si>
    <t>Muy Baja
20%</t>
  </si>
  <si>
    <t>Baja
40%</t>
  </si>
  <si>
    <t>Media
60%</t>
  </si>
  <si>
    <t>Alta
80%</t>
  </si>
  <si>
    <t xml:space="preserve">PROBABILDIDAD </t>
  </si>
  <si>
    <t xml:space="preserve">IMPACTO </t>
  </si>
  <si>
    <t>Leve
20%</t>
  </si>
  <si>
    <t>Moderado
60%</t>
  </si>
  <si>
    <t>Menor
40%</t>
  </si>
  <si>
    <t>Mayor
80%</t>
  </si>
  <si>
    <t>Catastrófico
100%</t>
  </si>
  <si>
    <t>MAPA DE RIESGOS DE CORRUPCIÓN</t>
  </si>
  <si>
    <t>ALTO</t>
  </si>
  <si>
    <t xml:space="preserve">Identificación de Riesgos </t>
  </si>
  <si>
    <t xml:space="preserve">Contexto del Proceso </t>
  </si>
  <si>
    <t>S</t>
  </si>
  <si>
    <t>M</t>
  </si>
  <si>
    <t>A</t>
  </si>
  <si>
    <t>R</t>
  </si>
  <si>
    <t>T</t>
  </si>
  <si>
    <r>
      <t xml:space="preserve">Lo importante es resolver cuestiones como: </t>
    </r>
    <r>
      <rPr>
        <b/>
        <sz val="12"/>
        <rFont val="Arial Narrow"/>
        <family val="2"/>
      </rPr>
      <t>“que”, “cuando”, “como”, “donde”, “con que”, “quien”.</t>
    </r>
    <r>
      <rPr>
        <sz val="12"/>
        <rFont val="Arial Narrow"/>
        <family val="2"/>
      </rPr>
      <t xml:space="preserve"> Considerar el orden y los necesarios para el cumplimiento de la misión</t>
    </r>
  </si>
  <si>
    <t>Para ello es necesario involucrar algunos numero en su definición, por ejemplo, porcentajes o cantidades exactas. (cuando aplique).</t>
  </si>
  <si>
    <t>Para hacer alcanzable un objetivo se necesita un previo análisis de los que se ha hecho y logrado hasta el momento</t>
  </si>
  <si>
    <t>Considerar recursos, factores externos e información de actividades previas, a fin de contar con elementos de juicio para si determinación</t>
  </si>
  <si>
    <t>Establecer un tiempo al objetivo ayudara a saber si lo que está haciendo es lo óptimo para llegar a la meta, así mismo permite determinar el cumplimiento y mediciones finales</t>
  </si>
  <si>
    <t xml:space="preserve">Especifico </t>
  </si>
  <si>
    <t>Medible</t>
  </si>
  <si>
    <t>Alcanzable</t>
  </si>
  <si>
    <t xml:space="preserve">Relevante </t>
  </si>
  <si>
    <t xml:space="preserve">Temporal </t>
  </si>
  <si>
    <t>Se determinan las características o aspectos esenciales del ambiente en el cual la organización busca alcanzar sus objetivos a nivel de proceso, considerando factores como:</t>
  </si>
  <si>
    <t xml:space="preserve">Impacto </t>
  </si>
  <si>
    <t xml:space="preserve"> RIESGO</t>
  </si>
  <si>
    <t>MUY BAJA</t>
  </si>
  <si>
    <t>BAJA</t>
  </si>
  <si>
    <t>MEDIA</t>
  </si>
  <si>
    <t>ALTA</t>
  </si>
  <si>
    <t xml:space="preserve">MUY ALTA </t>
  </si>
  <si>
    <t>5Muy alta4MAYOR</t>
  </si>
  <si>
    <t>5Muy alta5CATASTRÓFICO</t>
  </si>
  <si>
    <t>5Muy alta3MODERADO</t>
  </si>
  <si>
    <t>5Muy alta2MENOR</t>
  </si>
  <si>
    <t>5Muy alta1INSIGNIFICANTE</t>
  </si>
  <si>
    <t>4Alta5CATASTRÓFICO</t>
  </si>
  <si>
    <t>4Alta4MAYOR</t>
  </si>
  <si>
    <t>4Alta3MODERADO</t>
  </si>
  <si>
    <t>4Alta2MENOR</t>
  </si>
  <si>
    <t>4Alta1INSIGNIFICANTE</t>
  </si>
  <si>
    <t>3Media5CATASTRÓFICO</t>
  </si>
  <si>
    <t>3Media4MAYOR</t>
  </si>
  <si>
    <t>3Media3MODERADO</t>
  </si>
  <si>
    <t>3Media2MENOR</t>
  </si>
  <si>
    <t>3Media1INSIGNIFICANTE</t>
  </si>
  <si>
    <t>2Baja5CATASTRÓFICO</t>
  </si>
  <si>
    <t>2Baja4MAYOR</t>
  </si>
  <si>
    <t>2Baja3MODERADO</t>
  </si>
  <si>
    <t>2Baja2MENOR</t>
  </si>
  <si>
    <t>2Baja1INSIGNIFICANTE</t>
  </si>
  <si>
    <t>1Muy baja5CATASTRÓFICO</t>
  </si>
  <si>
    <t>1Muy baja4MAYOR</t>
  </si>
  <si>
    <t>1Muy baja3MODERADO</t>
  </si>
  <si>
    <t>1Muy baja2MENOR</t>
  </si>
  <si>
    <t>1Muy baja1INSIGNIFICANTE</t>
  </si>
  <si>
    <t xml:space="preserve">Muy Alta </t>
  </si>
  <si>
    <t>Alta</t>
  </si>
  <si>
    <t>Media</t>
  </si>
  <si>
    <t>Baja</t>
  </si>
  <si>
    <t xml:space="preserve">Muy Baja </t>
  </si>
  <si>
    <t xml:space="preserve">PROBABILIDAD </t>
  </si>
  <si>
    <t xml:space="preserve">La actividad que conlleva el riesgo se ejecuta de 3 a 24 veces por año </t>
  </si>
  <si>
    <t xml:space="preserve">La actividad que conlleva el riesgo se ejecuta como maximos 2 veces por año </t>
  </si>
  <si>
    <t xml:space="preserve">La actividad que conlleva el riesgo se ejecuta de 24 a 500 veces por año </t>
  </si>
  <si>
    <t>La actividad que conlleva el riesgo se ejecuta minimo 500 veces al año y maximo 5000 veces por año</t>
  </si>
  <si>
    <t>La actividad que conlleva el riesgo se ejecuta masde 5000 veces por año</t>
  </si>
  <si>
    <t>x</t>
  </si>
  <si>
    <r>
      <t xml:space="preserve">Responder afirmativamente de </t>
    </r>
    <r>
      <rPr>
        <b/>
        <sz val="10"/>
        <rFont val="Arial"/>
        <family val="2"/>
      </rPr>
      <t>UNA a CINCO</t>
    </r>
    <r>
      <rPr>
        <sz val="10"/>
        <rFont val="Arial"/>
        <family val="2"/>
      </rPr>
      <t xml:space="preserve"> preguntas(s) genera un impacto </t>
    </r>
    <r>
      <rPr>
        <b/>
        <sz val="10"/>
        <rFont val="Arial"/>
        <family val="2"/>
      </rPr>
      <t>MODERADO</t>
    </r>
  </si>
  <si>
    <r>
      <t xml:space="preserve">Responder afirmativamente de </t>
    </r>
    <r>
      <rPr>
        <b/>
        <sz val="10"/>
        <rFont val="Arial"/>
        <family val="2"/>
      </rPr>
      <t>SEIS a ONCE</t>
    </r>
    <r>
      <rPr>
        <sz val="10"/>
        <rFont val="Arial"/>
        <family val="2"/>
      </rPr>
      <t xml:space="preserve"> preguntas(s) genera un impacto </t>
    </r>
    <r>
      <rPr>
        <b/>
        <sz val="10"/>
        <rFont val="Arial"/>
        <family val="2"/>
      </rPr>
      <t>MAYOR</t>
    </r>
  </si>
  <si>
    <r>
      <t>Responder afirmativamente de</t>
    </r>
    <r>
      <rPr>
        <b/>
        <sz val="10"/>
        <rFont val="Arial"/>
        <family val="2"/>
      </rPr>
      <t xml:space="preserve"> DOCE a DIECINUEVE</t>
    </r>
    <r>
      <rPr>
        <sz val="10"/>
        <rFont val="Arial"/>
        <family val="2"/>
      </rPr>
      <t xml:space="preserve"> preguntas(s) genera un impacto </t>
    </r>
    <r>
      <rPr>
        <b/>
        <sz val="10"/>
        <rFont val="Arial"/>
        <family val="2"/>
      </rPr>
      <t>CATRASTRÓFICO</t>
    </r>
  </si>
  <si>
    <t>6 a 11 
respuestas</t>
  </si>
  <si>
    <t xml:space="preserve">DEFINICION DEL RIESGO DE CORRUPCIÓN </t>
  </si>
  <si>
    <t>Descripción del Riesgo</t>
  </si>
  <si>
    <t xml:space="preserve">Acción u 
omisión </t>
  </si>
  <si>
    <t>Uso del 
poder</t>
  </si>
  <si>
    <t>Desviar la Gestión 
de lo Público</t>
  </si>
  <si>
    <t xml:space="preserve">Beneficio privado </t>
  </si>
  <si>
    <t xml:space="preserve">Posibilidad de recibir o solicitar cualquier dádiva o beneficio a nombre propio o de terceros con el fin de celebrar un contrato. </t>
  </si>
  <si>
    <t>Frecuencia a la Actividad</t>
  </si>
  <si>
    <t xml:space="preserve">Nivel </t>
  </si>
  <si>
    <t>Reputacional</t>
  </si>
  <si>
    <t>Leve 20%</t>
  </si>
  <si>
    <t>Menor 40%</t>
  </si>
  <si>
    <t>Moderado 60%</t>
  </si>
  <si>
    <t>Mayor 80%</t>
  </si>
  <si>
    <t>Catastrofico 100%</t>
  </si>
  <si>
    <t>Afectación menor a 10 SMLMV</t>
  </si>
  <si>
    <t>Entre 10 y 50 SMLMV</t>
  </si>
  <si>
    <t>Entre 50 y 100 SMLMV</t>
  </si>
  <si>
    <t>Entre 100 y 500 SMLMV</t>
  </si>
  <si>
    <t>Mayor 500 SMLMV</t>
  </si>
  <si>
    <t>El Riesgo afecta la imagen de la entidad con algunos usuarios de relevancia frente al logro de los objetivos.</t>
  </si>
  <si>
    <t>El riesgo afecta la imagen de la entidad internamente, de conocimiento general nivel interno, junta directiva y accionistasy/o de proveedores.</t>
  </si>
  <si>
    <t>El riesgo afecta la imagen de algún área de la organización.</t>
  </si>
  <si>
    <t xml:space="preserve">El riesgo afecta la imagen de la entidad a nivel nacional con efecto publicitario sostenido a nivel pais. </t>
  </si>
  <si>
    <r>
      <t xml:space="preserve">PROBABILIDAD:  </t>
    </r>
    <r>
      <rPr>
        <sz val="11"/>
        <color theme="0"/>
        <rFont val="Arial"/>
        <family val="2"/>
      </rPr>
      <t>se entiende la posibilidad de ocurrencia del riesgo. Estará asociada a la exposición al riesgo del proceso o actividad que se esté analizando. La probabilidad inherente será el número de veces que se pasa por el punto de riesgo en el periodo de 1 año. Para colocar esta calificación se debe utilizar los criterios dados en la descripción de la siguiente tabla.</t>
    </r>
  </si>
  <si>
    <r>
      <t xml:space="preserve">PROBABILIDAD: </t>
    </r>
    <r>
      <rPr>
        <b/>
        <sz val="18"/>
        <color rgb="FF92D050"/>
        <rFont val="Arial Narrow"/>
        <family val="2"/>
      </rPr>
      <t>Operacional</t>
    </r>
  </si>
  <si>
    <r>
      <t xml:space="preserve">IMPACTO: </t>
    </r>
    <r>
      <rPr>
        <b/>
        <sz val="18"/>
        <color rgb="FF92D050"/>
        <rFont val="Arial Narrow"/>
        <family val="2"/>
      </rPr>
      <t>Operacional</t>
    </r>
  </si>
  <si>
    <t>IMPACTO:  las consecuencias que puede ocasionar a la organización la materialización del riesgo.</t>
  </si>
  <si>
    <t xml:space="preserve">Afectación Económica  </t>
  </si>
  <si>
    <r>
      <t xml:space="preserve">Probabilidad inherente: </t>
    </r>
    <r>
      <rPr>
        <sz val="18"/>
        <color rgb="FFFFFF00"/>
        <rFont val="Arial Narrow"/>
        <family val="2"/>
      </rPr>
      <t>media 60%</t>
    </r>
    <r>
      <rPr>
        <b/>
        <sz val="18"/>
        <color rgb="FFFFFF00"/>
        <rFont val="Arial Narrow"/>
        <family val="2"/>
      </rPr>
      <t xml:space="preserve">, Impacto inherente: </t>
    </r>
    <r>
      <rPr>
        <sz val="18"/>
        <color rgb="FFFFFF00"/>
        <rFont val="Arial Narrow"/>
        <family val="2"/>
      </rPr>
      <t>mayor 80%</t>
    </r>
  </si>
  <si>
    <t xml:space="preserve">ESTRUCTURA DEL CONTROL </t>
  </si>
  <si>
    <t>Descripcion 
del control</t>
  </si>
  <si>
    <t xml:space="preserve">ATRIBUTOS DE EFICIENCIA </t>
  </si>
  <si>
    <t>TIPO</t>
  </si>
  <si>
    <t xml:space="preserve">Preventivo </t>
  </si>
  <si>
    <t xml:space="preserve">IMPLEMENTACIÓN </t>
  </si>
  <si>
    <t>Automático</t>
  </si>
  <si>
    <t xml:space="preserve">Manual </t>
  </si>
  <si>
    <t xml:space="preserve">DOCUMENTACIÓN </t>
  </si>
  <si>
    <t xml:space="preserve">EVIDENCIA </t>
  </si>
  <si>
    <t xml:space="preserve">Documentado </t>
  </si>
  <si>
    <t xml:space="preserve">Sin documentar </t>
  </si>
  <si>
    <t xml:space="preserve">Cualitativo </t>
  </si>
  <si>
    <t xml:space="preserve">Continua </t>
  </si>
  <si>
    <t>Aleatoria</t>
  </si>
  <si>
    <t>Con registro</t>
  </si>
  <si>
    <t xml:space="preserve">Sin registro </t>
  </si>
  <si>
    <t xml:space="preserve">CON </t>
  </si>
  <si>
    <t xml:space="preserve">ALE </t>
  </si>
  <si>
    <t>CON</t>
  </si>
  <si>
    <t>ALE</t>
  </si>
  <si>
    <t xml:space="preserve">AFECTACIÓN </t>
  </si>
  <si>
    <t>Resultado</t>
  </si>
  <si>
    <t>LEVE</t>
  </si>
  <si>
    <t>CASTROFICO 
100%</t>
  </si>
  <si>
    <t>MODERADO 
60%</t>
  </si>
  <si>
    <t>LEVE 
20%</t>
  </si>
  <si>
    <t>MENOR 
40%</t>
  </si>
  <si>
    <t>MAYOR 
80%</t>
  </si>
  <si>
    <t xml:space="preserve">Corrupción </t>
  </si>
  <si>
    <t xml:space="preserve">Seguridad Digital </t>
  </si>
  <si>
    <t xml:space="preserve">RIESGOS RESIDUAL </t>
  </si>
  <si>
    <t xml:space="preserve">%
Probabilidad </t>
  </si>
  <si>
    <t xml:space="preserve">Probabilidad Residual 
Final </t>
  </si>
  <si>
    <t>%
Impacto</t>
  </si>
  <si>
    <t xml:space="preserve">Impacto 
Residual 
Final </t>
  </si>
  <si>
    <t>RIESGO RESIDUAL
/ ZONA DE RIESGO</t>
  </si>
  <si>
    <t>Aceptar</t>
  </si>
  <si>
    <t>Evitar</t>
  </si>
  <si>
    <t xml:space="preserve">TRATAMIENTO </t>
  </si>
  <si>
    <t xml:space="preserve">DESPLAZAMIENTO MAPA DE CALOR </t>
  </si>
  <si>
    <t xml:space="preserve">Soportes </t>
  </si>
  <si>
    <t>Frecuencia</t>
  </si>
  <si>
    <t>Mensual</t>
  </si>
  <si>
    <t xml:space="preserve">Trimestral </t>
  </si>
  <si>
    <t xml:space="preserve">Semestral </t>
  </si>
  <si>
    <t xml:space="preserve">Anual </t>
  </si>
  <si>
    <t>01. Proveer directrices y lineamientos de carácter estratégico y operativo para la formulación, desarrollo, implementación, seguimiento y evaluación de plataforma estratégica, políticas, planes, programas y proyectos bajo un enfoque de eficiencia y eficacia en la gestión de los procesos institucionales.</t>
  </si>
  <si>
    <t>12. Implementar estrategias de comunicación que permitan la socialización efectiva y transparente de los logros y avances institucionales a los diferentes clientes (internos y externos) en el marco de una atención en salud centrada en el usuario.</t>
  </si>
  <si>
    <t>03. Brindar atención con calidad y oportunidad a la ciudadanía, implementando políticas de participación social y atención al ciudadano mediante el fortalecimiento de la ciudadanía activa en salud y la respuesta a los trámites, peticiones, quejas, reclamos y sugerencias, verificando la percepción de la satisfacción ciudadana frente a la prestación de los servicios ofrecidos</t>
  </si>
  <si>
    <t>15. Asesorar, representar y defender en asuntos jurídicos -administrativos y judiciales internos y externos relacionados con las actividades desarrolladas en la Subred Integrada de Servcios de Salud Sur Occidente ESE, con el propósito de prevenir el daño antijurídico.</t>
  </si>
  <si>
    <t>05. Garantizar la protección de los derechos, seguridad y bienestar de los seres humanos involucrados en un estudio, por medio de revisión, aprobación y seguimento de proyectos de investigación junto con el consentimiento informado de los sujetos de estudio.
Contribuir a la formación de los estudiantes del sector salud y a la generación de conocimiento, a través de escenarios clínicos adecuados y la gestión de los convenios docencia servicio con el propósito de mejorar la calidad de la atención en salud y las competencias requeridas del talento humano en salud.</t>
  </si>
  <si>
    <t>02. Asesorar y coordinar la planificación, ejecución , desarrollo , mantenimiento, seguimiento y mejora del Sistema Integrado de Gestión y sus diferentes componentes a través del acompañamiento y operativización de estrategias que fortalezcan el mejoramiento continuo de los procesos de la Subred Integrada de Servicios de Salud Sur Occidente E.S.E que contribuyan a la satisfacción de las partes interesadas.</t>
  </si>
  <si>
    <t>06. Realizar intervenciones individuales y/o colectivas de Salud Publica para contribuir al cumplimiento de las metas priorizadas y definidas en el Plan Nacional de Salud Pública asi como las propias del Plan de Desarrollo del Distrito, mediante la promoción de la autonomia, prevención - control de riesgos, daños en salud y restitución de derechos, propiciando la participación social para la afectación positiva de los determinantes sociales encaminados al mejoramiento de las condiciones de calidad de vida y Salud</t>
  </si>
  <si>
    <t>09. Prestar una atención integral en el contexto de las atenciones de urgencia, a los usuarios que acuden al servicio de urgencias de la Subred Suroccidente, mediante la priorización de la atención según la gravedad con criterios de oportunidad, accesibilidad, pertinencia y seguridad, en el marco de una atención humanizada con información clara, educación sobre su estado de salud y una optima utilización de recursos, que contribuya al restablecimiento de su salud o definición de conducta de acuerdo a las necesidades de salud identificadas.</t>
  </si>
  <si>
    <t>07. Prestar una atención integral a los usuarios que acuden a los servicios de hospitalización de la Subred Suroccidente, mediante la atención integral con criterios de oportunidad, accesibilidad, pertinencia y seguridad, en el marco de una atención humanizada con información clara, educación sobre su estado de salud y una optima utilización de recursos, que contribuya al restablecimiento de su salud o definición de conducta de acuerdo a las necesidades y expectativas de salud identificadas, minimizando al máximo los riesgos en la prestación del servicio</t>
  </si>
  <si>
    <t>08. Prestar servicios de salud de apoyo diagnostico y terapéutico a los servicios misionales de manera oportuna, eficiente y confiable para complementar y evaluar el tratamiento de una situación en salud.</t>
  </si>
  <si>
    <t>11. Administrar y gestionar de manera eficiente los recursos financieros que contribuya a la sostenibilidad y perdurabilidad de la Subred Sur Occidente a través del tiempo</t>
  </si>
  <si>
    <t>14. Identiﬁcar y gestionar las necesidades relacionadas con ambiente físico (infraestructura), activos ﬁjos, adquisiciones, seguridad industrial, emergencias y gestión ambiental de los grupos de interés, para implementar acciones de respuesta adecuadas en conformidad con los lineamientos internos y externos, que contribuyan al fortalecimiento del desempeño institucional y mejoramiento continuo.</t>
  </si>
  <si>
    <t>18. Adelantar los procesos precontractual, contractual y poscontractual</t>
  </si>
  <si>
    <t>13. Establecer políticas, manuales, guías y procedimientos para los recursos tecnológicos de la Subred Integrada de Servicios de Salud Sur Occidente ESE que genere eficiencia, eficacia en la administración, uso y operación de la plataforma tecnológica con la cual cuenta la entidad , estableciendo planes de reposición, mantenimiento y operación de la misma, atendiendo de esta manera las necesidades de los clientes internos y externos en los procesos transversales que impliquen el uso de tecnología biomédicas, recursos y servicios tecnológicos y sistemas de información.</t>
  </si>
  <si>
    <t>17. Realizar evaluación independiente y asesoría a la gestión institucional, a través de auditorias internas de gestión y seguimientos con un enfoque basado en riesgos, que permitan agregar valor y determinar si se han definido, puesto en marcha y aplicado los controles establecidos por la entidad de manera efectiva, contribuyendo al fortalecimiento del desempeño institucional y el mantenimiento y mejora continua del sistema de control interno.</t>
  </si>
  <si>
    <t>16. Promover hábitos de autocontrol y determinar la responsabilidad de los funcionariosde la entidad por medio de acciones disciplinarias con ocasión del presunto incumplimiento de deberes, omisión de funciones y violación de prohibiciones a fin de generar dentro de la institución la transparencia, excelencia, y respeto por la dignidad humana.</t>
  </si>
  <si>
    <t>10. Prestar una atención integral a los usuarios que acuden a los servicios ambulatorios de la Subred suroccidente con el fin de identificar y satisfacer las necesidades en salud del usuario y su familia con criterios de oportunidad, accesibilidad, pertinencia y seguridad, en el marco de una atención humanizada con información clara, educación sobre su estado de salud y una optima utilización de recursos</t>
  </si>
  <si>
    <t>04. Identificar y gestionar las necesidades de talento humano, a partir de un proceso estructurado que incluya las fases de planeación, administración y fase de desvinculación o retiro, en conformidad con las regulaciones normativas vigentes y lineamientos internos, para contribuir con el fortalecimiento del desempeño institucional y la satisfacción del cliente interno, mediante el desarrollo de los planes, programas y lineamientos internos de operación que mejoren las competencias del talento humano, el clima organizacional y la seguridad y salud en el trabajo, en el marco de una filosofía de humanización y mejoramiento continuo</t>
  </si>
  <si>
    <t>01. DIRECCIONAMIENTO ESTRATÉGICO Y DESARROLLO INSTITUCIONAL</t>
  </si>
  <si>
    <t>80%
La actividad que conlleva el riesgo se ejecuta mínimo 500 veces al año y máximo 5000 veces por año</t>
  </si>
  <si>
    <t>60%
La actividad que conlleva el riesgo se ejecuta de 24 a 500 veces por año</t>
  </si>
  <si>
    <t>40%
La actividad que conlleva el riesgo se ejecuta de 3 a 24 veces por año</t>
  </si>
  <si>
    <t xml:space="preserve">20 %
La actividad que conlleva el riesgo se ejecuta como máximos 2 veces por año </t>
  </si>
  <si>
    <t xml:space="preserve">100%
La actividad que conlleva el riesgo se ejecuta más de 5000 veces por año </t>
  </si>
  <si>
    <t>Responsable
Lider/gestor/
colaborador</t>
  </si>
  <si>
    <t xml:space="preserve">ANÁLISIS Y EVALUACIÓN DE CONTROLES PARA MITIGAR EL RIESGO </t>
  </si>
  <si>
    <t xml:space="preserve">UBICACIÓN MAPA DE CALOR </t>
  </si>
  <si>
    <t xml:space="preserve">Estructura del control </t>
  </si>
  <si>
    <t xml:space="preserve">Actividad 
de Control </t>
  </si>
  <si>
    <t xml:space="preserve">MAPA DE CALOR </t>
  </si>
  <si>
    <t>Eficiencia del Control</t>
  </si>
  <si>
    <t>AUTOCONTROL</t>
  </si>
  <si>
    <t>Fecha</t>
  </si>
  <si>
    <t>Materialización</t>
  </si>
  <si>
    <t xml:space="preserve">1ra Linea de defensa </t>
  </si>
  <si>
    <t>Observaciones</t>
  </si>
  <si>
    <t xml:space="preserve">Lider / Gestor del proceso </t>
  </si>
  <si>
    <t xml:space="preserve">Lider del Eje de Gestión del Riesgo </t>
  </si>
  <si>
    <t>I</t>
  </si>
  <si>
    <t>II</t>
  </si>
  <si>
    <t>III</t>
  </si>
  <si>
    <t>IV</t>
  </si>
  <si>
    <t>Trimestre</t>
  </si>
  <si>
    <t xml:space="preserve">Verificación de Indicadores </t>
  </si>
  <si>
    <t xml:space="preserve">2ra Linea de defensa </t>
  </si>
  <si>
    <t xml:space="preserve">Actividad a realizar </t>
  </si>
  <si>
    <t>Responsable</t>
  </si>
  <si>
    <t xml:space="preserve">Fecha de implementación </t>
  </si>
  <si>
    <t>Fecha de seguimiento</t>
  </si>
  <si>
    <t xml:space="preserve">Seguimiento </t>
  </si>
  <si>
    <t xml:space="preserve">Estado </t>
  </si>
  <si>
    <t>Plan de accion referido a la opcion: "REDUCIR"</t>
  </si>
  <si>
    <t xml:space="preserve">Estratégias para reducir el riesgo </t>
  </si>
  <si>
    <t xml:space="preserve">Plan de contingencia </t>
  </si>
  <si>
    <t xml:space="preserve">Contingencia en caso
 de materialización </t>
  </si>
  <si>
    <t>Terminado</t>
  </si>
  <si>
    <t xml:space="preserve">Planeación </t>
  </si>
  <si>
    <t xml:space="preserve">En ejecución </t>
  </si>
  <si>
    <t>Tipo 
de Riesgo 
(Tipología)</t>
  </si>
  <si>
    <t>R.RESIDUAL
1</t>
  </si>
  <si>
    <t>R.RESIDUAL
2</t>
  </si>
  <si>
    <t>R.RESIDUAL
3</t>
  </si>
  <si>
    <t>R.RESIDUAL
4</t>
  </si>
  <si>
    <t>R.RESIDUAL
5</t>
  </si>
  <si>
    <t>R.RESIDUAL
6</t>
  </si>
  <si>
    <t>R.RESIDUAL
7</t>
  </si>
  <si>
    <t>R.RESIDUAL
8</t>
  </si>
  <si>
    <t>R.RESIDUAL
9</t>
  </si>
  <si>
    <t>R.RESIDUAL
10</t>
  </si>
  <si>
    <t>R.RESIDUAL
11</t>
  </si>
  <si>
    <t>R.RESIDUAL
12</t>
  </si>
  <si>
    <t>R.RESIDUAL
13</t>
  </si>
  <si>
    <t>R.RESIDUAL
14</t>
  </si>
  <si>
    <t>R.RESIDUAL
15</t>
  </si>
  <si>
    <t>R.RESIDUAL
16</t>
  </si>
  <si>
    <t>R.RESIDUAL
17</t>
  </si>
  <si>
    <t>R.RESIDUAL
18</t>
  </si>
  <si>
    <t>R.RESIDUAL
19</t>
  </si>
  <si>
    <t>R.RESIDUAL
20</t>
  </si>
  <si>
    <t>R.RESIDUAL
21</t>
  </si>
  <si>
    <t>R.RESIDUAL
22</t>
  </si>
  <si>
    <t>R.RESIDUAL
23</t>
  </si>
  <si>
    <t>R.RESIDUAL
24</t>
  </si>
  <si>
    <t>R.RESIDUAL
25</t>
  </si>
  <si>
    <t>R.INHERENTE
25</t>
  </si>
  <si>
    <t>R.INHERENTE
24</t>
  </si>
  <si>
    <t>R.INHERENTE
23</t>
  </si>
  <si>
    <t>R.INHERENTE
22</t>
  </si>
  <si>
    <t>R.INHERENTE
21</t>
  </si>
  <si>
    <t>R.INHERENTE
20</t>
  </si>
  <si>
    <t>R.INHERENTE
19</t>
  </si>
  <si>
    <t>R.INHERENTE
18</t>
  </si>
  <si>
    <t>R.INHERENTE
17</t>
  </si>
  <si>
    <t>R.INHERENTE
16</t>
  </si>
  <si>
    <t>R.INHERENTE
15</t>
  </si>
  <si>
    <t>R.INHERENTE
14</t>
  </si>
  <si>
    <t>R.INHERENTE
13</t>
  </si>
  <si>
    <t>R.INHERENTE
12</t>
  </si>
  <si>
    <t>R.INHERENTE
11</t>
  </si>
  <si>
    <t>R.INHERENTE
10</t>
  </si>
  <si>
    <t>R.INHERENTE
9</t>
  </si>
  <si>
    <t>R.INHERENTE
8</t>
  </si>
  <si>
    <t>R.INHERENTE
7</t>
  </si>
  <si>
    <t>R.INHERENTE
6</t>
  </si>
  <si>
    <t>R.INHERENTE
5</t>
  </si>
  <si>
    <t>R.INHERENTE
4</t>
  </si>
  <si>
    <t>R.INHERENTE
3</t>
  </si>
  <si>
    <t>R.INHERENTE
2</t>
  </si>
  <si>
    <t>R.INHERENTE
1</t>
  </si>
  <si>
    <t>TERCER ORDEN:  A CARGO DE CONTROL INTERNO 
Como evaluador independiente de la administración del riesgo, realizará el seguimiento anual  y/ o conforme al Programa Anual de Auditorias</t>
  </si>
  <si>
    <r>
      <t xml:space="preserve">Vigencia:     </t>
    </r>
    <r>
      <rPr>
        <b/>
        <sz val="14"/>
        <color rgb="FF92D050"/>
        <rFont val="Arial Narrow"/>
        <family val="2"/>
      </rPr>
      <t>2022</t>
    </r>
  </si>
  <si>
    <t>Y</t>
  </si>
  <si>
    <t>Reducir</t>
  </si>
  <si>
    <t>3.3 Seleccione de las listas desplegables el Objetivo del mismo según corresponda.</t>
  </si>
  <si>
    <t>3.2 Seleccione de las listas desplegables el Proceso al cual corresponda.</t>
  </si>
  <si>
    <t>1 FASE</t>
  </si>
  <si>
    <t>3.1 IDENTIFICACIÓN DE RIESGOS</t>
  </si>
  <si>
    <t>4.  EVALUACIÓN DE RIESGOS</t>
  </si>
  <si>
    <t xml:space="preserve">3.  IDENTIFICACIÓN DE RIESGOS </t>
  </si>
  <si>
    <t xml:space="preserve">5.  ANALISIS DE CONTROLES </t>
  </si>
  <si>
    <t xml:space="preserve">6.  VALORACIÓN DEL RIESGO </t>
  </si>
  <si>
    <t xml:space="preserve">7.  PLAN DE ACCIÓN </t>
  </si>
  <si>
    <t>4. EVALUACIÓN DE RIESGOS</t>
  </si>
  <si>
    <t xml:space="preserve">5. ANALÍSIS DE CONTROLES </t>
  </si>
  <si>
    <t>(Probabilidad inicial)%  x  (Resultado cuantitativo)% = (Valor) %
(Probabilidad inicial)%  -  (Valor)% = Resultado %</t>
  </si>
  <si>
    <t>(Impacto inicial)%  x  (Resultado cuantitativo)% = (Valor) %
(Impacto inicial)%  -  (Valor)% = Resultado %</t>
  </si>
  <si>
    <r>
      <t xml:space="preserve">Porcentaje de efectividad 
</t>
    </r>
    <r>
      <rPr>
        <b/>
        <sz val="14"/>
        <color rgb="FF70FC81"/>
        <rFont val="Arial Narrow"/>
        <family val="2"/>
      </rPr>
      <t>(Y)</t>
    </r>
  </si>
  <si>
    <r>
      <t xml:space="preserve">Porcentaje de efectividad 
</t>
    </r>
    <r>
      <rPr>
        <b/>
        <sz val="14"/>
        <color rgb="FF3CFE5C"/>
        <rFont val="Arial Narrow"/>
        <family val="2"/>
      </rPr>
      <t>(X)</t>
    </r>
  </si>
  <si>
    <t xml:space="preserve">Cuantitativo </t>
  </si>
  <si>
    <t xml:space="preserve">Procesos y/o  Subprocesos responsables </t>
  </si>
  <si>
    <t>5.18 Seleccione el proceso o subproceso al cual pertenece el riesgo identificado.</t>
  </si>
  <si>
    <t>5.19 Profesional a cargo de subir las evidencias al aplicativo ALMERA en la perioricidad definida el cual sera matriculado como responsable del proceso o subproceso.</t>
  </si>
  <si>
    <t xml:space="preserve">6. RIESGO RESIDUAL </t>
  </si>
  <si>
    <t xml:space="preserve">Reducir: </t>
  </si>
  <si>
    <t>Después de realizar un análisis y considerar que el nivel de riesgo es alto, se determina tratarlo mediante transferencia o mitigación del mismo.</t>
  </si>
  <si>
    <t>6.4 Tratamiento:</t>
  </si>
  <si>
    <t>Si la opción del tratamiento es REDUCIR es de obligatorio cumplimiento realizar el PLAN DE ACCIÖN</t>
  </si>
  <si>
    <t xml:space="preserve">7. PLAN DE ACCION Y CONTINGENCIA </t>
  </si>
  <si>
    <t xml:space="preserve">Proceso o subproceso responsable de la ejecucion del plan </t>
  </si>
  <si>
    <t xml:space="preserve">Profesional responsable de la ejecución </t>
  </si>
  <si>
    <t xml:space="preserve">7.3 Proceso o subproceso de la entidad que debe emplear el plan y/o la actividad de contingencia </t>
  </si>
  <si>
    <t xml:space="preserve">8. SEGUIMIENTO </t>
  </si>
  <si>
    <t>Verificación de Controles</t>
  </si>
  <si>
    <t>Verificacion de plan de Acción</t>
  </si>
  <si>
    <t xml:space="preserve">Trimestre </t>
  </si>
  <si>
    <t xml:space="preserve">Seguimiento: </t>
  </si>
  <si>
    <t xml:space="preserve">Fecha del seguimiento en la que el líder o gestor realizar la actividad </t>
  </si>
  <si>
    <t>8.2 Verificacion de controles:</t>
  </si>
  <si>
    <t xml:space="preserve">8.1 Fecha: </t>
  </si>
  <si>
    <t xml:space="preserve">El líder o gestor realiza un análisis pertinente frente a la efectividad de sus controles segun el avance de sus objetivos y metas trazadas dentro de su proceso </t>
  </si>
  <si>
    <t>Resultado de los indicadores (Eficacia y Eficiencia establecidos) De acuerdo a lo formulado para cada uno y basado en la meta establecida. Y se reportara en el modulo de indicadores semestralmente</t>
  </si>
  <si>
    <t>8.4 Materialización</t>
  </si>
  <si>
    <t xml:space="preserve">Verificar con su equipo de trabajo si algun riesgo identificado para su proceso se materializo y que accion de contingencia se realizó (subir soportes al modulo de materialización del aplicativo ALMERA) </t>
  </si>
  <si>
    <t xml:space="preserve">8.3 Verificacion del Plan de acción: </t>
  </si>
  <si>
    <t xml:space="preserve">El Líder o gestor debera hacer un previo análisis de la informacion que sus colaboradores le estan reportando por cada actividad de control </t>
  </si>
  <si>
    <t>Si el responsable de gestionar el riesgo desea hacer alguna precisión o acotación adicional con respecto al autocontrol realizado</t>
  </si>
  <si>
    <t>8.5 Valoración de indicadores:</t>
  </si>
  <si>
    <t xml:space="preserve">8.6 Observaciones: </t>
  </si>
  <si>
    <t>8. SEGUIMIENTO:  1ra LINEA DE DEFENSA</t>
  </si>
  <si>
    <r>
      <rPr>
        <b/>
        <sz val="12"/>
        <rFont val="Arial Narrow"/>
        <family val="2"/>
      </rPr>
      <t xml:space="preserve">Primer orden: Autocontrol </t>
    </r>
    <r>
      <rPr>
        <sz val="12"/>
        <rFont val="Arial Narrow"/>
        <family val="2"/>
      </rPr>
      <t xml:space="preserve"> los lideres y/o sus gestores designados para el proceso son los encargados de analizar y evaluar periodicamente la gestión de sus riesgos en funcion de autocontrolar cualquier posible modo de materialización </t>
    </r>
  </si>
  <si>
    <t>Afectación</t>
  </si>
  <si>
    <t>Probabilidad: Calificar la probabilidad según resultados del desempeño</t>
  </si>
  <si>
    <t>Impacto: Calificar impacto según resultados del desempeño</t>
  </si>
  <si>
    <t>9. SEGUNDO ORDEN: Oficina de Desarrollo Institucional</t>
  </si>
  <si>
    <r>
      <t xml:space="preserve">9.1 </t>
    </r>
    <r>
      <rPr>
        <b/>
        <sz val="12"/>
        <rFont val="Arial Narrow"/>
        <family val="2"/>
      </rPr>
      <t>Fecha</t>
    </r>
    <r>
      <rPr>
        <sz val="12"/>
        <rFont val="Arial Narrow"/>
        <family val="2"/>
      </rPr>
      <t xml:space="preserve"> del seguimiento</t>
    </r>
  </si>
  <si>
    <r>
      <rPr>
        <sz val="12"/>
        <rFont val="Arial Narrow"/>
        <family val="2"/>
      </rPr>
      <t>9.2</t>
    </r>
    <r>
      <rPr>
        <b/>
        <sz val="12"/>
        <rFont val="Arial Narrow"/>
        <family val="2"/>
      </rPr>
      <t xml:space="preserve"> Afectación </t>
    </r>
  </si>
  <si>
    <r>
      <t xml:space="preserve">9.3 </t>
    </r>
    <r>
      <rPr>
        <b/>
        <sz val="12"/>
        <rFont val="Arial Narrow"/>
        <family val="2"/>
      </rPr>
      <t>Calificación de los controles:</t>
    </r>
    <r>
      <rPr>
        <sz val="12"/>
        <rFont val="Arial Narrow"/>
        <family val="2"/>
      </rPr>
      <t xml:space="preserve"> según resultados del desempeño. (Resultado de la Solidez del Conjunto de Controles)</t>
    </r>
  </si>
  <si>
    <r>
      <t xml:space="preserve">9.4 </t>
    </r>
    <r>
      <rPr>
        <b/>
        <sz val="12"/>
        <rFont val="Arial Narrow"/>
        <family val="2"/>
      </rPr>
      <t>Verificación de plan de acción:</t>
    </r>
    <r>
      <rPr>
        <sz val="12"/>
        <rFont val="Arial Narrow"/>
        <family val="2"/>
      </rPr>
      <t xml:space="preserve"> se entrara a realizar el debido análisis de las evidencias y soportes que realiza el líder o gestor del proceso (primera linea) </t>
    </r>
  </si>
  <si>
    <r>
      <t xml:space="preserve">9.5 </t>
    </r>
    <r>
      <rPr>
        <b/>
        <sz val="12"/>
        <rFont val="Arial Narrow"/>
        <family val="2"/>
      </rPr>
      <t>Porcentaje de cumplimiento del indicador:</t>
    </r>
    <r>
      <rPr>
        <sz val="12"/>
        <rFont val="Arial Narrow"/>
        <family val="2"/>
      </rPr>
      <t xml:space="preserve"> Resultado del indicador para el semestre evaluado  y basado en la meta establecida.</t>
    </r>
  </si>
  <si>
    <r>
      <t xml:space="preserve">9.5 </t>
    </r>
    <r>
      <rPr>
        <b/>
        <sz val="12"/>
        <color rgb="FFFF0000"/>
        <rFont val="Arial Narrow"/>
        <family val="2"/>
      </rPr>
      <t>Materialización:</t>
    </r>
    <r>
      <rPr>
        <sz val="12"/>
        <color rgb="FFFF0000"/>
        <rFont val="Arial Narrow"/>
        <family val="2"/>
      </rPr>
      <t xml:space="preserve"> Se verifica en el aplicativo ALMERA la materializacion de los riesgos institucionales con un perioricidad pertinente.</t>
    </r>
  </si>
  <si>
    <r>
      <rPr>
        <sz val="12"/>
        <color theme="1"/>
        <rFont val="Arial Narrow"/>
        <family val="2"/>
      </rPr>
      <t xml:space="preserve">9.6 </t>
    </r>
    <r>
      <rPr>
        <b/>
        <sz val="12"/>
        <color theme="1"/>
        <rFont val="Arial Narrow"/>
        <family val="2"/>
      </rPr>
      <t>Observaciones:</t>
    </r>
    <r>
      <rPr>
        <sz val="12"/>
        <color theme="1"/>
        <rFont val="Arial Narrow"/>
        <family val="2"/>
      </rPr>
      <t xml:space="preserve"> Si la Oficina de Desarrollo Institucional tiene observaciones, precisiones o acotaciones con respecto al seguimiento realizado</t>
    </r>
  </si>
  <si>
    <t>10. TERCER ORDEN: Oficina de Control Interno</t>
  </si>
  <si>
    <t>ESTRATÉGICO</t>
  </si>
  <si>
    <t>MISIONAL</t>
  </si>
  <si>
    <t>APOYO</t>
  </si>
  <si>
    <t>5.1 Descripción de control:</t>
  </si>
  <si>
    <t>Documente el control que empleará para el riesgo identificado, para esta adecuada redacción del control se debe tener 3 parametros importantes: Responsable + acción + complemento.</t>
  </si>
  <si>
    <t>TIPO DE PROCESO:</t>
  </si>
  <si>
    <t xml:space="preserve">PROCESO : </t>
  </si>
  <si>
    <t>Ejecución y administración de procesos</t>
  </si>
  <si>
    <t xml:space="preserve">Fraude Externo </t>
  </si>
  <si>
    <t xml:space="preserve">Fraude Interno </t>
  </si>
  <si>
    <t xml:space="preserve">Fallas Tecnológicas </t>
  </si>
  <si>
    <t xml:space="preserve">Relaciones Laborales </t>
  </si>
  <si>
    <t xml:space="preserve">Usuarios, productos y prácticas </t>
  </si>
  <si>
    <t xml:space="preserve">Daños a activos fijos </t>
  </si>
  <si>
    <t>1 - 5 (CORRUPCIÓN)</t>
  </si>
  <si>
    <t>6 - 11 (CORRUPCIÓN)</t>
  </si>
  <si>
    <t>12 - 19 (CORRUPCIÓN)</t>
  </si>
  <si>
    <r>
      <t>Causa
Inmediata
(</t>
    </r>
    <r>
      <rPr>
        <sz val="14"/>
        <rFont val="Arial Narrow"/>
        <family val="2"/>
      </rPr>
      <t>iniciar con la palabra</t>
    </r>
    <r>
      <rPr>
        <b/>
        <sz val="14"/>
        <rFont val="Arial Narrow"/>
        <family val="2"/>
      </rPr>
      <t xml:space="preserve"> 
por)</t>
    </r>
  </si>
  <si>
    <r>
      <t xml:space="preserve">PROBABILIDAD: </t>
    </r>
    <r>
      <rPr>
        <b/>
        <sz val="18"/>
        <color rgb="FF92D050"/>
        <rFont val="Arial Narrow"/>
        <family val="2"/>
      </rPr>
      <t>Corrupción</t>
    </r>
  </si>
  <si>
    <t>Descriptor</t>
  </si>
  <si>
    <t>Nivel</t>
  </si>
  <si>
    <t>Casi seguro</t>
  </si>
  <si>
    <t xml:space="preserve">Improbable </t>
  </si>
  <si>
    <t xml:space="preserve">Descripción </t>
  </si>
  <si>
    <t xml:space="preserve">Frecuencia </t>
  </si>
  <si>
    <t xml:space="preserve">Se espera que el evento ocurra en la mayoría de las circunstancias. </t>
  </si>
  <si>
    <t>El evento podrá ocurrir en algún momento.</t>
  </si>
  <si>
    <t xml:space="preserve">Es viable que el evento ocurra en la mayoria de las circunstancias. </t>
  </si>
  <si>
    <t xml:space="preserve">El evento puede ocurrir solo en circuntancias excepcionales (poco comunes o anormales) </t>
  </si>
  <si>
    <t>Al menos 1 vez en el último año.</t>
  </si>
  <si>
    <t>No se a presentado en los últimos 5 años.</t>
  </si>
  <si>
    <t>Al menos 1 vez en el últimos 5 año.</t>
  </si>
  <si>
    <t>Al menos 1 vez en los últimos 2 año.</t>
  </si>
  <si>
    <t>Mas de 1 vez al año.</t>
  </si>
  <si>
    <t>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que suceda.</t>
  </si>
  <si>
    <r>
      <t>Causa
Raíz
(</t>
    </r>
    <r>
      <rPr>
        <sz val="14"/>
        <rFont val="Arial Narrow"/>
        <family val="2"/>
      </rPr>
      <t xml:space="preserve">iniciar con la palabra </t>
    </r>
    <r>
      <rPr>
        <b/>
        <sz val="14"/>
        <rFont val="Arial Narrow"/>
        <family val="2"/>
      </rPr>
      <t xml:space="preserve">
"debido a" "y")</t>
    </r>
  </si>
  <si>
    <t>La matriz Institucional de riesgo inherente y residual presenta en el estado del proceso antes y después de aplicar los debidos controles</t>
  </si>
  <si>
    <t xml:space="preserve">Clasificación
de Riesgo </t>
  </si>
  <si>
    <t xml:space="preserve">Factor 
de Riesgo </t>
  </si>
  <si>
    <t>Talento Humano</t>
  </si>
  <si>
    <t xml:space="preserve">Infraestructura </t>
  </si>
  <si>
    <t xml:space="preserve">Tecnología </t>
  </si>
  <si>
    <t>Evento Externo</t>
  </si>
  <si>
    <t xml:space="preserve">Semanal </t>
  </si>
  <si>
    <t>Diaria</t>
  </si>
  <si>
    <t>F11</t>
  </si>
  <si>
    <t>¿Quién lo establece?</t>
  </si>
  <si>
    <t>¿Qué es?</t>
  </si>
  <si>
    <t>Politica de Administración del riesgos</t>
  </si>
  <si>
    <t xml:space="preserve">Metodologia de Riesgos </t>
  </si>
  <si>
    <t>MATRIZ FODA PARA IDENTIFICACIÓN DEL CONTEXTO DEL PROCESO.</t>
  </si>
  <si>
    <t xml:space="preserve">ACCIÓN U OMISION  +  USO DE PODER  +  DESVIACIÓN DE LA GESTIÓN DE LO PÚBLICO + BENEFICIO PRIVADO </t>
  </si>
  <si>
    <t>Fecha de aprobación:</t>
  </si>
  <si>
    <t xml:space="preserve">Versión: </t>
  </si>
  <si>
    <t>Código:</t>
  </si>
  <si>
    <r>
      <t xml:space="preserve">MATRIZ INSTITUCIONAL DE 
RIESGOS DE </t>
    </r>
    <r>
      <rPr>
        <b/>
        <sz val="36"/>
        <color theme="0"/>
        <rFont val="Arial Narrow"/>
        <family val="2"/>
      </rPr>
      <t>CORRUPCIÓN</t>
    </r>
  </si>
  <si>
    <t>¿Qué se debe tener en cuenta?</t>
  </si>
  <si>
    <t xml:space="preserve">¿Qué debe contener? </t>
  </si>
  <si>
    <t>La alta Dirección</t>
  </si>
  <si>
    <t>Liderazgo de los lideres de cada proceso</t>
  </si>
  <si>
    <t xml:space="preserve">participacion de los diferentes comités </t>
  </si>
  <si>
    <t>O11</t>
  </si>
  <si>
    <t>O12</t>
  </si>
  <si>
    <t>O13</t>
  </si>
  <si>
    <t>O14</t>
  </si>
  <si>
    <t>Objetivo:</t>
  </si>
  <si>
    <t>Alcance:</t>
  </si>
  <si>
    <t>Tratamiento:</t>
  </si>
  <si>
    <t xml:space="preserve">Aceptación: </t>
  </si>
  <si>
    <t>Se debe establecer con los objetivos estratégicos de la entidad como lo del proceso, gestionandio los riesgos a un nivel aceptable.</t>
  </si>
  <si>
    <t>F12</t>
  </si>
  <si>
    <t>F13</t>
  </si>
  <si>
    <t>F14</t>
  </si>
  <si>
    <t>F15</t>
  </si>
  <si>
    <t>A11</t>
  </si>
  <si>
    <t>A12</t>
  </si>
  <si>
    <t>A13</t>
  </si>
  <si>
    <t>A14</t>
  </si>
  <si>
    <t>O15</t>
  </si>
  <si>
    <t>A15</t>
  </si>
  <si>
    <t xml:space="preserve">Objetivos Estratégicos de la Entidad </t>
  </si>
  <si>
    <t xml:space="preserve">Niveles de responsabilidad frente al manejo de riesgos
- Lineas de defensa </t>
  </si>
  <si>
    <t>Mecanismos de comunicación frente a la cultura y adherencia de la política de riesgos</t>
  </si>
  <si>
    <t>O16</t>
  </si>
  <si>
    <t>A16</t>
  </si>
  <si>
    <t>La administración de riesgos debe ser extensible y aplicable a todos los procesos de la entidad</t>
  </si>
  <si>
    <t>Decisión informada de tomar un riesgo particular
- Para riesgo de corrupción es inaceptable.</t>
  </si>
  <si>
    <t>Proceso para modificar el riesgo.</t>
  </si>
  <si>
    <t xml:space="preserve">Niveles de afectación 
- Economica o Reputacional </t>
  </si>
  <si>
    <t>La gestión o administración del riesgo establece lineamientos precisos acerca del tratamiento, manejo y seguimiento a los riesgos.</t>
  </si>
  <si>
    <t xml:space="preserve">Primera Línea de Defensa </t>
  </si>
  <si>
    <t xml:space="preserve">Segunda Línea de Defensa </t>
  </si>
  <si>
    <t xml:space="preserve">Análisis y definición 
de objetivos </t>
  </si>
  <si>
    <t>Análisis de objetivos estratégicos</t>
  </si>
  <si>
    <t>Análisis de los objetivos 
de proceso</t>
  </si>
  <si>
    <t>La entidad debe analizar los objetivos estratégicos e identificar los posibles riesgos que afectan su cumplimiento y que puedan ocasionar su éxito o fracaso.</t>
  </si>
  <si>
    <t>Estos deben estar alineados con la Misión y la Visión, es decir, asegurar que los objetivos de proceso contribuyan a los objetivos estratégicos.</t>
  </si>
  <si>
    <t>DI-GRI-FT-01</t>
  </si>
  <si>
    <t>V3</t>
  </si>
  <si>
    <t xml:space="preserve">Diseño y Creación: </t>
  </si>
  <si>
    <r>
      <t xml:space="preserve">Oscar Eduardo Enciso Guzmán
</t>
    </r>
    <r>
      <rPr>
        <b/>
        <sz val="14"/>
        <rFont val="Arial Narrow"/>
        <family val="2"/>
      </rPr>
      <t xml:space="preserve">Líder Gestión del Riesgo </t>
    </r>
  </si>
  <si>
    <t>Reviso:</t>
  </si>
  <si>
    <r>
      <t xml:space="preserve">Dra Gloria Libia Polania
</t>
    </r>
    <r>
      <rPr>
        <b/>
        <sz val="14"/>
        <rFont val="Arial Narrow"/>
        <family val="2"/>
      </rPr>
      <t xml:space="preserve">Jefe oficina Desarrollo Institucional </t>
    </r>
  </si>
  <si>
    <t>TODOS LOS PROCESOS</t>
  </si>
  <si>
    <t xml:space="preserve">aprobo: </t>
  </si>
  <si>
    <r>
      <t xml:space="preserve">Comité SIAR 
</t>
    </r>
    <r>
      <rPr>
        <b/>
        <sz val="14"/>
        <rFont val="Arial Narrow"/>
        <family val="2"/>
      </rPr>
      <t>Subred Integrada de Servicios de Salud Sur E.S.E</t>
    </r>
  </si>
  <si>
    <r>
      <t xml:space="preserve">MATRIZ INSTITUCIONAL DE 
RIESGOS DE </t>
    </r>
    <r>
      <rPr>
        <b/>
        <sz val="48"/>
        <rFont val="Arial Narrow"/>
        <family val="2"/>
      </rPr>
      <t>GESTIÓN</t>
    </r>
  </si>
  <si>
    <r>
      <t xml:space="preserve">MATRIZ INSTITUCIONAL DE 
RIESGOS DE </t>
    </r>
    <r>
      <rPr>
        <b/>
        <sz val="36"/>
        <rFont val="Arial Narrow"/>
        <family val="2"/>
      </rPr>
      <t>GESTIÓN</t>
    </r>
  </si>
  <si>
    <t xml:space="preserve">METODOLOGÍA DE RIESGOS </t>
  </si>
  <si>
    <t xml:space="preserve">Análisis y definición de objetivos </t>
  </si>
  <si>
    <t>Analísis de Riesgos</t>
  </si>
  <si>
    <t xml:space="preserve">Análisis de Causa </t>
  </si>
  <si>
    <t xml:space="preserve">Determinar probabilidad </t>
  </si>
  <si>
    <t>Determinar consecuencias o nivel de impacto</t>
  </si>
  <si>
    <t>Cálculo de la probabilidad e impacto</t>
  </si>
  <si>
    <t xml:space="preserve">Mapa de calor </t>
  </si>
  <si>
    <t xml:space="preserve">Criterio para calificar la probabilidad </t>
  </si>
  <si>
    <t xml:space="preserve">Criterio para calificar el impacto </t>
  </si>
  <si>
    <t xml:space="preserve">Análisis de impacto </t>
  </si>
  <si>
    <t>Análisis de los objetivos de proceso</t>
  </si>
  <si>
    <t xml:space="preserve">Evaluación de riesgos </t>
  </si>
  <si>
    <t xml:space="preserve">Riesgos antes y después de los controles </t>
  </si>
  <si>
    <t>Antes</t>
  </si>
  <si>
    <t>Se identifican los riesgos inherentes o subyacentes que pueden afectar el cumplimiento de los objetivos estratégicos y de proceso.</t>
  </si>
  <si>
    <t xml:space="preserve">Establecimiento del Contexto </t>
  </si>
  <si>
    <t xml:space="preserve">Causas o fallas </t>
  </si>
  <si>
    <t xml:space="preserve">Externo </t>
  </si>
  <si>
    <t xml:space="preserve">Políticos </t>
  </si>
  <si>
    <t>Se identifican las causas o fallas que pueden dar origen a la materialización del riesgo.</t>
  </si>
  <si>
    <t xml:space="preserve">Económicos y Financieros </t>
  </si>
  <si>
    <t>Sociales y Culturales</t>
  </si>
  <si>
    <t xml:space="preserve">Controles </t>
  </si>
  <si>
    <t>Tecnológicos</t>
  </si>
  <si>
    <t>Para cada causa se identifica el control o controles</t>
  </si>
  <si>
    <t>Ambientales</t>
  </si>
  <si>
    <t xml:space="preserve">Legales y Reglamentarios </t>
  </si>
  <si>
    <t>Después</t>
  </si>
  <si>
    <t>Interno</t>
  </si>
  <si>
    <t>Características o aspectos esenciales para alcanzar sus objetivos</t>
  </si>
  <si>
    <t>Evaluar si los controles están bien diseñados para mitigar el riesgo y si estos se ejecutan como fueron diseñados.</t>
  </si>
  <si>
    <t xml:space="preserve">Estructura Organizacional </t>
  </si>
  <si>
    <t xml:space="preserve">Funciones y Respomsabilidades </t>
  </si>
  <si>
    <t xml:space="preserve">Recursos y conocimientos con que cuenta la Entidad </t>
  </si>
  <si>
    <t>Valoración de los controles 
Diseño de controles</t>
  </si>
  <si>
    <t xml:space="preserve">Variables a evaluar </t>
  </si>
  <si>
    <t>Paso 1</t>
  </si>
  <si>
    <t>Debe tener definido el responsable de llevar a cabo la actividad de control.</t>
  </si>
  <si>
    <t>Relaciones con las partes involucradas o grupos de valor</t>
  </si>
  <si>
    <t>Paso 2</t>
  </si>
  <si>
    <t>Debe tener una periodicidad definida para su ejecución.</t>
  </si>
  <si>
    <t xml:space="preserve">Cultura Organizacional </t>
  </si>
  <si>
    <t>Paso 3</t>
  </si>
  <si>
    <t>Debe indicar cuál es el propósito del control.</t>
  </si>
  <si>
    <t>Proceso</t>
  </si>
  <si>
    <t>Objetivo y Alcance del proceso</t>
  </si>
  <si>
    <t>Paso 4</t>
  </si>
  <si>
    <t>Debe establecer el cómo se realiza la actividad de control.</t>
  </si>
  <si>
    <t>Procedimientos asociados</t>
  </si>
  <si>
    <t>Paso 5</t>
  </si>
  <si>
    <t>Debe indicar qué pasa con las observaciones o desviaciones resultantes de ejecutar el control.</t>
  </si>
  <si>
    <t xml:space="preserve">Responsabilidad del proceso </t>
  </si>
  <si>
    <t>Paso 6</t>
  </si>
  <si>
    <t>Debe dejar evidencia de la ejecución del control.</t>
  </si>
  <si>
    <t xml:space="preserve">Activos de seguridad digital del proceso </t>
  </si>
  <si>
    <t xml:space="preserve">Criterio de Evaluación </t>
  </si>
  <si>
    <t xml:space="preserve">Aspecto a evaluar en el diseño del control </t>
  </si>
  <si>
    <t xml:space="preserve">Tecnicas para la Identificacion de Riesgos </t>
  </si>
  <si>
    <t xml:space="preserve">Rango de calificación de la ejecución </t>
  </si>
  <si>
    <t xml:space="preserve">Peso en la evaluación de diseño de control </t>
  </si>
  <si>
    <t xml:space="preserve">Peso de la ejecución del control </t>
  </si>
  <si>
    <t>Peso del diseño de control</t>
  </si>
  <si>
    <t>Peso de la ejecución del control</t>
  </si>
  <si>
    <t>solides individual del control</t>
  </si>
  <si>
    <t>acciones para fortalecer el control</t>
  </si>
  <si>
    <t>Calificación de la solidez del conjunto de controles</t>
  </si>
  <si>
    <t xml:space="preserve">Tratamiento del Riesgo </t>
  </si>
  <si>
    <r>
      <t>MATRIZ INSTITUCIONAL DE 
RIESGOS DE</t>
    </r>
    <r>
      <rPr>
        <b/>
        <sz val="36"/>
        <rFont val="Arial Narrow"/>
        <family val="2"/>
      </rPr>
      <t xml:space="preserve"> GESTIÓN</t>
    </r>
  </si>
  <si>
    <t>INSTRUCTIVO MATRIZ INSTITUCIONAL DE RIESGOS "GESTIÓN"</t>
  </si>
  <si>
    <t xml:space="preserve">02. GESTIÓN JURÍDICA </t>
  </si>
  <si>
    <t xml:space="preserve">03. COMUNICACIÓN ESTRATÉGICA </t>
  </si>
  <si>
    <t xml:space="preserve">04. GESTIÓN DE LA CALIDAD </t>
  </si>
  <si>
    <t>05. PARTICIPACIÓN COMUNITARIA Y SERVICIO AL CIUDADANO</t>
  </si>
  <si>
    <t>06. GESTIÓN DE LA INFORMACIÓN TIC</t>
  </si>
  <si>
    <t>07. GESTIÓN DEL CONOCIMIENTO</t>
  </si>
  <si>
    <t>08. GESTIÓN DE SERVICIOS AMBULATORIOS</t>
  </si>
  <si>
    <t xml:space="preserve">09. GESTIÓN DE SERVICIOS HOSPITALARIOS </t>
  </si>
  <si>
    <t>10. GESTIÓN DE SERVICIOS DE URGENCIAS</t>
  </si>
  <si>
    <t>11. GESTIÓN DE SERVICIOS COMPLEMENTARIOS</t>
  </si>
  <si>
    <t xml:space="preserve">12. GESTIÓN DE RIESGO EN SALUD </t>
  </si>
  <si>
    <t xml:space="preserve">13. GESTIÓN DE TALENTO HUMANO </t>
  </si>
  <si>
    <t>14. GESTIÓN ADMINISTRATIVA</t>
  </si>
  <si>
    <t xml:space="preserve">15. GESTIÓN FINANCIERA </t>
  </si>
  <si>
    <t>16. CONTROL DE CONTRATACIÓN</t>
  </si>
  <si>
    <t>17. GESTIÓN AMBIENTAL</t>
  </si>
  <si>
    <t>18. GESTIÓN DOCUMENTAL</t>
  </si>
  <si>
    <t xml:space="preserve">19. CONTROL INTERNO DISCIPLINARIO </t>
  </si>
  <si>
    <t xml:space="preserve">20. CONTROL INTERNO </t>
  </si>
  <si>
    <t>01. Diseñar y administrar políticas, lineamientos, directrices, planes, programas, proyectos mediante metodologías, análisis de información, estudios e investigaciones, seguimiento y asesoría técnica, con el fin de generar conocimiento para la toma de decisiones y contribuir al cumplimiento de metas, objetivos y misión de la entidad.</t>
  </si>
  <si>
    <t>02. Asesorar y ejercer la defensa jurídica de la Entidad, representándola judicial y extrajudicialmente en los procesos y demás acciones legales que se instauren en su contra o que ésta deba promover de conformidad con los lineamientos legales, direccionados en la prevención del daño antijuridico.</t>
  </si>
  <si>
    <t>03. Desarrollar una cultura de la comunicación fundamentada en la información, el control y la evaluación, para la toma de decisiones y la mejora continua, implementando mecanismos de comunicación efectivos que permitan la correcta operación interna a través de los flujos de comunicación establecidos por la institución; en el marco de la transparencia y del derecho de acceso a la información pública, que fortalezca la comunicación y el diálogo con los grupos de Valor</t>
  </si>
  <si>
    <t>04. Promover la cultura de mejoramiento continuo a través de la implementación, consolidación y mantenimiento de los componentes del sistema obligatorio de garantía de la calidad, alineados al Direccionamiento estratégico de la Subred Integrada de Servicios de Salud Sur, que conlleve a la satisfacción del usuario y el aprendizaje institucional.</t>
  </si>
  <si>
    <t>05. Orientar y facilitar el acceso a los servicios de salud, promoviendo la exigibilidad de los derechos y cumplimiento de los deberes de la ciudadanía, desarrollando estrategias de interacción que fomenten los proceso de participación y control social, manteniendo los niveles de satisfacción de los usuarios familia y comunidad.</t>
  </si>
  <si>
    <t>06. Gestionar Las Necesidades Tics (Soporte, Plataforma Tecnológica, Sistemas de Información y Seguridad de la Información) y de la gestión de Información de la Subred en cumplimiento de la normatividad vigente mediante la implementación de estrategias que conlleven a garantizar la integridad, disponibilidad, confidencialidad y conservación de la información.</t>
  </si>
  <si>
    <t>07. Diseñar, implementar y ejecutar las acciones de docencia servicio, investigación e innovación, en mira de migrar hacia hospital universitario, para la generación, transformación, uso y transferencia del conocimiento, la gestión del capital intelectual, el apoyo en la formación del talento humano en salud y potencializar la capacidad competitiva de la subred sur.</t>
  </si>
  <si>
    <t>08. Brindar de manera oportuna, humanizada y con calidad la atencion en salud de los usuarios que demandan los servicios ambulatorios de la Subred Integrada de Servicios de Salud Sur, relacionada con medicina general, medicina especializada, salud oral y otros servicios de apoyo (trabajo social, psicologia, nutricion, vacunacion y enfermeria) con enfoque en gestión del riesgo.</t>
  </si>
  <si>
    <t>09. Brindar una adecuada atención a los usuarios que requieren los servicios de internación y quirúrgicos acorde con el modelo de atención en salud, en el marco de una atención humanizada con criterios de oportunidad, accesibilidad, pertinencia y seguridad, brindando información clara que contribuya al restablecimiento de su salud, minimizando la ocurrencia del riesgo clínico durante la prestación del servicio.</t>
  </si>
  <si>
    <t>10. Brindar de manera oportuna, segura, humanizada y con altos estándares de calidad la atención en salud de los usuarios que demandan la prestación de servicios de urgencias afín de estabilizar su condición clínica y definir la conducta pertinente en las Unidades de servicios de la Subred Integrada de Servicios de Salud Sur definidas para este fin</t>
  </si>
  <si>
    <t>11. Prestar servicios de apoyo diagnóstico y terapéutico contribuyendo en la atención integral de los usuarios, acorde con el modelo de atención en salud humanizada con criterios de oportunidad, accesibilidad, pertinencia y seguridad buscando minimizar la materialización de riesgos clínicos.</t>
  </si>
  <si>
    <t>12. Disponer de un diagnostico de salud y calidad de vida actualizado de manera periódica, que permita definir las acciones en salud bajo el modelo de prestación de servicios que den respuesta a las necesidades y riesgos identificados a nivel individual, colectivo y poblacional, permitiendo así determinar la efectividad de las intervenciones realizadas a la comunidad usuaria de la Subred Sur.</t>
  </si>
  <si>
    <t>13. Identificar y gestionar las necesidades del talento humano, desde su planeación, ingreso, permanencia y desvinculación, que promuevan el mejoramiento de su calidad de vida y desarrollo de sus competencias, enfocadas a fortalecer la cultura de servicio humanizado y de mejoramiento continuo.</t>
  </si>
  <si>
    <t>14. Brindar de manera eficaz y oportuna los servicios requeridos desde el componente administrativo por los diferentes procesos de la subred sur, aportando al cumplimiento de la misionalidad institucional.</t>
  </si>
  <si>
    <t>15. Administrar el Ciclo de Efectivo de la Subred Integrada de Servicios de Salud Sur.</t>
  </si>
  <si>
    <t>16. Realizar la contratación de bienes, servicios, consultorías y obras de manera oportuna cumpliendo con la normatividad vigente , alineados al Direccionamiento estratégico a fin de contribuir al logro de los objetivos de la entidad.</t>
  </si>
  <si>
    <t>17. Desarrollar diagnostico ambiental para establecer las acciones necesarias para la prevencion y mitigacion de los impactos ambientales, gestionando la construccion de entornos saludables de los grupo de valor garantizando el cumplimiento a los requisitos normativos e internos establecidos en la entidad.</t>
  </si>
  <si>
    <t>18. Planear, organizar y controlar el manejo de la documentación e información fisica y electronica producida y recibida en virtud de las funciones desarrolladas en la Subred Integrada de Servicios de salud Sur ESE, implementando las pautas, estándares, metodologías, procedimientos, para la creación, uso, mantenimiento, retención, acceso, disponibilidad para la consulta, preservación y conservación de la información, facilitando de esta manera la utilización y ubicación de la información para garantizar la protección del patrimonio documental de la entidad en cumplimiento de la normatividad archivística vigente.</t>
  </si>
  <si>
    <t>19. Adelantar trámite tendiente a establecer responsabilidad disciplinaria de servidores y exservidores públicos de la Subred integrada de Servicios de Salud Sur E.S.E. originadas en incumplimiento de funciones. Igualmente, implementar estrategias de sensibilización, con el fin de prevenir la incursión en conductas contrarias al derecho disciplinario por parte de funcionarios de la entidad.</t>
  </si>
  <si>
    <t>20. Verificar la efectividad del Sistema de control interno en la Subred Integrada de Servicios de Salud Sur mediante la evaluación y análisis de la gestion de los procesos, basados en la gestion del riesgo, con el fin de generar recomendaciones que orienten y contribuyan al mejoramiento continuo de la entidad, en concordancia con el Direccionamiento Estratégico.</t>
  </si>
  <si>
    <t>Riesgo Estratégico</t>
  </si>
  <si>
    <t>Riesgo Gerencial</t>
  </si>
  <si>
    <t>Riesgo Financiero</t>
  </si>
  <si>
    <t>Riesgo Tecnológico</t>
  </si>
  <si>
    <t xml:space="preserve">Riesgo de Cumplimiento </t>
  </si>
  <si>
    <t>Riesgo en Salud</t>
  </si>
  <si>
    <t xml:space="preserve">Riesgo Clínico  </t>
  </si>
  <si>
    <t>Riesgo Operacional</t>
  </si>
  <si>
    <t xml:space="preserve">Riesgo Actuarial </t>
  </si>
  <si>
    <t xml:space="preserve">Riesgo de Liquidez </t>
  </si>
  <si>
    <t>Riesgo de Crédito</t>
  </si>
  <si>
    <t>Riesgo de Mercado de Capitales</t>
  </si>
  <si>
    <t xml:space="preserve">Riesgo de Grupo </t>
  </si>
  <si>
    <t xml:space="preserve">Riesgo Reputacional </t>
  </si>
  <si>
    <t xml:space="preserve">Riesgo de fallas en el Mercado de Salud </t>
  </si>
  <si>
    <t>Riesgos SARLAFT</t>
  </si>
  <si>
    <t xml:space="preserve">2 FASE </t>
  </si>
  <si>
    <t>3 FASE</t>
  </si>
  <si>
    <t xml:space="preserve">Autoridad y Responsabilidad  </t>
  </si>
  <si>
    <t xml:space="preserve">Valoración de Riesgos </t>
  </si>
  <si>
    <t>El riesgo afecta la imagen de la entidad con efecto publicitario sostenido a nivel de sector administrativo, nivel departamental o municipal.</t>
  </si>
  <si>
    <r>
      <t>1.</t>
    </r>
    <r>
      <rPr>
        <b/>
        <sz val="11"/>
        <rFont val="Arial Narrow"/>
        <family val="2"/>
      </rPr>
      <t xml:space="preserve"> Hoja Contexto Estratégico: </t>
    </r>
    <r>
      <rPr>
        <sz val="11"/>
        <rFont val="Arial Narrow"/>
        <family val="2"/>
      </rPr>
      <t>Se encuentar el informe FODA correspondiente a la Subred.</t>
    </r>
  </si>
  <si>
    <r>
      <t xml:space="preserve">2. </t>
    </r>
    <r>
      <rPr>
        <b/>
        <sz val="11"/>
        <rFont val="Arial Narrow"/>
        <family val="2"/>
      </rPr>
      <t>Hoja Contexto Estratégico por Proceso</t>
    </r>
    <r>
      <rPr>
        <sz val="11"/>
        <rFont val="Arial Narrow"/>
        <family val="2"/>
      </rPr>
      <t>: Diligenciar el FODA del Proceso.</t>
    </r>
  </si>
  <si>
    <r>
      <t xml:space="preserve">3. </t>
    </r>
    <r>
      <rPr>
        <b/>
        <sz val="11"/>
        <rFont val="Arial Narrow"/>
        <family val="2"/>
      </rPr>
      <t>Hoja Matriz Institucional de Riesgos:</t>
    </r>
    <r>
      <rPr>
        <sz val="11"/>
        <rFont val="Arial Narrow"/>
        <family val="2"/>
      </rPr>
      <t xml:space="preserve"> Identificación,  evaluación, analísis, valoración, plan de acción y autocontrol de riesgos institucionales.</t>
    </r>
  </si>
  <si>
    <r>
      <t xml:space="preserve">3.1 </t>
    </r>
    <r>
      <rPr>
        <b/>
        <sz val="11"/>
        <rFont val="Arial Narrow"/>
        <family val="2"/>
      </rPr>
      <t xml:space="preserve">N° </t>
    </r>
    <r>
      <rPr>
        <sz val="11"/>
        <rFont val="Arial Narrow"/>
        <family val="2"/>
      </rPr>
      <t>Número de riesgo identificado.</t>
    </r>
  </si>
  <si>
    <r>
      <t xml:space="preserve">3.4 </t>
    </r>
    <r>
      <rPr>
        <b/>
        <sz val="11"/>
        <rFont val="Arial Narrow"/>
        <family val="2"/>
      </rPr>
      <t xml:space="preserve">Tipologia: </t>
    </r>
    <r>
      <rPr>
        <sz val="11"/>
        <rFont val="Arial Narrow"/>
        <family val="2"/>
      </rPr>
      <t>Se refiere aquellos riesgos que estén presentes en un sistema económico y reputacional. Y esta se deriva dentro de los Operacionales, de corrupción y seguridad digital.</t>
    </r>
  </si>
  <si>
    <r>
      <t xml:space="preserve">3.5 </t>
    </r>
    <r>
      <rPr>
        <b/>
        <sz val="11"/>
        <rFont val="Arial Narrow"/>
        <family val="2"/>
      </rPr>
      <t>Impacto</t>
    </r>
    <r>
      <rPr>
        <sz val="11"/>
        <rFont val="Arial Narrow"/>
        <family val="2"/>
      </rPr>
      <t>: El área de impacto es la consecuencia económica o reputacional a la cual se ve expuesta la organización en caso de materializarse un riesgo. Los impactos que aplican son afectación económica (o presupuestal) y reputacional.</t>
    </r>
  </si>
  <si>
    <r>
      <t xml:space="preserve">3.6 </t>
    </r>
    <r>
      <rPr>
        <b/>
        <sz val="11"/>
        <rFont val="Arial Narrow"/>
        <family val="2"/>
      </rPr>
      <t>Causa inmediata:</t>
    </r>
    <r>
      <rPr>
        <sz val="11"/>
        <rFont val="Arial Narrow"/>
        <family val="2"/>
      </rPr>
      <t xml:space="preserve"> Circunstancias o situaciones más evidentes sobre las cuales se presenta el riesgo, las mismas no constituyen la causa principal o base para que se presente el riesgo.</t>
    </r>
  </si>
  <si>
    <r>
      <t xml:space="preserve">3.7 </t>
    </r>
    <r>
      <rPr>
        <b/>
        <sz val="11"/>
        <rFont val="Arial Narrow"/>
        <family val="2"/>
      </rPr>
      <t>Causa Raiz:</t>
    </r>
    <r>
      <rPr>
        <sz val="11"/>
        <rFont val="Arial Narrow"/>
        <family val="2"/>
      </rPr>
      <t xml:space="preserve"> Es la causa principal o básica, corresponden a las razones por la cuales se puede presentar el riesgo.</t>
    </r>
  </si>
  <si>
    <r>
      <t xml:space="preserve">3.8 </t>
    </r>
    <r>
      <rPr>
        <b/>
        <sz val="11"/>
        <rFont val="Arial Narrow"/>
        <family val="2"/>
      </rPr>
      <t xml:space="preserve">Riesgo: </t>
    </r>
    <r>
      <rPr>
        <sz val="11"/>
        <rFont val="Arial Narrow"/>
        <family val="2"/>
      </rPr>
      <t>posibilidad del Impacto + causa imediata + causa raiz  (siempre debe empezar el riesgo con "posibilidad de").</t>
    </r>
  </si>
  <si>
    <r>
      <t xml:space="preserve">3.10 </t>
    </r>
    <r>
      <rPr>
        <b/>
        <sz val="11"/>
        <rFont val="Arial Narrow"/>
        <family val="2"/>
      </rPr>
      <t xml:space="preserve">Clasificación del riesgo: </t>
    </r>
    <r>
      <rPr>
        <sz val="11"/>
        <rFont val="Arial Narrow"/>
        <family val="2"/>
      </rPr>
      <t>Seleccione de las listas desplegables según corresponda el factor del riesgo.</t>
    </r>
  </si>
  <si>
    <r>
      <t xml:space="preserve">4.1 </t>
    </r>
    <r>
      <rPr>
        <b/>
        <sz val="11"/>
        <rFont val="Arial Narrow"/>
        <family val="2"/>
      </rPr>
      <t>Frecuencia:</t>
    </r>
    <r>
      <rPr>
        <sz val="11"/>
        <rFont val="Arial Narrow"/>
        <family val="2"/>
      </rPr>
      <t xml:space="preserve"> La exposición al riesgo estará asociada al proceso o actividad que se esté analizando, es decir, al número de veces que se pasa por el punto de riesgo en el periodo de 1 año.</t>
    </r>
  </si>
  <si>
    <r>
      <t xml:space="preserve">4.2 </t>
    </r>
    <r>
      <rPr>
        <b/>
        <sz val="11"/>
        <rFont val="Arial Narrow"/>
        <family val="2"/>
      </rPr>
      <t>Probabilidad:</t>
    </r>
    <r>
      <rPr>
        <sz val="11"/>
        <rFont val="Arial Narrow"/>
        <family val="2"/>
      </rPr>
      <t xml:space="preserve"> se seleccionara automaticamente dependiendo de su actividad. Dependiendo el analisis en la tabla de probabilidad de la Hoja #4.</t>
    </r>
  </si>
  <si>
    <r>
      <t>4.3</t>
    </r>
    <r>
      <rPr>
        <b/>
        <sz val="11"/>
        <rFont val="Arial Narrow"/>
        <family val="2"/>
      </rPr>
      <t xml:space="preserve"> Impacto:</t>
    </r>
    <r>
      <rPr>
        <sz val="11"/>
        <rFont val="Arial Narrow"/>
        <family val="2"/>
      </rPr>
      <t xml:space="preserve"> Son las consecuencias que puede ocasionar a la entidad la materalización del riesgo</t>
    </r>
    <r>
      <rPr>
        <b/>
        <sz val="11"/>
        <rFont val="Arial Narrow"/>
        <family val="2"/>
      </rPr>
      <t xml:space="preserve">, </t>
    </r>
    <r>
      <rPr>
        <sz val="11"/>
        <rFont val="Arial Narrow"/>
        <family val="2"/>
      </rPr>
      <t>y estan asociadas frente a la afectacion economica y reputacional de la entidad. Dependiendo el analisis en la tabla de probabilidad de la Hoja #4.</t>
    </r>
  </si>
  <si>
    <r>
      <t xml:space="preserve">4.4 </t>
    </r>
    <r>
      <rPr>
        <b/>
        <sz val="11"/>
        <rFont val="Arial Narrow"/>
        <family val="2"/>
      </rPr>
      <t xml:space="preserve">Riesgos Inherente / Zona de riesgo: </t>
    </r>
    <r>
      <rPr>
        <sz val="11"/>
        <rFont val="Arial Narrow"/>
        <family val="2"/>
      </rPr>
      <t>Es la combinación de la probabilidad e impacto y se refeljará en el cuadrante y/o zona del cuadro de calor antes de aplicarsen los controles (vease # 6.5 de la Mapa de calor).</t>
    </r>
  </si>
  <si>
    <r>
      <rPr>
        <b/>
        <sz val="11"/>
        <rFont val="Arial Narrow"/>
        <family val="2"/>
      </rPr>
      <t>Responsable:</t>
    </r>
    <r>
      <rPr>
        <sz val="11"/>
        <rFont val="Arial Narrow"/>
        <family val="2"/>
      </rPr>
      <t xml:space="preserve"> Identifica el cargo del servidor que ejecuta el control, en caso de que sean controles automáticos se identificará el sistema que realiza la actividad.</t>
    </r>
  </si>
  <si>
    <r>
      <rPr>
        <b/>
        <sz val="11"/>
        <rFont val="Arial Narrow"/>
        <family val="2"/>
      </rPr>
      <t xml:space="preserve">Acción: </t>
    </r>
    <r>
      <rPr>
        <sz val="11"/>
        <rFont val="Arial Narrow"/>
        <family val="2"/>
      </rPr>
      <t>Se determina mediante verbos que indican la acción que deben realizar como parte del control.</t>
    </r>
  </si>
  <si>
    <r>
      <rPr>
        <b/>
        <sz val="11"/>
        <rFont val="Arial Narrow"/>
        <family val="2"/>
      </rPr>
      <t>Complemento: C</t>
    </r>
    <r>
      <rPr>
        <sz val="11"/>
        <rFont val="Arial Narrow"/>
        <family val="2"/>
      </rPr>
      <t>orresponde a los detalles que permiten identificar claramente el objeto del control.</t>
    </r>
  </si>
  <si>
    <r>
      <t xml:space="preserve">5.2 </t>
    </r>
    <r>
      <rPr>
        <b/>
        <sz val="11"/>
        <rFont val="Arial Narrow"/>
        <family val="2"/>
      </rPr>
      <t>Probabilidad:</t>
    </r>
    <r>
      <rPr>
        <sz val="11"/>
        <rFont val="Arial Narrow"/>
        <family val="2"/>
      </rPr>
      <t xml:space="preserve"> Según la descripción del control aplicar si ataca directamente la probabilidad seleccionada en el numeral 4.1</t>
    </r>
  </si>
  <si>
    <r>
      <t xml:space="preserve">5.3 </t>
    </r>
    <r>
      <rPr>
        <b/>
        <sz val="11"/>
        <rFont val="Arial Narrow"/>
        <family val="2"/>
      </rPr>
      <t>Impacto: S</t>
    </r>
    <r>
      <rPr>
        <sz val="11"/>
        <rFont val="Arial Narrow"/>
        <family val="2"/>
      </rPr>
      <t>egún la descripción del control aplicar si ataca directamente la probabilidad seleccionada en el numeral 4.3</t>
    </r>
  </si>
  <si>
    <r>
      <t xml:space="preserve">5.4 </t>
    </r>
    <r>
      <rPr>
        <b/>
        <sz val="11"/>
        <rFont val="Arial Narrow"/>
        <family val="2"/>
      </rPr>
      <t>Control preventivo:</t>
    </r>
    <r>
      <rPr>
        <sz val="11"/>
        <rFont val="Arial Narrow"/>
        <family val="2"/>
      </rPr>
      <t xml:space="preserve"> Control accionado en la entrada del proceso y antes de que se realice la actividad originadora del riesgo, se busca establecer las condiciones que aseguren el resultado final esperado. </t>
    </r>
  </si>
  <si>
    <r>
      <t>5.5</t>
    </r>
    <r>
      <rPr>
        <b/>
        <sz val="11"/>
        <rFont val="Arial Narrow"/>
        <family val="2"/>
      </rPr>
      <t xml:space="preserve"> Control detectivo: </t>
    </r>
    <r>
      <rPr>
        <sz val="11"/>
        <rFont val="Arial Narrow"/>
        <family val="2"/>
      </rPr>
      <t>control accionado durante la ejecución del proceso. Estos controles detectan el riesgo, pero generan reprocesos.</t>
    </r>
  </si>
  <si>
    <r>
      <t xml:space="preserve">5.6 </t>
    </r>
    <r>
      <rPr>
        <b/>
        <sz val="11"/>
        <rFont val="Arial Narrow"/>
        <family val="2"/>
      </rPr>
      <t xml:space="preserve">Control correctivo: </t>
    </r>
    <r>
      <rPr>
        <sz val="11"/>
        <rFont val="Arial Narrow"/>
        <family val="2"/>
      </rPr>
      <t>control accionado en la salida del proceso y después de que se materializa el riesgo. Estos controles tienen costos implícitos.</t>
    </r>
  </si>
  <si>
    <r>
      <t xml:space="preserve">5.7 </t>
    </r>
    <r>
      <rPr>
        <b/>
        <sz val="11"/>
        <rFont val="Arial Narrow"/>
        <family val="2"/>
      </rPr>
      <t>Automático:</t>
    </r>
    <r>
      <rPr>
        <sz val="11"/>
        <rFont val="Arial Narrow"/>
        <family val="2"/>
      </rPr>
      <t xml:space="preserve"> Son actividades de procesamiento o validación de información que se ejecutan por un sistema y/o aplicativo de manera automática sin la intervención de personas para su realización.</t>
    </r>
  </si>
  <si>
    <r>
      <t>5.8</t>
    </r>
    <r>
      <rPr>
        <b/>
        <sz val="11"/>
        <rFont val="Arial Narrow"/>
        <family val="2"/>
      </rPr>
      <t xml:space="preserve"> Manual: </t>
    </r>
    <r>
      <rPr>
        <sz val="11"/>
        <rFont val="Arial Narrow"/>
        <family val="2"/>
      </rPr>
      <t>Controles que son ejecutados por una persona, tiene implícito el error humano.</t>
    </r>
  </si>
  <si>
    <r>
      <t>5.9</t>
    </r>
    <r>
      <rPr>
        <b/>
        <sz val="11"/>
        <rFont val="Arial Narrow"/>
        <family val="2"/>
      </rPr>
      <t xml:space="preserve"> Resultado: </t>
    </r>
    <r>
      <rPr>
        <sz val="11"/>
        <rFont val="Arial Narrow"/>
        <family val="2"/>
      </rPr>
      <t>es el valor del control implementado para el riesgo identificado</t>
    </r>
    <r>
      <rPr>
        <sz val="14"/>
        <rFont val="Arial Narrow"/>
        <family val="2"/>
      </rPr>
      <t xml:space="preserve"> (</t>
    </r>
    <r>
      <rPr>
        <sz val="11"/>
        <rFont val="Arial Narrow"/>
        <family val="2"/>
      </rPr>
      <t>cuantitativo (Tipo) + Cualitativo (Implementación)</t>
    </r>
    <r>
      <rPr>
        <sz val="14"/>
        <rFont val="Arial Narrow"/>
        <family val="2"/>
      </rPr>
      <t>)</t>
    </r>
  </si>
  <si>
    <r>
      <t>5.10</t>
    </r>
    <r>
      <rPr>
        <b/>
        <sz val="11"/>
        <rFont val="Arial Narrow"/>
        <family val="2"/>
      </rPr>
      <t xml:space="preserve"> Porcentaje de efectividad (Y): </t>
    </r>
    <r>
      <rPr>
        <sz val="11"/>
        <rFont val="Arial Narrow"/>
        <family val="2"/>
      </rPr>
      <t>Realice la siguiente ecuación.</t>
    </r>
  </si>
  <si>
    <r>
      <t>5.11</t>
    </r>
    <r>
      <rPr>
        <b/>
        <sz val="11"/>
        <rFont val="Arial Narrow"/>
        <family val="2"/>
      </rPr>
      <t xml:space="preserve"> Porcentaje de efectividad (X): </t>
    </r>
    <r>
      <rPr>
        <sz val="11"/>
        <rFont val="Arial Narrow"/>
        <family val="2"/>
      </rPr>
      <t>Realice la siguiente ecuación .</t>
    </r>
  </si>
  <si>
    <r>
      <t xml:space="preserve">5.12 </t>
    </r>
    <r>
      <rPr>
        <b/>
        <sz val="11"/>
        <rFont val="Arial Narrow"/>
        <family val="2"/>
      </rPr>
      <t>Documentación:</t>
    </r>
    <r>
      <rPr>
        <sz val="11"/>
        <rFont val="Arial Narrow"/>
        <family val="2"/>
      </rPr>
      <t xml:space="preserve"> </t>
    </r>
  </si>
  <si>
    <r>
      <rPr>
        <b/>
        <sz val="11"/>
        <rFont val="Arial Narrow"/>
        <family val="2"/>
      </rPr>
      <t xml:space="preserve">Documentado: </t>
    </r>
    <r>
      <rPr>
        <sz val="11"/>
        <rFont val="Arial Narrow"/>
        <family val="2"/>
      </rPr>
      <t>Controles que están documentados en el proceso, ya sea en manuales, procedimientos, flujogramas o cualquier otro documento propio del proceso.</t>
    </r>
  </si>
  <si>
    <r>
      <rPr>
        <b/>
        <sz val="11"/>
        <rFont val="Arial Narrow"/>
        <family val="2"/>
      </rPr>
      <t>Sin Documentar:</t>
    </r>
    <r>
      <rPr>
        <sz val="11"/>
        <rFont val="Arial Narrow"/>
        <family val="2"/>
      </rPr>
      <t xml:space="preserve"> Identifica a los controles que pese a que se ejecutan en el proceso no se encuentran documentados en ningún documento propio del proceso .</t>
    </r>
  </si>
  <si>
    <r>
      <t xml:space="preserve">5.13 </t>
    </r>
    <r>
      <rPr>
        <b/>
        <sz val="11"/>
        <rFont val="Arial Narrow"/>
        <family val="2"/>
      </rPr>
      <t>Frecuencia:</t>
    </r>
    <r>
      <rPr>
        <sz val="11"/>
        <rFont val="Arial Narrow"/>
        <family val="2"/>
      </rPr>
      <t xml:space="preserve"> </t>
    </r>
  </si>
  <si>
    <r>
      <rPr>
        <b/>
        <sz val="11"/>
        <rFont val="Arial Narrow"/>
        <family val="2"/>
      </rPr>
      <t xml:space="preserve">Continua: </t>
    </r>
    <r>
      <rPr>
        <sz val="11"/>
        <rFont val="Arial Narrow"/>
        <family val="2"/>
      </rPr>
      <t>El control se aplica siempre que se realiza la actividad que conlleva el riesgo.</t>
    </r>
  </si>
  <si>
    <r>
      <rPr>
        <b/>
        <sz val="11"/>
        <rFont val="Arial Narrow"/>
        <family val="2"/>
      </rPr>
      <t xml:space="preserve">Aleatoria: </t>
    </r>
    <r>
      <rPr>
        <sz val="11"/>
        <rFont val="Arial Narrow"/>
        <family val="2"/>
      </rPr>
      <t>El control se aplica aleatoriamente a la actividad que conlleva el riesgo.</t>
    </r>
  </si>
  <si>
    <r>
      <t xml:space="preserve">5.14 </t>
    </r>
    <r>
      <rPr>
        <b/>
        <sz val="11"/>
        <rFont val="Arial Narrow"/>
        <family val="2"/>
      </rPr>
      <t>Evidencia:</t>
    </r>
  </si>
  <si>
    <r>
      <rPr>
        <b/>
        <sz val="11"/>
        <rFont val="Arial Narrow"/>
        <family val="2"/>
      </rPr>
      <t>Con Registro:</t>
    </r>
    <r>
      <rPr>
        <sz val="11"/>
        <rFont val="Arial Narrow"/>
        <family val="2"/>
      </rPr>
      <t xml:space="preserve"> El control deja un registro permite evidencia la ejecución del control.</t>
    </r>
  </si>
  <si>
    <r>
      <rPr>
        <b/>
        <sz val="11"/>
        <rFont val="Arial Narrow"/>
        <family val="2"/>
      </rPr>
      <t xml:space="preserve">Sin Registro: </t>
    </r>
    <r>
      <rPr>
        <sz val="11"/>
        <rFont val="Arial Narrow"/>
        <family val="2"/>
      </rPr>
      <t xml:space="preserve">El control no deja registro de la ejecución del control. </t>
    </r>
  </si>
  <si>
    <r>
      <t>5.15</t>
    </r>
    <r>
      <rPr>
        <b/>
        <sz val="11"/>
        <rFont val="Arial Narrow"/>
        <family val="2"/>
      </rPr>
      <t xml:space="preserve"> Actividad de control:</t>
    </r>
    <r>
      <rPr>
        <sz val="11"/>
        <rFont val="Arial Narrow"/>
        <family val="2"/>
      </rPr>
      <t xml:space="preserve"> es la accion que se realizará frente al control determinado para atacar el riesgo identificado .</t>
    </r>
  </si>
  <si>
    <r>
      <t xml:space="preserve">5.16 </t>
    </r>
    <r>
      <rPr>
        <b/>
        <sz val="11"/>
        <rFont val="Arial Narrow"/>
        <family val="2"/>
      </rPr>
      <t>Frecuencia:</t>
    </r>
    <r>
      <rPr>
        <sz val="11"/>
        <rFont val="Arial Narrow"/>
        <family val="2"/>
      </rPr>
      <t xml:space="preserve"> es la perioricidad con que se realiza la actividad para mitigar, o evitar la materializacion del riesgo identificado.</t>
    </r>
  </si>
  <si>
    <r>
      <t xml:space="preserve">5.17 </t>
    </r>
    <r>
      <rPr>
        <b/>
        <sz val="11"/>
        <rFont val="Arial Narrow"/>
        <family val="2"/>
      </rPr>
      <t>Soportes:</t>
    </r>
    <r>
      <rPr>
        <sz val="11"/>
        <rFont val="Arial Narrow"/>
        <family val="2"/>
      </rPr>
      <t xml:space="preserve"> es la evidencia que soporta la acción en la actividad de control.</t>
    </r>
  </si>
  <si>
    <r>
      <t xml:space="preserve">6.1 </t>
    </r>
    <r>
      <rPr>
        <b/>
        <sz val="11"/>
        <rFont val="Arial Narrow"/>
        <family val="2"/>
      </rPr>
      <t>Probabilidad:</t>
    </r>
    <r>
      <rPr>
        <sz val="11"/>
        <rFont val="Arial Narrow"/>
        <family val="2"/>
      </rPr>
      <t xml:space="preserve"> es el porcentaje en el que el riesgo disminuye al tener diversos controles que minimizan la oportunidad de ocurriencia. (se define automaticamente al momento de realizarse la operación matematica efectuada en la casilla 5.10)</t>
    </r>
  </si>
  <si>
    <r>
      <t>6.2</t>
    </r>
    <r>
      <rPr>
        <b/>
        <sz val="11"/>
        <rFont val="Arial Narrow"/>
        <family val="2"/>
      </rPr>
      <t xml:space="preserve"> Impacto:</t>
    </r>
    <r>
      <rPr>
        <sz val="11"/>
        <rFont val="Arial Narrow"/>
        <family val="2"/>
      </rPr>
      <t xml:space="preserve"> es el porcentaje en el que el riesgo disminuye al tener diversos controles que minimizan la oportunidad de ocurriencia. (se define automaticamente al momento de realizarse la operación matematica efactuada en la casilla 5.11)</t>
    </r>
  </si>
  <si>
    <r>
      <t xml:space="preserve">6.3 </t>
    </r>
    <r>
      <rPr>
        <b/>
        <sz val="11"/>
        <rFont val="Arial Narrow"/>
        <family val="2"/>
      </rPr>
      <t>Riesgos Residual / Zona de Riesgo:</t>
    </r>
    <r>
      <rPr>
        <sz val="11"/>
        <rFont val="Arial Narrow"/>
        <family val="2"/>
      </rPr>
      <t xml:space="preserve"> Es la combinación de la probabilidad e impacto y se refeljará en el cuadrante y/o zona del cuadro de calor despues de aplicarsen los debidos controles (vease # 6.5 de la Mapa de calor).</t>
    </r>
  </si>
  <si>
    <r>
      <t xml:space="preserve">6.4 </t>
    </r>
    <r>
      <rPr>
        <b/>
        <sz val="11"/>
        <rFont val="Arial Narrow"/>
        <family val="2"/>
      </rPr>
      <t>Tratamiento:</t>
    </r>
    <r>
      <rPr>
        <sz val="11"/>
        <rFont val="Arial Narrow"/>
        <family val="2"/>
      </rPr>
      <t xml:space="preserve"> Decisión que se toma frente a un determinado nivel de riesgo, dicha decisión puede ser aceptar, reducir o evitar. Se analiza frente al riesgo residual, esto para procesos en funcionamiento, cuando se trate de procesos nuevos , se procede a partir del riesgo inherente.</t>
    </r>
  </si>
  <si>
    <r>
      <rPr>
        <b/>
        <sz val="11"/>
        <rFont val="Arial Narrow"/>
        <family val="2"/>
      </rPr>
      <t>Tranferir:</t>
    </r>
    <r>
      <rPr>
        <sz val="11"/>
        <rFont val="Arial Narrow"/>
        <family val="2"/>
      </rPr>
      <t xml:space="preserve"> Después de realizar un análisis, se considera que la mejor estratégia es tercerizar el proceso o trasladar el riesgo a travez de seguros o pólizas, la responsabilidad econónomica recae sobre el tercero, pero la reputacional no.</t>
    </r>
  </si>
  <si>
    <r>
      <rPr>
        <b/>
        <sz val="11"/>
        <rFont val="Arial Narrow"/>
        <family val="2"/>
      </rPr>
      <t xml:space="preserve">Mitigar: </t>
    </r>
    <r>
      <rPr>
        <sz val="11"/>
        <rFont val="Arial Narrow"/>
        <family val="2"/>
      </rPr>
      <t>Después de realizar el análisis y considerar los niveles de riesgo se implementan acciones que mitiguen el nivel de riesgo, NO necesariamente es un control adiccional.</t>
    </r>
  </si>
  <si>
    <r>
      <rPr>
        <b/>
        <sz val="11"/>
        <rFont val="Arial Narrow"/>
        <family val="2"/>
      </rPr>
      <t xml:space="preserve">Aceptar: </t>
    </r>
    <r>
      <rPr>
        <sz val="11"/>
        <rFont val="Arial Narrow"/>
        <family val="2"/>
      </rPr>
      <t xml:space="preserve">Después de realizar el análisis y considerar los niveles de riesgo se determina asumir el mismo conociendo los efectos de su posible materialización </t>
    </r>
  </si>
  <si>
    <r>
      <rPr>
        <b/>
        <sz val="11"/>
        <rFont val="Arial Narrow"/>
        <family val="2"/>
      </rPr>
      <t>Evitar:</t>
    </r>
    <r>
      <rPr>
        <sz val="11"/>
        <rFont val="Arial Narrow"/>
        <family val="2"/>
      </rPr>
      <t xml:space="preserve"> Después de realizar un análisis y considerar que el nivel de riesgo es demasiado alto, se determina NO asumir la actividad que genera este riesgo </t>
    </r>
  </si>
  <si>
    <r>
      <t>7.1</t>
    </r>
    <r>
      <rPr>
        <b/>
        <sz val="11"/>
        <rFont val="Arial Narrow"/>
        <family val="2"/>
      </rPr>
      <t xml:space="preserve">  Plan de accion:</t>
    </r>
    <r>
      <rPr>
        <sz val="11"/>
        <rFont val="Arial Narrow"/>
        <family val="2"/>
      </rPr>
      <t xml:space="preserve"> La actividad pertinente, el responsable, fecha, seguimiento y estado (estableciendo inicio y finalización). </t>
    </r>
  </si>
  <si>
    <r>
      <t xml:space="preserve">7.2 </t>
    </r>
    <r>
      <rPr>
        <b/>
        <sz val="11"/>
        <rFont val="Arial Narrow"/>
        <family val="2"/>
      </rPr>
      <t xml:space="preserve">Plan de contingencia:  </t>
    </r>
    <r>
      <rPr>
        <sz val="11"/>
        <rFont val="Arial Narrow"/>
        <family val="2"/>
      </rPr>
      <t xml:space="preserve">actividad que se debe realizar de forma inmediata al momento de presenciar una materialización del riesgo identificado </t>
    </r>
  </si>
  <si>
    <r>
      <t>7.4</t>
    </r>
    <r>
      <rPr>
        <b/>
        <sz val="11"/>
        <rFont val="Arial Narrow"/>
        <family val="2"/>
      </rPr>
      <t xml:space="preserve"> Profesional responsable de la ejecución:</t>
    </r>
    <r>
      <rPr>
        <sz val="11"/>
        <rFont val="Arial Narrow"/>
        <family val="2"/>
      </rPr>
      <t xml:space="preserve"> Es el nombre o cargo de la persona que debe reaccionar de forma inmediata al momento de evidenciar una materialización del riesgo identificado</t>
    </r>
  </si>
  <si>
    <t>1 - Fase</t>
  </si>
  <si>
    <t>2 - Fase</t>
  </si>
  <si>
    <t>3 - Fase</t>
  </si>
  <si>
    <t xml:space="preserve">Autoridad y Responsabilidad </t>
  </si>
  <si>
    <t>V2</t>
  </si>
  <si>
    <t>Antes de dar inicio a la identificación de los Riesgos de su proceso tenga en cuenta que en la hoja 3. "Ciclo de Riesgos" va a encontrar celdas en color Verde (En estas debera documentar lo solicitado)
 y en las celdas de color azul en algunos casos va a tener que seleccionar de una lista desplegable y en otros casos aparecera un resultado ya que puede estar formulada.</t>
  </si>
  <si>
    <r>
      <t xml:space="preserve">3.9 </t>
    </r>
    <r>
      <rPr>
        <b/>
        <sz val="11"/>
        <rFont val="Arial Narrow"/>
        <family val="2"/>
      </rPr>
      <t>Factor de riesgo:</t>
    </r>
    <r>
      <rPr>
        <sz val="11"/>
        <rFont val="Arial Narrow"/>
        <family val="2"/>
      </rPr>
      <t xml:space="preserve"> permite agrupar los riesgos identificados, ve su clasificacion y manejo en el Manual de administracion del riesgos </t>
    </r>
  </si>
  <si>
    <t>Riesgo Legal</t>
  </si>
  <si>
    <t>Oficial</t>
  </si>
  <si>
    <t xml:space="preserve">OFICIAL DE CUMPLIMIENTO </t>
  </si>
  <si>
    <t xml:space="preserve">OFICIAL DE CUMPLIMIENTO SARLAFT </t>
  </si>
  <si>
    <t>Riesgo Ambiental</t>
  </si>
  <si>
    <t>Bimensual</t>
  </si>
  <si>
    <t>reputacional y económica</t>
  </si>
  <si>
    <t>económica y reputacional</t>
  </si>
  <si>
    <t>económica</t>
  </si>
  <si>
    <t>reputacional</t>
  </si>
  <si>
    <t>y/o el análisis oportuno.</t>
  </si>
  <si>
    <t>los cambios normativos en los incrementos de tarifas.</t>
  </si>
  <si>
    <t>EL subproceso de costos mensualmente envian la matriz de valores, con los costos de los servicios actualizados</t>
  </si>
  <si>
    <t xml:space="preserve">Subproceso de Mercadeo
Subproceso de costos </t>
  </si>
  <si>
    <t>Luz Stella Muñoz 
Lider del Mercadeo</t>
  </si>
  <si>
    <t>el profesional de mercadeo solicita a la dirección de complementarios los precios de las compras de los medicamentos</t>
  </si>
  <si>
    <t>EL profesional de mercadeo mensualmente ingresa a las paginas de los entes de control a fin de revisar los incrementos de norma de los servicios y medicamentos para actualizar las matrices institucionales</t>
  </si>
  <si>
    <t>1. Soporte de solitud
2. Matriz de valores 
3. Plan de beneficios</t>
  </si>
  <si>
    <t xml:space="preserve">1. Soporte de solicitud
2. Matriz de medicamentos
3. Plan de beneficios </t>
  </si>
  <si>
    <t>1. Soprte de verificación de las paginas 
2. Norma actualizada
3. Plan de beneficios</t>
  </si>
  <si>
    <t>debido a la falta del seguimiento, monitoreo</t>
  </si>
  <si>
    <t>Gestion financiera y Oficina Asesora de Desarrollo Institucional</t>
  </si>
  <si>
    <t>Johanna Andrea Mora Lopez - Profesional Especializado</t>
  </si>
  <si>
    <t>Oficina Asesora de Desarrollo Institucional</t>
  </si>
  <si>
    <t>los profesioanles de los procesos de gestion financiera y la oficina Desarrollo Institucional mensualmente revisaran el seguimiento y monitoreo a los convenios media la matriz de seguimientos a fin de detectar los tiempo de liquidación.</t>
  </si>
  <si>
    <t xml:space="preserve">1. Matriz de seguimiento
2. Actas de Reuniones SDS
</t>
  </si>
  <si>
    <t>El profesional del subproceso verifica mensualmente en la matriz de seguimiento los tiempos de los convenios a fin de generar alertas para dar cierre total del convenio</t>
  </si>
  <si>
    <t>Realizar reuniones mensuales con la Oficina de Contratacion de SDS, donde se realiza por medio de la la matriz de seguimiento de Convenios Interadministrativo de Subred Sur ESE, cruce de informacion donde se identifique los convenios en proceso de liquidacion y los avances de esta, para evitar perdida de competencia.</t>
  </si>
  <si>
    <t xml:space="preserve">Mensual </t>
  </si>
  <si>
    <t>Semestral</t>
  </si>
  <si>
    <t xml:space="preserve">Realizar reuniones de actualizacion de servicios ofertados y tarifas con las EAPB contratadas iniciando la vigencia, teniendo en cuenta la norma, caracterizacion de la poblacion, capacidad instalada y capacidad de talento humano </t>
  </si>
  <si>
    <t xml:space="preserve">Subproceso de Mercadeo y Oficina Asesora Desarrollo Institucional </t>
  </si>
  <si>
    <r>
      <t xml:space="preserve">1. Se realiza la verificación y validación de tarifas en los planes de beneficios contratos vs CUMS y CUPS 
2.  actualizo el plan de beneficios el el sistema Dinamica Gerencial 
3. informo la actualizacion de las tarifas inmediatamente a los procesos competentes para su ejecucion y gestión.                       4. Negociacion con las EAPB cada vigencia para actualizar y ajustar el incrmento de tarifas por norma. 
</t>
    </r>
    <r>
      <rPr>
        <b/>
        <sz val="14"/>
        <color rgb="FFFF0000"/>
        <rFont val="Arial Narrow"/>
        <family val="2"/>
      </rPr>
      <t>.</t>
    </r>
  </si>
  <si>
    <t>Subproceso de Mercadeo</t>
  </si>
  <si>
    <t>Lider de Mercadeo</t>
  </si>
  <si>
    <t>1. Matriz de seguimiento 
2. verificación de Secop (pantallazo)
3. Correo Electrónico  de seguimiento y alerta</t>
  </si>
  <si>
    <t xml:space="preserve">por deficiencia en el seguimiento a las obligaciones del convenio interadministrativo, </t>
  </si>
  <si>
    <t>debido a falencias en las responsabilidades y obligaciones en la supervisión,</t>
  </si>
  <si>
    <t xml:space="preserve">El profesional de apoyo alimenta mensualmente la matriz financiera de convenios y consolida los avances de las actividades ejecutadas de los convenios. </t>
  </si>
  <si>
    <t>Fondo de Desarrollo Local</t>
  </si>
  <si>
    <t xml:space="preserve">Edna Jimenez Chaves/
Jackson Ramirez Arias/
</t>
  </si>
  <si>
    <t xml:space="preserve">El Control de cumplimiento de las actividades y alertas de las cláusulas contractuales de los convenios se realiza a través de las siguientes actividades: 
1. Validar las cuentas de cobro de los contratistas de OPS y registrar la información en la matriz de Talento Humano por convenios de FDL.
2. Validar la facturación de los proveedores de lo que ha ingresado al almacén y cruzarlo con cartera para registrarlo en la matriz correspondiente. 
3. Consolidar la información validada de Talento Humano y proveedores en la matriz Financiera que es la herramienta para realizar el seguimiento y control de la ejecución de cada uno de los convenios. 
4. El Control de cumplimiento de actividades y alertas de las cláusulas contractuales de los convenios 
</t>
  </si>
  <si>
    <t>Facilitadoras Local de cada convenio.</t>
  </si>
  <si>
    <t xml:space="preserve">la no identificación oportuna de los aspectos relacionados con el incumplimiento de las cláusulas contractuales </t>
  </si>
  <si>
    <t xml:space="preserve">Las facilitadoras por medio de mesas de trabajo con las partes interesadas realizan seguimiento a la ejecución de los convenios. </t>
  </si>
  <si>
    <t>Edna Jimenez Chaves/
Jackson Ramirez Arias/</t>
  </si>
  <si>
    <t xml:space="preserve">y la demora en la recopilación de la información para la presentación de informes.  </t>
  </si>
  <si>
    <t>Las facilitadoras realizan el cronograma de actividades de acuerdo a los compnentes del objeto del contrato y el coordinador realiza seguimiento a cada una de las actividades registradas en el cronograma.</t>
  </si>
  <si>
    <t>debido a la inexactitud de los valores,</t>
  </si>
  <si>
    <t>posibles reportes de información mal suministrada y</t>
  </si>
  <si>
    <t xml:space="preserve">1. Se realiza reunión con Secretaria de Salud para firma de acta de pérdida de competencia 
2. Se notifica a la Oficina de Control Interno Disciplinario para los fines pertinentes.
NOTA: Teniendo en cuenta que el plazo para la liquidacion Bilateral es de 4 meses, de la liquidacion unilateral 2 meses y Accion Judicial (que puede ser Bilateral o unilateral) de 24 meses; pasado este tiempo se debe realizar acta de perdida de competencia por parte de la Entidad Contratante (SDS), la cual es firmada por ambas partes e inicia proceso Interno de Control Disciplinario </t>
  </si>
  <si>
    <t>Supervisor o apoyo a la supervisión designado</t>
  </si>
  <si>
    <t>por incumplimiento de las obligaciones contractuales (Convenios Interadministrativos y/o Contratos derivados)</t>
  </si>
  <si>
    <t>debido a falta de adherencia a lineamientos definidos en los Comités Operativos y/o técnicos,</t>
  </si>
  <si>
    <t xml:space="preserve">La supervisión de los convenios y/o de los contratos derivados del mismo, se realiza con el seguimiento a los compromisos y a las obligaciones contractuales mediante los informes mensuales del convenio y en los Comités Operativos y/o técnicos que se realizan mensualmente. </t>
  </si>
  <si>
    <t>Gestión de Proyectos</t>
  </si>
  <si>
    <t>Monica Salguero Cárdenas</t>
  </si>
  <si>
    <t>1. Seguimiento estricto al cumplimiento de compromisos definidos en cada Comité 
2.Fortalecer el seguimiento al cumplimiento de los compromisos contractuales  
3. Entrega de los informes en los plazos establecidos</t>
  </si>
  <si>
    <t xml:space="preserve">1. Apoyo de la supervisión de contratos  derivados y convenios 
2. Apoyo de la supervisión de contratos derivados y convenios
3. Apoyo de la supervisión de contratos derivados y convenios </t>
  </si>
  <si>
    <t xml:space="preserve">1. En reuniones de seguimiento a la ejecución de los protectos se informara al supervisor del contrato y convenio del incumplimiento de los compromisos contractuales 
2. El supervisor del contrato y convenio informa a la  Dirección de Contratación  del incumplimiento de los compromisos contractuales para quen se realice la gestión pertinente.  
3.  El supervisor del convenio informa a la  a Secretaria de Salud   del incumplimiento de los compromisos contractuales para que se definan las acciones a seguir.   </t>
  </si>
  <si>
    <t xml:space="preserve">Supervisores de los contratos </t>
  </si>
  <si>
    <t>deficiencias en el seguimiento a los compromisos contractuales</t>
  </si>
  <si>
    <t>Se fortalece la supervisión de los contratos derivados de los convenios  de manera mensual en los diferentes escenarios y se hace entrega  del informe de supervisión  a la Dirección de Contratación</t>
  </si>
  <si>
    <t>e inoportunidad en la presentación de reportes y/o informes.</t>
  </si>
  <si>
    <t>Los informes mensuales de los convenios se deben radicar en SDS  de manera oportuna, y deben dar cuenta de los avances de cada una de las actividades ejecutadas en el periodo 
 isión de los convenios y contratos registran mensualmente y de forma oportuna en el informe de los convenios, los  avances de la gestión realizada durante la ejecución de cada uno de los proyectos.</t>
  </si>
  <si>
    <t xml:space="preserve">
</t>
  </si>
  <si>
    <t>1. El proceso de Direccionamiento Estratégico y gestión Financiera mensualmente realiza el seguimiento a los convenios, por medio de la matriz establecida, a fin de verificar las fechas de terminacion del mismo y el inicio del proceso de liquidacion por parte del supervision designado.</t>
  </si>
  <si>
    <t xml:space="preserve">2. El profesional especializado del subproceso mensualmente revisa los convenios de la entidad para generar alertas y evitar la perdida de competencias. </t>
  </si>
  <si>
    <t>1. El subproceso de mercadeo mensualmente solicita al subproceso de costos la actualizacion de los valores reales de cada uno de los servicios de la entidad, a fin de parametrizar y negocear los costos insitucionales.</t>
  </si>
  <si>
    <t>2. El subproceso de mercadeo trimestralmente realiza un autocontro en la actualizacion de tarifas de servicios y medicamentos teniendo en cuenta la informacion que las áreas envian previamente para los ajustes en la plataforma Dinamica Gerencial.</t>
  </si>
  <si>
    <t xml:space="preserve">3. El subproceso de mercadeo realiza chequeos mensuales a la normativa establecida por los entes de control a fin de actualizar los costos institucionales y brindar mejores tarifas de forma competitiva.  </t>
  </si>
  <si>
    <t xml:space="preserve">1. El profesional de apoyo del subproceso del Fondo de Desarrollo Local mensualmente realiza seguimiento a la ejecución de los convenios mediante la matriz financiera e  informe de las obligaciones ejecutadas durante el periodo. </t>
  </si>
  <si>
    <t xml:space="preserve">2. Las facilitadoras del Fondo de Desarrollo Local mensulamente realizan mesas de trabajo de seguimiento de ejecución del convenio con las partes interesadas y se registra en actas de reunión. </t>
  </si>
  <si>
    <t xml:space="preserve">3. Las facilitadoras del Fondo de Desarrollo construyen cronograma general de actividades del convenio y mensualmente el coordinador le realizan seguimiento a su ejecución. </t>
  </si>
  <si>
    <t xml:space="preserve">1. Los profesionales que apoyan la supervisión de los convenios y/o de los contratos derivados del mismo, participan activamente en los Comités Operativos y/o técnicos mensuales y realizan seguimiento a los compromisos y a las obligaciones contractuales  </t>
  </si>
  <si>
    <t xml:space="preserve">2. Los profesionales que apoyan la supervisión de los contratos derivados de los convenios  realizan seguimiento mensual a los compromisos contractuales en diferentes escenarios y se consolida en el informe de supervisión  de cada uno de los contratos.  </t>
  </si>
  <si>
    <t>3. Los profesionales que apoyan tanto la supervisión de los convenios como los profesionales que apoyan la supervisión de los contratos derivados del mismo, registran mensualmente y de forma oportuna en el informe de los convenios, los  avances de la gestión realizada durante la ejecución de cada uno de los proyectos.</t>
  </si>
  <si>
    <t>por el vencimiento de términos jurídicos de los procesos en curso,</t>
  </si>
  <si>
    <t>debido a falta de seguimiento al registro, cargue, asistencia a audiencias y contestación oportuna de los procesos judiciales, tutelas y requerimientos jurídicos</t>
  </si>
  <si>
    <t>e inoportuna notificación de los movimientos de los procesos a los apoderados.</t>
  </si>
  <si>
    <t xml:space="preserve">1. La Jefe de la Oficina Jurídica realiza reuniones mensuales para hacer seguimiento de las actuaciones de la defensa oportuna, en la que se verifica que el apoderado designado efectue un seguimiento permanente a los procesos judiciales y extrajudiciales, mediante la revisión de los aplicativos SIPROJWEB a nivel Distrital y a nivel Nacional el de la Rama Judicial y en los despachos judiciales y extrajudiciales frente a las distintas etapas del proceso.             </t>
  </si>
  <si>
    <t>2. Los colaboradores de apoyo realizan seguimientos mensual a los procesos que tuvieron movimientos en el mes a reportar en el aplicativo SIPROJWEB y SIHO, para garantizar la gestión eficiente y oportuna de los procesos.</t>
  </si>
  <si>
    <t xml:space="preserve">La Jefe de la Oficina Jurídica realiza reuniones mensuales para hacer seguimiento de las actuaciones de la defensa oportuna, mediante la matriz de procesos judiciales, en la que se verifica que el apoderado designado efectúa un seguimiento permanente a los procesos judiciales y extrajudiciales, mediante la revisión de los aplicativos SIPROJWEB a nivel Distrital y a nivel Nacional el de la Rama Judicial y en los despachos judiciales y extrajudiciales frente a las distintas etapas del proceso.             </t>
  </si>
  <si>
    <t>Los colaboradores de apoyo realizan seguimientos mensual a los procesos que tuvieron movimientos en el mes a reportar en el aplicativo SIPROJWEB y SIHO y actualizan la matriz de procesos judiciales.</t>
  </si>
  <si>
    <t xml:space="preserve">1. Actas de Reunión 
2. Matriz de procesos Judiciales 
3. Pantallazos en SIPROJWEB </t>
  </si>
  <si>
    <t>Defensa Judicial</t>
  </si>
  <si>
    <t>Victor Castellanos
Profesional Administrativo</t>
  </si>
  <si>
    <t>1. Matriz de procesos Judiciales 
2. Pantallazos en SIPROJWEB y SIHO</t>
  </si>
  <si>
    <t>1. Matriz financiera
2. Presentación PowerPoint</t>
  </si>
  <si>
    <t>1. Actas de reunión</t>
  </si>
  <si>
    <t>1. Cronograma</t>
  </si>
  <si>
    <t>1. Informe Mensuales y 
Actas de Comités</t>
  </si>
  <si>
    <t xml:space="preserve">1. Informe mensual de supervisión de los contrato </t>
  </si>
  <si>
    <t>1. Informe mensual de seguimiento al convenio</t>
  </si>
  <si>
    <t>Asignación y seguimiento de los procesos por correo electrónico y registro en la matriz de procesos judiciales de la OAJ.</t>
  </si>
  <si>
    <t>Jefe de la Oficina Jurídica</t>
  </si>
  <si>
    <t xml:space="preserve">Subsanar en el menor tiempo posible la no contestación oportuna de los requerimientos, dejando los soportes pertinentes </t>
  </si>
  <si>
    <t>Defensa judicial</t>
  </si>
  <si>
    <t>colaboradores de la OJ</t>
  </si>
  <si>
    <t>por deterioro de la imagen institucional,</t>
  </si>
  <si>
    <t>debido a desinformación acerca de como actuar ante una situación de crisis,</t>
  </si>
  <si>
    <t xml:space="preserve">publicación de piezas no autorizadas y </t>
  </si>
  <si>
    <t>suministro de información no oficial a los medios de comunicación.</t>
  </si>
  <si>
    <r>
      <t>1. El profesional especializado referente en comunicación externa realiza bimestralmente capacitaciones a grupos de colaboradores específicos sobre el Manual para el manejo de una Situación de Crisis, el registro queda consignado en el Plan Estratégico de Comunicaciones, actas y listados de asistencia</t>
    </r>
    <r>
      <rPr>
        <b/>
        <sz val="12"/>
        <color indexed="10"/>
        <rFont val="Arial Narrow"/>
        <family val="2"/>
      </rPr>
      <t>.</t>
    </r>
    <r>
      <rPr>
        <b/>
        <sz val="12"/>
        <color indexed="9"/>
        <rFont val="Arial Narrow"/>
        <family val="2"/>
      </rPr>
      <t xml:space="preserve"> Así mismo, en la inducción y reinducción que se hace desde la Subred se socializa también dicho manual.</t>
    </r>
  </si>
  <si>
    <t>2. Se designa a un profesional administrativo en comunicación interna o externa por semana, con el fin de que a diario se realice un monitoreo de medios masivos y comunitarios de comunicación, esto se encuentra en la matriz de disponibilidad de comunicaciones. Además, se cuenta con un profesional especializado referente en comunicación externa designado a monitorear redes sociales 24 horas al día. Todos los registros quedan consignados en la matriz de monitoreo de medios masivos de comunicación y la matriz de monitoreo de medios comunitarios de comunicación que reposa en la Oficina Asesora de Comunicaciones.</t>
  </si>
  <si>
    <t xml:space="preserve">3. Se cuenta con una matriz de imagen institucional en la que bimestralmente los profesionales realizan evaluación de cada una de las sedes y/o Unidades para hacer seguimiento al cumplimiento del Manual de Imagen Institucional. </t>
  </si>
  <si>
    <t>El profesional especializado referente en comunicación externa realiza bimestralmente capacita a los colaboradores sobre el manejo de una situación de crisis.</t>
  </si>
  <si>
    <t>profesional administrativo en comunicación interna o externa por semana monitorea medios masivos y comunitarios de comunicación.</t>
  </si>
  <si>
    <t xml:space="preserve">Hacer seguimiento en cada una de las sedes y/o Unidades al cumplimiento del Manual de Imagen Institucional. </t>
  </si>
  <si>
    <t xml:space="preserve">1. Actas
2. Pretest
3. Postest
3. Análisis capacitaciones
</t>
  </si>
  <si>
    <t>Comunicación Interna
Comunicación Externa</t>
  </si>
  <si>
    <t>Jenifer Rubiano Sanchez
Profesional especializado</t>
  </si>
  <si>
    <t>1. Matriz de monitoreo de medios masivos de comunicación
Matriz de monitoreo de medios comunitarios de comunicación</t>
  </si>
  <si>
    <t>1. Matriz de imagen institucional
2. Acta</t>
  </si>
  <si>
    <t xml:space="preserve">*Actualizar y socializar el manual de crisis al cliente interno. 
*Capacitación de voceros.
*Gestión oportuna de medios en situaciones de crisis.
*Velar por el mantenimiento de la imagen institucional (señalética, carteleras, pantallas y letreros)  realizando acompañamiento en las diferentes sedes de la Subred Sur. 
*Evaluar el fortalecimiento de la imagen a partir de la encuesta de comunicaciones interna y externa, verificando los resultados de la encuesta vigencia anterior y oportunidades de mejora.
*Seguimiento a la matriz de monitoreo de medios. 
*Construcción de piezas de comunicación que incluyan las recomendaciones de lenguaje claro, que velen por el fortalecimiento de la imagen institucional. 
*Actualizar y divulgar los canales de comunicación de la institución.
</t>
  </si>
  <si>
    <t>Jenifer Cardona
(Profesional especializado)
Jenifer Rubiano
(Referente comunicación interna)
Anderson Patiño
(Referente comunicación externa)</t>
  </si>
  <si>
    <t>Trimestral</t>
  </si>
  <si>
    <t xml:space="preserve">Se conforma un equipo de crisis, el cual es un grupo de colaboradores de la Entidad que se encargará de tomar decisiones o medidas para enfrentar los momentos de crisis. Su activación es de carácter inmediato cuando se identifique la crisis o cuando exista la posibilidad de que ella se presente.
Este equipo debe estar liderado por el Gerente, la Oficina Asesora de Comunicaciones y por las personas que lideren el proceso responsable de la crisis generada.
Para el caso de la Subred Integrada de Servicios de Salud Sur E.S.E., por ser una Entidad adscrita a la Secretaría Distrital de Salud, este equipo debe estar articulado y vinculado con el secretario de Salud y con su Oficina Asesora de Comunicaciones.
El equipo de crisis puede vincular o invitar a funcionarios o expertos que permitan buscar una salida beneficiosa para afrontar estos momentos de crisis.
Las funciones de los integrantes son:
GERENCIA 
Su función dentro del equipo será la de tomar las decisiones finales, dar línea definitiva frente a las acciones a tomar, avalar vocería, boletines o comunicados, así como avalar estrategias y medidas para mitigar posibles crisis.
OFICINA ASESORA DE COMUNICACIONES DE LA SUBRED SUR 
• Identifica la crisis. 
• Establece comunicación con el equipo de crisis.
• Identifica la fase en la que se encuentra la crisis. 
• Toma acciones de prevención, en pro de cuidar la imagen de la Institución.
• Plantea al equipo posibles salidas. 
• Redacta boletines o comunicados. 
• Prepara a los voceros. 
• Convoca medios de comunicación (si aplica). 
• Monitoreo de medios antes, durante y después de la crisis. 
• Diseñar estrategias comunicativas que permitan reconstruir la imagen y la confianza. 
SUBGERENTE DE SERVICIOS DE SALUD Y/O SUBGERENTE ADMINISTRATIVO Y FINANCIERO
Las posibles crisis se desatan desde lo administrativo o lo asistencial, por eso es fundamental que estas dos subgerencias sean actores activos dentro del equipo. 
Su función dentro del equipo es el de brindar la asesoría técnica que permita aclarar, solucionar o entregar una comunicación adecuada para afrontar el momento de crisis.
SECRETARIO DE SALUD Y/O OFICINA ASESORA DE COMUNICACIONES DE LA SECRETARÍA DISTRITAL DE SALUD
Dependiendo la gravedad del momento de crisis y sus incidencias frente a la imagen distrital del sector Salud, se debe solicitar, informar, invitar e incluir en el equipo a la Secretaría Distrital de Salud o de la Oficina Asesora de Comunicaciones, quienes tendrán la responsabilidad de entregar instrucciones o dar línea de cómo se debe manejar y afrontar este momento de crisis.
Es importante resaltar, que se debe definir la situación de crisis y revisar cada una de sus fases, dando tratamiento de acuerdo a la situación que se esté presentando. 
Precisamente, mediante un adecuado flujo de comunicación de crisis se busca mitigar los posibles impactos generados por estos episodios, brindando herramientas para que los colaboradores involucrados sepan cómo actuar para superarla.
Un mal manejo de una crisis genera un efecto bolo de nieve que perjudica el trabajo de la Institución y pueden generar rumores e informaciones tergiversadas que se desprenden del hecho original y que llevarían a una situación aún más compleja. 
Se precisa de un trabajo coordinado y articulado para minimizar el impacto de las informaciones negativas que repercutan en los colaboradores y trasciendan a la comunidad y a los usuarios.
FASES DE UNA SITUACIÓN DE CRISIS
FASE PREVENTIVA 
En esta fase debemos Identificar y detectar señales que permitan anticiparnos a una posible crisis. Adelantarnos significaría una ventaja grande para plantear una estrategia de cara a la futura situación adversa. Además, frenaría una posible incertidumbre entre los colaboradores. 
Por eso, es importante prender las alertas y estar al tanto de lo que se habla, no solo en el interior de las Unidades de Servicios de Salud, sino lo que se habla y comenta en medios de comunicación y redes sociales. 
Plataformas como Twitter o Facebook están cargadas de información, sentimientos y noticias, que pueden desatar una posible crisis.
Es por esto que la Oficina Asesora de Comunicaciones de la Subred Sur, debe garantizar el monitoreo de medios de comunicación para estar al tanto de la opinión pública y de las situaciones que puedan afectarnos y que puedan provocar un momento de crisis. El equipo de comunicaciones cuenta con turnos de disponibilidades los fines de semana, lo cual nos permite identificar a tiempo cualquier novedad relacionada con la Institución. 
Durante esta etapa, resulta fundamental escoger y preparar voceros institucionales que puedan dar respuesta oportuna y asertiva a una posible situación de crisis. De igual forma, la Oficina Asesora de Comunicaciones cuenta con una matriz de medios de comunicación masivos y locales, que contribuye a tener una buena relación con los periodistas, aspecto fundamental a la hora de dar una respuesta oportuna a un momento de crisis. 
FASE REACTIVA
En esta fase se debe hacer frente y manejo a la crisis:
Procedimiento
La Gerencia de la Subred Sur con la asesoría de su equipo directivo (si así lo considera), la Oficina Asesora de Comunicaciones de la Subred y la Secretaría Distrital de Salud, serán los encargados de unificar criterios, asignar responsabilidades, así como valorar el nivel de crisis. 
La gerencia, en conjunto con la Oficina Asesora de Comunicaciones, definirá las estrategias a seguir para el manejo con los medios de comunicación a través de comunicados, boletines de prensa, vocero institucional, y si fuese necesario, se citará a una rueda de prensa y nunca se atenderá a los medios por separado, esto para lograr una información unificada y no dar lugar a especulaciones.
FASE EVALUATIVA Y DE RECUPERACIÓN
En esta etapa se pretende despejar todas las dudas frente al funcionamiento de la Subred Sur. 
 Primero se debe determinar la gravedad de las repercusiones y afectaciones.
 Segundo se deben realizar las acciones correctivas necesarias.
 Tercera se debe hacer un plan de mejoramiento de imagen, que permita realizar correcciones frente a la crisis y los daños ocasionados; identificando los casos de éxito para que, desde la Oficina Asesora de Comunicaciones, se realice una estrategia de divulgación.
A la par con esta fase, se debe realizar el capítulo de lecciones aprendidas, en la que todas las partes relacionadas con la crisis entreguen su punto de vista y evaluación autocrítica frente a lo sucedido. 
</t>
  </si>
  <si>
    <t>Comunicación Estratégica</t>
  </si>
  <si>
    <t>Isleny Ospina Marulanda
Jefe Oficina Asesora de Comunicaciones</t>
  </si>
  <si>
    <t>por cobertura insuficiente de la comunicación interna,</t>
  </si>
  <si>
    <t>debido a desconocimiento de los canales internos de comunicación,</t>
  </si>
  <si>
    <t>inoportunidad en la divulgación interna de la información institucional y</t>
  </si>
  <si>
    <t>desconocimiento por parte de los colaboradores de los lineamientos de la Oficina Asesora de Comunicaciones.</t>
  </si>
  <si>
    <t>1. Se realiza programación semanal de información relevante institucional a socializar que es monitoreada por el profesional especializado desde su cumplimiento en tiempos de acuerdo a la necesidad y prioridad de divulgar.</t>
  </si>
  <si>
    <t>2. El profesional especializado realiza seguimiento a la ejecución del Plan Estratégico de Comunicaciones (PECO), en el cual reposa el registro de las estrategias internas que se socializan con los diferentes equipos de trabajo y profesionales de enlace.</t>
  </si>
  <si>
    <t>3. Se designa a un profesional administrativo en comunicación interna para la divulgación de los canales de comunicación a través de carteleras, correo y WhatsApp, este registro se lleva en la matrices de envíos masivos y canales Internos donde semanalmente se verifica el cumplimiento a la planeación que tiene cada canal.</t>
  </si>
  <si>
    <t>el profesional especializado realiza la programación de información relevante institucional a socializar.</t>
  </si>
  <si>
    <t>El profesional especializado Ejecuta las estrategias internas del Plan Estratégico de Comunicaciones.</t>
  </si>
  <si>
    <t>El profesional administrativo divulga y realiza el seguimiento a la planeación de los canales de comunicación.</t>
  </si>
  <si>
    <t>1. Matriz de canales internos y externos</t>
  </si>
  <si>
    <t>Jenifer Rubiano Sanchez</t>
  </si>
  <si>
    <t>1. Matriz Plan Estratégico de Comunicaciones</t>
  </si>
  <si>
    <t xml:space="preserve">1. Matriz de envíos masivos </t>
  </si>
  <si>
    <t xml:space="preserve">1. Ejecutar mínimo 4 estrategias internas fortaleciendo la comunicación del grupo de valor colaborares.
2. Divulgar información permanente de acuerdo a la matriz de los canales de comunicación. 
3. Fortalecer las estrategias gerenciales que permitan la comunicación en doble vía entre al alta dirección y los colaboradores para socializar objetivos, metas estratégicas y poder escucharlos. 
4. Liderar estrategias de comunicación digital para el cliente interno usando las redes sociales. 
5. Socialización permanente del Manual de Comunicaciones. 
6. Enviar mensualmente a los profesionales de enlace información de interés general a socializar internamente con sus equipos de trabajo.
</t>
  </si>
  <si>
    <t xml:space="preserve">1. Realizar semaforización en la  matriz  financiera de seguimiento y control de los tiempos de ejecución del presupuesto proyectado para talento humano y proveedores.
2. Realizar informe mensual de obligaciones, actividades, productos y medio de verificación fisica y virtual de la ejecución de los convenios.  </t>
  </si>
  <si>
    <t>por la falta de estrategias de los paquetes instrucionales en la Subred,</t>
  </si>
  <si>
    <t>al no cumplir con la gestión del evento adverso</t>
  </si>
  <si>
    <t>y no contar con los cronogramas de implementación.</t>
  </si>
  <si>
    <t>1. El subproceso de Seguridad del Paciente mensualmente realiza un análisis y la clasificación de los eventos adversos en la base de los sucesos de seguridad reportados por el personal de la institución en el aplicativo Almera.</t>
  </si>
  <si>
    <t xml:space="preserve">2. El subproceso de Seguridad del Paciente trimestralmente realiza el seguimiento a la ejecución de la implementación de los paquetes instruccionales a fin de que los colaboradores cumplan con los establecido (asistenciales) </t>
  </si>
  <si>
    <t>El subproceso de seguridad del paciente verifica en el aplicativo Almera el 100% de los eventos reportados, para su clasificacion y analisis; y realiza el seguimiento de segunda linea de defensa a la ejecución de los planes de mejoramiento producto de los eventos adversos institucionales.</t>
  </si>
  <si>
    <t>El subproceso de seguridad del paciente verifica el cumplimiento del cronograma establecido para la implementación de los paquetes en las diferentes sedes, de este modo asegurando la implementacion de todos los paquetes</t>
  </si>
  <si>
    <t>1. Tablero de control con relacion de los eventos analizados en el periodo
2. Matriz de seguimiento de planes de mejoramiento asociados a los eventos adversos</t>
  </si>
  <si>
    <t>Oficina de calidad / Subproceso de Seguridad del Paciente</t>
  </si>
  <si>
    <t>Jineth Chavez 
Profesional Especializado</t>
  </si>
  <si>
    <t>1. Cronograma con seguimientos de la implementacion y observaciones sobre seguimeintos realizados</t>
  </si>
  <si>
    <t>Realizar plan de accion inmediato para la correcta implemntacion y adherencia de los paquetes instruccionales en todos los procesos misiones y en las sedes</t>
  </si>
  <si>
    <t>Subproceso de Seguridad del Paciente</t>
  </si>
  <si>
    <t>Equipo de Seguridad del Paciente</t>
  </si>
  <si>
    <t>por falta de solidez en los procesos de transformación cultural,</t>
  </si>
  <si>
    <t>debido a que los mecanismos generados de cambio no son afianzados en la institución</t>
  </si>
  <si>
    <t>y a falta de ejecución de las acciones que remueven las oportunidades de mejora establecidas de la autoevaluación de acreditación.</t>
  </si>
  <si>
    <t xml:space="preserve">                </t>
  </si>
  <si>
    <t>1. El subproceso de acreditación mensualemnte se realizara control de las actividades que se desarrollan encaminadas al liderazgo de  la organización</t>
  </si>
  <si>
    <t>El subproceso de acreditación mensualmemte asiste y  participacion de las mesas de autoevaluación de mejoramiento, dando lineamientos sobre actividades a desarrollar acorde a sedes priorizadas</t>
  </si>
  <si>
    <t>El subproceso de acreditación mensualmente valida el cargue de los soportes que desarrollan las acciones de las oportunidades de mejora, acorde a las fechas establecidas en las diferentes mesas, de este modo asegurando su completo desarrollo y pertinencia.</t>
  </si>
  <si>
    <t xml:space="preserve">1. Actas de ULC con temas de mejoramiento continuo
2. Actas de las mesas de acreditación
3. Boletin
</t>
  </si>
  <si>
    <t>Oficina de calidad / Subproceso de Acreditación</t>
  </si>
  <si>
    <t>Generar un plan de mejora inmediato que incluya las oportunidades que se esten materializando con nuevas estrategias</t>
  </si>
  <si>
    <t>Subproceso de Acreditación</t>
  </si>
  <si>
    <t>Equipo de acreditación</t>
  </si>
  <si>
    <t>Subproceso de Acreditacion</t>
  </si>
  <si>
    <t>por falta de autocontrol y autogestión de los procesos para el desarrollo de las acciones establecidas en el Pamec de la vigencia,</t>
  </si>
  <si>
    <t>a falta del seguimiento oportuno</t>
  </si>
  <si>
    <t>y socialización a los responsables del cumplimiento de las acciones.</t>
  </si>
  <si>
    <t>1. El Subproceso de PAMEC realiza mensualmente la verificación del cumplimiento de las acciones que se tenian establecidas en el periodo evaluado</t>
  </si>
  <si>
    <t>2. El Subproceso de PAMEC de manera bimestral realiza la socialización de los resultados de seguimiento a las acciones de mejora del periodo evaluado en los espacios definidos por la oficina de calidad</t>
  </si>
  <si>
    <t>El Subproceso de PAMEC realiza el descargue de la matriz de seguimiento de las acciones de mejora de la plataforma almera, haciendo filtro de las fechas del periodo a evaluar y verificar una a una el soporte y la consistencia de la información y el cargue de las evidencias</t>
  </si>
  <si>
    <t>El Subproceso de PAMEC acorde a a los resultados obtenidos, consolida por procesos y lo semaforiza para ser presentados en el espacio definidido por la oficina de calidad (Bimestral)</t>
  </si>
  <si>
    <t>1. Informe de resultados de seguimiento a la ejecución de las acciones en el periodo evaluado</t>
  </si>
  <si>
    <t>Oficina de calidad / Subproceso de PAMEC</t>
  </si>
  <si>
    <t>Jineth Chavez
Profesional Especializado</t>
  </si>
  <si>
    <t>1. Acta y presentación de la socializacion de los resultados de seguimiento del periodo evaluado (bimestral)</t>
  </si>
  <si>
    <t>Establecer una nueva metodologia de seguimiento al cumplimiento de las acciones establecidas en el pamec de la vigencia y la validacion dela formulacion de las acciones de mejora encaminadas en la viabilidad de su cumplimiento tanto en recurso humano, financiero y tecnico.
Realizar cortes de manera</t>
  </si>
  <si>
    <t>Subproceso de PAMEC</t>
  </si>
  <si>
    <t>Equipo de PAMEC</t>
  </si>
  <si>
    <t>por omisión en la vigilancia y control en el cumplimiento de los  requisitos definidos en el componente de habilitación,</t>
  </si>
  <si>
    <t>debido a la falta de seguimiento al cumplimiento de la normatividad vigente y sus normas complementarias</t>
  </si>
  <si>
    <t>1. El Subproceso de habilitación trimestralmente realiza la autoevaluación donde se verifica las condiciones de cumplimiento, frente a la normatividad vigente y/o el reporte de novedades que se presentan de acuerdo a la dinamica de los servicios prestados en las sedes priorizadas.</t>
  </si>
  <si>
    <t>El subproceso de habilitación trimestral realiza la verificación del cumplimiento de la normatividad vigente y sus normas complemetarias en las sedes priorizadas</t>
  </si>
  <si>
    <t>1. Actas de asistencia de recorridos de verificación de servicios 
2. Matriz de autoevaluación e informe de hallazgos relevantes de recorridos</t>
  </si>
  <si>
    <t>Oficina de calidad/ Subproceso de Habilitación</t>
  </si>
  <si>
    <t>Realizar un plan de accion de manera inmediata para poder subsanar los hallazgos encontrados en visitas por parte de la SDS para validacion de criterios de habilotacion en las sedes postuladas</t>
  </si>
  <si>
    <t>Subproceso de Habilitación</t>
  </si>
  <si>
    <t>Equipo de Habilitación</t>
  </si>
  <si>
    <t>por brindar información desactualizada e inexacta al usuario por parte de los informadores,</t>
  </si>
  <si>
    <t>debido a insuficiente conocimiento sobre portafolio de servicios contratados y normatividad vigente del sector salud</t>
  </si>
  <si>
    <t>y deficiente flujo de comunicación sobre novedades en la prestación de servicios asistenciales y administrativos.</t>
  </si>
  <si>
    <t>1. La referente de acceso, gestiona mensualmente capacitaciones al equipo de informadores  sobre normatividad del sector salud y portafolio de servicios actualizado, adicionales al ciclo de inducción y  reinducción</t>
  </si>
  <si>
    <t xml:space="preserve">2. La referente de acceso gestiona permanentemente el registro de novedades para la atención al usuario por unidad de servicios y la socializa  al equipo de informadores, para brindar información actualizada a los usuarios. </t>
  </si>
  <si>
    <t>La referente de acceso, gestiona capacitaciones al equipo de informadores  sobre normatividad del sector salud y portafolio de servicios actualizado y mide adherencia de la misma.</t>
  </si>
  <si>
    <t xml:space="preserve">La referente de acceso gestiona el registro de novedades para la atención al usuario por unidad de servicios y la socializa  al equipo de informadores, para brindar información actualizada a los usuarios. </t>
  </si>
  <si>
    <t>Servicio al Ciudadano</t>
  </si>
  <si>
    <t>Ana Margarita Franco Soacha
Profesional Especializada</t>
  </si>
  <si>
    <t>Estructurar plan de capacitación, realizar seguimiento a su cumplimiento  y elaborar informe de las novedades al accesos del servicio.</t>
  </si>
  <si>
    <t>Referente de Acceso</t>
  </si>
  <si>
    <t>Generar acciones inmediatas para gestionar el servicio que el usuario requiera y facilitar el acceso a los mismos.</t>
  </si>
  <si>
    <t>por inoportunidad en las respuesta a PQRS,</t>
  </si>
  <si>
    <t>debido al incumplimiento de las áreas involucradas en los tiempos establecidos para responder,</t>
  </si>
  <si>
    <t>fallas en los criterios de calidad para la proyección de la respuesta,</t>
  </si>
  <si>
    <t>desarticulación y reprocesos entre áreas para la gestión de la PQRSD.</t>
  </si>
  <si>
    <t>1. El referente de la oficina PQRSD envia correo electrónico preventivo a las áreas que incumplan con los tiempos oportunos de respuesta interna.</t>
  </si>
  <si>
    <t>2. El profesional de PQRSD monitorea y retroalimenta diariamente a las áreas involucradas sobre fallas en los criterios de calidad, según el acuerdo 731 de 2018.</t>
  </si>
  <si>
    <t>3. El referente de PQRSD realiza caracterización semestral de las peticiones que generan reprocesos administrativos, para retroalimentar a las áreas involucradas .</t>
  </si>
  <si>
    <t>4. El referente de la oficina PQRSD socializa trimestralmete el procedimiento de PQRSD a los lideres de proceso y profesionales de enlace, para promover la oportunidad y calidad en la respuesta de PQRSD.</t>
  </si>
  <si>
    <t>El referente de la oficina PQRSD, realiza seguimiento de respuesta a las áreas involucradas mediante correo electrónico preventivo, para garantizar la oportunidad en la respuesta interna.</t>
  </si>
  <si>
    <t>El profesional de PQRSD monitorea y retroalimenta diariamente a las áreas involucradas sobre fallas en los criterios de calidad, según el acuerdo 731 de 2018, mediante el sistema de correspondencia institucional.</t>
  </si>
  <si>
    <t>El referente de PQRSD semestralmente realiza la construcción, análisis, evaluación y socialización de la caracterización de reprocesos a las áreas involucradas</t>
  </si>
  <si>
    <t>El referente de la oficina PQRSD socializa mediante correo electronioco, el procedimiento de PQRSD a los lideres de proceso y profesionales de enlace, para promover la oportunidad y calidad en la respuesta de PQRSD y mide la apropiación de la misma.</t>
  </si>
  <si>
    <t>1. Informe plan de Capacitación
2. Actas de reuniòn mensual con resultados de capacitación</t>
  </si>
  <si>
    <t>1. Informe de acceso
2. Actas de Asistencia Técnica a USS</t>
  </si>
  <si>
    <t>1. Correos Electrónicos, Sitema de radicación interna (Orfeo)</t>
  </si>
  <si>
    <t>Camilo Bermúdez
Profesional Administrativo</t>
  </si>
  <si>
    <t xml:space="preserve">1. Informes
2. Actas de socialización </t>
  </si>
  <si>
    <t>1. Correos electrónicos
2. Encuesta almera</t>
  </si>
  <si>
    <t xml:space="preserve">Seguimiento y control a las respuestas con cumplimientos de criterios de calidad y caracterización de los reprocesos, mediante matriz de autocontrol. </t>
  </si>
  <si>
    <t>Referente del área PQRSD</t>
  </si>
  <si>
    <t>Realizar respuetas parciales a los ciudadanos con el fin de realizar el alcance a las necesidad del usuario, indicando el motivo del aplazamiento de su respuesta.
Gestionar la respuesta definitiva dentro de los términos de ley.</t>
  </si>
  <si>
    <t>Oficina PQRSD</t>
  </si>
  <si>
    <t>Camilo Bermúdez</t>
  </si>
  <si>
    <t>por deficiente apoyo institucional para la ejecución de los planes de acción de las asociaciones de usuarios,</t>
  </si>
  <si>
    <t xml:space="preserve">debido a insuficiente asistencia tecnica </t>
  </si>
  <si>
    <t>y falta de recursos logisticos para la ejecución de actividades.</t>
  </si>
  <si>
    <t xml:space="preserve">1. El profesional de Participación Ciudadana realiza acompañamiento, asistencia técnica y seguimiento de manera trimestral a la ejecucion de los planes de acción de las asociaciones de usuarios, para garantizar la ejecución de las actividades. </t>
  </si>
  <si>
    <t>2. El profesional de Participación Ciudadana gestiona los recursos logisticos de manera trimestral para la ejecución de las actividades de los planes de acción de las asociaciones de usuarios.</t>
  </si>
  <si>
    <t>El profesional de participacion realiza reuniones de acompañamiento, asistencia técnica y seguimiento a la ejecucion de los planes de acción de las asociaciones de usuarios y genera acta de reunión.</t>
  </si>
  <si>
    <t>El profesional de Participación Ciudadana identifica las necesidades logisticas para la ejecución de las actividades de los planes de acción de las asociaciones de usuarios y gestiona su consecución.</t>
  </si>
  <si>
    <t xml:space="preserve">1. Acta de reunión
2. Plan de acción de la asociaciones de usuarios </t>
  </si>
  <si>
    <t>Participación Comunitaria</t>
  </si>
  <si>
    <t>Yeni Rios
Profesional Especializada</t>
  </si>
  <si>
    <t xml:space="preserve">1. Acta de reunión
2. Correo enviados de solicitudes </t>
  </si>
  <si>
    <t>Generación de actividades extraordinarias y suplementarias para complementar las actividades no ejecutadas que generan incumplimiento al plan de acción.</t>
  </si>
  <si>
    <t>Yeni Rios</t>
  </si>
  <si>
    <t>Pariticipación Comunitaria</t>
  </si>
  <si>
    <t>por gastos relacionados con estancias prolongadas de pacientes en riesgo y/o en condición de abandono,</t>
  </si>
  <si>
    <t>debido a la inoportunidad en la identificación y notificación a instituciones competentes para la reubicación del paciente.</t>
  </si>
  <si>
    <t>1. Las trabajadoras sociales de PCSC realizan de manera permanente la identificación y proyección de notificaciones de los casos de abandono.</t>
  </si>
  <si>
    <t xml:space="preserve">2. La referente de Gestión Social revisa permanentemente la gestión realizada por las trabajadoras sociales con los casos de abandono y realiza la notificación definitiva a instituciones competentes para la reubicación del paciente </t>
  </si>
  <si>
    <t>Las trabajadoras sociales de PCSC realizan la identificación de los casos de abandono, elaboran el informe social con los anexos correspondientes y proyectan notificaciones a instituciones competentes para la reubicación del paciente</t>
  </si>
  <si>
    <t>La referente de Gestión Social revisa en el drive la gestión realizada por las trabajadoras sociales con los casos de abandono y realiza la notificación definitiva a instituciones competentes para la reubicación del paciente.</t>
  </si>
  <si>
    <t>1. Informe Social</t>
  </si>
  <si>
    <t>Elizabeth Campos
Profesional Especializada</t>
  </si>
  <si>
    <t>1. Drive
2. Actas de Seguimiento
3. Notificaciones</t>
  </si>
  <si>
    <t>Una vez agotada la gestión de la Subred Sur para la identificación y notificación, se realiza la gestión inmediata ante entidades competentes (Comisaria de Familia, Defensoria del Pueblo y Personeria) con el fin de obtener  respuesta interinstitucional de los entes de control.</t>
  </si>
  <si>
    <t>Elizabeth Campos</t>
  </si>
  <si>
    <t xml:space="preserve">por alteración de la seguridad, Integridad, confidencialidad y disponibilidad de la información, </t>
  </si>
  <si>
    <t>debido ataques externos de seguridad informatica</t>
  </si>
  <si>
    <t>1. El subproceso de infraestructura realiza la implementacion de politicas (controles) a nivel de directorio activo y se ejecuta mensualmente con el objetivo de mitigar los ataques externos</t>
  </si>
  <si>
    <t>2. El subproceso de infraestructura realiza la implementacion de politicas (controles) a nivel de dispositivos de seguridad perimetral (Firewall) y se ejecuta mensualmente con el objetivo de mitigar los ataques externos</t>
  </si>
  <si>
    <t>El subproceso de infraestructura realiza la implementacion de politicas (controles) a nivel de directorio activo y se ejecuta de manera automatica de acuerdo a la necesidad, generando un informe trimestral de su ejecucion</t>
  </si>
  <si>
    <t>El subproceso de infraestructura realiza la implementacion de politicas (controles) a nivel de dispositivos de seguridad perimetral (firewall) o y se ejecuta de manera automatica de acuerdo a la necesidad, generando un informe trimestral de su ejecucion</t>
  </si>
  <si>
    <t>Gestion de la Infomaciòn TICS</t>
  </si>
  <si>
    <t>Andres Cubillos - Prof. Esp. Seguridad Informatica</t>
  </si>
  <si>
    <t>Fortalecer la cultura del usuario en seguridad digital, informática e información para los procesos administrativo:
1.  Definir las estrategias
2. Socializar
 3. Implementar las estrategias  
4. Mostrar Resultados 
5. Tomar acciones de mejora de las brechas encontradas</t>
  </si>
  <si>
    <t>Andres Cubillos</t>
  </si>
  <si>
    <t>Identificar el tipo de ataque
Identificar el acivo de informacion afectado
Implementar controles correctivos
Seguimiento al ataque presentado
Documentar el ataque presentado</t>
  </si>
  <si>
    <t>Gestion De la Informacion TICS</t>
  </si>
  <si>
    <t>Diana Ussa</t>
  </si>
  <si>
    <t>por pérdida de información sensible almacenada en los equipos de los colaboradores,</t>
  </si>
  <si>
    <t xml:space="preserve">debido a la insuficiencia de mantenimientos, </t>
  </si>
  <si>
    <t>obsolescencia de equipos de computo y</t>
  </si>
  <si>
    <t>daño en componentes de hadware</t>
  </si>
  <si>
    <t xml:space="preserve">1. El lider de mesa de ayuda realiza seguimiento mensual a los contratos de soporte de técnico y de equipos, con el fin de tener disponibilidad para realizar los soportes y mantenimientos pertinentes del Hardware </t>
  </si>
  <si>
    <t>2. El lider de mesa de ayuda gestiona de acuerdo a la necesidad los matenimientos correctivos, en caso de determinar que el equipo presenta obsolecencia se gestiona la baja y reemplazo del equipo</t>
  </si>
  <si>
    <t xml:space="preserve">3. El lider de mesa ayuda elabora un diagnostico trimestral para identificar el stock de partes dañadas con el fin de determinar los activos físicos y componentes de computadores con los que se cuenta, gestionando la consecución de los faltantes </t>
  </si>
  <si>
    <t>El lider de mesa de ayuda realiza seguimeinto a los contratos de soporte de técnico y de equipos, con el fin de tener disponibilidad para realizar los soportes mantenimientos  pertinentes del Hardware  la entidad a través de una lista de chequeo donde se encuentran los hardware afectados y se solvente los componentes afectados</t>
  </si>
  <si>
    <t>El lider de mesa de ayudar gestiona de acuerdo a la necesidad los matenimientos correctivos, en caso de determinar que el equipo presenta obsolecencia se gestiona la baja y remplazo del equipo</t>
  </si>
  <si>
    <t xml:space="preserve">El lider de mesa ayuda elabora un diagnostico trimestral para identificar el stock de partes dañadas  con el fin de determinar los activos físicos y componentes de computadores con los que se cuenta, gestionando la consecución de los faltantes </t>
  </si>
  <si>
    <t>Gestin de la Infomaciòn TICS</t>
  </si>
  <si>
    <t>Manener el 90% de los casos cerados de la mesa de ayuda de la oficina de sistemas de informacion TIC de acuerdo a los niveles de servicio</t>
  </si>
  <si>
    <t>Profeional Adminisaivo - Jorge Sanchez</t>
  </si>
  <si>
    <t>Identificar la afectacion por perdida de la informacion
Evaluar la manera de realizar la recuperacion de la informarcion
Ejecutar software de recuperacion de informacion
Recuperar informacion sensible en servidores con auditorias de datos</t>
  </si>
  <si>
    <t>Gestion de informacion TIC</t>
  </si>
  <si>
    <t>por indisponibilidad de los Sistemas de Información,</t>
  </si>
  <si>
    <t>debido a fallas masivas por parte del proveedor (ETB),</t>
  </si>
  <si>
    <t>fallas de plantas y UPS y</t>
  </si>
  <si>
    <t>fallas en el fluido eléctrico o aire acondicionado en Data Center</t>
  </si>
  <si>
    <t xml:space="preserve">1. El profesional especializado de infraestructura elabora el reporte al proveedor y se realiza seguimiento al proceso del solucion y tratamiento hasta el restablecimiento del servicio </t>
  </si>
  <si>
    <t>2. El profesional especializado infraestructura elabora el reporte de fallas de plantad y UPS a la direccion administrativa (Quien es el área reponsable de los mantenimientos preventivos y correctivos)</t>
  </si>
  <si>
    <t>El profesional especializado 3. infraestructura elabora el reporte de fallas en el fluido eléctrico o aire acondicionado en Data Center a la direccion administrativa (Quien es el área reponsable de los mantenimientos preventivos y correctivos)</t>
  </si>
  <si>
    <t xml:space="preserve">El profesional especializado de infraestructura elabora el reporte al proveedor y realiza seguimiento al proceso del solucion y tratamiento hasta el restablecimiento del servicio </t>
  </si>
  <si>
    <t xml:space="preserve">El profesional especializado infraestructura elabora el reporte de fallas de planta y UPS a la direccion administrativa y realiza seguimiento al proceso del solucion y tratamiento hasta el restablecimiento del servicio </t>
  </si>
  <si>
    <t>El profesional especializado infraestructura elabora el reporte de fallas en el fluido eléctrico o aire acondicionado en Data Center a la direccion administrativa y realiza seguimiento al proceso del solucion y tratamiento hasta el restablecimiento del servicio</t>
  </si>
  <si>
    <t>Fortalecer la Conectividad en la Subred para optimizar la Disponibilidad de los Sistemas de información de la subred. (9 sedes)</t>
  </si>
  <si>
    <t>Jaime Ortiz</t>
  </si>
  <si>
    <t>Contar con 2 UPS nuevas para solventar el tema electrico
Montaje canal alterno (Sdwan) por VPN Site to Site hacia las sedes</t>
  </si>
  <si>
    <t>por cierre de escenarios de práctica clínica,</t>
  </si>
  <si>
    <t>debido al incumplimiento de requisitos normativos para ser escenario de práctica formativa</t>
  </si>
  <si>
    <t xml:space="preserve">y al incumplimiento del plan de mejora resultado de la autoevaluación a los escenarios de práctica. </t>
  </si>
  <si>
    <t>1. La referente del subproceso de formación de talento humano en salud aplica anualmente el instrumento de autoevaluación de requisitos de calidad de los escenarios de práctica clínica, para verificar el cumpimiento de los criterios de calidad del acuerdo 0273 de 2021.</t>
  </si>
  <si>
    <t>2. La referente del subproceso de formación del talento humano en salud hace seguimiento trimestral al plan de mejora de cada escenario de práctica autoevaluado, para garantizar que los hallazgos sean subsanados</t>
  </si>
  <si>
    <t>La referente del subproceso de formación del talento humano aplica el instrumento "criterios de evaluación docencia-servicio/aseguramiento de la calidad de las prácticas formativas" de cada escenario verificando su cumplimiento y si aplica elabora un plan de mejora.</t>
  </si>
  <si>
    <t>La referente del subproceso de formación del talento humano realiza la verificación de los soportes que dan cumplimiento al plan de mejora</t>
  </si>
  <si>
    <t>1. Informe de Autoevaluación
Intrumento diligenciado 
2. plan de mejora diligenciado, si aplica</t>
  </si>
  <si>
    <t>Subproceso de formación de talento humano en salud</t>
  </si>
  <si>
    <t>Carolina Gòmez
Profesional Especializada
Tizziana Inés Delgado Daza
Profesional Especializada</t>
  </si>
  <si>
    <t>1. Informe de seguimiento al plan de mejora y soportes</t>
  </si>
  <si>
    <t xml:space="preserve">1. Se informa a la institución educativa del cierre del escenario por incumplimiento de alguno de los requisitos.
2. Reubicación de los estudiantes en otro escenario de la subred siempre y cuando cumpla con la capacidad instalada y las competencias de los perfiles
3. En el caso de que no puedan ser reubicados, informar a la universidad que los estudiantes deben ser reubicados en otra institución
4. Abstenerse de ofertar ese escenario de práctica a las instituciones educativas, con el fin de evitar cualquier sanción de los entes reguladores.  </t>
  </si>
  <si>
    <t>Subproceso de Formación del Talento Humano</t>
  </si>
  <si>
    <t>Tizziana Delgado Daza. Referente de Formación del Talento</t>
  </si>
  <si>
    <t>por incumplimiento de las Buenas Prácticas Clínicas,</t>
  </si>
  <si>
    <t>debido a insuficiente capacitación a colaboradores involucrados en las diferentes etapas de investigación</t>
  </si>
  <si>
    <t xml:space="preserve"> y al incumplimiento de requisitos para la certificación de la Institución en Buenas Prácticas Clínicas del INVIMA.</t>
  </si>
  <si>
    <t>1. La referente del subproceso de investigación e innovación gestiona de forma semestral capacitaciones en buenas prácticas, dirigidas a colaboradores involucrados en las diferentes etapas de la investigación, para mejorar sus competencias en investigación</t>
  </si>
  <si>
    <t>2. La referente del subproceso de investigación e innovación revisa trimestralmente el cumplimiento de requisitos para la certificación  de la Institución en Buenas Prácticas Clinicas del INVIMA, para el perfeccionamiento como centro de investigación</t>
  </si>
  <si>
    <t xml:space="preserve">El referente del subproceso de investigación elabora un cronograma de capacitaciones relacionadas con buenas prácticas, verifica que se cumplan y evalúa la adherencia de los conocimientos de los participantes. </t>
  </si>
  <si>
    <t xml:space="preserve">La referente del subproceso de investigación verifica en el instrumento de autoinspección del INVIMA el cumplimiento de requisitos de las Buenas prácticas clínicas del INVIMA por parte de cada una de las áreas involucradas y supervisa el cumplimiento de los compromisos adquiridos en evaluaciones previas. </t>
  </si>
  <si>
    <t>Subproceso de investigación e innovación</t>
  </si>
  <si>
    <t>Carolina Gòmez
Profesional Especializada
Laura Pinilla. Referente de investigación e innovación</t>
  </si>
  <si>
    <t>La referente de investigación debe realizar varias acciones ante la materialización del riesgo: 
1. suspender inmediatamente las investigaciones clínicas con medicamentos
2. limitar la actividad del centro de investigaciones a estudios observacionales; 
3. Planificar en conjunto con los directivos de la institución una nueva solicitud para la certificación del INVIMA una vez se corrijan las situaciones de incumplimiento</t>
  </si>
  <si>
    <t xml:space="preserve">Laura Pinilla. Referente de investigación. </t>
  </si>
  <si>
    <t>Subproceso de investigación e Innovación</t>
  </si>
  <si>
    <t>por bajos resultados en el Índice de Innovación Pública,</t>
  </si>
  <si>
    <t>debido a la falta de trabajo articulado entre las áreas de la subred para identificar, registrar y desarrollar iniciativas de innovación,</t>
  </si>
  <si>
    <t>falta de capacitación en innovación</t>
  </si>
  <si>
    <t xml:space="preserve">y falta de estrategias de divulgación en innovación. </t>
  </si>
  <si>
    <t>1. La referente del subproceso de investigación e innovación mensualmente realiza mesas de innovación con las diferentes áreas de la Subred Sur, para identificar y registrar ideas de innovación.</t>
  </si>
  <si>
    <t>2. La referente del subproceso de investigación e innovación programa una capacitación semestral dirigida a los colaboradores y talento humano en formación para fortalecer los conocimientos en innovación</t>
  </si>
  <si>
    <t xml:space="preserve">3. La referente del subproceso de investigación e innovación divulga mensualmente el desarrollo de acciones de innovación en la entidad para crear cultura de innovación. </t>
  </si>
  <si>
    <t>La referente del subproceso de investigación e innovación mensualmente realiza mesas de innovación con las diferentes áreas de la Subred Sur, para identificar y registrar resultados en la matriz de productos de innovación.</t>
  </si>
  <si>
    <t xml:space="preserve">La referente de investigación e innovación programa una capacitación semestral dirigida a los colaboradores y/o talento humano en formación en temas de innovación y evalúa la adherencia posteriormente. </t>
  </si>
  <si>
    <t>La referente de investigación e innovación programa y diseña el magazine "Estamos IN" donde se invita a los colaboradores a innovar y se divulgan las acciones desarrolladas en este ámbito</t>
  </si>
  <si>
    <t xml:space="preserve">El referente de investigación e innovación realizará las siguientes acciones: 
1. citará una mesa de innovación donde se reevaluará la pertinencia de las acciones del Plan de innovación
2. Se buscarán estrategias para fortalecer la capacitación colaboradores y  talento humano
3. Se solicitará reunión con comunicaciones para determinar otras estrategias que permitan aumentar la adherencia a la cultura de innovación. </t>
  </si>
  <si>
    <t>1. La dirección de ambulatorios monitorea semanalmente la disponibilidad de agendas y reporta al talento humano del proceso de agendamiento, con el fin de gestionar la completitud de la agenda.</t>
  </si>
  <si>
    <t>2. Identificación mensuaL de usuario crónico que consulto por urgencias y/o hospitalización en las unidades rurales y urbanas, por la referente de crónicos, canalizandólo a la Ruta cardiocerebrovascular y metabólica.Actividad de control documentada en la Ficha técnica crónicos, GR-PIC-VIV-DEX-77</t>
  </si>
  <si>
    <t>3. La dirección de ambulatorios  en articulación con el proceso de gestión del riesgo en salud monitorean los indicadores del programa de cronicos definiendo estrategias antes desviaciones encontradas</t>
  </si>
  <si>
    <t xml:space="preserve">La dirección de ambulatorios monitorea semanalmente la disponibilidad de agendas  y reporta al talento humano del proceso de agendamiento, con el fin de gestionar la completitud de la agenda.
</t>
  </si>
  <si>
    <t xml:space="preserve">Identificación  mensual de usuario crónico que consulto por urgencias y/o hospitalización en las unidades rurales y urbanas, por la referente de crónicos, canalizandólo a la Ruta cardiocerebrovascular y metabólica.
</t>
  </si>
  <si>
    <t>La dirección de ambulatorios  en articulación con el proceso de gestión del riesgo en salud monitorean los indicadores del programa de cronicos definiendo estrategias ante desviaciones encontradas</t>
  </si>
  <si>
    <t>1. Reporte diario de disponibilidad de agendas</t>
  </si>
  <si>
    <t>Dirección deAmbulatorios</t>
  </si>
  <si>
    <t>Andrés RodrÍguez / Analista de información</t>
  </si>
  <si>
    <t>1. Informe mensual de usuario crónico que consulta por el servicio de urgencias</t>
  </si>
  <si>
    <t>Jefe Luisa Ospina/referente programa crónicos gestión del riesgo</t>
  </si>
  <si>
    <t>1. Informe mensual de análisis de indicadores con inclusión de estrategias ante desviaciones</t>
  </si>
  <si>
    <t xml:space="preserve">Dirección deAmbulatorios referente Ruta Cardio cerebrovascular y metabolica </t>
  </si>
  <si>
    <t xml:space="preserve">Gloria Maritza Pinilla- Luisa Fernanda Ospina </t>
  </si>
  <si>
    <t xml:space="preserve">1. Informe de ejecucion trimestral
2. Pantallazos de evidencia </t>
  </si>
  <si>
    <t>1. Informe mesual de casos
2. Informe trimestral de seguimiento cronograma de mantenimiento</t>
  </si>
  <si>
    <t>1. Base de datos de mantenimientos 
2. Formatos de Obsolencias
3. Formatos de traslados</t>
  </si>
  <si>
    <t>1. Base de mantenimientos correctivos</t>
  </si>
  <si>
    <t xml:space="preserve">1. Correos de los casos 
2. Informes fallas de provedor </t>
  </si>
  <si>
    <t xml:space="preserve">1. Correos de los casos 
2. Informes del diagnostico y solucion </t>
  </si>
  <si>
    <t>1. Informe de Capacitación
2. Certificados de Capacitación</t>
  </si>
  <si>
    <t xml:space="preserve">1. Instrumento de autoinspección diligenciado informando porcentaje de cumplimiento total y por áreas, infome de avance trimestral. </t>
  </si>
  <si>
    <t>1. Actas de las sesiones y listado de asistencia
2. Matriz de productos de innovación.</t>
  </si>
  <si>
    <t>1. Informe Capacitación
2. Listado de asistencia y postest</t>
  </si>
  <si>
    <t>1. Link de Youtube del canal institucional de la Subred sur</t>
  </si>
  <si>
    <t>Reposición de inasistencias.
Seguimiento de recordación de citas de medicina general y especialidades críticas a los usuarios el día anterior por parte de la central de agendamiento.
Reasignación de citas canceladas a usuarios de lista de espera.
 Programación de jornadas de especilidades basicas según necesidad.</t>
  </si>
  <si>
    <t xml:space="preserve">Ruta Cardio Cerebro Vascular y Metabolico- Direccion de ambulatorios </t>
  </si>
  <si>
    <t>Ampliar la disponibilidad  de agendas para asignación de citas crónicos, según necesidad (archivo excel de seguimiento que indica comportamiento de horas de los servicios relacionados con el paciente crónico)
Incremento de Jornada de especialidaes básicas en la ruralidad según necesidad</t>
  </si>
  <si>
    <t>Dirección de Ambulatorios</t>
  </si>
  <si>
    <t>Gloria Maritza Pinilla / Directora servicios ambulatorios</t>
  </si>
  <si>
    <t>debido a eventos adversos que se presentan en los procedimientos de cirugía, operatoria y endodoncia del servicio de  Salud Oral de la entidad.</t>
  </si>
  <si>
    <t>1. La líder trimestralmente realiza inducción -  reinducción a los profesionales del área de salud oral en la ULC en el tema planeado dentro de plan de capacitación, midiendo cobertura y apropiación. Ante desviaciones se recapacita sobre el tema que lo requiera.</t>
  </si>
  <si>
    <t xml:space="preserve">2. El profesional del programa de seguridad del paciente socializa trimestralmente  los resutados del análisis de los casos gestionados derivados de las mesas de análisis de los casos reportados </t>
  </si>
  <si>
    <t>a líder trimestralmente realiza inducción -  reinducción a los profesionales del área de salud oral en la ULC en el tema planeado dentro de plan de capacitación, midiendo cobertura y apropiación. Ante desviaciones se recapacita sobre el tema que lo requiera.</t>
  </si>
  <si>
    <t xml:space="preserve">
El profesional del programa de seguridad del paciente socializa trimestralmente  los resutados del análisis de los casos gestionados derivados de las mesas de análisis de los casos reportados.
</t>
  </si>
  <si>
    <t>1. Lista de chequeo( pendiente código) que verifica inducción especifica de puesto de trabajo.
2. Acta de conceptos básicos de prestación del servicio de salud.
Acta de ULC de reinducción acorde a plan de capacitación</t>
  </si>
  <si>
    <t xml:space="preserve">1. Acta de ULC de reinducción acorde a plan de capacitación  que incluye temas  de seguridad del paciente, con inclusión de oportunidades de mejora resultado de la auditorías del PAMEC.
</t>
  </si>
  <si>
    <t>subproceso odontología general y especializada</t>
  </si>
  <si>
    <t>Dra. Monica Arboleda Rubiano/ referente Salud Oral</t>
  </si>
  <si>
    <t>1. En articulación con el programa de seguridad del paciente se programan rondas de seguridad trimestrales para identificar sucesos de seguridad
2. En mesa de análisis de seguridad del paciente se invita un profesional de la primera línea con el fin de fortalecer la aplicación de la metodología y optimizar plan de mejora</t>
  </si>
  <si>
    <t>Monica Arboleda Rubiano/ referente Salud Oral</t>
  </si>
  <si>
    <t>Apadrinar a los profesionales de salud oral que  participan en  la atención de los casos de sucesos de seguridad, mediante una auditoría de acompañamiento en campo para fortalecer las competencias del   odontólogo</t>
  </si>
  <si>
    <t>1. Capacitación mensual por medio de la plataforma MAO  de los cursos de violencia sexual y atención a víctimas de sustancias químicas,  con evaluación de apropiación para los colaboradores del servicio de urgencias.  Ante desviaciones se detiene el proceso de contratción.</t>
  </si>
  <si>
    <t xml:space="preserve">2. La referente de la ruta de volencia realiza  en apoyo con su equipo realiza capacitación mensual a los profesionales de la salud, del servicio de urgencias de manera continua, reforzando temáticas específicas. </t>
  </si>
  <si>
    <t>3. La referente de la ruta de volencia realiza auditoria mensual al 100% de las historias clínicas  de atenciones a usuarios de violencia sexual para medir porcentaje de adherencia. Ante desviaciones se aborda personalmente al colaborador para la mejora continua.</t>
  </si>
  <si>
    <t>Capacitación mensual por medio de la plataforma MAO  de los cursos de violencia sexual y atención a víctimas de sustancias químicas,  con evaluación de apropiación para los colaboradores del servicio de urgencias.  Ante desviaciones se detiene el proceso de contratción.</t>
  </si>
  <si>
    <t xml:space="preserve">La referente de la ruta de volencia realiza  en apoyo con su equipo realiza capacitación mensual a los profesionales de la salud, del servicio de urgencias de manera continua, reforzando temáticas específicas. </t>
  </si>
  <si>
    <t>La referente de la ruta de volencia realiza auditoria mensual al 100% de las historias clínicas  de atenciones a usuarios de violencia sexual para medir porcentaje de adherencia. Ante desviaciones se aborda personalmente al colaborador para la mejora continua.</t>
  </si>
  <si>
    <t>Dirección de Urgencias</t>
  </si>
  <si>
    <t>Diana Carolina Rodríguez Triviño</t>
  </si>
  <si>
    <t>Aplicación de la lista de chequeo a los casos atendidos de violencia sexual para el cumplimiento del protocolo de atención a víctimas de violencia sexual. 
Elaboración de informe mensual de resultados</t>
  </si>
  <si>
    <t>1. El director de urgencias semestralmente realiza capacitación en el procedimiento de Triage a los profesionales en medicina y enfermería, con evaluación de apropiación y entrega de certificación. En caso de desviación con apropiación por debajo de 80% el colaborador debe capacitarse por su cuenta en los temas que se requiere.</t>
  </si>
  <si>
    <t>2. La enfermera auditora de la dirección de urgencias diariamente evalua la desviación de la clasificación del Triage 2, informando a cada una de las unidades para su respectiva corrección en la historia clínica retroalimentando al personal responsable en la correcta adhrencia al procedimiento de Triage 2.</t>
  </si>
  <si>
    <t>El director de urgencias semestralmente realiza capacitación en el procedimiento de Triage a los profesionales en medicina y enfermería, con evaluación de apropiación y entrega de certificación. En caso de desviación con apropiación por debajo de 80% el colaborador debe capacitarse por su cuenta en los temas que se requiere.</t>
  </si>
  <si>
    <t>La enfermera auditora de la dirección de urgencias diariamente evalua la desviación de la clasificación del Triage 2, informando a cada una de las unidades para su respectiva corrección en la historia clínica retroalimentando al personal responsable en la correcta adhrencia al procedimiento de Trage 2.</t>
  </si>
  <si>
    <t>Direccion Urgencias</t>
  </si>
  <si>
    <t>Edilma Galindo</t>
  </si>
  <si>
    <t>laura Torres</t>
  </si>
  <si>
    <t>1. Base de datos de MAO con información de capacitación
2. Informe de resultados de cobertura y apropiación</t>
  </si>
  <si>
    <t>1. Actas y listado de asistencia de la capacitación mensual a los colaboradores
2. Informe de resultados de cobertura y apropiación</t>
  </si>
  <si>
    <t>1. Informe de auditoria a las hitorias clínicas</t>
  </si>
  <si>
    <t>1. Informe de resultados de capacitación con inclusión de cobertura, resultado de apropiación, certificados entregados y actividades en caso de desviaciones</t>
  </si>
  <si>
    <t>1. Informe de auditoría de la adherencia al procedimiento de Triage.
2. Acta de retroalimentación de hallazgos a los colaboradores</t>
  </si>
  <si>
    <t>1. Notificación a cada colaborador evaluado de sus resultados de adherencia
2. Autocapacitación de los colaboradores con calificación de adhrencia menor al 80%</t>
  </si>
  <si>
    <t xml:space="preserve">1. Notificación a cada colaborador evaluado de sus resultados de adherencia
2. Respectiva corrección en la historia clínica retroalimentando al personal responsable en la correcta adherencia al procedimiento de Triage 2.
3. notificación a la 2a y 3a línea de defensa </t>
  </si>
  <si>
    <t>Daniel Huertas</t>
  </si>
  <si>
    <t>debido  a compromiso del colaborador en el diligenciamiento de la Historia Clínica en el aplicativo mi emergencia,</t>
  </si>
  <si>
    <t xml:space="preserve">desconocimiento del manejo y. </t>
  </si>
  <si>
    <t xml:space="preserve"> fallas tecnologicas.</t>
  </si>
  <si>
    <t>1. El líder del subproceso de transporte asistencial de paciente semestralmente capacita al personal asistencial en el correcto diligenciamiento de la Historía Clínica, con medición de cobertura y evaluación. Ante desviaciones de apropiación del 85% se capacita nuevamente.</t>
  </si>
  <si>
    <t>2. El líder del subproceso de transporte asistencial de paciente semestralmente con apoyo y supervisión del proveedor NETUX (dela plataforma " mi emergencia") capacitan a los colaboradores asistenciales en cuanto al manejo de la aplicación.</t>
  </si>
  <si>
    <t>3. El apoyo administrativo del subproceso de APH reporta las fallas tecnológicas que presente el aplicativo al proveedor NETUX, con respuesta en menos de 24 horas según necesidad.</t>
  </si>
  <si>
    <t>El líder del subproceso de transporte asistencial de paciente semestralmente capacita al personal asistencial en el correcto diligenciamiento de la Historía Clínica, con medición de cobertura y evaluación. Ante desviaciones de apropiación del 85% se capacita nuevamente.</t>
  </si>
  <si>
    <t>El líder del subproceso de transporte asistencial de paciente semestralmente con apoyo y supervisión del proveedor NETUX (dela plataforma " mi emergencia") capacitan a los colaboradores asistenciales en cuanto al manejo de la aplicación.</t>
  </si>
  <si>
    <t>El apoyo administrativo del subproceso de APH reporta las fallas tecnológicas que presente el aplicativo al proveedor NETUX, con respuesta en menos de 24 horas según necesidad.</t>
  </si>
  <si>
    <t>1. Actas y listado de asistencia de la capacitación mensual a los colaboradores
Informe de resultados de cobertura y apropiación</t>
  </si>
  <si>
    <t>Dirección proceso de urgencias</t>
  </si>
  <si>
    <t>Marcela Rubiano</t>
  </si>
  <si>
    <t>1. Evidencia de reporte de fallas tecnológicas en caso de que se presenten</t>
  </si>
  <si>
    <t>Seguimiento al personal asitencia del servicio de atención prehospitalaria. Acta de seguimiento a los colaboradores que requieran retroalimentación</t>
  </si>
  <si>
    <t>Liliana Marcela Rubiano</t>
  </si>
  <si>
    <t>La referente del subproceso de APH revisa con el colaborador asitencial el cumplimiento de las causulas contractuales generando acta con compromisos</t>
  </si>
  <si>
    <t>Liliana Marcela Rubiano Martinez</t>
  </si>
  <si>
    <t xml:space="preserve">debido a la oportunidad en la prestación del servicio de radiología convencional de los servicios ambulatorios. </t>
  </si>
  <si>
    <t>1. La referente del servicio de radiología mensualmente verifica el cumplimiento del plan de mantenimiento preventivo de los nueve equipos de rayos X fijo. En caso desviaciones se notifica al proceso de Biotecnología</t>
  </si>
  <si>
    <t xml:space="preserve">2. La referente del servicio de radiología en el momento que se presente novedad de inatención, se reprograma paciente y/o redirecciona a otra sede </t>
  </si>
  <si>
    <t>La referente del servicio de radiología mensualmente verifica el cumplimiento del plan de mantenimiento preventivo de los nueve equipos de rayos X fijo. En caso desviaciones se notifica al proceso de Biotecnología</t>
  </si>
  <si>
    <t xml:space="preserve">La referente del servicio de radiología en el momento que se presente novedad de inatención, se reprograma paciente y/o redirecciona a otra sede </t>
  </si>
  <si>
    <t>1. Constancia física del proveedor donde se registra el mantenimiento preventivo realizado</t>
  </si>
  <si>
    <t xml:space="preserve">Subproceso de radiología. </t>
  </si>
  <si>
    <t xml:space="preserve">Catalina Infante </t>
  </si>
  <si>
    <t xml:space="preserve">1. Archivo excel de pacientes reprogramados </t>
  </si>
  <si>
    <t xml:space="preserve">Notificar a la dirección de complementatorio, dirección admnistrativa de la novedad presentada, subgerencia de servicios de salud y a
proceso de sistemas
</t>
  </si>
  <si>
    <t>referente de servicio de radiología</t>
  </si>
  <si>
    <t>Apoyo con otra subred de salud</t>
  </si>
  <si>
    <t>proceso de radiología</t>
  </si>
  <si>
    <t>debido a la disponibilidad de entrega de los medicamentos prescritos, en los servicios farmacéuticos ambulatorios de la entidad.</t>
  </si>
  <si>
    <t>1. El profesional de apoyo del servicio de farmacia diariamente identifica en las bases de máximos y mínimos, la provisión por producto más o menos de 7 días y en caso de desviaciones notifica al  área de compras para los respectivos ajustes.</t>
  </si>
  <si>
    <t xml:space="preserve">
</t>
  </si>
  <si>
    <t>el profesional de apoyo del servicio de farmacia diariamente identifica en las bases de máximos y mínimos, la provisión por producto más o menos de 7 días y en caso de desviaciones notifica al  área de compras para los respectivos ajustes.</t>
  </si>
  <si>
    <t>1. Informe de servicio farmacéutico mensual que incluye suficiencia en término de pendientes</t>
  </si>
  <si>
    <t>Subproceso de farmacia</t>
  </si>
  <si>
    <t>Francy Domíngez</t>
  </si>
  <si>
    <t xml:space="preserve">Notificar a la dirección de complementatorios y contratación
Revisión diaria por referente de farmacia, de sufiencia de medicamentos en las 21 farmacias de la entidad
</t>
  </si>
  <si>
    <t>Referente de farmacia</t>
  </si>
  <si>
    <t xml:space="preserve">
Prestamos entre subredes de medicamentos
Provisión de medicamentos por otras alternativas de tratamiento autorizadas por el médico/odontólogo tratante</t>
  </si>
  <si>
    <t>referente de farmacia</t>
  </si>
  <si>
    <t>1. Los referentes de los subprocesos de farmacia, tercerizados, rehabilitación, imagenología y laboratorio clínico para el segundo trimestre identifican un listado de mínimo 30  posibles sucesos de seguridad que posiblemente se presenten en sus servicios y, los socializa a todos los colaboradores a cargo para facilitar y aumentar la notificación al programa de seguridad del paciente</t>
  </si>
  <si>
    <t>2. Los referentes de los subprocesos de farmacia, tercerizados, rehabilitación, imagenología y laboratorio clínico para el segundo trimestre asignan un responsable operativo para  socializar la línea base de sucesos de seguridad reportados en la vigencia 2022, fijando un valor mayor de notificación para el 2º-3er y 4º trimestre del año 2023 tomando como referencia datos consultados en otras entidades con igual misionalidad.</t>
  </si>
  <si>
    <t>3. Los referentes de los subprocesos de farmacia, tercerizados, rehabilitación, imagenología y laboratorio clínico para el segundo trimestre asignan un responsable operativo para  implementar una estrategia de busqueda activa mensual de sucesos de seguridad</t>
  </si>
  <si>
    <t>Los referentes de los subprocesos de farmacia, tercerizados, rehabilitación, imagenología y laboratorio clínico para el segundo trimestre identifican un listado de mínimo 30  posibles sucesos de seguridad que posiblemente se presenten en sus servicios y, los socializa a todos los colaboradores a cargo para facilitar y aumentar la notificación al programa de seguridad del paciente</t>
  </si>
  <si>
    <t>Los referentes de los subprocesos de farmacia, tercerizados, rehabilitación, imagenología y laboratorio clínico para el segundo trimestre asignan un responsable operativo para  socializar la línea base de sucesos de seguridad reportados en la vigencia 2022, fijando un valor mayor de notificación para el 2º-3er y 4º trimestre del año 2023 tomando como referencia datos consultados en otras entidades con igual misionalidad.</t>
  </si>
  <si>
    <t>Los referentes de los subprocesos de farmacia, tercerizados, rehabilitación, imagenología y laboratorio clínico para el segundo trimestre asignan un responsable operativo para  implementar una estrategia de busqueda activa mensual de sucesos de seguridad</t>
  </si>
  <si>
    <t>1. Documento que registra por cada uno de los cinco subprocesos, los posibles sucesos de seguridad identificados</t>
  </si>
  <si>
    <t>Subprocesos de Farmacia, rehabilitación, terceros, imagenología y laboratorio clínico</t>
  </si>
  <si>
    <t>Referente de cada uno de los cinco subprocesos</t>
  </si>
  <si>
    <t>1. Acta que registra la temática especifica y listado de asistencia para cada uno de los cinco subprocesos</t>
  </si>
  <si>
    <t>1. Informe por cada subproceso que registre los resultados de la busqueda activa</t>
  </si>
  <si>
    <t>Articulación con el programa institucional de seguridad del paciente para diseño y mejora de las estrategias a necesidad</t>
  </si>
  <si>
    <t>Dirección de complementarios</t>
  </si>
  <si>
    <t>Sensibilización de la importancia legal y de mejora continua a la 1ª línea
Referenciación con entidas de la misma misionalidad</t>
  </si>
  <si>
    <t>por detrimento patrimonial</t>
  </si>
  <si>
    <t>debido a verificacion y validación de soportes entregados por los servicios tercerizados de cardiología, urología y gastroenterología para certificar  el cumplimiento de las actividades realizadas frente a las facturadas</t>
  </si>
  <si>
    <t>1. El referente del subproceso de los servicios tercerizados mensualmente verifica, válida y certifica las actividades realizadas por los servicios de urología, gastroenterología y cardiología frente a lo facturado; en caso de desviaciones observa para respectivo ajuste absteniéndose de emitir certificación y firma.</t>
  </si>
  <si>
    <t xml:space="preserve">El referente del subproceso de los servicios tercerizados mensualmente verifica, válida y certifica las actividades realizadas por los servicios de urología, gastroenterología y cardiología frente a lo facturado; en caso de desviaciones observa para respectivo ajuste absteniéndose de emitir certificación y firma. </t>
  </si>
  <si>
    <t>Subproceso terceros</t>
  </si>
  <si>
    <t>Monica Rodríguez</t>
  </si>
  <si>
    <t xml:space="preserve">muestreo estadísticamente confiable frente a cada uno de los servicios mencionados para identificar posibles inconsistencias en el desarrollo de las actividades contractuales.
</t>
  </si>
  <si>
    <t>Subproceso de terceros</t>
  </si>
  <si>
    <t xml:space="preserve">Revision de contrafactura de las actividades ejecutadas por el servicio tercerizado para identificar frente a las facturadas  Nueva emision de factura con ajustes                             Aprobacion del lider y del proveedor                           Radicacion en Financiera  
</t>
  </si>
  <si>
    <t>debido al reporte de resultados en el servicio de urgencias y hospitalización del Hospital de MEISSEN</t>
  </si>
  <si>
    <t>1. La referente del laboratorio clínico  para el segundo trimestre de la presente vigencia, solicita resultados de capacitación a través de MAO y sus correspondientes certificaciones.</t>
  </si>
  <si>
    <t xml:space="preserve">2. El proveedor del laboratorio clínico a partir del tercer trimestre de la presente vigencia capacita  en sitio de trabajo y de manera práctica acorde a cronograma, a las jefes y auxiliares del servicio de enfermería de los tres turnos de los servicios de urgencias y hospitalización de Meissen </t>
  </si>
  <si>
    <t>La referente del laboratorio clínico  para el segundo trimestre de la presente vigencia, solicita resultados de capacitación a través de MAO y sus correspondientes certificaciones.</t>
  </si>
  <si>
    <t xml:space="preserve">El proveedor del laboratorio clínico a partir del tercer trimestre de la presente vigencia capacita  en sitio de trabajo y de manera práctica acorde a cronograma, a las jefes y auxiliares del servicio de enfermería de los tres turnos de los servicios de urgencias y hospitalización de Meissen </t>
  </si>
  <si>
    <t>1. Certificaciones de cumplimiento de curso de MAO</t>
  </si>
  <si>
    <t>servicio de laboratorio clínico</t>
  </si>
  <si>
    <t>Patricia Pérez</t>
  </si>
  <si>
    <t>1. Informe de capacitación con listado de asistencia</t>
  </si>
  <si>
    <t>Profesional del laboratorio clínico capacita nuevamente y de manera individual a los colboradores con desviación en la práctica de toma de muestras</t>
  </si>
  <si>
    <t>referente de laboratorio clínico</t>
  </si>
  <si>
    <t xml:space="preserve">
Profesional del laboratorio clínico recapacita nuevamente y de manera individual a los colaboradores con desviación en la práctica de toma de muestras</t>
  </si>
  <si>
    <t>Subproceso de laboratorio clínico</t>
  </si>
  <si>
    <t>debido a la  calidad de supervisión del profesional  durante la terapia, relacionada con la condición clínica específica del paciente, su red de apoyo y comprensión de la información dada en cada sesión.</t>
  </si>
  <si>
    <t>1. La profesional del subproceso de rehabilitación diariamente identifica y educa al paciente y su acudiente al incio, durante y terminación de sesiones para mejorar la adherencia al plan casero y tratamiento en general; resgistrando en planilla la entrega de pieza comunicativa adicional a las notas de Historia Clínica.</t>
  </si>
  <si>
    <t>La profesional del subproceso de rehabilitación diariamente identifica y educa al paciente y su acudiente al incio, durante y terminación de sesiones para mejorar la adherencia al plan casero y tratamiento en general; resgistrando en planilla la entrega de pieza comunicativa adicional a las notas de Historia Clínica.</t>
  </si>
  <si>
    <t>1. Informe de consolidado de adherencia a plan de tratamiento.
2. Muestreo estadístico de las planillas de entrega de plan casero.
3. Muestreo estadístico de registros de Historia Clínica</t>
  </si>
  <si>
    <t>Subproceso de Rehabilitación</t>
  </si>
  <si>
    <t>Lady Milena Alvarez Camargo</t>
  </si>
  <si>
    <t>En articulación con médico especialista se deja nota en H.C. para ajustar conducta de tratamiento y se registra el formato magnético de finalización de tratamiento en rehabilitación
Reeducar a paciente y red de apoyo</t>
  </si>
  <si>
    <t>Profesional de rehabilitación</t>
  </si>
  <si>
    <t>Mesa de trabajo con los profesionales responsables de la tención para identificar desviaciones y formular actividades de mejora</t>
  </si>
  <si>
    <t>Rehabilitación</t>
  </si>
  <si>
    <t>por la generación de glosas de las actividades del plan de intervenciones colectivas en sus 4 líneas transversales y cada uno de los 5 entornos,</t>
  </si>
  <si>
    <t xml:space="preserve">debido a la idoneidad  del talento humano en sus competencias, </t>
  </si>
  <si>
    <t>calidad del dato registrado en el instrumento del lineamiento y</t>
  </si>
  <si>
    <t>asignación, seguimiento, ,cumplimiento y soportes de metas a cargo.</t>
  </si>
  <si>
    <t>1. Los profesionales de apoyo de cada una de las 4 líneas transversales y cada uno de los 5 entornos cada  vez que ingresa un colaborador nuevo, realizan inducción específica en puesto de trabajo con énfasis en los lineamientos de los convenios, estructura de plan de intervenciones colectivas, articulación con las otras líneas; se firma el acta. Si hay cambios en la línea técnica se aborda nuevamente al colaborador. Si se presentan desviaciones frente a la ejecución de las actividades asignadas, se realimentan los lineamentos dejando acta de seguimiento y en caso extremo se suspende el contrato. Adicionalmente se aplica evaluación pre y post test, al personal nuevo en la inducción general de la coordinación del PIC; todo lo anterior se realiza a libre demanda a pesar de que la herramienta de la  matriz se registra semanal</t>
  </si>
  <si>
    <t>2. los referentes técnicos  y apoyos de cada una de las 4 líneas transversales y cada uno de los 5 entornos implementan pre-auditorias mensuales, que permitan identificar calidad de soportes y autenticidad de ellos antes de cada auditoria externa lo cual queda consignado en actas. Frecuencia ligada a los tiempos de la SDS. Ante las desviaciones encontradas el coordinador del Plan de Intervenciones colectivas realiza mesa de trabajo analizando los hallazgos específicos generando oportunidades de mejora y en caso de requerirse se convoca a Líder del Proceso de Gestión del Riesgo y procesos pertinentes.</t>
  </si>
  <si>
    <t xml:space="preserve">3. Los referentes técnicos  y apoyos  de cada una de las 4 líneas transversales y cada uno de los 5 entornos programan metas de acuerdo a los tiempos de talento humano de cada perfil y equipo, características del territorio, y los lineamientos; esta programación se efectúa de acuerdo a la periodicidad normada o contractual. La entidad en conjunto con la SDS, realiza la reprogramación de metas acorde a novedades subsanables, en caso de desviaciones, como también contratación de horas extras y reubicación del talento humano acorde con el perfil y actividad a desarrollar.  </t>
  </si>
  <si>
    <t>Los profesionales de apoyo de cada una de las 4 líneas transversales y cada uno de los 5 entornos cada  vez que ingresa un colaborador nuevo, realizan inducción específica en puesto de trabajo con énfasis en los lineamientos de los convenios, estructura de plan de intervenciones colectivas, articulación con las otras líneas; se firma el acta. Si hay cambios en la línea técnica se aborda nuevamente al colaborador. Si se presentan desviaciones frente a la ejecución de las actividades asignadas, se realimentan los lineamentos dejando acta de seguimiento y en caso extremo se suspende el contrato. . Adicionalmente se aplica evaluación pre y post test, al personal nuevo en la inducción general de la coordinación del PIC; todo lo anterior se realiza a libre demanda a pesar de que la herramienta de la  matriz se registra semanal.</t>
  </si>
  <si>
    <t>Los referentes técnicos  y apoyos de cada una de las 4 líneas transversales y cada uno de los 5 entornos implementan pre - auditorías mensuales, que permitan identificar calidad de soportes y autenticidad de ellos antes de cada auditoria externa,  lo cual queda consignado en actas. Frecuencia ligada a los tiempos de la SDS. Ante las desviaciones encontradas el coordinador del Plan de Intervenciones colectivas realiza mesa de trabajo analizando los hallazgos específicos generando acciones de mejora y en caso de requerirse se convoca a Líder del Proceso de Gestión del Riesgo y procesos pertinentes.</t>
  </si>
  <si>
    <t xml:space="preserve">Los referentes técnicos  y apoyos  de cada una de las 4 líneas transversales y cada uno de los 5 entornos programan metas de acuerdo a los tiempos de talento humano de cada perfil y equipo, características del territorio, y los lineamientos; esta programación se efectúa de acuerdo a la periodicidad normada o contractual. La entidad en conjunto con la SDS, realiza la reprogramación de metas acorde a novedades subsanables, en caso de desviaciones, como también contratación de horas extras y reubicación del talento humano acorde con el perfil y actividad a desarrollar. </t>
  </si>
  <si>
    <t>1. acta de inducción especifica de puesto de trabajo para personal nuevo y/o para todos por nuevo lineamiento técnico de SDS; incluye evaluaciones y fortalecimiento frente a desviaciones en la apropiación del conocimiento. 
2. Matriz de seguimiento de Inducción y Certificados, registrados en matriz preliminar se ajustan por acta de capacitación.</t>
  </si>
  <si>
    <t xml:space="preserve">Plan de Intervenciones Colectivas PSPIC  en su estructura funcional de 4 líneas transversales y cada uno de los 5 entornos </t>
  </si>
  <si>
    <t>Profesional de apoyo del Proceso de Gestión del riesgo</t>
  </si>
  <si>
    <t>Socializar  los casos presentados, guardando la privacidad y confidencialidad, a los colaboradores priorizados para que se apropien como lecciones aprendidas que fortalezcan el compromiso personal en el marco de la política de integridad de la entidad.</t>
  </si>
  <si>
    <t>Proceso de Gestión del riesgo en salud</t>
  </si>
  <si>
    <t>Notificación a la 2ª y 3ª línea de defensa
Revisión y ajuste a la matriz de riesgo en énfasis en causas y actividades de control
Monitoreo a las actividades del plan de contingencia</t>
  </si>
  <si>
    <t>Profesional líder del componente y/o línea intervención</t>
  </si>
  <si>
    <t xml:space="preserve">debido al manejo de inventarios,
</t>
  </si>
  <si>
    <t xml:space="preserve">novedades en el procedimiento de dilución de la vacuna y política de frasco abierto,
</t>
  </si>
  <si>
    <t xml:space="preserve">calidad del dato del registro de la vacuna en los instrumentos de monitoreo y,
</t>
  </si>
  <si>
    <t xml:space="preserve"> pérdida de la cadena de frío.</t>
  </si>
  <si>
    <t xml:space="preserve">1. El coordinador del programa de inmunizaciones verifica mensualmente las existencias y rotación del biológico, con referencia al  que se recepcionó y que se registra como aplicado; acorde con la información que aporta el Centro de Acopio. Adicionalmente el técnico en sistemas, consolidan mensualmente, los 5 primeros días del mes siguiente, el movimiento de biológicos y el registro en el aplicativo PAI v.2.0 y se hace revisión de las entregas efectuadas durante el mes (Formatos de recepción técnica y formato de movimiento de biológico) y las existencias previas vs.  dato en el sistema de información.
El técnico auxiliar en enfermería encargado de la recepción y entrega de los lotes de vacunación a las unidades de atención, efectúa dos conteos: conteo en Secretaria de Salud, conteo en el cuarto frio de biológicos y conteo al entregarle a cada una de las unidades; para ello, registra en el formato de recepción técnica y en el inventario valorizado que es firmado por las dos partes. Así mismo diligencia en la plataforma dinámica, en la bodega VH58 (medicamentos biológicos).
</t>
  </si>
  <si>
    <t>2. Capacitación semestral en conceptos básicos del Programa PAI a todos los técnicos y vacunadores, por la GPAISP gestión de programas de acciones de interés en salud pública, como línea transversal del PIC. Se realiza acorde con lineamientos de SDS.</t>
  </si>
  <si>
    <t xml:space="preserve">3. El líder del programa PAI y su equipo técnico mensualmente verifican la calidad del dato del registro de la vacuna (pre auditoría) en los instrumentos de monitoreo  de movimientos de biológico, entrega de lotes, Kardex y arqueos. Ante desviaciones se realizan mesas de trabajo con los colaboradores, levantando actas que registran las acciones de mejora ante desviaciones encontradas.
</t>
  </si>
  <si>
    <t xml:space="preserve">4. La auxiliar del punto de vacunación diariamente en la mañana y en la tarde verifica  todos los equipos de refrigeración y  registra la toma de temperatura en formato digital o físico. Adicionalmente, hay un monitoreo remoto 7x24 y en caso de desviaciones, se genera alerta mediante llamada telefónica por parte de la empresa contratada para tal fin.
</t>
  </si>
  <si>
    <t xml:space="preserve">El coordinador del programa de inmunizaciones verifica mensualmente las existencias y rotación del biológico, con referencia al  que se recepcionó y que se registra como aplicado; acorde con la información que aporta el Centro de Acopio. Adicionalmente el técnico en sistemas, consolidan mensualmente, los 5 primeros días del mes siguiente, el movimiento de biológicos y el registro en el aplicativo PAI v.2.0 y se hace revisión de las entregas efectuadas durante el mes (Formatos de recepción técnica y formato de movimiento de biológico) y las existencias previas vs.  dato en el sistema de información.
El técnico auxiliar en enfermería encargado de la recepción y entrega de los lotes de vacunación a las unidades de atención, efectúa dos conteos: conteo en Secretaria de Salud, conteo en el cuarto frio de biológicos y conteo al entregarle a cada una de las unidades; para ello, registra en el formato de recepción técnica y en el inventario valorizado que es firmado por las dos partes. Así mismo diligencia en la plataforma dinámica, en la bodega VH58 (medicamentos biológicos).
</t>
  </si>
  <si>
    <t xml:space="preserve">Capacitación semestral en conceptos básicos del Programa PAI a todos los técnicos y vacunadores, por la GPAISP gestión de programas de acciones de interés en salud pública, como línea transversal del PIC. Se realiza acorde con lineamientos de SDS.
</t>
  </si>
  <si>
    <t>El líder del programa PAI y su equipo técnico mensualmente verifican la calidad del dato del registro de la vacuna (pre auditoría) en los instrumentos de monitoreo  de movimientos de biológico, entrega de lotes, Kardex y arqueos. Ante desviaciones se realizan mesas de trabajo con los colaboradores, levantando actas que registran las acciones de mejora ante desviaciones encontradas.</t>
  </si>
  <si>
    <t xml:space="preserve">La auxiliar del punto de vacunación diariamente en la mañana y en la tarde verifica  todos los equipos de refrigeración y  registra la toma de temperatura en formato digital o físico. Adicionalmente, hay un monitoreo remoto 7x24 y en caso de desviaciones, se genera alerta mediante llamada telefónica por parte de la empresa contratada para tal fin.
OJO COMO SE INCLUYE EL EQUIPO EXTRAMURAL
</t>
  </si>
  <si>
    <t>Coordinador del Programa de Inmunoprevenibles PAI</t>
  </si>
  <si>
    <t>Profesional de Apoyo de la Dirección de Gestión del Riesgo</t>
  </si>
  <si>
    <t>1. acta de informe de auditoría con definición de las correspondientes acciones de mejora ante desviaciones encontradas.</t>
  </si>
  <si>
    <t>1. Carpeta de toma de temperatura por cada unidad intramural</t>
  </si>
  <si>
    <t>1. Informe de PAI que se remite a SDS</t>
  </si>
  <si>
    <t xml:space="preserve">1. actas de capacitación y listados de asistencia con medición de apropiación y cobertura
de colaboradores que aplican el biológico  </t>
  </si>
  <si>
    <t>1. Carpeta movimientos de biologico</t>
  </si>
  <si>
    <t>1. Relación de la programación de metas, acta de seguimiento a cumplimiento y registro de toma de decisiones ante desviaciones que se presenten en el desarrollo de las actividades programadas 1. 2. (informe mensual SDS y acta de seguimiento por asesor de gerencia).</t>
  </si>
  <si>
    <t xml:space="preserve">por pagos de nómina no justificados, </t>
  </si>
  <si>
    <t>debido a inexactitudes no voluntarias en el registro y/o liquidación de novedades</t>
  </si>
  <si>
    <t>y falta de controles en la liquidación de nómina</t>
  </si>
  <si>
    <t>1. El Técnico responsable de liquidación de nómina, quincenalmente verifica, valida y registra en el aplicativo las novedades presentadas en el periodo, para garantizar la liquidación correcta de la nómina.</t>
  </si>
  <si>
    <t>2. El Profesional responsable del Subproceso de Gestión de la Remuneración, quincenalmente revisa y valida de manera aleatoria la liquidación de novedades que ingresan en medio Físico o magnético, verificando en Dinámica Gerencial que corresponda a lo reportado, para evitar inconsistencias en la nómina definitiva</t>
  </si>
  <si>
    <t>3. El Director de Gestión de Talento Humano de manera conjunta con el profesional responsable del Subproceso de Gestión de la Remuneración, verifica quincenalmente de manera aleatoria que las novedades presentadas correspondan a las liquidadas en Dinámica Gerencial, con el fin de controlar y supervisar que corresponda a lo reportado, para evitar inconsistencias en la nómina definitiva</t>
  </si>
  <si>
    <t xml:space="preserve">El Técnico responsable de liquidación de nómina, verifica, valida y registra en los cuadros de control (vacaciones, recargos, liquidaciones, primas, cesantías, etc) y posteriormente en el aplicativo Dinámica Gerencial las novedades presentadas en el periodo por cada colaborador y genera una nómina preliminar.
</t>
  </si>
  <si>
    <t>El Profesional responsable del subproceso Gestión de la Remuneración, revisa quincenalmente, de manera aleatoria en una hoja de trabajo, las novedades liquidadas en la nómina, para identificar posibles inconsistencias y solicitar los ajustes correspondientes, de ser necesarios.</t>
  </si>
  <si>
    <t>El Director de Talento Humano, realizará una segunda revisión por muestreo de la nómina de manera mensual</t>
  </si>
  <si>
    <t xml:space="preserve">1. El Técnico responsable de liquidación de nómina, verifica, valida y registra en los cuadros de control (vacaciones, recargos, liquidaciones, primas, cesantías, etc.)  
2. Posteriormente en el aplicativo Dinámica Gerencial las novedades presentadas en el periodo por cada colaborador y genera una nómina preliminar.
</t>
  </si>
  <si>
    <t>Gestión de la Remuneración</t>
  </si>
  <si>
    <t xml:space="preserve">Jazmin Celis
Profesional Especializado </t>
  </si>
  <si>
    <t xml:space="preserve">1. El Profesional responsable del subproceso Gestión de la Remuneración, revisa quincenalmente, de manera aleatoria en una hoja de trabajo, las novedades liquidadas en la nómina, para identificar posibles inconsistencias y solicitar los ajustes correspondientes, de ser necesarios.
</t>
  </si>
  <si>
    <t>1. El Director de Talento Humano, realizará una segunda revisión por muestreo de la nómina de manera mensual</t>
  </si>
  <si>
    <t>Realizar reuniones trimestrales para realizar retroalimentación sobre las novedades administrativas y la liquidación de la nómina</t>
  </si>
  <si>
    <t xml:space="preserve">
Dirección de Talento humano</t>
  </si>
  <si>
    <t xml:space="preserve">Realizar comunicación con el servidor al que se pagó mayor valor: comunicarse con el servidor público de manera formal, para explicar la situación y expresarle la intención de recuperar los dineros pagados de más, proporcionando evidencia documental y cualquier otra información relevante que respalde la situación.
Conciliación: Se llega a una conciliación con los involucrados para resolver la situación. Explorando posibles soluciones, como acuerdos de pago, reembolsos parciales o ajustes en nómina.
 Medios legales: En el caso de que la persona a la que se le pago de más, no continúe con vinculo contractual con la Subred, se informará a la Oficina Jurídica para adelantar el respectivo proceso para la recuperación de los recursos pagados de más, de acuerdo con las políticas y procedimientos establecidos.
Coordinar con la Oficina jurídica y con las autoridades competentes para presentar las denuncias correspondientes y cooperar plenamente en el proceso judicial.
Seguimiento y registro: Mantener un registro detallado de todas las comunicaciones, acuerdos y acciones tomadas durante el proceso de conciliación y recuperación. Esto incluye mantener copias de correos electrónicos, registros contables y cualquier otra evidencia relevante. Un registro exhaustivo para futuras referencias y para demostrar los esfuerzos realizados para recuperar los dineros
</t>
  </si>
  <si>
    <t>Dirección de Gestión del Talento Humano</t>
  </si>
  <si>
    <t>James Fernando Beltrán Rodriguez</t>
  </si>
  <si>
    <t>debido a la inexistencia de documentos guía, que definan los lineamientos (requisitos, pasos, términos, etc.) que se deben cumplir para la radicación y recobro de incapacidades a EPS y ARL.</t>
  </si>
  <si>
    <t>deficiencias e inexactitudes en la documentación y completitud de los soportes para la radicación del recobro de incapacidades a la EPS o ARL</t>
  </si>
  <si>
    <t>1. El Técnico del Subproceso de Gestión de la Remuneración, elaborará y normalizará a más tardar en el mes de septiembre, un documento guía que contemple los requisitos, pasos y términos, que se deben cumplir para la radicación y recobro de incapacidades a EPS y ARL, para garantizar que la gestión de recobros se realice de manera eficiente y efectiva.</t>
  </si>
  <si>
    <t>2. El Técnico del Subproceso de Gestión de la Remuneración, realizará seguimiento quincenal, mediante lista de chequeo al cumplimiento del documento guía y validará el cuadro de control de incapacidades con las diferentes fuentes de radicación de las EPS y ARL, previo a la radicación y recobro de incapacidades, para garantizar que la gestión de recobros se realice de manera eficiente y efectiva.</t>
  </si>
  <si>
    <t>3. El Profesional responsable del Subproceso de Gestión de la Remuneración, quincenalmente revisa y valida, de manera aleatoria, el proceso de recobro de incapacidades, para garantizar que la gestión se realice de manera eficiente y efectiva.</t>
  </si>
  <si>
    <t>El Técnico responsable del proceso de incapacidades, generará un procedimiento para el recobro de incapacidades ante las Empresas Promotoras de Salud (EPS) y Administradoras de Riesgos Laborales (ARL)</t>
  </si>
  <si>
    <t>El Técnico del Subproceso de Gestión de la Remuneración, realizará seguimiento quincenal, mediante lista de chequeo al cumplimiento del documento guía y validará el cuadro de control de incapacidades con las diferentes fuentes de radicación de las EPS y ARL, previo a la radicación y recobro de incapacidades, para garantizar que la gestión de recobros se realice de manera eficiente y efectiva.</t>
  </si>
  <si>
    <t>El Profesional responsable del Subproceso de Gestión de la Remuneración, quincenalmente revisa y valida, mediante lista de chequeo, de manera aleatoria, el proceso de recobro de incapacidades, para garantizar que la gestión se realice de manera eficiente y efectiva.</t>
  </si>
  <si>
    <t>1. Documento guía recobro de incapacidadades</t>
  </si>
  <si>
    <t>1. Lista de chequeo
2. Cuadro control de incapacidades</t>
  </si>
  <si>
    <t>3. Lista de chequeo</t>
  </si>
  <si>
    <t xml:space="preserve">En caso de que la EPS o ARL niegue el pago de incapacidades:
Verificar de la situación: Revisar detalladamente las razones proporcionadas, evaluar su validez y subsanar las observaciones.
Apelación y recurso administrativo: presentar una apelación formal ante la EPS o ARL. Revisar los plazos y procedimientos establecidos por la entidad y preparar un argumento sólido respaldado por la evidencia recopilada. 
Recopilación de evidencia: Organizar adecuadamente cada uno de los soportes para justificar el recobro.
Informar a la Oficina Jurídica y al área de Cartera para que evalúen la viabilidad de tomar acciones legales contra la EPS o ARL, evaluando las políticas y normativas vigentes en relación con los derechos y responsabilidades de la EPS o ARL en el pago de incapacidades. Identificar posibles incumplimientos o violaciones que impidan el recobro.
Seguimiento y registro: Mantener un registro detallado de todas las comunicaciones, acuerdos y acciones tomadas durante el proceso de recuperación. Esto incluye mantener copias de correos electrónicos, registros contables y cualquier otra evidencia relevante. Un registro exhaustivo será útil para futuras referencias y para demostrar los esfuerzos realizados para recuperar los dineros.
</t>
  </si>
  <si>
    <t>por el nombramiento de funcionarios sin el cumplimiento de requisitos,</t>
  </si>
  <si>
    <t>debido la falta de controles frente al Manual de Funciones y Competencias laborales</t>
  </si>
  <si>
    <t>y el incumplimiento de los procedimientos internos para los nombramientos.</t>
  </si>
  <si>
    <t>1.  El profesional Especializado de la linea de selección antes de realizar un nombramiento, verifica el cumplimiento de requisitos frente al Manual de funciones y competencias laborales establecido por la entidad, con el propósito de validar que la persona a nombrar cumple con los requisitos de acuerdo a la normatividad vigente.</t>
  </si>
  <si>
    <t>2. El profesional Especializado de la linea de selección, para cada nombramiento en la Planta de personal elabora un acto administrativo de nombramiento (Resolución), donde incorpora en los considerandos el resultado de la verificación de cumplimiento de requisitos, con el fin de  garantizar el proceso de validación frente al Manual de Funciones.</t>
  </si>
  <si>
    <t>3. El profesional Especializado de la linea de selección, elabora el acta de posesión una vez cumplidos los requisitos exigidos para la misma, con el propósito de cumplir con la normatividad vigente.</t>
  </si>
  <si>
    <t>Se realiza la revisión de cumplimiento de requisitos establecidos en el Manual de Funciones y Competencial Laborales mediante la verificacion y diligencimiento de los siguientes formatos:
 EVALUACION DE HOJAS DE VIDA  para personal de Libre Nombramiento Remoción
 VERIFICACIÓN DE REQUISITOS para personal nombrado en Periodo Fijo y Provisionalidad el cual está en proceso de normalización y se aplicará a partir del mes de mayo de 2023</t>
  </si>
  <si>
    <t>Con el fin de llevar a cabo el nombramiento, se elabora el acto administrativo (Resolución), donde se incorpora y enuncia un considerando indicando que la persona cumple con los requisitos para el cargo.</t>
  </si>
  <si>
    <t>Una vez cumplidos los requisitos exigidos para dar posesión se elabora el acta.</t>
  </si>
  <si>
    <t>1. Formato Evaluación de Hojas de Vida - GH-ATH-SEL-FT-01-V1 (Libre Nombramiento y Remocion)
2. Formato de verificación de requisitos (Periodo Fijo y Provisionalidad) (Formato en proceso de normalización, se aplicará a partir del mes de mayo de 2023)</t>
  </si>
  <si>
    <t>Administración del Talento Humano (Selección)</t>
  </si>
  <si>
    <t>1. Actos administrativos de nombramientos (Resoluciones)</t>
  </si>
  <si>
    <t xml:space="preserve">1. Actas de posesión  GH-ILA-SEL-FT-06-V1 </t>
  </si>
  <si>
    <t>Revisión del proceso por parte de la Dirección cada vez que se realiza un nombramiento (Visto en la Resolución de Nombramiento)</t>
  </si>
  <si>
    <t>JAMES FERNANDO BELTRÁN RODRIGUEZ</t>
  </si>
  <si>
    <t xml:space="preserve">En caso de que por error se nombre una persona sin cumplimiento de requisitos se debe reportar de manera inmediata el caso al ordenador del gasto para revocar el nombramiento, seguidamente a la Fiscalia y a la oficina de Control Interno Disciplinario para que abran las investigaciones a que haya lugar. </t>
  </si>
  <si>
    <t>por la pérdida de activos que hacen parte de la Propiedad, Planta y Equipo de la entidad,</t>
  </si>
  <si>
    <t>debido a la falta de verificación del inventario por la novedad de retiro</t>
  </si>
  <si>
    <t>y baja adherencia de los procedimientos asociados a la responsabilidad en el cuidado, custodia y buen manejo de los bienes asignados.</t>
  </si>
  <si>
    <t xml:space="preserve">1. El líder del subproceso de Activos Fijos, solicita mensualmente a los procesos de Talento Humano y Contratación de OPS, la relación de servidores públicos con novedad de retiro durante el mes para efectos de verificar firma de paz y salvo y actualizar los inventarios a cargo o aplicar el procedimiento de responsabilidades en proceso </t>
  </si>
  <si>
    <t>2. El subproceso de Activos Fijos realizan trimestalmente estrategias de difusión y capacitación a los colaboradores, para sensibilización en la responsabilidad de la custodia, cuidado y buen manejo de los elementos devolutivos de propiedad del Estado</t>
  </si>
  <si>
    <t>El Profesional Especializado mensualmente realiza solicitud  a travès de un comunicado por Orfeo a Talento Humano y Contratación OPS del listado de colaboradores retirados durantes el mes y con la respuesta se  realiza verficación de pendientes de inventario en el Sistema de Información Dinamica Gerencial en el módulo de Activos Fijos. En caso afirmativo se procede a realizar los traslados correspondientes</t>
  </si>
  <si>
    <t>El Profesional Especializado trimestalmente difunde piezas comunicativas promoviendo el cuidado y buen manejo de los elementos devolutivos de propiedad de la Entidad y adicionalmente se realizan capacitaciones a los colaboradores que reciben inventario de Activos Fijos</t>
  </si>
  <si>
    <t xml:space="preserve">1. Oficios de solicitud
2.Oficio y relación de personal retirado.
3. Pantallazos de no registros de inventario del sistema de Dinamica Gerencial </t>
  </si>
  <si>
    <t>Activos Fijos</t>
  </si>
  <si>
    <t>Gina Cortes/ Profesional Especializado de apoyo a la Dirección Administrativa</t>
  </si>
  <si>
    <t>1. Piezas Comunicativas
2. Presentación
3. Listados de asistencia</t>
  </si>
  <si>
    <t>Realizar inventarios aleatorios durante el I semestre de la vigencia 2023</t>
  </si>
  <si>
    <t>1. Inicialmente se debe requerir al supervisor de vigilancia realizar los trámites respectivos a la compañía para detrerminar posible responsbilidad.
2. Reportar la pérdida a la compañia de seguros para la indemnización del bien evitando un detrimento patrimonial.
3. En caso de que haya desistimiento por parte de la compañia de seguros, informar a la Direccióin Administrativa para que realice los tramites ante la Oficina de Control Interno, para determinar posible responsabilidades.</t>
  </si>
  <si>
    <t>Líder Activos Fijos</t>
  </si>
  <si>
    <t>por ocasionar una lesión o daño al colaborador y/o usuario por fallas en la infraestructura,</t>
  </si>
  <si>
    <t>debido al incumplimiento al plan de mantenimiento,</t>
  </si>
  <si>
    <t>falta de adherencia al protocolo de intervenciones locativas</t>
  </si>
  <si>
    <t>e inoportunidad de respuesta en la mesa de ayuda.</t>
  </si>
  <si>
    <t>1. Los profesionales del subproceso de Mantenimiento e Infraestructura, mensualmente y con el fin de garantizar la ejecución del Plan de Mantenimiento preventivo de infraestructura, realizan seguimiento a las actividadades para mitigar el riesgo propiciando un ambiente seguro</t>
  </si>
  <si>
    <t>2. Los profesionales del subproceso de Mantenimiento e Infraestructura, mensualmente realizan el informe de novedades del cronograma de mantenimiento y las actividades imprevistas en el mes, informando su reprogramacion.</t>
  </si>
  <si>
    <t>3. Los profesionales del subproceso de Mantenimiento e Infraestructura de manera trimestral en el espacio de ULC, capacita y evalúa la adherencia que tienen los auxiliares de mantenimiento frente al protocolo de Intervenciones locativas y se retroalimenta la información con acciones de mejora.</t>
  </si>
  <si>
    <t>4. Los profesionales del subproceso de Mantenimiento e Infraestructura mensualmente, realizan el seguimiento y cierre a las necesidades de infraestructura  notificadas a través de mesa de ayuda. En el caso de que no se cumplan las actividades, se debe priorizar las incidencias que impactan la misionalidad de la entidad y dar cumplimiento a la reprogramación de las actividades</t>
  </si>
  <si>
    <r>
      <t>EL profesional de proceso registra mensualmente en la matriz de seguimiento del plan de mantenimiento preventivo GA-MAN-FT-09 las actividades realizadas y realiza la verificaci</t>
    </r>
    <r>
      <rPr>
        <b/>
        <sz val="12"/>
        <rFont val="Arial Narrow"/>
        <family val="2"/>
      </rPr>
      <t>ó</t>
    </r>
    <r>
      <rPr>
        <b/>
        <sz val="14"/>
        <rFont val="Arial Narrow"/>
        <family val="2"/>
      </rPr>
      <t>n por medio de los indicadores obtenidos para determinar el cumplimiento</t>
    </r>
  </si>
  <si>
    <t>Mensualmente el referente de mantenimiento elabora un informe de actividades en el cual se registra el mantenimiento preventivo, correctivo, adecuaciones y reprogramación de actividades con el respectivo registro fotográfico.</t>
  </si>
  <si>
    <t>Los profesionales del subproceso mediante el cronograma de capacitaciones y ULC, trimestralmente se entregan los soporte de ejecución, tales como una presentación, listados de asistencia y aplicación de pretest y postest para la medición de adherencia al protocolo de Intervenciones Locativas</t>
  </si>
  <si>
    <t>Los profesionales del subproceso mensualmente  elaboran un informe de resultados del cumplimiento de mesa de ayuda y realizan el seguimiento a las actividades no ejecutadas de acuerdo a la priorización y categorización de las incidencias en la guia mesa de ayuda GA-MAN-GA-01.</t>
  </si>
  <si>
    <t>Mantenimiento e Infraestructura</t>
  </si>
  <si>
    <t>1. Matriz de seguimiento plan de mantenimiento preventivo GA-MAN-FT-09
*Cronograma mensual</t>
  </si>
  <si>
    <t xml:space="preserve">1. Informe de actividades
2. Formato de actividades diarias GA-MAN-FT-03 </t>
  </si>
  <si>
    <t>1. Presentación 
2. Listado asistencia
3. Acta de asistencia
4. Instrumento de medición Pre y Post</t>
  </si>
  <si>
    <t xml:space="preserve">*Informe de mesa de ayuda
1. Formato de actividades diarias GA-MAN-FT-03 V5
2. Matriz de ejecución de incidencias
</t>
  </si>
  <si>
    <t>Implementar una lista de chequeo para identificar y diagnosticar el estado de la Infraestructura para atender oportunamente los hallazgos registrados</t>
  </si>
  <si>
    <t>Referentes de Mantenimiento e Ingraestructura</t>
  </si>
  <si>
    <t>por la incorporación de equipos biomédicos que incumplen las especificaciones contratadas,</t>
  </si>
  <si>
    <t>debido a no contar con las fichas técnicas establecidas en el proceso pre contractual</t>
  </si>
  <si>
    <t>y la verificación de los criterios determinados al ingreso del recurso tecnológico.</t>
  </si>
  <si>
    <t xml:space="preserve">1. El equipo biomédico de acuerdo a la programación de recepción de los dispositivos médicos, diligencia el formato "Recepción técnica y entrega de equipos biomédicos" cada vez que ingresa un equipo a las instalaciones de la entidad, con el fin de documentar la información y estado del equipo y sus accesorios.  </t>
  </si>
  <si>
    <t xml:space="preserve">2. El equipo biomédico de acuerdo a la programación de recepción de los equipos biomédicos, realiza un check list de las especificaciones técnicas solicitadas cada vez que ingresa un equipo a las instalaciones de la entidad, con el fin de verificar el cumplimiento de las especificaciones contratadas.  </t>
  </si>
  <si>
    <t>El equipo biomédico cada vez que ingresa un equipo realiza el diligenciamiento del formato "Recepción técnica y entrega de equipos biomédicos GA-MAN-PT-01 V3" y este es remitido al subproceso de Gestión de Suministros con el fin de hacer el ingreso al sistema Dinamica Gerencial al modulo de Inventarios</t>
  </si>
  <si>
    <t>El equipo biomédico cada vez que ingresa un equipo realiza un check list de las especificaciones técnicas solicitadas para dar cumplimiento a la totalidad de requisitos definidos en los anexos técnicos de la etapa pre contractual</t>
  </si>
  <si>
    <t>Tecnología Biomédica</t>
  </si>
  <si>
    <t>1. Formato "Recepción técnica y entrega de equipos biomédicos GA-MAN-PT-01 V3"</t>
  </si>
  <si>
    <t>1. Check list de las especificaciones técnicas solicitadas (Documento generado por la EGAT)</t>
  </si>
  <si>
    <t>Solicitar y/o descargar las especificaciones técnicas de los equipos adquiridos previo a la recepción de los equipos</t>
  </si>
  <si>
    <t xml:space="preserve">1. Se realiza un acta de devolución del equipo 
2.  Se realizar la devolución del equipo
3. hacer efectiva la garantía para el cambio o ajuste del equipo. </t>
  </si>
  <si>
    <t>Lider Administrativo tecnología Biomédica</t>
  </si>
  <si>
    <t>por fallas en los equipos industriales que afecten la continuidad en la prestación de los servicios,</t>
  </si>
  <si>
    <t>relacionado al mantenimiento preventivo, correctivo</t>
  </si>
  <si>
    <t>y al uso de los equipos</t>
  </si>
  <si>
    <t>1. El técnico designado por el referente de Equipo Industrial, semanalmente, realiza la revisión de los equipos industriales con el fin de verificar el estado y el funcionamiento</t>
  </si>
  <si>
    <t>2. El referente de Equipo Industrial, de acuerdo a la periodicidad estipulada en el contrato, realiza seguimiento al cumplimiento del mantenimiento preventivo y al mantenimiento correctivo que se requiera, con el fin de evitar fallas del equipo industrial que afecten la prestación de servicios de salud</t>
  </si>
  <si>
    <t>3. El Referente de Equipo industrial trimestralmente realiza capacitación y evalúa la adherencia del personal de mantenimiento para el buen uso de los equipos Industriales</t>
  </si>
  <si>
    <t>El técnico designado por el referente de Equipo Industrial semanalmente realiza la revisión de los equipos industriales (Plantas eléctricas, UPS, red contraincendio, elevadores, aire acondicionado, bombas de agua, bombas de vacio y calderas) mediante el formato recorrido revisión equipos industriales GA-SBA-EIN-FT-03 con el fin de verificar su estado y funcionamiento. Si en el recorrido se evidencia alguna falla, se notifica al referente de Equipo Industrial para que se efectue de inmediato el mantenimiento al que haya lugar.</t>
  </si>
  <si>
    <t>El referente de Equipo Industrial de acuerdo a la periodicidad estipulada en el contrato, verifica que el proveedor realiza el mantenimiento preventivo y  correctivo que se requiera y el referente de Equipo Industrial realiza seguimiento y supervisión de las actividades realizadas. Los soportes de mantenimiento son registrados en el plan de mantenimiento de Infraestructura GA-MAN-FT-09</t>
  </si>
  <si>
    <t>Trimestalmente se realizan capacitaciones al personal de mantenimiento para el buen uso de los equipos industriales, soportado en una presentación, listados de asistencia y aplicación de pre y post para la medición de adherencia</t>
  </si>
  <si>
    <t>Equipo Industrial</t>
  </si>
  <si>
    <t>*Mantener actualizada la hoja de vida de maquinaria y equipos  
*Reportar en su totalidad las pruebas a la planta eléctrica mediante el formato prueba de encendido de plantas eléctricas GA-SBA-EIN-FT-02</t>
  </si>
  <si>
    <t>Inicialmente se activa la cadena de llamado, que en este caso puede ser el técnico encargado, y/o el servicio de Vigilancia, posterior a ello y verificando la magnitud de la falla, se realiza contacto con la empresa terceriza de mantenimiento.
Se aclara que si la falla corresponde al equipo industrial planta eléctrica, se realiza la reposición por la planta de Buckup que se tenga en el momento.</t>
  </si>
  <si>
    <t>Referente de Equipo Industrial</t>
  </si>
  <si>
    <t>por mal funcionamiento de los equipos biomédicos que afecten la prestación de servicios de salud,</t>
  </si>
  <si>
    <t>al incumplir al plan de mantenimiento preventivo,</t>
  </si>
  <si>
    <t>inoportunidad de respuesta en la mesa de ayuda</t>
  </si>
  <si>
    <t>y seguimientos al funcionamiento de los equipos biomédicos.</t>
  </si>
  <si>
    <t xml:space="preserve">1. El equipo de Tecnología Biomédica mensualmente  y con el fin de garantizar la ejecución del Plan de Mantenimiento preventivo de equipos biomédicos, realiza seguimiento a su cumplimiento, corroborando los reportes de servicio técnico emitidos por el proveedor y de acuerdo con los resultados obtenidos se toman las medidas necesarias como reprogramación de los mantenimientos, traslados internos, gestionar la renovación tenologica y/o contratar el arrendamiento del equipo. </t>
  </si>
  <si>
    <t>2. El equipo de Tecnología Biomédica mensualmente realiza rondas de verificacion al estado físico y funcional de los equipos biomédicos, con el fin de identificar posibles fallas y así contactar al proveedor de mantenimiento oportunamente para cubrir el servicio según los tiempos de respuesta estipulados en los contratos.</t>
  </si>
  <si>
    <t>3. El equipo de Tecnología Biomédica mensualmente, realiza seguimiento y cierre a las necesidades de equipos médicos notificadas a través de mesa de ayuda y otros medios de reporte; en el caso de que no se cumplan las actividades, se debe priorizar las incidencias que impactan la misionalidad de la entidad y tomar las medidas necesarias como consecución de los repuestos requeridos, traslados internos, gestionar la renovación tenologica y/o contratar el arrendamiento del equipo.</t>
  </si>
  <si>
    <t xml:space="preserve">Mensualmente se realiza seguimiento  al plan de mantenimiento preventivo diligenciando en el formato registro de equipos biomédicos y ejecución de mantenimiento y calibración GA-TBI-FT-05 V4 con la verificación uno a uno los reportes de servicio técnico emitidos por el proveedor de mantenimiento y de acuerdo con los resultados obtenidos se toman las medidas necesarias como la reprogramación de los mantenimientos, gestionar la renovación tenologica y/o contratar el arrendamiento del equipo. </t>
  </si>
  <si>
    <t>Mensualmente se realizan  rondas de verificacion al estado físico y funcional de los equipos biomédicos mediante el formato rondas de seguridad equipos biomédicos GA-TBI-FT-03 V1. Una vez se evidencia lo consignado en el formato, se procede a contactar al proveedor de mantenimiento con el fin de que se de cobertura y solución al servicio, según los tiempos de respuesta estipulados en los contratos y en caso de la no resolución de lo evidenciado, se procede a gestionar la renovación tecnologíca.</t>
  </si>
  <si>
    <t>Mensualmente, se realiza seguimiento y cierre a las necesidades de equipos médicos notificadas a través de mesa de ayuda y otros medios de reporte en el formato seguimiento al reporte y mantenimiento correctivo de equipos médicos GA-TBI-FT-08 V1; adicional a eso, se realiza la priorización de las incidencias,  según los tiempos de respuesta estipulados en los contratos y se emite informe evidenciando las medidas necesarias ya sean traslados internos, consecución de los repuestos, gestión de la renovación tecnologica y/o contratar el arrendamiento del equipo</t>
  </si>
  <si>
    <t xml:space="preserve">1. Formato recorrido revisión equipos industriales GA-SBA-EIN-FT-03 </t>
  </si>
  <si>
    <t>2. Plan de mantenimiento de Infraestructura GA-MAN-FT-09</t>
  </si>
  <si>
    <t>1. Formato registro de equipos biomédicos y ejecución de mantenimiento y calibración GA-TBI-FT-05 V4</t>
  </si>
  <si>
    <t>1. Formato rondas de seguridad equipos biomédicos GA-TBI-FT-03 V1</t>
  </si>
  <si>
    <t>1. Formato seguimiento al reporte y mantenimiento correctivo de equipos médicos GA-TBI-FT-08 V1</t>
  </si>
  <si>
    <t>Continuar con el seguimiento y cierre a las incidencias de equipos médicos notificadas a través de mesa de ayuda y de otros medios de reporte; priorizando las incidencias, según los tiempos de respuesta estipulados en los contratos y presentar el consolidado de cumplimiento y las accionas a tomar en caso de que no haya resolución del requerimiento</t>
  </si>
  <si>
    <t>Realizar la activación del plan de contingencia de Tecnología Biomédica GA-TBI-PL-01 V1, en las siguientes fases:
*Fase de emergencia: Contempla las estrategias necesarias durante la materialización de una amenaza, o inmediatamente después. Su finalidad es mitigar los efectos adversos de la amenaza y las acciones son:
-Cadena de llamado.
-Activación del contrato de alquiler de equipos.
-Activación cláusulas de préstamo de equipos en contratos de mantenimiento preventivo / correctivo de equipos.
-Puesta en funcionamiento de Equipos.
-Consecución de agua potable por medio de carro tanques del acueducto de Bogotá.
-Suministro de combustible para poner en marcha plantas eléctricas.
*Fase de recuperación: Contempla las medidas necesarias después de materializada y controlada la amenaza. Su finalidad es restaurar el estado del funcionamiento de los equipos tal y como se encontraban antes de la materialización de la amenaza. Las acciones son:
-Evaluación daños de equipos.
-Traslado de equipos desde la ubicación de emergencia a la habitual.
-Reanudación de las actividades.
-Desactivación del contrato de alquiler.
-Reclamaciones a la compañía de seguros.
-Reanudación de los planes de mantenimiento preventivos para equipos biomédicos, plantas eléctricas y tanques subterráneos y aéreos de agua.
-Revaluar los riesgos para la reformulación de los planes de contingencia.</t>
  </si>
  <si>
    <t>Lider Operativo Tecnología Biomédica</t>
  </si>
  <si>
    <t>por uso inadecuado de la tecnología biomédica,</t>
  </si>
  <si>
    <t xml:space="preserve">debido a la falta de capacitación del personal sobre el manejo de equipos </t>
  </si>
  <si>
    <t>1. Desde el subproceso de Tecnología Biomédica mensualmente en articulación con las empresas tercerizadas, realiza capacitaciones y medición de la apropiación en el manejo y buen uso de equipos médicos de clasificación igual o mayor IIA- Riesgo moderado y alto.</t>
  </si>
  <si>
    <t>2. Desde el subproceso de Tecnología Biomédica mensualmente, realiza recomendaciones para el buen uso de equipos médicos de clasificación I - riesgo bajo.</t>
  </si>
  <si>
    <t>De acuerdo al cronograma y en articulación con las empresas tercerizadas, mensualmente se realizan capacitaciones y medición de la apropiación en el manejo y buen uso de equipos médicos de clasificación igual o mayor IIA- Riesgo moderado y alto. Estas capacitaciones se soportan con el formato capacitación Tecnología biomédica GA-TBI-FT-15 V2, listados de asistencia, registro fotogáfico y aplicación de post test para la medición de adherencia</t>
  </si>
  <si>
    <t>De acuerdo a la perodicidad del mantenimiento preventivo, mensualmente se realizan recomendaciones en los servicios, para el buen uso y manejo de los equipos médicos de clasificación I - riesgo bajo. Estas recomendaciones se soportan con listados de asistencia.</t>
  </si>
  <si>
    <t>1. Cronograma de capacitaciones
2. Formato capacitación Tecnología biomédica GA-TBI-FT-15 V2
3. Listados de asistencia
4. Aplicación de post test para la medición de adherencia</t>
  </si>
  <si>
    <t>1. Listados de asistencia
2. Actas de reunión y mesas de trabajo</t>
  </si>
  <si>
    <t>Continuar con ejecución del cronograma de capacitaciones y realizar la presentación del informe de resultados de la medición de adherencia de las mismas</t>
  </si>
  <si>
    <t>por multas y sanciones al remitir información contable inconsistente e inoportuna,</t>
  </si>
  <si>
    <t>debido a errores de transcripción de los registros a los formatos,</t>
  </si>
  <si>
    <t>la falta de adherencia al proceso de conciliación entre modulos,</t>
  </si>
  <si>
    <t>incumplimiento de los plazos de procesamiento de datos</t>
  </si>
  <si>
    <t>y/o fallas en el Sistema de Información Dinamica Gerencial.</t>
  </si>
  <si>
    <t>1. La lider de contabilidad verifica trimestralmente que la información a trasmitir a la Contaduria, el DAEPS y la DIAN, corresponda a los Estados Financieros registrados en el Sistema de Información.</t>
  </si>
  <si>
    <t xml:space="preserve">2. La lìder de contabilidad verifica mensualmente  que se realicen las conciliaciones de contabilidad con los diferetes mòdulos del sistema de información, para validar los datos a reportar </t>
  </si>
  <si>
    <t>3. La lìder de contabilidad mensualmente,  comunica y realiza seguimiento a los plazos de entrega de la información para la realizaciòn de conciliaciones entre contabilidad y los diferentes módulos, a fin de evitar inconsistencias de la información</t>
  </si>
  <si>
    <t>4.  El area de contabilidad comunica inmediatamente al proceso de Sistemas las dificultades que se tienen con Dinamica Gerencial a través de mesas de ayuda o correos electronicos  a fin de poder generar la información de manera correcta.</t>
  </si>
  <si>
    <t>El subproceso de Contabilidad trimestralmente realiza la verificación de los datos a reportar</t>
  </si>
  <si>
    <t>El líder de contabilidad valida con una lista de chequeo la realizaciòn de las conciliaciones entre contabilidad y los mòdulos de  cuentas por pagar, tesorerìa, nòmina, inventarios, activos fijos, facturaciòn, cartera, glosas y jurìdica</t>
  </si>
  <si>
    <t>El líder de contabilidad determina la fechas requeridas para las conciliaciones con el fin de disponer de la informaciòn para el reporte oportuno.</t>
  </si>
  <si>
    <t>El area de contabilidad verifica el estricto cumplimiento de los plazos establecidos oficialmente para presentaciòn de informacion financiera.</t>
  </si>
  <si>
    <t>1. Balance de prueba 2. Estados financieros</t>
  </si>
  <si>
    <t>Contabilidad</t>
  </si>
  <si>
    <t xml:space="preserve">Constanza Martin Martinez
Profesional de apoyo </t>
  </si>
  <si>
    <t>Contabilidad, cuentas por pagar, tesorerìa, nòmina, inventarios, activos fijos, facturaciòn, cartera, glosas y jurìdica</t>
  </si>
  <si>
    <t>4. Cronograma</t>
  </si>
  <si>
    <t>5. Soportes de envio de la informaciòn</t>
  </si>
  <si>
    <t>Auditorias aleatorias a registros contables en los primeros 15 dìas del mes</t>
  </si>
  <si>
    <t>Profesional y/o técnico</t>
  </si>
  <si>
    <t>1.  Informar a la Gerencia de la Subred y solicitar al ente de control alcance para el envio de la informaciòn
2. verificar el costo de la sanción 
3. realizar el tramite de pago de la sanción 
3. enviar la información corregida
4. Apertura de investigación disciplinaria por OCID
5. Determinacion de responsabilidad.</t>
  </si>
  <si>
    <t>Lider de Contabilidad</t>
  </si>
  <si>
    <r>
      <t>por sanciones disciplinarias al aplicar inadecuadamente el</t>
    </r>
    <r>
      <rPr>
        <b/>
        <sz val="10"/>
        <color rgb="FFFF0000"/>
        <rFont val="Arial Narrow"/>
        <family val="2"/>
      </rPr>
      <t xml:space="preserve"> </t>
    </r>
    <r>
      <rPr>
        <b/>
        <sz val="14"/>
        <color theme="1"/>
        <rFont val="Arial Narrow"/>
        <family val="2"/>
      </rPr>
      <t>marco normativo contable que regula a las empresas que no cotizan en el mercado de valores y que no captan ni administran ahorro del público,</t>
    </r>
  </si>
  <si>
    <t>debido al desconocimiento en cambios de norma</t>
  </si>
  <si>
    <t>1. Los profesionales del area de contabilidad consultan  mensualmente la página de la Contaduría General de la Nación para verificar si han emitido y/o cambiado la normatividad a fin de realizar socialización con el equipo de trabajo en caso que haya alguna novedad.</t>
  </si>
  <si>
    <t>2. La líder de contabilidad solicita la actualización de parametros en el sistema de informacion según los cambio normativos de la Contaduria General de la Nación</t>
  </si>
  <si>
    <t xml:space="preserve">Los profesionales del area de contabilidad verifican de la pàgina de Contaduria sobre cambios en la normativos </t>
  </si>
  <si>
    <t xml:space="preserve">Los profesionales del area contable solicitan mediante mesa de ayuda y/o correo electronico la actualización de los parametros según corresponda </t>
  </si>
  <si>
    <t>Contabiidad</t>
  </si>
  <si>
    <t xml:space="preserve">1.Mesas de ayuda
2. Correos electronicos </t>
  </si>
  <si>
    <t>1. Actas de reuniòn para solializar los cambios de normatividad</t>
  </si>
  <si>
    <t>Por medio de correo electrònico solicitar a la Contaduria confirmar  si se ha modificado el Marco Normativo Contable aplicable a las empresas que no cotizan en el mercado de valores y que no captan ni administran ahorro del público. Trimestralmente</t>
  </si>
  <si>
    <t>1. Hacer los ajustes correspondientes aplicando las modificaciones realizadas en el Marco Normativo Contable que regula a las empresas que no cotizan en el mercado de valores y que no captan ni administran ahorro del público.
2. Apertura de investigación disciplinaria por OCID
5. Determinacion de responsabilidad.</t>
  </si>
  <si>
    <t>por incumplimiento en las metas de recaudo de la cartera corriente por venta de servicios de salud,</t>
  </si>
  <si>
    <t>debido a que la proyección de ingresos no se realice de forma técnica</t>
  </si>
  <si>
    <t>y se presenten fallas de gestión en el cobro persuasivo</t>
  </si>
  <si>
    <t xml:space="preserve"> y cobro coactivo </t>
  </si>
  <si>
    <t>1. El líder de cartera realizará mensualmente la proyección de ingresos de las cuentas por cobrar radicadas, detalladas por entidad y hará seguimiento de la ejecución.</t>
  </si>
  <si>
    <t>2. El subproceso de cartera realizará mensualmente las actividades de gestión de cobro persuasivo enmarcadas en el Manual de Gestión del Ingreso para la recuperación de saldos.</t>
  </si>
  <si>
    <t>3. La lider de Cartera realizará  mensualmente la solicitud de  apertura cobros coactivos, jurisdiccionales o conciliaciones ante la SNS. de los saldos que se identifiquen como claros expresos y exigibles, para fortalecer la consecución de recuros.</t>
  </si>
  <si>
    <t xml:space="preserve">1. Los profesionales y técnicos de cartera y cuentas médicas realizan proyección mensual del recaudo por tipo de pagador y ejecutivo de cuenta, con base en la facturación radicada y  cuentas por cobrar. </t>
  </si>
  <si>
    <t>2. Los ejecutivos de cuenta  realizan actividades de gestión de cobro persuasivo como circularización mensual de saldos de cartera, conciliaciones médicas y contables, acuerdos de pago, derechos de petición y correos electrónicos</t>
  </si>
  <si>
    <t>3. Los ejecutivos de cuentas realizan la solicitud de  apertura de cobros coactivos ante el proceso de juridica, y en el caso de jurisdiccionales o conciliaciones ante la SNS.</t>
  </si>
  <si>
    <t>Gestión ingresos</t>
  </si>
  <si>
    <t>1. Matriz proyección recaudo resumida y detallada</t>
  </si>
  <si>
    <t>2. Ficha técnca de cumplimiento</t>
  </si>
  <si>
    <t>3. Soporte apertura procesos coactivos</t>
  </si>
  <si>
    <t>Realizar análisis de las ingresos recibidos para determinar seguimiento y cumplimiento de las actividades de la gestión de los profesiones de cartera para mitigar posibles desviaciones del proceso</t>
  </si>
  <si>
    <t>Lider</t>
  </si>
  <si>
    <t>1. Intensificación de las actividades de gestión de cobro persuasivo y coactivo a través de la Supersalud.
2. Mesas de trabajo Circular 030 
3.  Procesos extrajudiciales</t>
  </si>
  <si>
    <t>Gestión de Ingresos</t>
  </si>
  <si>
    <t>Ejecutivo/Líder de cartera/Area Juridica</t>
  </si>
  <si>
    <t>por incremento en la facturación glosada por las EAPB frente a la facturación generada por la ESE,</t>
  </si>
  <si>
    <t>y falta de soportes de historia clínica.</t>
  </si>
  <si>
    <r>
      <t xml:space="preserve">debido a la falta de oportunidad en la solicitud y </t>
    </r>
    <r>
      <rPr>
        <sz val="12"/>
        <color theme="1"/>
        <rFont val="Arial Narrow"/>
        <family val="2"/>
      </rPr>
      <t xml:space="preserve">consecución </t>
    </r>
    <r>
      <rPr>
        <sz val="12"/>
        <rFont val="Arial Narrow"/>
        <family val="2"/>
      </rPr>
      <t>de autorizaciones,</t>
    </r>
  </si>
  <si>
    <t>1. Los técnicos de glosas realizan diarimante la recepcion de las objeciones en el sistema de informacion para dar tramite de acuerdo a normatividad vigente</t>
  </si>
  <si>
    <t>2. La Lider de Cartera y Cuentas Médicas realizará mensualmente seguimiento a respuesta de glosa, para verificar la gestión de los técnicos</t>
  </si>
  <si>
    <t>3. El area de Cartera y Cuentas Médicas socializará mensualmente los motivos de objecion a las areas asistenciales y de facturacion, con el fin de minizar las causas de glosas</t>
  </si>
  <si>
    <t>Seguimiento continuo al proceso de recepción y respuesta con el fin de dar cumplimiento a los tiempos establecidos de acuerdo con la normatividad vigente.</t>
  </si>
  <si>
    <t>Análisis de la recepción de las objeciones del mensual, para identificar los motivos de objeción y estas a su vez se socializan por medio de correo electrónico a facturación y areas asistenciales.</t>
  </si>
  <si>
    <t>Gestion ingresos</t>
  </si>
  <si>
    <t>1. Ficha técnica de cumplimiento/
Presentación/</t>
  </si>
  <si>
    <t>1. Ficha técnica de cumplimiento</t>
  </si>
  <si>
    <t>Realizar análisis de las glosas recibidas para determinar seguimiento y cumplimiento de las actividades de la gestión de los técnicos de cuentas médicas para mitigar posibles desviaciones del proceso</t>
  </si>
  <si>
    <t>Intensificacion de las actividades de consecucion de soportes para tramite y respuesta, citacion a mesas de trabajo con personal asistencial y administrativo para el mejoramiento de la cuentas a radicar ante las entidades responsables de pago</t>
  </si>
  <si>
    <t>Gestion Ingresos</t>
  </si>
  <si>
    <t>por incremento en la facturación devuelta por las EAPB frente a la generada por la ESE,</t>
  </si>
  <si>
    <t>debido a la falta de oportunidad en la consecución de autorizaciones y soportes de acuerdo a lo normado.</t>
  </si>
  <si>
    <t>1. Los técnicos de glosas realizarán diariamente la recepcion de las devoluciones en el Sistema de Informacion para dar tramite a las objeciones de acuerdo a normatividad vigente</t>
  </si>
  <si>
    <t>2. El área Cartera y Cuentas Médicas realizará mensualmente  seguimiento a respuesta de las devoluciones, con el fin de dar cumplimiento a la normatividad vigente</t>
  </si>
  <si>
    <t>3. El área de Cartera y Cuentas Médicas socializará trimestralmente los motivos de devolucion a las areas asistenciales y facturacion, con el fin de minimizar las cuasales de devoluciones</t>
  </si>
  <si>
    <t>Trámite continuo al proceso de recepción y respuesta con el fin de dar cumplimiento a los tiempos establecidos de acuerdo con la normatividad vigente.</t>
  </si>
  <si>
    <t>Análisis de la recepción de las objeciones del trimestre, para identificar los motivos de objeción y estas a su vez se socializan por medio de correo electrónico a facturacion y areas asistenciales.</t>
  </si>
  <si>
    <t>Realizar análisis de las devoluciones recibidas para determinar seguimiento y cumplimiento de las actividades de la gestión de los técnicos de cuentas médicas para mitigar posibles desviaciones del proceso</t>
  </si>
  <si>
    <t>por incremento en la facturación pendiente por radicar,</t>
  </si>
  <si>
    <t>debido al uso de plataformas con validadores propios de las EAPB que no permiten el trámite efectivo de las cuentas,</t>
  </si>
  <si>
    <t>la inoportunidad de la entrega del numero de autorizacion por las EPS</t>
  </si>
  <si>
    <t>y el envio tardio de las facturas de los puntos de atención a la central de radicación.</t>
  </si>
  <si>
    <t>1.La líder de Facturación solicitará a los diferentes pagadores capacitación o manuales para la radicación mediante plataformas, cuando se presentente cambios en los procedimientos de las EAPB</t>
  </si>
  <si>
    <t xml:space="preserve">2. Los responsables de las autorizaciones, aplicaran diariamente el Procedimiento de Aurorizaciones y Admisiones,  hasta agotar  los recursos para la consecución de los números de autorización y en su defecto oficiar al pagador, con el fin de mejorar  los soportes de las facturas </t>
  </si>
  <si>
    <t>3. Realizar recoleccion de facturas de manera semanal por el mensajero motorizado y el revisor de cuentas de radicacion validará que lo entregado corresponda con lo generado por el facturador y reportará los pendientes para la respectiva entrega</t>
  </si>
  <si>
    <t>4. La líder de Facturación realizará seguimiento mensual al pendiente por radicar con los encargados del proceso de radicacion validando las actividades concertadas para la solución del mismo</t>
  </si>
  <si>
    <t>La líder de Facturación solicitará a los diferentes pagadores capacitación o manules para la radicación mediante plataformas, cuando se presentente cambios en los procedimientos</t>
  </si>
  <si>
    <t>Realizar derechos de peticion u oficios por parte del referente de facturacion, cada vez que se identifique la no posibilidad de radicacion a causa de la EAPB</t>
  </si>
  <si>
    <t>Realizar recorrido semanal en las diferentes USS de la Subred Sur y reportarles a los facturadores las cuentas pendientes de entrega</t>
  </si>
  <si>
    <t>Realizar seguimiento mensual al pendiente por radicar con los encargados del proceso de radicacion validando las actividades concertadas para la solucion del mismo</t>
  </si>
  <si>
    <t>Facturacion</t>
  </si>
  <si>
    <t>2. Ficha técnica de cumplimiento</t>
  </si>
  <si>
    <t>3. Ficha técnica de cumplimiento</t>
  </si>
  <si>
    <t xml:space="preserve">4. Actas / Corrreos electronicos  </t>
  </si>
  <si>
    <t xml:space="preserve">1. Solicitar a los diferentes pagadores capacitación o los manuales de radicación para realizar el proceso oportuno. 
2.Generando acciones en la recoleccion de facturas semanal. 
3. Oficiar a los diferentes pagadores por la falta de las autorizaciones para la validación de los RIPS 
4. Llevar el control del pendiente por radicar, con el fin de disminuirlo  </t>
  </si>
  <si>
    <t>Lider de facturacion, profesional de apoyo, auxiliares administrativos y motorizado</t>
  </si>
  <si>
    <t>En caso de que se materielice el riesgo: 
1. Se debe validar el motivo por el cual no se pudo radicar.
2. Generar plan de contingencia para soportar las facturas y proceder a la radicación.
3. Oficiar a los diferentes pagadores para que sean recibidas las cuentas y tramitadas para auditoria y pago, con el apoyo de Gestión de la Informacion - RIPS</t>
  </si>
  <si>
    <t>Líder de facturacion, profesional de apoyo, auxiliares administrativos y motorizado</t>
  </si>
  <si>
    <t xml:space="preserve">1. En primera instancia, el referente de mantenimiento realiza inspección de la infraestructura en el sitio para determinar la magnitud de afectación
2. Establecer y activar la cadena de llamado de los directos implicados que deben intervenir de acuerdo al procedimiento de intervenciones locativas para dar respuesta, solucionar y mitigar el riesgo.
3. Se toman las medidas correctivas de acuerdo a la clasificación de la magnitud del evento y los pasos a seguir registrados en el procedimiento de intervenciones locativas pertinentes para atender el evento.
4. Finalmente se realizará la retroalimentación dentro del subproceso de Mantenimiento y demás procesos intervinientes para llevar a cabo las acciones de mejora necesarias y evitar la ocurrencia del riesgo. </t>
  </si>
  <si>
    <t xml:space="preserve">1. Las líderes de área de enfermería a cargo de los servicios de hospitalización aplican  mensualmente  lista de chequeo para el autocontrol en Prevención de Riesgo de caídas,  que se aplica de forma aleatoria generando un informe cuantitativo trimestral. </t>
  </si>
  <si>
    <t>2. Las líderes de área de enfermería a cargo de los servicios de hospitalización y la líder de calidad del área de enfermería capacitan sobre lineamientos institucionales acorde al cronograma anual formulado para la vigencia 2023. Por cada tema a tratar se programa por cronograma mínimamente una fecha para el año de la vigencia.</t>
  </si>
  <si>
    <t>3. Notificación al Programa de seguridad del paciente por parte del colaborador que identifique el suceso de seguridad a través de los medios institucionales establecido</t>
  </si>
  <si>
    <t xml:space="preserve">Las líderes de área de enfermería a cargo de los servicios de hospitalización aplican  mensualmente  lista de chequeo para el autocontrol en Prevención de Riesgo de caídas, que se aplica de forma aleatoria generando un informe cuantitativo trimestral. </t>
  </si>
  <si>
    <t>Las líderes de área de enfermería y líneas  de intervención de calidad generan actividades en el marco de la mejora continua alrededor de la buena practica. (planes de mejora, capacitaciones, estrategias, evaluaciones, otros)</t>
  </si>
  <si>
    <t>Notificación al Programa de seguridad del paciente por parte del colaborador que identifique el suceso de seguridad a través de los medios institucionales establecido</t>
  </si>
  <si>
    <t>Dirección de Servicios Hospitalarios.</t>
  </si>
  <si>
    <t xml:space="preserve">Ana Silvia Figuerero
Diana Fernández
</t>
  </si>
  <si>
    <t>1. las actividades trimestrales contemplan cualquiera de las acciones tale como:
- Capacitaciones
- Evaluaciones y análisis
- Planes de mejora 
- Estrategias</t>
  </si>
  <si>
    <t>Ana Silvia Figuerero
Diana Fernández</t>
  </si>
  <si>
    <t xml:space="preserve">1. Resultados Indicador - Tasa de Caída de Pacientes en el Servicio de Hospitalización - App ALMERA </t>
  </si>
  <si>
    <t>Juliana París</t>
  </si>
  <si>
    <t>La líder de calidad del proceso de enfermería y las líderes de enfermería al no alcanzar la cobertuta de capacitación con la meta del 90%, hacen un nuevo acercamiento al talento humano faltante con el ánimo de dar alcance a la socialización  del tema a capacitar.</t>
  </si>
  <si>
    <t>La líder de calidad del proceso de enfermería y las líderes de enfermería</t>
  </si>
  <si>
    <t>1. Manejo clínico inmediato acorde procedimiento CA-SDP-PR-01 V6 REACCIÓN INMEDIATA ANTE UN INDICIO DE ATENCIÓN INSEGURA
2. Notificación al Programa de Seguridad del paciente y de IAAS para su respectiva gestión
3. Mesa de trabajo con equipo involucrado en la prestación del servicio del caso presentado (Bajo la metodología liderada por el programa de seguridad del paciente Protocolo de Londres)</t>
  </si>
  <si>
    <t>Dirección de Servicios Hospitalarios</t>
  </si>
  <si>
    <t>debido a la adherencia al PROTOCOLO INSTITUCIONAL PROFILÁXIS ANTIBIÓTICA
HOS-QUI-SQX-PT-02 V2 en el servicio de ginecobstetricia de la entidad</t>
  </si>
  <si>
    <t xml:space="preserve">1. Referente de Ginecobstetricia y líder de enfermería del servicio, hacen una capacitación en el semestre frente al contenido del protocolo dirigido al equipo del servicio de salas de cirugía de ginecología y obstetrica  (especialistas, hospitalarios, y enfermería) </t>
  </si>
  <si>
    <t xml:space="preserve">2. El referente del servicio de Ginecología y Obstetricia, realizará seguimiento a la proporción de pacientes sépticas que recibieron administración de antibióticos profilácticos  en histerectomía, de acuerdo al protocolo institucional HOS-QUI-SQX-PT-02 V2 con el propósito de evidenciar desviaciones y realizar la resocialización del protocolo de Profilaxis Antibiótica Prequirúrgica </t>
  </si>
  <si>
    <t xml:space="preserve">Referente de Ginecobstetricia y líder de enfermería del servicio, hacen una capacitación en el semestre frente al contenido del protocolo dirigido al equipo del servicio de salas de cirugía de ginecología y obstetrica  </t>
  </si>
  <si>
    <t xml:space="preserve">El referente del servicio de Ginecología y Obstetricia, realizará seguimiento a la proporción de pacientes sépticas que recibieron administración de antibióticos profilácticos  en histerectomía, de acuerdo al protocolo institucional HOS-QUI-SQX-PT-02 V2 con el propósito de evidenciar desviaciones y realizar la resocialización del protocolo de Profilaxis Antibiótica Prequirúrgica </t>
  </si>
  <si>
    <t>1. Informe trimestral de resultados de medición de adherencia acorde a planeación de medición de las temáticas evaluadas.</t>
  </si>
  <si>
    <t>1. Listados de asistencia y actas de capacitación.</t>
  </si>
  <si>
    <t>Jorge Eliécer Castellanos Corredor 
c.c. 79369921
Irene Guerra</t>
  </si>
  <si>
    <t>1. Excel relación de pacientes  sépticas que recibieron administración de antibióticos profilácticos  en histerectomía a quienes se les hizo revisión de historia clínica identificando la adherencia o no del protocolo.</t>
  </si>
  <si>
    <t>Realizar inducción y capacitación específica al talento humano nuevo en el servicio de salas de cirugía de ginecología y obstetrica con especial énfasis en el protocolo de antibiótico profilaxico.</t>
  </si>
  <si>
    <t xml:space="preserve">1. Analizar historia clínica de/l el/los caso/s 
2. Identificar el hallazgo
3. Socializar al talento humano del hallazgo del servicio
4. Plantear oportunidad de mejora específica, realizar un cronograma de las actividades, aplicar las mejoras, medir ahderencia al mismo.
5. Intervención del Programa IAAS
</t>
  </si>
  <si>
    <t>Jorge Eliécer Castellanos Corredor 
c.c. 79369921
Irene Guerra
c.c. 52.074.871</t>
  </si>
  <si>
    <t xml:space="preserve">1. Las líderes de área de enfermería a cargo de los servicios de hospitalización aplican  mensualmente  lista de chequeo para el autocontrol de errores en admnistración de medicamentos que se aplica de forma aleatoria generando un informe cuantitativo trimestral. </t>
  </si>
  <si>
    <t>3. Notificación al  Programa de seguridad del paciente por parte del colaborador que identifique el suceso de seguridad a través de los medios institucionales establecido</t>
  </si>
  <si>
    <t xml:space="preserve">Las líderes de área de enfermería a cargo de los servicios de hospitalización aplican  mensualmente  lista de chequeo para el autocontrol en  admnistración de medicamentos que se aplica de forma aleatoria generando un informe cuantitativo trimestral. </t>
  </si>
  <si>
    <t xml:space="preserve">1. Resultados indicador  -Proporción Eventos Adversos Asociados a Medicamentos en Hospitalización  - App ALMERA </t>
  </si>
  <si>
    <t xml:space="preserve">1. Las líderes de área de enfermería a cargo de los servicios de hospitalización aplican  mensualmente  lista de chequeo para el autocontrol en Prevención de IAAS por inserción de cateter central, que se aplica de forma aleatoria generando un informe cuantitativo trimestral. </t>
  </si>
  <si>
    <t xml:space="preserve">Las líderes de área de enfermería a cargo de los servicios de hospitalización aplican  mensualmente  lista de chequeo para el autocontrol en Prevención de IAAS por inserción de cateter centra que se aplica de forma aleatoria generando un informe cuantitativo trimestral. </t>
  </si>
  <si>
    <t xml:space="preserve">1. Resultado Indicador - Tasa de Incidencia de Infección del Torrente Sanguíneo Asociada a Catéter (ITS-AC) UCI Adulto - App ALMERA </t>
  </si>
  <si>
    <t xml:space="preserve">1. Las líderes de área de enfermería a cargo de los servicios de hospitalización aplican  mensualmente  lista de chequeo para el autocontrol en Prevención de IAAS por inserción de cateter vesical que se aplica de forma aleatoria generando un informe cuantitativo trimestral. </t>
  </si>
  <si>
    <t xml:space="preserve">Las líderes de área de enfermería a cargo de los servicios de hospitalización aplican  mensualmente  lista de chequeo para el autocontrol en Prevención de  IAAS por inserción de cateter vesical que se aplica de forma aleatoria generando un informe cuantitativo trimestral. </t>
  </si>
  <si>
    <t xml:space="preserve">1.  Resultado Indicador - Tasa de Incidencia de Infección del Tracto Urinario Asociada a Catéter (ISTU-AC) UCI Adulto  - App ALMERA </t>
  </si>
  <si>
    <t xml:space="preserve">Estratégico </t>
  </si>
  <si>
    <t xml:space="preserve">Macro proceso </t>
  </si>
  <si>
    <t>Misional</t>
  </si>
  <si>
    <t>apoyo</t>
  </si>
  <si>
    <t>por inadecuado seguimiento y control a la ejecución de los contratos por parte de los supervisores asignados,</t>
  </si>
  <si>
    <t>debido a la falta de conocimiento de las generalidades de la ejecución contractual</t>
  </si>
  <si>
    <t>y desconocimiento de las funciones asignadas como supervisor.</t>
  </si>
  <si>
    <t>1. El proceso de contrataciòn identifica oportunidades de mejora y realiza de manera trimestral capacitacion a los supervisores de los contratos de bienes y servicios y OPS con el fin de garantizar la correcta supervisiòn a la ejecución contractual, esta capacitación estara enfocada en las falencias que se identifiquen en el proceso de supervisión de los contratos vigentes.</t>
  </si>
  <si>
    <t>2. El proceso de contratación realiza seguimiento de manera permanente a los supervisores designados para que realicen el curso que se cargara en la plataforma MAO, en el cual encontraran todo lo relacionado con las funciones a cargo de los supervisores.</t>
  </si>
  <si>
    <t>El proceso de contratación realiza proceso de seguimiento e identificación de las oportunidades de mejora presentadas en la supervisión de los contratos activos y  realiza de manera trimestral capacitacion a los supervisores de los contratos de bienes y servicios y OPS, se realizará medición de adherencia y se elaborará un informe de su ejecución.</t>
  </si>
  <si>
    <t>Elaboración y cargue del curso dirigido a supervisores en la plataforma MAO, se realizará medición de adherencia y se elaborará un informe de su ejecución.</t>
  </si>
  <si>
    <t>1. Informe Capacitación
2. Acta de reunión
3. listado de asistencia, 
4. Test de adherencia
5. Correo o orfeo de convocatoria</t>
  </si>
  <si>
    <t>Subproceso de Bienes y Servicios - Subproceso de CPS</t>
  </si>
  <si>
    <t>Angie Tatiana Burgos Mahecha
Profesional Administrativo</t>
  </si>
  <si>
    <t>1. Informe Curso MAO
2. Certificación del curso realizado en MAO</t>
  </si>
  <si>
    <t>Verificación de adherencia de los supervisores al Manual de Contratación y Manual de Supervisión, mediante los informes de supervisión y cuentas de cobro</t>
  </si>
  <si>
    <t xml:space="preserve">Lider Subproceso Bienes y Servicios, Lider CPS y Profesional de Administrativo </t>
  </si>
  <si>
    <t>Una vez se identifique la materilización en cuanto a los errores de la supervisión, se evaluara el impacto generado y asi mismo se tomaran las acciones que correspondan para cada caso. Una vez identificada la falla y el impacto se fortalecera el proceso de supervisión por medio de socialización y capacitación
En caso de que el impacto acarreé responsabilidad sobre el supervisor se realizaran los informes a que haya lugar y se informara a los entes competentes</t>
  </si>
  <si>
    <t>Director de Contratación
Lider del Subproceso de BYS y CPS</t>
  </si>
  <si>
    <t>por contratar con personas naturales y/o jurídicas reportadas en listas restrictivas,</t>
  </si>
  <si>
    <t>debido a la falta de consulta en el aplicativo KONFIRMA, que permita identificar las posibles coincidencias con los reportes generados por el aplicativo.</t>
  </si>
  <si>
    <t>1. El lider de selección  de  contratación de personal de CPS y su respectivo equipo realiza la verificación de la persona natural en el aplicativo KONFIRMA  y el cumplimiento del requisito de presentación del formato SARLAFT, para garantizar que no este reportado en listas restrictivas.</t>
  </si>
  <si>
    <t>2. El abogado de la etapa pre contractual encargado de la verificación de los requisitos habilitantes jurídicos, verifica en el aplicativo KONFIRMA que el proveedor no se encuentre reportado en las listas restrictivas y la presentación del formato SARLAFT.</t>
  </si>
  <si>
    <t>Realizar la verificación en el aplicativo KONFIRMA de los colaboradores que inicien proceso de selección y validación del formato SARLAFT</t>
  </si>
  <si>
    <t>Verificación en la etapa pre contractual del proveedor en el aplicativo KONFIRMA y formato SARLAFT</t>
  </si>
  <si>
    <t>1. Informe
2. Lista de chequeo
3. Pantallazo Konfirma
4. Formato SARLAFT</t>
  </si>
  <si>
    <t>CPS - Equipo de selección</t>
  </si>
  <si>
    <t xml:space="preserve">ByS - Abogado Dirección de Contratación </t>
  </si>
  <si>
    <t>Para cada proceso contractual, si resultado de la verificación de KONFIRMA se encuentra que el proveedor se encuentra en listas restrictivas se le da concepto de NO CUMPLE y se rechaza el proveedor. En caso que sea ùnico proponente se declara desierto el proceso de contrataciòn</t>
  </si>
  <si>
    <t>Una vez identificada la materialización para el caso de CPS se terminara el proceso de contratación y para BYS se emitira concepto de NO CUMPLE y se terminara el proceso en la etapa en que se encuentre</t>
  </si>
  <si>
    <t>por la dificultad para reintegrar saldos comprometidos, no ejecutados en contratos finalizados,</t>
  </si>
  <si>
    <t>debido a la no adherencia al Manual  de Supervisión de contratos, por parte del supervisor asignado</t>
  </si>
  <si>
    <t>1. El proceso de contratación realiza verificación de todos los informes finales de los contratos de BYS entregados por los supervisores, elabora el acta de liquidación y realiza la solicitud a la Dirección Financiera para la liberación y/o reintegro de saldos por ejecutar al presupuesto de la Subred Sur, si los hubiera.</t>
  </si>
  <si>
    <t>2. El proceso de contratación realiza verificación de todos los paz y salvos de persona natural, elabora el acta de liquidación y realiza la solicitud a la Dirección Financiera para la liberación y/o reintegro de saldos por ejecutar al presupuesto de la Subred Sur, si los hubiera.</t>
  </si>
  <si>
    <t>3. El proceso de contratación realiza seguimiento de manera permanente a los supervisores designados para que realicen el curso que se cargara en la plataforma MAO, en el cual encontraran todo lo relacionado con las funciones a cargo de los supervisores.</t>
  </si>
  <si>
    <t>El proceso de contratación realiza verificación de todos los informes finales de los contratos de BYS entregados por los supervisores, elabora el acta de liquidación y realiza la solicitud a la Dirección Financiera para la liberación y/o reintegro de saldos por ejecutar al presupuesto de la Subred Sur, si los hubiera.</t>
  </si>
  <si>
    <t>El proceso de contratación realiza verificación de todos los paz y salvos de persona natural, elabora el acta de liquidación y realiza la solicitud a la Dirección Financiera para la liberación y/o reintegro de saldos por ejecutar al presupuesto de la Subred Sur, si los hubiera.</t>
  </si>
  <si>
    <t>1. Informe final de ejecucíon de contratos con saldos sin ejecutar
2. Informe de liquidaciones 
3. Actas de saldo por liberar</t>
  </si>
  <si>
    <t xml:space="preserve">Supervisor BYS
Equipo liquidaciones
</t>
  </si>
  <si>
    <t xml:space="preserve">1. Informe final de ejecucíon de contratos con saldos sin ejecutar
2. Informe de liquidaciones 
Actas de saldo por liberar
Paz y salvo contratistas </t>
  </si>
  <si>
    <t xml:space="preserve">Supervisor CPS
Equipo liquidaciones
Contratista
</t>
  </si>
  <si>
    <t>Informe Curso MAO
Certificación del curso realizado en MAO</t>
  </si>
  <si>
    <t>Solicitar al profesional de liquidaciones el informe mensual, que contenga el dato de los recursos que han sido liberados y sus correspondientes actas de liquidación, tanto para el Subproceso de BYS como CPS</t>
  </si>
  <si>
    <t>Lider Subproceso Bienes y Servicios, Lider CPS y Profesional liquidaciones</t>
  </si>
  <si>
    <t xml:space="preserve">En caso de evidenciar que el proceso de liquidación no se esta realizando conforme al procedimiento y que se presentan demoras en el trámite, se informara al Lider del Subproceso y a la Dirección de Contratación, quienes notificaran al Supervisor con el fin de realizar el proceso que corresponda de manera inmediata </t>
  </si>
  <si>
    <t>Profesional liquidaciones
Director de Contratación
Lider del Subproceso de BYS y CPS</t>
  </si>
  <si>
    <t>por una inadecuada  gestión en el manejo de residuos,</t>
  </si>
  <si>
    <t xml:space="preserve">debido a una baja apropiación </t>
  </si>
  <si>
    <t>y adherencia a los programas de Gestión Ambiental,</t>
  </si>
  <si>
    <t>al incumplimiento de lineamientos  vigentes en cuanto a obras,</t>
  </si>
  <si>
    <t>y no realizar el autoreporte a los entes de control.</t>
  </si>
  <si>
    <t xml:space="preserve">1. Los referentes ambientales realizan mensualmente capacitaciones y socializaciones sobre Política ambiental, Plan Institucional de Gestión Ambiental y el PGIRSH a los colaboradores, tercerizados y usuarios de la Subred Sur, con el fin de realizar mediciones de apropiación.
 </t>
  </si>
  <si>
    <t>2. Los referentes ambientales trimestralmente aplican listas de chequeo y verificación  GA-PIG-FT-15 para evaluar el desempeño ambiental por servicios según programación establecida, y frente a las desviaciones encontradas se tomará las acciones correspondientes.</t>
  </si>
  <si>
    <t xml:space="preserve">3. El referente asignado a seguimiento de obras realiza un informe trimestral presentando el avance de las obras para la gestión adecuada de los residuos generados por la Entidad. </t>
  </si>
  <si>
    <t xml:space="preserve">4. Los referentes reportan a Entes de control de manera trimestral, semestral y anual según corresponda los informes de gestión de residuos. </t>
  </si>
  <si>
    <t>Los referentes ambientales realizan mensualmente capacitaciones y aplican le correspondiente post test</t>
  </si>
  <si>
    <t>Los referentes ambientales realizan listas de chequeo y verificación a los servicios</t>
  </si>
  <si>
    <t>El referente ambiental encargado presenta informe de obras</t>
  </si>
  <si>
    <t xml:space="preserve">Los referentes ambientales realizan cargue de informes a entes de control según corresponda </t>
  </si>
  <si>
    <t>1. Matriz de  capacitaciones del proceso de Gestión Ambiental</t>
  </si>
  <si>
    <t xml:space="preserve">Proceso de Gestión Ambiental </t>
  </si>
  <si>
    <t xml:space="preserve">Mariana Guzman Pinzón -
profesional Administrativo
 César Andrés Engativá
Tecnólogo Admon </t>
  </si>
  <si>
    <t>1. Listas de chequeo
GA-PIG-FT-15 cargadas en el aplicativo ALMERA</t>
  </si>
  <si>
    <t>Mariana Guzman Pinzón - César Andrés Engativá</t>
  </si>
  <si>
    <t>1. Informe de seguimiento a obras</t>
  </si>
  <si>
    <t xml:space="preserve">1. Matriz de radicados a entes de control </t>
  </si>
  <si>
    <t>1.Realizar cronograma de capacitaciones y aplicación de las mismas.
2.Verificación de despliegue y adherencia de las listas de chequeo.
3. Socialización a profesionales de enlace sobre resultados de adherencia y apropiación. 
4.Verificar cumplimiento normativo y solicitar de acuerdo a evidenciado soportes y adecuaciones dando cumplimiento
5. solictud de información de manera mensula para obras 
6. Reporte de manera mensula o trimestral dependiendo la normatividad que aplique.</t>
  </si>
  <si>
    <t>Referentes Ambientales del proceso de Gestión Ambiental</t>
  </si>
  <si>
    <t>1. Reporte a través de medios oficiales al lider del Proceso, Profesional de enlace y demás partes interesadas de la unidad en que se materizó el riesgo. 
2. Identificar el servicio y colaboradores implicados en la materialización del riesgo.
3. Socializar materialización del riesgo y corregir evento a través de acta de compromisos. 
4. Hacer seguimiento a compromisos mediante lista de verificación al servicio. 
5. Enviar reportes a entes de control a través de correo electrónico, en caso de que no se tenga linea técnica por parte del Ente de Control</t>
  </si>
  <si>
    <t>Proceso de Gestión Ambiental</t>
  </si>
  <si>
    <t>Equipo del Proceso de  Gestión Ambiental</t>
  </si>
  <si>
    <t>por generación de vertimientos por fuera de los limites permisibles</t>
  </si>
  <si>
    <t>debido a que no se pueden generar condiciones para dar cumplimiento normativo,</t>
  </si>
  <si>
    <t xml:space="preserve">no realizar las caracterizaciones </t>
  </si>
  <si>
    <t>y no reportar los resultados a los entes de control</t>
  </si>
  <si>
    <t>1. Los referentes ambientales formulan anualmente y se ejecutan trimestralmente los planes de acción para mejorar los parámetros permisibles.</t>
  </si>
  <si>
    <t>2. El profesional de apoyo realiza el cronograma anual  y el seguimiento trimestral a la ejecución de las caracterizaciones de vertimientos</t>
  </si>
  <si>
    <t xml:space="preserve">3. El profesional de apoyo de manera anual reportara  en la plataforma del Acueducto y Secretaria Distrital de Ambiente los resultados de las caracterizaciones </t>
  </si>
  <si>
    <t>4. El profesional de Apoyo periodicamente solicita mesa de trabajo para lineamientos técnicos a los entes de control. (Secretaria de Ambiente, SDS)</t>
  </si>
  <si>
    <t xml:space="preserve">5. El profesional de apoyo realiza semestralmente solicitud de condiciones de infraestructura a proyectos para realizar seguimiento al cumplimiento normativo de las nuevas obras.   </t>
  </si>
  <si>
    <t>El profesional de apoyo trimestralmente  realiza  seguimiento al cumplimiento de las acciones  proyectadas por el grupo de gestión ambiental para cada una de las sedes</t>
  </si>
  <si>
    <t xml:space="preserve">El profesional de apoyo realiza seguimiento de manera trimestral a cronograma de  caracterización de vertimientos </t>
  </si>
  <si>
    <t>Profesional de apoyo realiza consolidación y seguimiento con la matriz de reporte a Entes de Control</t>
  </si>
  <si>
    <t xml:space="preserve">El profesional de Apoyo solicita mediante correo mesas de trabajo a los entes de control.  </t>
  </si>
  <si>
    <t xml:space="preserve">El profesional de Apoyo semestral solicita mediante canales de comunicación internos  mesas de trabajo técnicas de condiciones de infraestructura de obras nuevas al subproceso de proyectos  para realizar los seguimientos a requerimientos. </t>
  </si>
  <si>
    <t>1. Matriz de seguimiento a plan de acción</t>
  </si>
  <si>
    <t>1. Informe de caracterización de vertimientos</t>
  </si>
  <si>
    <t xml:space="preserve">1. Correos Electrónicos </t>
  </si>
  <si>
    <t>1. canales de comunicación internos</t>
  </si>
  <si>
    <t>1. Revisión con frecuencia semestral de las acciones realizadas y los controles descritos
2. Caracterizar vertimientos en todas las unidades que conforman la Subred Sur E.S.E
3. Realizar reportes a Entes de control</t>
  </si>
  <si>
    <t>Proceso de Gestión Ambietnal</t>
  </si>
  <si>
    <t>1. Ajustar planes de mejora
2. Recopilar información soporte de la gestión relizada por la entidad para el cumplimiento,  identificar y describir las dificultades por la cuales no se cumple con los limites permisibles para defensa contra futuro proceso sancionatorio.</t>
  </si>
  <si>
    <t xml:space="preserve">por pérdida documental de archivos físicos </t>
  </si>
  <si>
    <t>debido a baja adherencia a las herramientas archivísticas, instructivos definidos por el proceso de gestión documental,</t>
  </si>
  <si>
    <t xml:space="preserve">incumplimiento en el procedimiento de prestamos documentales </t>
  </si>
  <si>
    <t>y deficiente mantenimiento en la infraestructura de los acopios documentales.</t>
  </si>
  <si>
    <t>1. El equipo de gestión documental, de acuerdo al plan de capacitación, realiza mensualmente capacitación a las áreas y procesos de la Subred Sur, sobre el instructivo de organización de archivos de gestión, implementación de Tablas de retención documental, manejo de préstamos documentales, sistema integrado de conservación, entrega de soportes físicos asistenciales, manejo del gestor documental, para generar cultura archivística.</t>
  </si>
  <si>
    <t xml:space="preserve">2. El equipo de tecnólogos de gestión documental,  realiza revisión trimestral del cumplimiento de préstamos documentales, mediante el ítem de préstamos en el formato GD-ADA-GES-FT-01 SEGUIMIENTO A LA ADMINISTRACIÓN DE LOS ARCHIVOS DE GESTION Y APLICACIÓN DE LAS TABLA DE RETENCION DOCUMENTAL a las áreas y procesos de la Subred Sur, para identificar observaciones y definir acciones correctivas.  </t>
  </si>
  <si>
    <t xml:space="preserve">3. El equipo de gestión documental con la participación de la Dirección Administrativa realiza la implementación de los programas del sistema integrado de conservación y presenta el informe trimestral sobre 4.2 Programa de Inspección y Mantenimiento de sistemas de almacenamiento e instalaciones físicas.4.3 Programa de Saneamiento Ambiental: limpieza, desinfección, desratización, y desinsectación.4.4 Programa de monitoreo y control de Condiciones Ambientales, en la bodega de villa alsacia y bravo paez, para garantizar las condiciones requeridas para la conservación documental. </t>
  </si>
  <si>
    <t>El equipo de gestión documental realiza capacitación se efectúan mínimo dos (2) veces al mes, garantizando que cada oficina de la estructura orgánica reciba mínimo una (1) capacitación anual, implementando evaluaciones para medir adherencia y apropiación de los temas tratados y elaborará un informe trimestral sobre su ejecución</t>
  </si>
  <si>
    <t>El equipo de tecnólogos de gestión documental revisa, mediante lista de chequeo GD-ADA-GES-FT-01 V1, el cumplimiento de préstamos documentales, por parte de las áreas y procesos de la Subred Sur, generando un informe con observaciones y definiendo acciones correctivas de ser necesario donde se evidencian novedades, se realiza acción correctiva, dando cubertura la vigencia a la totalidad de las oficinas de la estructura orgánica, ”.</t>
  </si>
  <si>
    <t>La referente de gestión documental genera el informe del SIC de manera trimestral donde se describen la implementación de mesa de ayuda de mantenimiento, fumigación, desratización, control de temperatura y humedad a las bodegas de Villa Alsacia y Bravo Páez.</t>
  </si>
  <si>
    <t>1. Plan
2. Actas
3. Medicion de adherencia e informe</t>
  </si>
  <si>
    <t xml:space="preserve">Gestion documental </t>
  </si>
  <si>
    <t xml:space="preserve">Edna Rossio Blanco Garcia - Profesional especializado </t>
  </si>
  <si>
    <t xml:space="preserve">1. Lista de chequeo e informe </t>
  </si>
  <si>
    <t>Edna Rossio Blanco Garcia - Profesional especializado</t>
  </si>
  <si>
    <t xml:space="preserve">1. Informe del SIC </t>
  </si>
  <si>
    <t xml:space="preserve">Verificación de la ejecución del sistema integrado de conservación, con la implementación de los programas relacionados con manejo de los acopios documentales, mediante el análisis de las desviaciones que se presenten en su desarrollo y la descripción de las acciones de mejora que se definan. </t>
  </si>
  <si>
    <t xml:space="preserve">EDNA ROSSIO BLANCO GARCIA </t>
  </si>
  <si>
    <t>Implementar el procedimiento GI-GDO-PR-03 reconstrucción documental.</t>
  </si>
  <si>
    <t xml:space="preserve">Oficina productora documental donde se evidencia la perdida, como responsable de los archivos de gestión a cargo de la documentación tipificada en las tablas de retención documental, con acompañamiento del proceso de gestion documental. </t>
  </si>
  <si>
    <t xml:space="preserve">Lider/ jefe Oficina productora </t>
  </si>
  <si>
    <t xml:space="preserve"> ,</t>
  </si>
  <si>
    <t>por vencimiento de terminos</t>
  </si>
  <si>
    <t xml:space="preserve">debido a mora en la evaluación, </t>
  </si>
  <si>
    <t>falta de actualización y seguimiento a la base de datos</t>
  </si>
  <si>
    <t>y/o falta de adherencia a los terminos de ley.</t>
  </si>
  <si>
    <t>1. La Jefe de la Oficina de Control Interno Disciplinario realiza reparto equitativo de procesos a los abogados con el fin de evitar sobrecarga de trabajo y garantizar la evaluación oportuna de los expedientes a cargo.</t>
  </si>
  <si>
    <t>2. Los abogados de la Oficina de Control Interno Disciplinario actualizan y realizan seguimiento permanente a la "BASE CONSOLIDADO TOTAL PROCESOS DISCIPLINARIOS" con el fin de verificar cumplimiento de témrinos de ley.</t>
  </si>
  <si>
    <t>3. La jefe de la Oficina de Control Interno Disciplinario realiza reunión mensual de seguimiento donde verifica la adherencia a los términos de ley en los procesos asignados a los abogados.</t>
  </si>
  <si>
    <t>Recibidas las noticias disciplinarias (quejas, informes etc), la Jefe de Oficina de Control Interno Disciplinario realiza seguimiento y reparto equitativo de las mismas y deja constancia en el libro radicador.</t>
  </si>
  <si>
    <t>Los abogdados del la Oficina de Control Interno Disciplinario realizan seguimiento y actualizan la "BASE CONSOLIDADO TOTAL PROCESOS DISCIPLINARIOS" conforme a las actuaciones de los expedientes a cargo, para garantizar evaluación oportuna de los procesos.</t>
  </si>
  <si>
    <t xml:space="preserve"> La Jefe de Oficina de Control Interno Disciplinario realiza seguimiento a adherencia de terminos de ley en reunión mensual del equipo de trabajo</t>
  </si>
  <si>
    <t>1. Libro Radicador de Quejas</t>
  </si>
  <si>
    <t xml:space="preserve">Control Interno Disciplinario </t>
  </si>
  <si>
    <t xml:space="preserve">Rodolfo Celis Reina
Profesional Especializado </t>
  </si>
  <si>
    <t>1. BASE CONSOLIDADO TOTAL PROCESOS DISCIPLINARIOS</t>
  </si>
  <si>
    <t>1. Acta de Reunión donde se verifica el cumplimiento de términos de ley.</t>
  </si>
  <si>
    <t>La Jefe de Oficina de Control Interno Disciplinario realiza seguimiento mensual al Sistema de Información Disciplinario de la Alcaldía Mayor de Bogotá, infomación actualizada permanentemente por el Auxiliar Administrativo de la oficina.</t>
  </si>
  <si>
    <t>Sandra López Pimiento
Jefe Oficina de Control Interno Discplinario</t>
  </si>
  <si>
    <t>En caso de materialización del riesgo, la Jefe de Oficina de Cotnrol Interno Disciplinario indicará al abogado que debe proyectar la decisión correspondiente de manera inmediata.
El abogado proyecta decisión correspondiente para revisión y aprobación de la Jefe de Oficina de Control Interno Disciplinario.
La Jefe de Oficina de Control Interno Disciplinario profiere la decisión y ordena su inmediata comunicación o notificación.
Como respuesta a dicha materialización la Jefe de Oficina de Control Interno Disciplinario realizará diagnóstico y análisis de las situaciones que ocasionaron el vencimiento de términos y examinará las posibles consecuencias del mismo para dar lugar a plan de mejora.</t>
  </si>
  <si>
    <t>Sandra López Pimiento
JEFE OFICINA DE CONTROL INTERNO DISCIPLINARIO</t>
  </si>
  <si>
    <t>por nulidades procesales</t>
  </si>
  <si>
    <t>debido a materialización de causales contempladas en la ley (falta de competencia del funcionario para proferir la decisión, violación del derecho de defensa del investigado e irregularidades sustanciales que afectan el debido proceso)</t>
  </si>
  <si>
    <t>1. Los abogados a quienes se les asigna la sustanciación y trámite de procesos disciplinarios, se encargan de verificar permanentemente las actuaciones de los expedientes y registran en base de datos la adherencia a los términos de ley y que las decisiones adoptadas por la oficina guarden apego a garantías procesales, competenica de la Jefe de la Oficina de Control Interno Disciplinario y debido proceso.</t>
  </si>
  <si>
    <t>2. La jefe de la Oficina de Control Interno Disciplinario realiza reunión mensual de seguimiento donde verifica ahderencia a procedimientos y peticiones de sujetos procesales para evitar tomar la decisión de nulidad y retroalimenta casos de nulidad presentados en el periodo.</t>
  </si>
  <si>
    <t xml:space="preserve">Los abogados de la Oficina de Control Interno Disciplinario realizan seguimiento permanente al expediente asignado y actualizan la "BASE CONSOLIDADO TOTAL PROCESOS DISCIPLINARIOS", donde se registra el cumplimiento de los términos de ley, competencia de la Jefe de Oficina de Control Interno Disciplinario y garantías procesales </t>
  </si>
  <si>
    <t>La Jefe de Oficina de Control Interno Disciplinario en reunión mensual realiza seguimiento a la adherencia de procedimientos en los procesos disciplinarios y retroalimenta casos de nulidad presentados en periodo.</t>
  </si>
  <si>
    <t>1. Acta de Reunión con retroalimentación y seguimiento a nulidades</t>
  </si>
  <si>
    <t>En caso de materialización del riesgo, la Jefe de Oficina de Cotnrol Interno Disciplinario indicará al abogado que debe proyectar la decisión correspondiente de manera inmediata.
El abogado proyecta decisión correspondiente para revisión y aprobación de la Jefe de Oficina de Control Interno Disciplinario.
La Jefe de Oficina de Control Interno Disciplinario profiere la decisión y ordena su inmediata comunicación o notificación.
El abogado proyecta decisión correspondiente en la cual reencausa el proceso y subsana el yerro procedimental ocurrido, el cual es revisado y aprobado por la Jefe de Oficina de Control Interno Disciplinario.</t>
  </si>
  <si>
    <t>por violación de Reserva Legal en expedientes disciplinarios</t>
  </si>
  <si>
    <t>debido a tratamiento inadecuado de la información</t>
  </si>
  <si>
    <t>y deficiente gestión de correspondencia</t>
  </si>
  <si>
    <t>1. La Jefe de la Oficina de Control Interno Disciplinario verifica mensualmente que los colaboradores del proceso den cumplimiento a la cláusula de confidencialidad firmada en sus respectivos contratos, para garantizar que la información que constituya reserva no sea divulgada a terceros ni utilizad para propósito distinto al señalado en la ley.</t>
  </si>
  <si>
    <t>2. Los abogados responsables del proceso periódicamente extraen datos de contacto de los sujetos procesales de la hoja de vida suministrada por la Dirección de Talento Humano, con el fin de enviar comunicaciones a la última dirección registrada por el funcionario en la que se solicita información de correo electrónico personal donde recibirá notificaciones posteriores.</t>
  </si>
  <si>
    <t>La Jefe de Oficina de Control Interno Disciplinario mensualmente verifica cumplimiento al acuerdo de confidencialidad en reunión mensuel de equipo de trabajo</t>
  </si>
  <si>
    <t>Los colaboradores de la Oficina de Control Interno Disciplinario realziarn sguimiento y actualización de datos de contacto en el libro de correspondencia.</t>
  </si>
  <si>
    <t>1. Acta de Reunión con verificación de cumplimiento al acuerdo de confidencialidad.</t>
  </si>
  <si>
    <t>1. Libro Radicador 2. Correspondencia</t>
  </si>
  <si>
    <t xml:space="preserve">En caso de materialización del riesgo, la Jefe de Oficina de Control Interno Disciplinario indicará a los colaboradores que deben enviar comunicación al sujeto procesal correspondiente de manera inmediata.
El colaborador corrobora información de contacto suministrada por la Dirección de Talento Humano y envía la comunicación al sujeto procesal correspondiente; adicionalmente, envía comunicación al destinatario errado donde se le indica hacer caso omiso al mensaje e indicar que la información recibida cuenta con reserva legal y en caso de ser divulgada por él acarrearía sanciones señaladas en la ley
</t>
  </si>
  <si>
    <t>por resultados erróneos e inconsistencias en los trabajos de auditoría interna,</t>
  </si>
  <si>
    <t>debido a debilidades en el conocimiento, inexperiencia del personal auditor</t>
  </si>
  <si>
    <t>y adherencia al procedimiento.</t>
  </si>
  <si>
    <t xml:space="preserve">1. El jefe de Control Interno trimestralmente propenderá por la actualización permanente del Equipo de Trabajo OCI, frente a los criterios, lineamientos, metodologías y procedimientos, relacionados con desarrollo de auditorias internas, con el fin de fortalecer las competencias del equipo </t>
  </si>
  <si>
    <t>1. El jefe de control interno revisará permamentemente los informes preliminares antes de ser enviados a los líderes de los procesos y/o grupos de valor correspondientes, con el propósito de asegurar la entrega de informes precisos, objetivos, claros, concisos, constructivos, completos y oportunos para lo anterior, se verifica la completitud y claridad de los informes frente a los criterios establecidos. En el caso de identificar oportunidades de mejoras, se devuelve al auditor para efectuar los ajustes pertinentes.</t>
  </si>
  <si>
    <t xml:space="preserve">El jefe de OCI revisará continúamente las capacitaciones en el tema de auditoria interna y/o relacionados en entidades nacionales o distritales. (Sin costo)
2. Socializará permanente las actualizaciones normativas al equipo de trabajo.
3. Al igual que realizará referenciación continúa con otras entidades sobre los temas de auditoría. </t>
  </si>
  <si>
    <t xml:space="preserve">El auditor designado enviará correo remisiorio con el respectivo preinforme para revisión de jefe oficina.
posterior se obtiene respuesta por parte del Jefe de oficina OCI con sus respectivos ajustes.Remisión via correo electronico y/o comunicación oficial del informe preliminar al auditado. por ultimo el jefe de Oci realiza reunión cierre con el proceso auditado. </t>
  </si>
  <si>
    <t xml:space="preserve">1. Lista de asistencia capacitaciones.
2. Correos informativos al equipo OCI de actualizaciones normativas.
3. Correo y/o Documentos de referencia. </t>
  </si>
  <si>
    <t>Control Interno</t>
  </si>
  <si>
    <t>Jefe Oficina Control interno</t>
  </si>
  <si>
    <t xml:space="preserve">1. Correo electronico informe preliminar -auditor
2.Correo electronico con observaciones o correciones si aplica por el jefe de oficina.
3. Correo informe preliminar a lider de proceso auditado.
4. acta de reunión cierre de auditorias y/o correo electronico cuando no se hace reunión de cierre. </t>
  </si>
  <si>
    <t xml:space="preserve">1. Solicitar al area de TIC, el desmonte de la publicación cargada en el componente de Transparencia y acceso a la información publica de la pagina web https://www.subredsur.gov.co/
2. Realizar la correción del informe de auditoría o seguimiento que presento inconsistencias o errores en la información registrada.
3. Generación de comunicación al proceso auditado, donde subsane las situaciones presentandas en el informe inicial.
4. Solicitud de publicación al área TIC, del informe corregido en transparencia de la página web de la entidad. 
</t>
  </si>
  <si>
    <t>Control interno</t>
  </si>
  <si>
    <t xml:space="preserve">Jefe de oficina </t>
  </si>
  <si>
    <t>SARLAFT</t>
  </si>
  <si>
    <t>por inhabilidad para operar y ejecutar las actividades,</t>
  </si>
  <si>
    <t>Verificar diligenciamiento de formulario de conocimiento, cada vez que vaya a realizar una vinculación</t>
  </si>
  <si>
    <t>Realizar consulta en listas vinculantes y analizar el resultado obtenido cada vez que se vaya  a realizar una vinculación o de forma anual para contrapartes con más de un año de vinculación</t>
  </si>
  <si>
    <t>Analizar la matriz de segmentación para determinar posibles señas de alerta</t>
  </si>
  <si>
    <t>Oficial de Cumpliimiento</t>
  </si>
  <si>
    <t>Oficial de cumplimiento</t>
  </si>
  <si>
    <t xml:space="preserve">Direcciòn de Contrataciòn </t>
  </si>
  <si>
    <t xml:space="preserve">Persona designada el Director para de validar los documentos de los trabajadores o contratistas </t>
  </si>
  <si>
    <t>1. Certificado o informe de la consulta, expedido por el proveedor del servicio de consulta de listas</t>
  </si>
  <si>
    <t>Persona designada para alimentar la base de datos</t>
  </si>
  <si>
    <t>1. Realizar Capacitación sobre el sistemas SARLAFT a Directivos y personal operativo que participe en el proceso.
2. Verificar las bases de datos alimentadas en linea con los datos del diligenciamiento del formulario de conocomiento del cliente o contraparte.</t>
  </si>
  <si>
    <t>Oficial de Cumplimiento</t>
  </si>
  <si>
    <t>Quién evidencie la relación del proveedor o contratista con delitos sobre LA/FT/FPADM, debe reportarlo al responsable de la contratación para suspender el proceso de vinculación o retirar  a la contraparte de la entidad y reportarlo al Oficial de Cumplimineto</t>
  </si>
  <si>
    <t>Dirección de Contratación, Oficial de Cumplimiento</t>
  </si>
  <si>
    <t>por terminación unilateral de relaciones contractuales con contrapartes y aliados estratégicos,</t>
  </si>
  <si>
    <t xml:space="preserve">1. El oficial de cumplimiento verificará anualmente la adherencia de la primera linea de defensa de gestión de riesgos SARLAFT,  para identificar desviaciones y fortalecer el proceso </t>
  </si>
  <si>
    <t>Realizar consulta en listas vinculantes y analizar el resultado obtenido, cada vez que se vaya  a realizar una vinculación, o de forma anual para contrapartes con más de un año de vinculación</t>
  </si>
  <si>
    <t>Trimetral</t>
  </si>
  <si>
    <t>por generar requerimientos de los entes de vigilancia y control dando apertura de investigaciones, litigios, demandas, entre otros,</t>
  </si>
  <si>
    <t>debido a la recepción de ingresos o consignaciones de terceros sin identificar y que estos puedan ser provenientes de actividades asociadas a LA/FT/FPADM.</t>
  </si>
  <si>
    <t>Capacitar a los responsables de la recepción de efectio</t>
  </si>
  <si>
    <t>Conciliación de ingresos entre Tesoreria y Cartera</t>
  </si>
  <si>
    <t>Conciliación de ingresos entre Tesoeria y Contabilidad</t>
  </si>
  <si>
    <t>Diligenciar formato de transacciones en efectivo y hacer rerpote a la UIAF</t>
  </si>
  <si>
    <t>Tesoreria</t>
  </si>
  <si>
    <t>Tesorero</t>
  </si>
  <si>
    <t>1. Conciliación</t>
  </si>
  <si>
    <t>Cartera y Tesoreria</t>
  </si>
  <si>
    <t>Líderes de Cartera y Tesoreria</t>
  </si>
  <si>
    <t>Contabilidad y Tesorería</t>
  </si>
  <si>
    <t>Líderes de Contabilidad y Tesoria</t>
  </si>
  <si>
    <t>1. Formato transacciones en efectivo</t>
  </si>
  <si>
    <t>Tesoreria y Oficial de Cumplimiento</t>
  </si>
  <si>
    <t>Tesorero y Oficial de Cumplimiento</t>
  </si>
  <si>
    <t>1. Revisar y actualizar el procedimiento para recaudo en cajas.
2. En los arqueros de caja identificar posibles señales de alerta y comunicar los hallazgos  para la debida dilgencia.</t>
  </si>
  <si>
    <t>1. En caso que no esté identificado el tercero que realiza una consignación, las areas de Tesoreria, Cartera y Facturación deben hacer seguimiento al caso para identicar al fuente de los recursos.  
2. Si persiste al anonimato documentar e informar la gestión adelanta al Oficial de Cumplimiento.</t>
  </si>
  <si>
    <t>Lideres de Tesorería, Cartera y Facturación</t>
  </si>
  <si>
    <t>Tesoreria
Oficial de Cumplimiento</t>
  </si>
  <si>
    <t>Conciliación entre las área de Contabilidad, Tesorería y Cartera para validación de saldos</t>
  </si>
  <si>
    <t>Contabilidad, Cartera y Tesorería</t>
  </si>
  <si>
    <t>Lideres de Contabilidad, Cartera y Tesoreria</t>
  </si>
  <si>
    <t>Desarrollo Institucional</t>
  </si>
  <si>
    <t>Personas designadas por la Oficina de Desarrollo Instituacional</t>
  </si>
  <si>
    <t>Analizar  en señales de alerta, acompañamiento de herramienta tecnológica que facilita la interpretación de las coincidencias.</t>
  </si>
  <si>
    <t>Lideres de Contabilidad, Tesorería y Cartera</t>
  </si>
  <si>
    <t>En caso de evidenciar operaciones sospechosas se informará al Oficial de Cumplimiento a fin de realizar la debida diligencia ampliada.</t>
  </si>
  <si>
    <t>Lideres de Contabilidad, Tesorería y Cartera
Oficial de Cumplimiento</t>
  </si>
  <si>
    <t>por recibir sanciones de los entes de control y vigilancia,</t>
  </si>
  <si>
    <t>Verificar la actualización de las bases de datos de contrapartes, que se alimenta en linea con el diligenciamiento del formato de conocimiento de cliente o contraparte</t>
  </si>
  <si>
    <t>1. Hoja de vida</t>
  </si>
  <si>
    <t>PEP y Oficial de Cumplimiento</t>
  </si>
  <si>
    <t>1. Analizar la base de datos de contrapartes y revisar posibles desviaciones.  
2. Retroalimentar a los procesos involucrados para mejora la calidad de los datos</t>
  </si>
  <si>
    <r>
      <t xml:space="preserve">Informar a la Gerencia, al Comité de Riesgos y a Control Interno Disciplinario  sobre las sanciones generadas por el </t>
    </r>
    <r>
      <rPr>
        <b/>
        <sz val="14"/>
        <color rgb="FFFF0000"/>
        <rFont val="Arial Narrow"/>
        <family val="2"/>
      </rPr>
      <t>desconocimiento</t>
    </r>
    <r>
      <rPr>
        <b/>
        <sz val="14"/>
        <color theme="3" tint="-0.249977111117893"/>
        <rFont val="Arial Narrow"/>
        <family val="2"/>
      </rPr>
      <t xml:space="preserve"> de las calidades para la PEP, para la investigación correspondiente  y  sanción de los responsbles </t>
    </r>
  </si>
  <si>
    <t>Cuatrimestral</t>
  </si>
  <si>
    <t>MACRO PROCESOS</t>
  </si>
  <si>
    <t>Luis Fernando Pineda Avila</t>
  </si>
  <si>
    <t xml:space="preserve">ENTIDAD: </t>
  </si>
  <si>
    <t xml:space="preserve">Subred Integrada de Servicios de Salud - Sur </t>
  </si>
  <si>
    <t>LÍDER RESPONSABLE (Gerente):</t>
  </si>
  <si>
    <r>
      <t xml:space="preserve">Oscar Eduardo Enciso Guzmán
</t>
    </r>
    <r>
      <rPr>
        <b/>
        <sz val="14"/>
        <rFont val="Arial Narrow"/>
        <family val="2"/>
      </rPr>
      <t>Líder Administración del Riesgo Institucional</t>
    </r>
  </si>
  <si>
    <t>F16</t>
  </si>
  <si>
    <t>F17</t>
  </si>
  <si>
    <t>O17</t>
  </si>
  <si>
    <t>F18</t>
  </si>
  <si>
    <t>O18</t>
  </si>
  <si>
    <t>F19</t>
  </si>
  <si>
    <t>O19</t>
  </si>
  <si>
    <t>F20</t>
  </si>
  <si>
    <t>O20</t>
  </si>
  <si>
    <t>F21</t>
  </si>
  <si>
    <t>O21</t>
  </si>
  <si>
    <t>Reconocimiento institucional</t>
  </si>
  <si>
    <t>Jurídica: estrategias nuevas de litigio</t>
  </si>
  <si>
    <t xml:space="preserve"> Implementación y avance en MIPG – FURAG</t>
  </si>
  <si>
    <t>Talento Humano comprometido y calificado</t>
  </si>
  <si>
    <t>Acreditación</t>
  </si>
  <si>
    <t xml:space="preserve"> Iniciativas en procesos de la innovación en salud y gestión del conocimiento y los avances en temas ambientales</t>
  </si>
  <si>
    <t>Investigación ambiental que aporta al conocimiento para manejo clínico</t>
  </si>
  <si>
    <t>Articulación del PIC y POS</t>
  </si>
  <si>
    <t>Médico alternativo articulado con salud pública y POS</t>
  </si>
  <si>
    <t>Ubicación estratégica de las USS</t>
  </si>
  <si>
    <t>Modelo de atención en Salud de la Ruralidad (SUA)</t>
  </si>
  <si>
    <t>Cultura de Calidad</t>
  </si>
  <si>
    <t>Ruta materno perinatal y Programa Madre canguro</t>
  </si>
  <si>
    <t>Georeferenciación de población con una alta demanda de los servicios y participación</t>
  </si>
  <si>
    <t>Prestación Integral de los servicios a partir de la integración de los portafolios de las USS</t>
  </si>
  <si>
    <t>Historia Clínica Unificada y Módulos Hospitalarios</t>
  </si>
  <si>
    <t xml:space="preserve"> Implementación de las RIAS para la atención de los usuarios</t>
  </si>
  <si>
    <t>Subgerencia científica (Especialidades Tunal y Meissen)</t>
  </si>
  <si>
    <t>Primera clínica de recuperación nutricional</t>
  </si>
  <si>
    <t>Equipos extramurales de promoción y prevención</t>
  </si>
  <si>
    <t>Programa PyD</t>
  </si>
  <si>
    <t>Gobierno en línea.</t>
  </si>
  <si>
    <t>Disponibilidad de recursos en el distrito  que aportan al manejo de pacientes Covid-19.</t>
  </si>
  <si>
    <t xml:space="preserve">Humanizar la prestación de servicios de salud.                             </t>
  </si>
  <si>
    <t>Fortalecimiento como entidad para contratar con las EPS-C que han hecho paso a  las EPS-S a través de la movilidad.</t>
  </si>
  <si>
    <t>El enfoque social del nuevo Plan de Desarrollo Distrital para mejorar los programas PyD y de Territorialización.</t>
  </si>
  <si>
    <t>D1</t>
  </si>
  <si>
    <t>D2</t>
  </si>
  <si>
    <t>D3</t>
  </si>
  <si>
    <t>D4</t>
  </si>
  <si>
    <t>D5</t>
  </si>
  <si>
    <t>D6</t>
  </si>
  <si>
    <t>D7</t>
  </si>
  <si>
    <t>D8</t>
  </si>
  <si>
    <t>D9</t>
  </si>
  <si>
    <t>D10</t>
  </si>
  <si>
    <t>D11</t>
  </si>
  <si>
    <t>D12</t>
  </si>
  <si>
    <t>D13</t>
  </si>
  <si>
    <t>D14</t>
  </si>
  <si>
    <t>D15</t>
  </si>
  <si>
    <t>D16</t>
  </si>
  <si>
    <t>Inversión en fortalecimiento de la infraestructura hospitalaria para prestación de Servicios.</t>
  </si>
  <si>
    <t>Alianzas estratégicas – convenios con demás sectores.</t>
  </si>
  <si>
    <t>Modificación a la prestación de convenios docente asistencial.</t>
  </si>
  <si>
    <t>Población contributiva apertura nuevos mercados.</t>
  </si>
  <si>
    <t>Excelencia en programas diferenciadores.</t>
  </si>
  <si>
    <t>Fortalecer líneas de defensa a nivel institucional.</t>
  </si>
  <si>
    <t>Abrir canales de mercadeo y de servicios y programas especiales a la población contributiva (ruralidad/urbano)</t>
  </si>
  <si>
    <t>Fidelizar al cliente externo.</t>
  </si>
  <si>
    <t>Aumentar capacidad instalada.</t>
  </si>
  <si>
    <t>Adquirir nueva tecnología mediante convenios.</t>
  </si>
  <si>
    <t>Secop II transparencia en la contratación.</t>
  </si>
  <si>
    <t>Inclusión e igualdad en actividades de bienestar (Planta y OPS)</t>
  </si>
  <si>
    <t>Ofertar servicios a otras EAPB que no hacen presencia en las 4 localidades.</t>
  </si>
  <si>
    <t>Ascensos con personal de planta.</t>
  </si>
  <si>
    <t>Falta de espacios para favorecer la salud mental del TTHH</t>
  </si>
  <si>
    <t>No ser auto sostenible en el marco de las contingencias</t>
  </si>
  <si>
    <t>Baja adherencia y apropiación a los procesos y procedimientos de la Subred</t>
  </si>
  <si>
    <t>Debilidad en la comunicación descendente y procesos de inclusión</t>
  </si>
  <si>
    <t>Falta de innovación científica (tecnología obsoleta)</t>
  </si>
  <si>
    <t>Falta de recursos financieros – Glosa</t>
  </si>
  <si>
    <t>No continuidad de los planes y proyectos de la administración</t>
  </si>
  <si>
    <t>Deficiencia en la transformación cultural</t>
  </si>
  <si>
    <t>Falta de supervisión de los procesos</t>
  </si>
  <si>
    <t>Difíciles condiciones de seguridad y acceso para la prestación de especialidades</t>
  </si>
  <si>
    <t>Alta rotación del Talento Humano.</t>
  </si>
  <si>
    <t>Modalidad de contratación.</t>
  </si>
  <si>
    <t>Difícil consecución de personal especializado.</t>
  </si>
  <si>
    <t>Falta de bienestar para el TH, condiciones y ambiente laboral.</t>
  </si>
  <si>
    <t>Fuga de conocimiento.</t>
  </si>
  <si>
    <t>Desigualdad de carga laboral.</t>
  </si>
  <si>
    <t>Capacitación – actualización.</t>
  </si>
  <si>
    <t>Falta de insumos de papelería.</t>
  </si>
  <si>
    <t>Falta de Inducción de Ingreso.</t>
  </si>
  <si>
    <t>D17</t>
  </si>
  <si>
    <t>D18</t>
  </si>
  <si>
    <t>D19</t>
  </si>
  <si>
    <t>D20</t>
  </si>
  <si>
    <t>D21</t>
  </si>
  <si>
    <t>D22</t>
  </si>
  <si>
    <t>D23</t>
  </si>
  <si>
    <t>D24</t>
  </si>
  <si>
    <t>D25</t>
  </si>
  <si>
    <t>D26</t>
  </si>
  <si>
    <t>D27</t>
  </si>
  <si>
    <t>D28</t>
  </si>
  <si>
    <t>Aplazamiento continuo de la 2ª torre Meissen</t>
  </si>
  <si>
    <t>Costos de producción no competitivos</t>
  </si>
  <si>
    <t>Dependencia absoluta de un solo pagador</t>
  </si>
  <si>
    <t>No oferta de servicios en pro de la interdependencia para la resolutividad</t>
  </si>
  <si>
    <t>Falta de visión frente al potencial de venta  de servicios</t>
  </si>
  <si>
    <t>Falta de equipos biomédicos de alta complejidad (Tunal y Meissen – TAC)</t>
  </si>
  <si>
    <t>A17</t>
  </si>
  <si>
    <t>A18</t>
  </si>
  <si>
    <t>A19</t>
  </si>
  <si>
    <t>A24</t>
  </si>
  <si>
    <t>A25</t>
  </si>
  <si>
    <t>A20</t>
  </si>
  <si>
    <t>A21</t>
  </si>
  <si>
    <t>A22</t>
  </si>
  <si>
    <t>A23</t>
  </si>
  <si>
    <t>Demoras en la contratación de las rutas de la salud y demora en traslados pacientes</t>
  </si>
  <si>
    <t>Fallas en el sistema eléctrico que dificulta la comunicación con los procesos</t>
  </si>
  <si>
    <t>Debilidades en el sistema de Dinámica por la conectividad a internet</t>
  </si>
  <si>
    <t>Hay algunos medicamentos que son no pos,  que no se consiguen en la ruralidad, por lo cual la comunidad debe desplazarse hacia la Bogotá urbana</t>
  </si>
  <si>
    <t>Ambulancias no llegan a tiempo a las USS de Mochuelo y Pasquilla</t>
  </si>
  <si>
    <t>Falta de articulación con el régimen contributivo de ruralidad y las USS, el 4.3. proceso se queda corto con las funciones de PIC y POS</t>
  </si>
  <si>
    <t>Proceso de calidad para acreditación no es claro</t>
  </si>
  <si>
    <t>Falta de acompañamiento de diversas áreas a los funcionarios de la noche</t>
  </si>
  <si>
    <t>Espacios de socialización con gerencia y subgerencia en el grupo de la noche</t>
  </si>
  <si>
    <t>Falta de articulación con otros sectores gubernamentales en especial en las noches y fin de semana.</t>
  </si>
  <si>
    <t>Retroalimentación negativa generalizada</t>
  </si>
  <si>
    <t>Falta de capacitación y preparación para eventos y desastres como la pandemia</t>
  </si>
  <si>
    <t>Infraestructura inadecuada para favorecer el distanciamiento social</t>
  </si>
  <si>
    <t>Durante el proceso de reorganización territorios como Paraíso, Usme, La Flora, Fiscala, entre otros quedan sin servicios de atención, fomentando las brechas de atención en salud</t>
  </si>
  <si>
    <t>Dificultad en la comunicación entre las acciones promocionales y las de atención y rehabilitación</t>
  </si>
  <si>
    <t>Historia Clínica con avances de la mirada de las poblaciones diferenciales porque se descuidan durante la atención en salud.</t>
  </si>
  <si>
    <t>D29</t>
  </si>
  <si>
    <t>D30</t>
  </si>
  <si>
    <t>D31</t>
  </si>
  <si>
    <t>D32</t>
  </si>
  <si>
    <t>D33</t>
  </si>
  <si>
    <t>D34</t>
  </si>
  <si>
    <t>D35</t>
  </si>
  <si>
    <t>D36</t>
  </si>
  <si>
    <t>D37</t>
  </si>
  <si>
    <t>D38</t>
  </si>
  <si>
    <t>D39</t>
  </si>
  <si>
    <t>D40</t>
  </si>
  <si>
    <t>D41</t>
  </si>
  <si>
    <t>A26</t>
  </si>
  <si>
    <t>A27</t>
  </si>
  <si>
    <t>A28</t>
  </si>
  <si>
    <t>A29</t>
  </si>
  <si>
    <t>A30</t>
  </si>
  <si>
    <t>A31</t>
  </si>
  <si>
    <t>A32</t>
  </si>
  <si>
    <t>A33</t>
  </si>
  <si>
    <t>A34</t>
  </si>
  <si>
    <t>A35</t>
  </si>
  <si>
    <t>A36</t>
  </si>
  <si>
    <t>A37</t>
  </si>
  <si>
    <t>A38</t>
  </si>
  <si>
    <t>A39</t>
  </si>
  <si>
    <t>A40</t>
  </si>
  <si>
    <t>A41</t>
  </si>
  <si>
    <t>Consecuencias de la epidemia Covid desde las perspectivas sociales y económicas</t>
  </si>
  <si>
    <t>Eventos epidemiológicos desconocidos para la capacidad de respuesta institucional</t>
  </si>
  <si>
    <t>Demanda de contrato realidad</t>
  </si>
  <si>
    <t>Incremento de la población migrante y ausencia de políticas de atención</t>
  </si>
  <si>
    <t>Dificultad para la contratación de especialistas por la ubicación geográfica</t>
  </si>
  <si>
    <t>No contratación de servicios básicos por parte de las EPS, especialmente contributivo</t>
  </si>
  <si>
    <t>Aumento de los índices de violencia intrafamiliar en todos los géneros</t>
  </si>
  <si>
    <t>Competencia del sector privado</t>
  </si>
  <si>
    <t xml:space="preserve">La asignación de presupuestos para el plan de intervenciones colectivas carecen de una mirada territorial, del comportamiento de los indicadores y de las condiciones de la vulnerabilidad del territorio y que no favorecen la mirada de Subred. </t>
  </si>
  <si>
    <t>Condiciones del contrato impositivo, no concertado</t>
  </si>
  <si>
    <t>Ausencia de comunicación fluida entre los gobernantes (alcaldes) para la definición de líneas de acción coherentes con el ejercicio de Subred.</t>
  </si>
  <si>
    <t>Poblaciones con culturas arraigadas de difícil transformación.</t>
  </si>
  <si>
    <t>Relleno sanitario</t>
  </si>
  <si>
    <t>Desabastecimiento de insumos</t>
  </si>
  <si>
    <t>Medios de comunicación</t>
  </si>
  <si>
    <t>Superpoblación</t>
  </si>
  <si>
    <t>Violencia usuario externo</t>
  </si>
  <si>
    <t>Pandemia COVID</t>
  </si>
  <si>
    <t>Privatización</t>
  </si>
  <si>
    <t>Cambios gubernamentales</t>
  </si>
  <si>
    <t>Pago inoportuno a proveedores.</t>
  </si>
  <si>
    <t>Tarifas y costeo de productos de acuerdo a los gastos.</t>
  </si>
  <si>
    <t>Fluctuación de mercados a nivel internacional.</t>
  </si>
  <si>
    <t>Especulación de precios.</t>
  </si>
  <si>
    <t>Impactos ambientales negativos en nuestra zona de influencia.</t>
  </si>
  <si>
    <t>Aumento del desempleo que pierde la garantía en el aseguramiento en salud, pasan a ser particulares, generando o afectando la captación de recursos.</t>
  </si>
  <si>
    <t>Aumento de la población en abandono (adulto mayor)</t>
  </si>
  <si>
    <t>Cultura en salud (autocuidado usuarios)</t>
  </si>
  <si>
    <t>Agresiones por parte de la comunidad</t>
  </si>
  <si>
    <t>Pánico colectivo con relación a la situación actual relacionada con el brote, rechazo y maltrato al personal de salud</t>
  </si>
  <si>
    <t>Baja conectividad que afecta el proceso de comunicación</t>
  </si>
  <si>
    <t>Estrés</t>
  </si>
  <si>
    <t>Inseguridad del sector</t>
  </si>
  <si>
    <t>Sistema de salud que favorece las EPS que quedan debiendo a las IPS publicas</t>
  </si>
  <si>
    <t>Recursos financieros</t>
  </si>
  <si>
    <t>DI-GRI-FT-03</t>
  </si>
  <si>
    <t>Riesgo de Imagen</t>
  </si>
  <si>
    <t xml:space="preserve">debido al desconocimiento de los costos asociados en el sector público y la  falta de referenciacion competitiva </t>
  </si>
  <si>
    <t>por demandas y sanciones,</t>
  </si>
  <si>
    <t>por sanciones o multas en la pérdida de competencias por el vencimiento en la liquidación de los convenios,</t>
  </si>
  <si>
    <t>debido al subregistro en la notificación al programa de institucional de seguridad del paciente, de los sucesos de seguridad que se presentan durante la prestación de los servicios de salud de los subprocesos de farmacia, tercerizados, rehabilitación, imagenología y laboratorio clínico.</t>
  </si>
  <si>
    <t>por perdida de recursos relacionados con el recobro de incapacidades a Empresas Promotoras de Salud (EPS) y Administradoras de Riesgos Laborales (ARL),</t>
  </si>
  <si>
    <t>por demandas y sanciones en el aumento de costos del proceso de atención de las consultas de patología crónica del área rural y urbana,</t>
  </si>
  <si>
    <t>por demandas y sanciones en el sobrecosto del servicio de laboratorio,</t>
  </si>
  <si>
    <t>por demandas y sanciones en el sobrecostos de la prestación de los servicios complementarios,</t>
  </si>
  <si>
    <t>debido a la disponibilidad de agendas.</t>
  </si>
  <si>
    <t>por demandas y sanciones en los sobrecostos e insatisfacción del usuario,</t>
  </si>
  <si>
    <t>por demandas y sanciones en los sobrecostos de la prestación del servicio de farmacia en el ámbito ambulatorio e interposición de tutelas y manifestaciones de los usuarios,</t>
  </si>
  <si>
    <t>por demandas y sanciones en el sobrecosto de la prestación del servicio de terapia ocupacional, física y del lenguaje,</t>
  </si>
  <si>
    <t>por demandas y sanciones en los recobros como bien público relacionados con el Programa de Inmunoprevenibles PAI,</t>
  </si>
  <si>
    <t xml:space="preserve">debido a la adherencia al protocolo de atención de víctimas de violencia sexual </t>
  </si>
  <si>
    <t>por demandas y sanciones en el aumento de costos,</t>
  </si>
  <si>
    <t>debido a la adherencia de los colaboradores con perfil de médico o enfermeria a la clasificación de Triage 2 que desarrollan actividades en este servicio.</t>
  </si>
  <si>
    <t xml:space="preserve">por demandas y sanciones en los sobrecostos e interposición de manifestaciones de los pacientes atendidos inicialmente en el servicio de urgencias, </t>
  </si>
  <si>
    <t>por demandas y sanciones en los sobrecostos e interposición de manifestaciones de los usuarios,</t>
  </si>
  <si>
    <t>4. El oficial de cumplimiento mensualmente verifica y realiza el reporte de operaciones sospechas, proveedores e ingresos a la UIAF, a fin de cumplir con la normatividad establecida en la Resolución Nº 314 del 15 de diciembre de 2021.</t>
  </si>
  <si>
    <t>el oficial de cumplimiento y/o su apoyo verifica y realiza el reporte de operaciones sospechas, proveedores e ingresos a la UIAF, a fin de cumplir con la normatividad establecida en la Resolución Nº 314 del 15 de diciembre de 2021.</t>
  </si>
  <si>
    <t>debido a la vinculación y actualización de los proveedores - contratistas que esten relacionados con actividades de LA/FT/FPADM</t>
  </si>
  <si>
    <t>1. Matriz de Segmentación</t>
  </si>
  <si>
    <t xml:space="preserve">Oficial de Cumpliimiento </t>
  </si>
  <si>
    <t>2. Las areas de Tesoreria y Cartera realizaran la concialiación de ingresos mensualmente, a fin de validar el recaudo.</t>
  </si>
  <si>
    <t>El Oficial de Cumplimiento verificará que los colaboradores identificados publiquen su hoja de vida en el aplicativo SIDEAP y SIGEP</t>
  </si>
  <si>
    <t>1. El análisis del indicador
- Documento descargado (PDF - Indicador).</t>
  </si>
  <si>
    <t>2. El subproceso de acreditación mensualmente realizará seguimiento de las acciones que se tengan establecidas para el periodo mediante el indicador de auditoria para el mejoramiento de la calidad.</t>
  </si>
  <si>
    <t>PLAN DE CONTINGENCIA 
1. Reportar los casos a la dirección de contratación y control interno 
2. Elaborar un plan de mejora haciendo más estrictos los controles 
3. Elaborar un procedimiento institucional para el proceso ABC
4. Articular con la dirección de contratación la programación de capacitaciones en aspectos legales e implicaciones partiendo de la experiencia del proceso específico
PLAN DE CONTINGENCIA - Línea Vigilancia en Salud Pública 
1. Notificación del colaborador responsable a referente de línea
2. Notificación y reunión a la dirección del proceso de Gestión del riesgo en salud para definir acciones de mejora
3. Reunión con procesos de contratación, jurídica y subgerencia de servicios
4. Capacitación a colaboradores de la línea en aspectos legales por el proceso de contratación 
5. Reunión de equipo mensual con asesora de gerencia
6. Capacitaciones de TH certificación curso código integridad
7. Pendiente gestionar capacitación con oficina jurídica
8. Creación de pieza comunicativa para el subsistema de S. Mental que especifica el procedimiento a seguir para aplicar los lineamientos de la S.D.S.
9. Notificación por módulo de materialización de ALMERA
10. Oficio de respuesta a contratación
11. Formatos de incumplimiento contractual para colaboradores implicados
12. Acta de mesa de reunión de talento humano del PIC</t>
  </si>
  <si>
    <t>debido a eventos adversos graves o centinela relacionados con la adherencia del conocimiento por parte del personal de enfermería al Procedimiento preparación y administración de Medicamentos</t>
  </si>
  <si>
    <t xml:space="preserve">debido a eventos adversos graves o centinela relacionados con la adherencia del conocimiento por parte del personal de enfermería al Protocolo catéter venoso central periférica (PICC) en paciente adulto, en los servicios de UCI Adulto </t>
  </si>
  <si>
    <t>debido a eventos adversos graves o centinela relacionados con la adherencia del conocimiento por parte del personal de enfermería al Protocolo de Prevención de Caídas.</t>
  </si>
  <si>
    <t xml:space="preserve">debido a eventos adversos graves o centinela relacionados con la adherencia del conocimiento por parte del personal de enfermería al Procedimiento para cateterísmo vesical temporal y permanente, en los servicios de UCI Adulto </t>
  </si>
  <si>
    <t>1. Certificación emitida por el área de facturación 
2. Informe de certificación con firma de la referente del proceso Tercerizados
3. Certificación de factura con aval de la directora del proceso de complementarios (formato GF-GGA-CON-FT-09 V3)</t>
  </si>
  <si>
    <t xml:space="preserve">El oficial de cumplimiento verifirá anualmente la adherencia de la primera linea de defensa de gestión de riesgos SARLAFT, para identificar debilidades y fortalecer el proceso </t>
  </si>
  <si>
    <t>1. Lista de Chequeo para la contratación
2. Formato de conocimiento</t>
  </si>
  <si>
    <t>Establecer metodólogias de acuerdo a los perfiles de riesgo para todos los grupos de valor.</t>
  </si>
  <si>
    <t>1. Procedimiento Segmentación
2. Matriz de Segmentación</t>
  </si>
  <si>
    <t>1. Realizar Capacitación sobre el sistemas SARLAFT a Directivos y personal operativo que participe en el proceso.
2. Realizar auditoria a los controles propuestos con el fin de verificar la adherencia a los procedimientos</t>
  </si>
  <si>
    <t>Quién evidencie la relación del cliente con delitos sobre LA/FT/FPADM, debe reportarlo al responble de la contratación para suspender el proceso.</t>
  </si>
  <si>
    <t xml:space="preserve"> Oficial de Cumplimiento</t>
  </si>
  <si>
    <t>1. Conciliaciones</t>
  </si>
  <si>
    <t>Se realizará socializacón de los principios y valores institucionales, politicas, y canales de denuncia</t>
  </si>
  <si>
    <t>1. lista de asistencia 
2. Presentaciones 
3. Curso SARLAFT</t>
  </si>
  <si>
    <t>3. El Oficial de Cumplimiento anualmente articulará el programa de transparencia y etica empresarial junto con el codigó de buen gobierno, las sanciones a las que haya a lugar debido al imcumplimiento de los lineamientos implicitos establecidos en los mismos.</t>
  </si>
  <si>
    <t>articulación el programa de transparencia y etica empresarial junto con el codigó de buen gobierno,</t>
  </si>
  <si>
    <t>1. Documento PTEE
2. Documento Buen Gobierno</t>
  </si>
  <si>
    <t>1. Procedimiento
2. Formato del PEP</t>
  </si>
  <si>
    <t>1. Los responsables de validar los documentos  para la vinculación con la entidad de la Dirección de Contratación, deben verificar el correcto diligenciamiento del formulario de Conocimiento del proveedor o contratistas, previo a la suscripción del contrato.</t>
  </si>
  <si>
    <t>3. El Oficial de Cumplimiento elaboraraá el procedimiento y la matriz de segmentación, para identificar señales de alerta según los datos obtenidos.</t>
  </si>
  <si>
    <t>2. El oficial de cumplimiento realizará la verificación en listas restrictivas, previo a la vinculación de los directivos de la entidad y una vez al año para quienes estén vinculados por más de una vigencia.</t>
  </si>
  <si>
    <t xml:space="preserve">1. Reporte listas restrictivas
2, informe de análisis de la información </t>
  </si>
  <si>
    <t>3. El Oficial de Cumplimiento anualmente y previo a la normatividad realizará y la actualizará el procedimiento de segmentación, a fin de establecer metodologías de acuerdo a los perfiles de riesgo para todos los grupos de valor.</t>
  </si>
  <si>
    <t xml:space="preserve">debido al no reporte de operaciones sospechosas o inusuales en efectivo de tal manera que se faciliten la realización de actividades relacionadas con LA/FT/FPADM - SARLAFT </t>
  </si>
  <si>
    <t>debido a  la vinculación y actualización de clientes que estén relacionados con actividades de LA/FT/FPADM - SARLAFT</t>
  </si>
  <si>
    <t>debido al desconocimiento de las calidades y características de las contrapartes a vincular, es decir, su condición de PEP o relacionado PEP, actividades económicas, beneficiarios finales, sector, entre otras - SARLAFT</t>
  </si>
  <si>
    <t>1. El área de Contabilidad realizará conciliaciones con las áreas de Tesorería y Cartera mensualmente, para validar los saldos contables y detectar posibles señales de alerta</t>
  </si>
  <si>
    <t>2. La Oficina de Desarrollo Institucional realizará de forma anual la divulgación de los principios éticos empresariales, política y los canales de denuncias de la entidad.</t>
  </si>
  <si>
    <t>1. Certificación de tesorería
2. Reporte plano (EXCEL) 
3. Reporte PDF UIAF</t>
  </si>
  <si>
    <t>2. Los colaboradores identificados como PEP publicaran su hoja de vida en el aplicado SIDEAP y SIGEP, al momento de ingresar a la entidad, con actualización anual.</t>
  </si>
  <si>
    <t>1. El oficial de cumplimiento verificará mensualmente la actualización de bases de datos de cada una de las contrapartes</t>
  </si>
  <si>
    <t>1. Capacitación de la recepción de recursos en efectivo a los colaboradores del área de Tesorería por lo menos una vez al año a los responsables de la recepción de efecto sobre el procedimiento establecido.</t>
  </si>
  <si>
    <t>3. Las áreas de Tesorería y Contabilidad realizarán la conciliación de ingresos mensualmente, a fin de validar los registros contables</t>
  </si>
  <si>
    <t>4. El área de Tesorería diligenciará mensualmente el formato de transacciones en efectivo, para identificar señales de alerta y el Oficial de Cumplimiento realizará el reporte correspondiente a la UIAF</t>
  </si>
  <si>
    <t>1. Formato diligenciado</t>
  </si>
  <si>
    <t>2. Los responsables designados en la Dirección de Contratación realizan la verificación en listas restrictivas y vinculantes, previo a la contratación de la contraparte y una vez a año para quienes estén vinculados por más de una vigencia.</t>
  </si>
  <si>
    <t>Abr</t>
  </si>
  <si>
    <t>Jul</t>
  </si>
  <si>
    <t>Oct</t>
  </si>
  <si>
    <r>
      <t>La actividad de la primera línea de defensa (</t>
    </r>
    <r>
      <rPr>
        <b/>
        <sz val="14"/>
        <color rgb="FF00B050"/>
        <rFont val="Arial Narrow"/>
        <family val="2"/>
      </rPr>
      <t>seguimiento</t>
    </r>
    <r>
      <rPr>
        <b/>
        <sz val="14"/>
        <rFont val="Arial Narrow"/>
        <family val="2"/>
      </rPr>
      <t>) se encuentran en el aplicativo ALMERA.</t>
    </r>
  </si>
  <si>
    <r>
      <t>La actividad de la segunda y tercera línea de defensa (</t>
    </r>
    <r>
      <rPr>
        <b/>
        <sz val="14"/>
        <color rgb="FF00B0F0"/>
        <rFont val="Arial Narrow"/>
        <family val="2"/>
      </rPr>
      <t>Monitoreo</t>
    </r>
    <r>
      <rPr>
        <b/>
        <sz val="14"/>
        <rFont val="Arial Narrow"/>
        <family val="2"/>
      </rPr>
      <t xml:space="preserve">, </t>
    </r>
    <r>
      <rPr>
        <b/>
        <sz val="14"/>
        <color rgb="FFFF0000"/>
        <rFont val="Arial Narrow"/>
        <family val="2"/>
      </rPr>
      <t>Evaluación</t>
    </r>
    <r>
      <rPr>
        <b/>
        <sz val="14"/>
        <rFont val="Arial Narrow"/>
        <family val="2"/>
      </rPr>
      <t>) se encuentran en el aplicativo ALMERA.a</t>
    </r>
  </si>
  <si>
    <r>
      <t>La actividad de la primera línea de defensa (</t>
    </r>
    <r>
      <rPr>
        <b/>
        <sz val="14"/>
        <color rgb="FF00B050"/>
        <rFont val="Arial Narrow"/>
        <family val="2"/>
      </rPr>
      <t>seguimiento</t>
    </r>
    <r>
      <rPr>
        <b/>
        <sz val="14"/>
        <rFont val="Arial Narrow"/>
        <family val="2"/>
      </rPr>
      <t xml:space="preserve">) se encuentran en el aplicativo ALMERA.
Se encuentra en investigación por la segunda linea de defensa </t>
    </r>
  </si>
  <si>
    <r>
      <t>La actividad de la segunda y tercera línea de defensa (</t>
    </r>
    <r>
      <rPr>
        <b/>
        <sz val="14"/>
        <color rgb="FF00B0F0"/>
        <rFont val="Arial Narrow"/>
        <family val="2"/>
      </rPr>
      <t>Monitoreo</t>
    </r>
    <r>
      <rPr>
        <b/>
        <sz val="14"/>
        <rFont val="Arial Narrow"/>
        <family val="2"/>
      </rPr>
      <t xml:space="preserve">, </t>
    </r>
    <r>
      <rPr>
        <b/>
        <sz val="14"/>
        <color rgb="FFFF0000"/>
        <rFont val="Arial Narrow"/>
        <family val="2"/>
      </rPr>
      <t>Evaluación</t>
    </r>
    <r>
      <rPr>
        <b/>
        <sz val="14"/>
        <rFont val="Arial Narrow"/>
        <family val="2"/>
      </rPr>
      <t>) se encuentran en el aplicativo ALMERA.
Se encuentra en investigación por la segunda linea de defensa</t>
    </r>
  </si>
  <si>
    <r>
      <t>La actividad de la primera línea de defensa (</t>
    </r>
    <r>
      <rPr>
        <b/>
        <sz val="14"/>
        <color rgb="FF00B050"/>
        <rFont val="Arial Narrow"/>
        <family val="2"/>
      </rPr>
      <t>seguimiento</t>
    </r>
    <r>
      <rPr>
        <b/>
        <sz val="14"/>
        <rFont val="Arial Narrow"/>
        <family val="2"/>
      </rPr>
      <t xml:space="preserve">) se encuentran en el aplicativo ALMERA. 
Se encuentra en investigación por la segunda linea de defensa </t>
    </r>
  </si>
  <si>
    <r>
      <t>La actividad de la segunda y tercera línea de defensa (</t>
    </r>
    <r>
      <rPr>
        <b/>
        <sz val="14"/>
        <color rgb="FF00B0F0"/>
        <rFont val="Arial Narrow"/>
        <family val="2"/>
      </rPr>
      <t>Monitoreo</t>
    </r>
    <r>
      <rPr>
        <b/>
        <sz val="14"/>
        <rFont val="Arial Narrow"/>
        <family val="2"/>
      </rPr>
      <t xml:space="preserve">, </t>
    </r>
    <r>
      <rPr>
        <b/>
        <sz val="14"/>
        <color rgb="FFFF0000"/>
        <rFont val="Arial Narrow"/>
        <family val="2"/>
      </rPr>
      <t>Evaluación</t>
    </r>
    <r>
      <rPr>
        <b/>
        <sz val="14"/>
        <rFont val="Arial Narrow"/>
        <family val="2"/>
      </rPr>
      <t xml:space="preserve">) se encuentran en el aplicativo ALMERA.
Se encuentra en investigación por la segunda linea de defensa </t>
    </r>
  </si>
  <si>
    <r>
      <t>La actividad de la segunda y tercera línea de defensa (</t>
    </r>
    <r>
      <rPr>
        <b/>
        <sz val="14"/>
        <color rgb="FF00B0F0"/>
        <rFont val="Arial Narrow"/>
        <family val="2"/>
      </rPr>
      <t>Monitoreo</t>
    </r>
    <r>
      <rPr>
        <b/>
        <sz val="14"/>
        <rFont val="Arial Narrow"/>
        <family val="2"/>
      </rPr>
      <t xml:space="preserve">, </t>
    </r>
    <r>
      <rPr>
        <b/>
        <sz val="14"/>
        <color rgb="FFFF0000"/>
        <rFont val="Arial Narrow"/>
        <family val="2"/>
      </rPr>
      <t>Evaluación</t>
    </r>
    <r>
      <rPr>
        <b/>
        <sz val="14"/>
        <rFont val="Arial Narrow"/>
        <family val="2"/>
      </rPr>
      <t>) se encuentran en el aplicativo ALMERA.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</si>
</sst>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2]\ * #,##0.00_ ;_ [$€-2]\ * \-#,##0.00_ ;_ [$€-2]\ * \-??_ "/>
    <numFmt numFmtId="165" formatCode="_-* #,##0.00\ _$_-;\-* #,##0.00\ _$_-;_-* &quot;-&quot;??\ _$_-;_-@_-"/>
    <numFmt numFmtId="166" formatCode="_-* #,##0.00\ &quot;€&quot;_-;\-* #,##0.00\ &quot;€&quot;_-;_-* &quot;-&quot;??\ &quot;€&quot;_-;_-@_-"/>
    <numFmt numFmtId="167" formatCode="[$-240A]General"/>
    <numFmt numFmtId="168" formatCode="0.0%"/>
  </numFmts>
  <fonts count="163" x14ac:knownFonts="1">
    <font>
      <sz val="10"/>
      <name val="Arial"/>
      <family val="2"/>
    </font>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name val="Century Gothic"/>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8"/>
      <color indexed="56"/>
      <name val="Cambria"/>
      <family val="1"/>
    </font>
    <font>
      <b/>
      <sz val="11"/>
      <color indexed="8"/>
      <name val="Calibri"/>
      <family val="2"/>
    </font>
    <font>
      <b/>
      <sz val="11"/>
      <color rgb="FF000000"/>
      <name val="Calibri"/>
      <family val="2"/>
    </font>
    <font>
      <sz val="10"/>
      <color rgb="FF000000"/>
      <name val="Arial"/>
      <family val="2"/>
    </font>
    <font>
      <sz val="11"/>
      <name val="Arial"/>
      <family val="2"/>
    </font>
    <font>
      <sz val="11"/>
      <color rgb="FF000000"/>
      <name val="Calibri"/>
      <family val="2"/>
    </font>
    <font>
      <sz val="10"/>
      <name val="Times New Roman"/>
      <family val="1"/>
    </font>
    <font>
      <b/>
      <sz val="10"/>
      <color rgb="FF1F497D"/>
      <name val="Arial"/>
      <family val="2"/>
    </font>
    <font>
      <sz val="11"/>
      <color rgb="FF000000"/>
      <name val="Calibri"/>
      <family val="2"/>
      <charset val="1"/>
    </font>
    <font>
      <sz val="10"/>
      <name val="Arial"/>
      <family val="2"/>
    </font>
    <font>
      <sz val="9"/>
      <color indexed="81"/>
      <name val="Tahoma"/>
      <family val="2"/>
    </font>
    <font>
      <b/>
      <sz val="9"/>
      <color indexed="81"/>
      <name val="Tahoma"/>
      <family val="2"/>
    </font>
    <font>
      <b/>
      <sz val="15"/>
      <color theme="3"/>
      <name val="Calibri"/>
      <family val="2"/>
      <scheme val="minor"/>
    </font>
    <font>
      <b/>
      <sz val="11"/>
      <color theme="0"/>
      <name val="Calibri"/>
      <family val="2"/>
      <scheme val="minor"/>
    </font>
    <font>
      <b/>
      <sz val="8"/>
      <color theme="1"/>
      <name val="Arial"/>
      <family val="2"/>
    </font>
    <font>
      <sz val="8"/>
      <color theme="1"/>
      <name val="Arial"/>
      <family val="2"/>
    </font>
    <font>
      <sz val="9"/>
      <color theme="1"/>
      <name val="Arial"/>
      <family val="2"/>
    </font>
    <font>
      <b/>
      <sz val="8"/>
      <name val="Arial"/>
      <family val="2"/>
    </font>
    <font>
      <sz val="8"/>
      <name val="Arial"/>
      <family val="2"/>
    </font>
    <font>
      <sz val="10"/>
      <color rgb="FFFF0000"/>
      <name val="Arial"/>
      <family val="2"/>
    </font>
    <font>
      <sz val="12"/>
      <name val="Arial"/>
      <family val="2"/>
    </font>
    <font>
      <b/>
      <sz val="16"/>
      <name val="Arial"/>
      <family val="2"/>
    </font>
    <font>
      <b/>
      <sz val="14"/>
      <name val="Arial"/>
      <family val="2"/>
    </font>
    <font>
      <b/>
      <sz val="12"/>
      <name val="Arial"/>
      <family val="2"/>
    </font>
    <font>
      <b/>
      <sz val="10"/>
      <color rgb="FF000000"/>
      <name val="Arial"/>
      <family val="2"/>
    </font>
    <font>
      <b/>
      <sz val="10"/>
      <color theme="1"/>
      <name val="Arial"/>
      <family val="2"/>
    </font>
    <font>
      <sz val="10"/>
      <color theme="1"/>
      <name val="Arial"/>
      <family val="2"/>
    </font>
    <font>
      <sz val="11"/>
      <color theme="1"/>
      <name val="Arial"/>
      <family val="2"/>
    </font>
    <font>
      <sz val="12"/>
      <color theme="1"/>
      <name val="Arial"/>
      <family val="2"/>
    </font>
    <font>
      <b/>
      <sz val="12"/>
      <color theme="1"/>
      <name val="Arial"/>
      <family val="2"/>
    </font>
    <font>
      <b/>
      <sz val="14"/>
      <color theme="1"/>
      <name val="Arial"/>
      <family val="2"/>
    </font>
    <font>
      <b/>
      <sz val="11"/>
      <color theme="1"/>
      <name val="Arial"/>
      <family val="2"/>
    </font>
    <font>
      <sz val="14"/>
      <name val="Arial"/>
      <family val="2"/>
    </font>
    <font>
      <b/>
      <sz val="16"/>
      <color rgb="FF000000"/>
      <name val="Arial"/>
      <family val="2"/>
    </font>
    <font>
      <b/>
      <sz val="11"/>
      <color theme="1"/>
      <name val="Calibri"/>
      <family val="2"/>
      <scheme val="minor"/>
    </font>
    <font>
      <sz val="10"/>
      <color indexed="81"/>
      <name val="Tahoma"/>
      <family val="2"/>
    </font>
    <font>
      <b/>
      <sz val="18"/>
      <name val="Arial"/>
      <family val="2"/>
    </font>
    <font>
      <b/>
      <sz val="12"/>
      <color rgb="FF000000"/>
      <name val="Arial"/>
      <family val="2"/>
    </font>
    <font>
      <sz val="11"/>
      <color theme="1"/>
      <name val="Arial Narrow"/>
      <family val="2"/>
    </font>
    <font>
      <sz val="12"/>
      <name val="Arial Narrow"/>
      <family val="2"/>
    </font>
    <font>
      <b/>
      <sz val="12"/>
      <name val="Arial Narrow"/>
      <family val="2"/>
    </font>
    <font>
      <sz val="12"/>
      <color theme="1"/>
      <name val="Arial Narrow"/>
      <family val="2"/>
    </font>
    <font>
      <b/>
      <sz val="12"/>
      <color theme="1"/>
      <name val="Arial Narrow"/>
      <family val="2"/>
    </font>
    <font>
      <b/>
      <sz val="12"/>
      <color theme="0"/>
      <name val="Arial Narrow"/>
      <family val="2"/>
    </font>
    <font>
      <b/>
      <sz val="11"/>
      <color theme="0"/>
      <name val="Arial Narrow"/>
      <family val="2"/>
    </font>
    <font>
      <b/>
      <sz val="14"/>
      <color theme="0"/>
      <name val="Arial Narrow"/>
      <family val="2"/>
    </font>
    <font>
      <b/>
      <sz val="12"/>
      <color rgb="FF383B37"/>
      <name val="Arial Narrow"/>
      <family val="2"/>
    </font>
    <font>
      <b/>
      <sz val="14"/>
      <name val="Arial Narrow"/>
      <family val="2"/>
    </font>
    <font>
      <b/>
      <sz val="13"/>
      <color rgb="FF383B37"/>
      <name val="Arial Narrow"/>
      <family val="2"/>
    </font>
    <font>
      <b/>
      <sz val="13"/>
      <name val="Arial Narrow"/>
      <family val="2"/>
    </font>
    <font>
      <b/>
      <sz val="8"/>
      <color rgb="FF000000"/>
      <name val="Arial"/>
      <family val="2"/>
    </font>
    <font>
      <b/>
      <sz val="9"/>
      <name val="Arial"/>
      <family val="2"/>
    </font>
    <font>
      <sz val="11"/>
      <color theme="0"/>
      <name val="Arial"/>
      <family val="2"/>
    </font>
    <font>
      <b/>
      <sz val="11"/>
      <color theme="0"/>
      <name val="Arial"/>
      <family val="2"/>
    </font>
    <font>
      <b/>
      <sz val="16"/>
      <color rgb="FF000000"/>
      <name val="Calibri"/>
      <family val="2"/>
    </font>
    <font>
      <b/>
      <sz val="14"/>
      <color rgb="FF000000"/>
      <name val="Arial Narrow"/>
      <family val="2"/>
    </font>
    <font>
      <sz val="10"/>
      <name val="Arial Narrow"/>
      <family val="2"/>
    </font>
    <font>
      <b/>
      <sz val="20"/>
      <color theme="0"/>
      <name val="Arial Narrow"/>
      <family val="2"/>
    </font>
    <font>
      <b/>
      <sz val="18"/>
      <color rgb="FF000000"/>
      <name val="Arial Narrow"/>
      <family val="2"/>
    </font>
    <font>
      <sz val="11"/>
      <color rgb="FF000000"/>
      <name val="Arial Narrow"/>
      <family val="2"/>
    </font>
    <font>
      <b/>
      <sz val="12"/>
      <color rgb="FF000000"/>
      <name val="Arial Narrow"/>
      <family val="2"/>
    </font>
    <font>
      <b/>
      <sz val="18"/>
      <color rgb="FF92D050"/>
      <name val="Arial Narrow"/>
      <family val="2"/>
    </font>
    <font>
      <b/>
      <sz val="18"/>
      <color rgb="FFFFFF00"/>
      <name val="Arial Narrow"/>
      <family val="2"/>
    </font>
    <font>
      <sz val="18"/>
      <color rgb="FFFFFF00"/>
      <name val="Arial Narrow"/>
      <family val="2"/>
    </font>
    <font>
      <b/>
      <i/>
      <sz val="16"/>
      <color theme="6" tint="-0.499984740745262"/>
      <name val="Arial Narrow"/>
      <family val="2"/>
    </font>
    <font>
      <b/>
      <sz val="14"/>
      <color theme="1"/>
      <name val="Arial Narrow"/>
      <family val="2"/>
    </font>
    <font>
      <sz val="12"/>
      <color rgb="FF000000"/>
      <name val="Arial Narrow"/>
      <family val="2"/>
    </font>
    <font>
      <sz val="12"/>
      <color rgb="FFFF0000"/>
      <name val="Arial Narrow"/>
      <family val="2"/>
    </font>
    <font>
      <sz val="14"/>
      <name val="Arial Narrow"/>
      <family val="2"/>
    </font>
    <font>
      <sz val="14"/>
      <color theme="1"/>
      <name val="Arial Narrow"/>
      <family val="2"/>
    </font>
    <font>
      <b/>
      <sz val="14"/>
      <color indexed="8"/>
      <name val="Arial Narrow"/>
      <family val="2"/>
    </font>
    <font>
      <b/>
      <sz val="14"/>
      <color theme="3" tint="-0.249977111117893"/>
      <name val="Arial Narrow"/>
      <family val="2"/>
    </font>
    <font>
      <b/>
      <sz val="14"/>
      <color rgb="FF00B0F0"/>
      <name val="Arial Narrow"/>
      <family val="2"/>
    </font>
    <font>
      <b/>
      <sz val="12"/>
      <color rgb="FFFF0000"/>
      <name val="Arial Narrow"/>
      <family val="2"/>
    </font>
    <font>
      <b/>
      <sz val="14"/>
      <color rgb="FFFF0000"/>
      <name val="Arial Narrow"/>
      <family val="2"/>
    </font>
    <font>
      <sz val="14"/>
      <color theme="0"/>
      <name val="Arial Narrow"/>
      <family val="2"/>
    </font>
    <font>
      <b/>
      <sz val="14"/>
      <color theme="4" tint="-0.499984740745262"/>
      <name val="Arial Narrow"/>
      <family val="2"/>
    </font>
    <font>
      <b/>
      <sz val="14"/>
      <color rgb="FF92D050"/>
      <name val="Arial Narrow"/>
      <family val="2"/>
    </font>
    <font>
      <b/>
      <sz val="10"/>
      <name val="Arial Narrow"/>
      <family val="2"/>
    </font>
    <font>
      <b/>
      <sz val="20"/>
      <color rgb="FF92D050"/>
      <name val="Arial Narrow"/>
      <family val="2"/>
    </font>
    <font>
      <b/>
      <sz val="20"/>
      <color rgb="FF00B0F0"/>
      <name val="Arial Narrow"/>
      <family val="2"/>
    </font>
    <font>
      <b/>
      <sz val="16"/>
      <name val="Arial Narrow"/>
      <family val="2"/>
    </font>
    <font>
      <b/>
      <sz val="26"/>
      <name val="Arial Narrow"/>
      <family val="2"/>
    </font>
    <font>
      <b/>
      <sz val="10"/>
      <color indexed="81"/>
      <name val="Tahoma"/>
      <family val="2"/>
    </font>
    <font>
      <b/>
      <sz val="10"/>
      <color indexed="81"/>
      <name val="Arial Narrow"/>
      <family val="2"/>
    </font>
    <font>
      <sz val="10"/>
      <color indexed="81"/>
      <name val="Arial Narrow"/>
      <family val="2"/>
    </font>
    <font>
      <sz val="12"/>
      <color indexed="81"/>
      <name val="Arial Narrow"/>
      <family val="2"/>
    </font>
    <font>
      <sz val="11"/>
      <color indexed="81"/>
      <name val="Arial Narrow"/>
      <family val="2"/>
    </font>
    <font>
      <b/>
      <sz val="12"/>
      <color indexed="81"/>
      <name val="Arial Narrow"/>
      <family val="2"/>
    </font>
    <font>
      <b/>
      <sz val="11"/>
      <color indexed="81"/>
      <name val="Arial Narrow"/>
      <family val="2"/>
    </font>
    <font>
      <b/>
      <sz val="14"/>
      <color indexed="81"/>
      <name val="Arial Narrow"/>
      <family val="2"/>
    </font>
    <font>
      <b/>
      <sz val="14"/>
      <color rgb="FF70FC81"/>
      <name val="Arial Narrow"/>
      <family val="2"/>
    </font>
    <font>
      <b/>
      <sz val="14"/>
      <color rgb="FF3CFE5C"/>
      <name val="Arial Narrow"/>
      <family val="2"/>
    </font>
    <font>
      <b/>
      <sz val="10"/>
      <color rgb="FF000003"/>
      <name val="Arial Narrow"/>
      <family val="2"/>
    </font>
    <font>
      <sz val="12"/>
      <color theme="0"/>
      <name val="Arial Narrow"/>
      <family val="2"/>
    </font>
    <font>
      <b/>
      <sz val="13"/>
      <color rgb="FFFF0000"/>
      <name val="Arial Narrow"/>
      <family val="2"/>
    </font>
    <font>
      <b/>
      <sz val="18"/>
      <color rgb="FF3CFE5C"/>
      <name val="Arial Narrow"/>
      <family val="2"/>
    </font>
    <font>
      <b/>
      <sz val="18"/>
      <color theme="3" tint="-0.249977111117893"/>
      <name val="Arial Narrow"/>
      <family val="2"/>
    </font>
    <font>
      <b/>
      <sz val="18"/>
      <color theme="1"/>
      <name val="Arial Narrow"/>
      <family val="2"/>
    </font>
    <font>
      <b/>
      <sz val="18"/>
      <color theme="4" tint="-0.499984740745262"/>
      <name val="Arial Narrow"/>
      <family val="2"/>
    </font>
    <font>
      <b/>
      <sz val="8"/>
      <color theme="0"/>
      <name val="Arial"/>
      <family val="2"/>
    </font>
    <font>
      <b/>
      <sz val="13"/>
      <color rgb="FF000000"/>
      <name val="Arial Narrow"/>
      <family val="2"/>
    </font>
    <font>
      <b/>
      <sz val="20"/>
      <color rgb="FFFF0000"/>
      <name val="Calibri"/>
      <family val="2"/>
      <scheme val="minor"/>
    </font>
    <font>
      <sz val="20"/>
      <color rgb="FFFF0000"/>
      <name val="Arial"/>
      <family val="2"/>
    </font>
    <font>
      <i/>
      <sz val="36"/>
      <color rgb="FF002060"/>
      <name val="Arial Narrow"/>
      <family val="2"/>
    </font>
    <font>
      <b/>
      <i/>
      <sz val="20"/>
      <color theme="6" tint="-0.499984740745262"/>
      <name val="Arial Narrow"/>
      <family val="2"/>
    </font>
    <font>
      <b/>
      <sz val="16"/>
      <color theme="1"/>
      <name val="Arial Narrow"/>
      <family val="2"/>
    </font>
    <font>
      <b/>
      <sz val="13"/>
      <color theme="1"/>
      <name val="Arial Narrow"/>
      <family val="2"/>
    </font>
    <font>
      <b/>
      <sz val="20"/>
      <name val="Arial Narrow"/>
      <family val="2"/>
    </font>
    <font>
      <b/>
      <sz val="24"/>
      <color theme="0"/>
      <name val="Arial Narrow"/>
      <family val="2"/>
    </font>
    <font>
      <b/>
      <sz val="36"/>
      <color theme="0"/>
      <name val="Arial Narrow"/>
      <family val="2"/>
    </font>
    <font>
      <b/>
      <i/>
      <u/>
      <sz val="12"/>
      <color theme="1"/>
      <name val="Arial Narrow"/>
      <family val="2"/>
    </font>
    <font>
      <sz val="13"/>
      <color theme="0"/>
      <name val="Arial Narrow"/>
      <family val="2"/>
    </font>
    <font>
      <b/>
      <sz val="28"/>
      <name val="Arial Narrow"/>
      <family val="2"/>
    </font>
    <font>
      <b/>
      <sz val="48"/>
      <name val="Arial Narrow"/>
      <family val="2"/>
    </font>
    <font>
      <b/>
      <sz val="22"/>
      <color theme="0"/>
      <name val="Arial Narrow"/>
      <family val="2"/>
    </font>
    <font>
      <b/>
      <sz val="18"/>
      <name val="Arial Narrow"/>
      <family val="2"/>
    </font>
    <font>
      <b/>
      <sz val="36"/>
      <name val="Arial Narrow"/>
      <family val="2"/>
    </font>
    <font>
      <b/>
      <sz val="10"/>
      <color theme="0"/>
      <name val="Arial Narrow"/>
      <family val="2"/>
    </font>
    <font>
      <sz val="10"/>
      <color theme="1"/>
      <name val="Arial Narrow"/>
      <family val="2"/>
    </font>
    <font>
      <b/>
      <sz val="10"/>
      <color theme="1"/>
      <name val="Arial Narrow"/>
      <family val="2"/>
    </font>
    <font>
      <b/>
      <sz val="10"/>
      <color theme="0"/>
      <name val="Arial"/>
      <family val="2"/>
    </font>
    <font>
      <b/>
      <sz val="11"/>
      <color rgb="FFFFFF00"/>
      <name val="Arial"/>
      <family val="2"/>
    </font>
    <font>
      <b/>
      <sz val="24"/>
      <name val="Arial Narrow"/>
      <family val="2"/>
    </font>
    <font>
      <b/>
      <sz val="12"/>
      <color rgb="FF3CFE5C"/>
      <name val="Arial Narrow"/>
      <family val="2"/>
    </font>
    <font>
      <sz val="11"/>
      <name val="Arial Narrow"/>
      <family val="2"/>
    </font>
    <font>
      <b/>
      <sz val="11"/>
      <name val="Arial Narrow"/>
      <family val="2"/>
    </font>
    <font>
      <b/>
      <sz val="18"/>
      <color rgb="FF70FC81"/>
      <name val="Arial Narrow"/>
      <family val="2"/>
    </font>
    <font>
      <b/>
      <sz val="20"/>
      <color rgb="FF70FC81"/>
      <name val="Arial Narrow"/>
      <family val="2"/>
    </font>
    <font>
      <b/>
      <sz val="20"/>
      <color rgb="FF0070C0"/>
      <name val="Arial Narrow"/>
      <family val="2"/>
    </font>
    <font>
      <b/>
      <sz val="14"/>
      <color theme="3" tint="0.39997558519241921"/>
      <name val="Arial Narrow"/>
      <family val="2"/>
    </font>
    <font>
      <b/>
      <sz val="12"/>
      <color rgb="FFFFFFFF"/>
      <name val="Arial Narrow"/>
      <family val="2"/>
    </font>
    <font>
      <sz val="12"/>
      <color rgb="FFFFFFFF"/>
      <name val="Arial Narrow"/>
      <family val="2"/>
    </font>
    <font>
      <b/>
      <u/>
      <sz val="34"/>
      <name val="Arial Narrow"/>
      <family val="2"/>
    </font>
    <font>
      <b/>
      <sz val="12"/>
      <color indexed="10"/>
      <name val="Arial Narrow"/>
      <family val="2"/>
    </font>
    <font>
      <b/>
      <sz val="12"/>
      <color indexed="9"/>
      <name val="Arial Narrow"/>
      <family val="2"/>
    </font>
    <font>
      <b/>
      <sz val="14"/>
      <color indexed="9"/>
      <name val="Arial Narrow"/>
      <family val="2"/>
    </font>
    <font>
      <b/>
      <sz val="10"/>
      <color rgb="FFFF0000"/>
      <name val="Arial Narrow"/>
      <family val="2"/>
    </font>
    <font>
      <b/>
      <sz val="11"/>
      <color theme="1"/>
      <name val="Arial Narrow"/>
      <family val="2"/>
    </font>
    <font>
      <b/>
      <sz val="14"/>
      <color rgb="FF00B050"/>
      <name val="Arial Narrow"/>
      <family val="2"/>
    </font>
  </fonts>
  <fills count="107">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31"/>
        <bgColor indexed="41"/>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2"/>
      </patternFill>
    </fill>
    <fill>
      <patternFill patternType="solid">
        <fgColor indexed="47"/>
      </patternFill>
    </fill>
    <fill>
      <patternFill patternType="solid">
        <fgColor indexed="47"/>
        <bgColor indexed="41"/>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15"/>
      </patternFill>
    </fill>
    <fill>
      <patternFill patternType="solid">
        <fgColor indexed="51"/>
      </patternFill>
    </fill>
    <fill>
      <patternFill patternType="solid">
        <fgColor indexed="51"/>
        <bgColor indexed="50"/>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22"/>
      </patternFill>
    </fill>
    <fill>
      <patternFill patternType="solid">
        <fgColor indexed="22"/>
        <bgColor indexed="31"/>
      </patternFill>
    </fill>
    <fill>
      <patternFill patternType="solid">
        <fgColor indexed="55"/>
      </patternFill>
    </fill>
    <fill>
      <patternFill patternType="solid">
        <fgColor indexed="55"/>
        <bgColor indexed="23"/>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60"/>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6"/>
        <bgColor indexed="9"/>
      </patternFill>
    </fill>
    <fill>
      <patternFill patternType="solid">
        <fgColor indexed="11"/>
        <bgColor indexed="49"/>
      </patternFill>
    </fill>
    <fill>
      <patternFill patternType="solid">
        <fgColor indexed="53"/>
        <bgColor indexed="10"/>
      </patternFill>
    </fill>
    <fill>
      <patternFill patternType="solid">
        <fgColor rgb="FF95B3D7"/>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rgb="FFDCE6F1"/>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8DB3E2"/>
        <bgColor indexed="64"/>
      </patternFill>
    </fill>
    <fill>
      <patternFill patternType="solid">
        <fgColor rgb="FFFFFFFF"/>
        <bgColor indexed="64"/>
      </patternFill>
    </fill>
    <fill>
      <patternFill patternType="solid">
        <fgColor rgb="FF0AF0A3"/>
        <bgColor indexed="64"/>
      </patternFill>
    </fill>
    <fill>
      <patternFill patternType="solid">
        <fgColor theme="0"/>
        <bgColor indexed="64"/>
      </patternFill>
    </fill>
    <fill>
      <patternFill patternType="solid">
        <fgColor rgb="FFA5A5A5"/>
      </patternFill>
    </fill>
    <fill>
      <patternFill patternType="solid">
        <fgColor theme="8"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00B05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rgb="FFB1A3C9"/>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DFAF1"/>
        <bgColor indexed="64"/>
      </patternFill>
    </fill>
    <fill>
      <patternFill patternType="solid">
        <fgColor rgb="FFFF8989"/>
        <bgColor indexed="64"/>
      </patternFill>
    </fill>
    <fill>
      <patternFill patternType="solid">
        <fgColor rgb="FFFF0505"/>
        <bgColor indexed="64"/>
      </patternFill>
    </fill>
    <fill>
      <patternFill patternType="solid">
        <fgColor rgb="FFB00000"/>
        <bgColor indexed="64"/>
      </patternFill>
    </fill>
    <fill>
      <patternFill patternType="solid">
        <fgColor rgb="FFB4CEEE"/>
        <bgColor indexed="64"/>
      </patternFill>
    </fill>
    <fill>
      <patternFill patternType="solid">
        <fgColor rgb="FFCADCF2"/>
        <bgColor indexed="64"/>
      </patternFill>
    </fill>
    <fill>
      <patternFill patternType="solid">
        <fgColor rgb="FF97BAE5"/>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9" tint="-0.249977111117893"/>
        <bgColor indexed="64"/>
      </patternFill>
    </fill>
    <fill>
      <patternFill patternType="solid">
        <fgColor rgb="FF00B0F0"/>
        <bgColor indexed="64"/>
      </patternFill>
    </fill>
    <fill>
      <patternFill patternType="solid">
        <fgColor rgb="FF0070C0"/>
        <bgColor indexed="64"/>
      </patternFill>
    </fill>
    <fill>
      <patternFill patternType="solid">
        <fgColor theme="4" tint="-0.249977111117893"/>
        <bgColor indexed="64"/>
      </patternFill>
    </fill>
    <fill>
      <patternFill patternType="solid">
        <fgColor theme="4"/>
        <bgColor indexed="64"/>
      </patternFill>
    </fill>
    <fill>
      <patternFill patternType="solid">
        <fgColor theme="1"/>
        <bgColor indexed="64"/>
      </patternFill>
    </fill>
    <fill>
      <patternFill patternType="solid">
        <fgColor theme="4" tint="-0.499984740745262"/>
        <bgColor indexed="64"/>
      </patternFill>
    </fill>
    <fill>
      <patternFill patternType="solid">
        <fgColor theme="8" tint="0.39997558519241921"/>
        <bgColor indexed="64"/>
      </patternFill>
    </fill>
    <fill>
      <patternFill patternType="solid">
        <fgColor rgb="FF3CFE5C"/>
        <bgColor indexed="64"/>
      </patternFill>
    </fill>
    <fill>
      <patternFill patternType="solid">
        <fgColor theme="5" tint="0.39997558519241921"/>
        <bgColor indexed="64"/>
      </patternFill>
    </fill>
    <fill>
      <patternFill patternType="solid">
        <fgColor rgb="FFD7F666"/>
        <bgColor indexed="64"/>
      </patternFill>
    </fill>
    <fill>
      <patternFill patternType="solid">
        <fgColor rgb="FF70FC81"/>
        <bgColor indexed="64"/>
      </patternFill>
    </fill>
    <fill>
      <patternFill patternType="solid">
        <fgColor rgb="FFB8CCE4"/>
        <bgColor rgb="FFB8CCE4"/>
      </patternFill>
    </fill>
    <fill>
      <patternFill patternType="solid">
        <fgColor rgb="FFC6D9F0"/>
        <bgColor rgb="FFC6D9F0"/>
      </patternFill>
    </fill>
    <fill>
      <patternFill patternType="solid">
        <fgColor rgb="FF8DB3E2"/>
        <bgColor rgb="FF8DB3E2"/>
      </patternFill>
    </fill>
    <fill>
      <patternFill patternType="solid">
        <fgColor rgb="FF548DD4"/>
        <bgColor rgb="FF548DD4"/>
      </patternFill>
    </fill>
    <fill>
      <patternFill patternType="solid">
        <fgColor rgb="FF0F243E"/>
        <bgColor rgb="FF0F243E"/>
      </patternFill>
    </fill>
    <fill>
      <patternFill patternType="solid">
        <fgColor rgb="FFFFFF00"/>
        <bgColor rgb="FFFFFF00"/>
      </patternFill>
    </fill>
    <fill>
      <patternFill patternType="solid">
        <fgColor rgb="FFE5B8B7"/>
        <bgColor rgb="FFE5B8B7"/>
      </patternFill>
    </fill>
    <fill>
      <patternFill patternType="solid">
        <fgColor rgb="FFDBE5F1"/>
        <bgColor rgb="FFDBE5F1"/>
      </patternFill>
    </fill>
    <fill>
      <patternFill patternType="solid">
        <fgColor theme="0"/>
        <bgColor theme="0"/>
      </patternFill>
    </fill>
    <fill>
      <patternFill patternType="solid">
        <fgColor rgb="FF17365D"/>
        <bgColor rgb="FF17365D"/>
      </patternFill>
    </fill>
    <fill>
      <patternFill patternType="solid">
        <fgColor theme="0" tint="-0.14999847407452621"/>
        <bgColor indexed="64"/>
      </patternFill>
    </fill>
  </fills>
  <borders count="260">
    <border>
      <left/>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rgb="FF000000"/>
      </top>
      <bottom/>
      <diagonal/>
    </border>
    <border>
      <left/>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medium">
        <color rgb="FF000000"/>
      </left>
      <right/>
      <top style="medium">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medium">
        <color rgb="FF0070C0"/>
      </top>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right style="thin">
        <color rgb="FF000003"/>
      </right>
      <top/>
      <bottom/>
      <diagonal/>
    </border>
    <border>
      <left/>
      <right/>
      <top style="medium">
        <color rgb="FF000003"/>
      </top>
      <bottom style="medium">
        <color rgb="FF000003"/>
      </bottom>
      <diagonal/>
    </border>
    <border>
      <left style="thin">
        <color rgb="FF000003"/>
      </left>
      <right style="thin">
        <color rgb="FF000003"/>
      </right>
      <top style="thin">
        <color rgb="FF000003"/>
      </top>
      <bottom style="thin">
        <color rgb="FF000003"/>
      </bottom>
      <diagonal/>
    </border>
    <border>
      <left/>
      <right style="thin">
        <color rgb="FF000003"/>
      </right>
      <top/>
      <bottom style="thin">
        <color rgb="FF000003"/>
      </bottom>
      <diagonal/>
    </border>
    <border>
      <left style="medium">
        <color rgb="FF000003"/>
      </left>
      <right style="medium">
        <color rgb="FF000003"/>
      </right>
      <top style="medium">
        <color rgb="FF000003"/>
      </top>
      <bottom/>
      <diagonal/>
    </border>
    <border>
      <left style="medium">
        <color rgb="FF000003"/>
      </left>
      <right style="medium">
        <color rgb="FF000003"/>
      </right>
      <top/>
      <bottom/>
      <diagonal/>
    </border>
    <border>
      <left style="medium">
        <color rgb="FF000003"/>
      </left>
      <right style="medium">
        <color rgb="FF000003"/>
      </right>
      <top/>
      <bottom style="medium">
        <color rgb="FF000003"/>
      </bottom>
      <diagonal/>
    </border>
    <border>
      <left/>
      <right/>
      <top style="mediumDashed">
        <color rgb="FF000003"/>
      </top>
      <bottom/>
      <diagonal/>
    </border>
    <border>
      <left style="mediumDashed">
        <color rgb="FF000003"/>
      </left>
      <right/>
      <top style="mediumDashed">
        <color rgb="FF000003"/>
      </top>
      <bottom/>
      <diagonal/>
    </border>
    <border>
      <left style="mediumDashed">
        <color rgb="FF000003"/>
      </left>
      <right/>
      <top/>
      <bottom/>
      <diagonal/>
    </border>
    <border>
      <left style="mediumDashed">
        <color rgb="FF000003"/>
      </left>
      <right/>
      <top/>
      <bottom style="mediumDashed">
        <color rgb="FF000003"/>
      </bottom>
      <diagonal/>
    </border>
    <border>
      <left/>
      <right/>
      <top/>
      <bottom style="mediumDashed">
        <color rgb="FF000003"/>
      </bottom>
      <diagonal/>
    </border>
    <border>
      <left style="mediumDashed">
        <color rgb="FF000003"/>
      </left>
      <right style="mediumDashed">
        <color rgb="FF000003"/>
      </right>
      <top style="mediumDashed">
        <color rgb="FF000003"/>
      </top>
      <bottom style="mediumDashed">
        <color rgb="FF000003"/>
      </bottom>
      <diagonal/>
    </border>
    <border>
      <left/>
      <right style="mediumDashed">
        <color rgb="FF000003"/>
      </right>
      <top style="mediumDashed">
        <color rgb="FF000003"/>
      </top>
      <bottom/>
      <diagonal/>
    </border>
    <border>
      <left/>
      <right style="mediumDashed">
        <color rgb="FF000003"/>
      </right>
      <top/>
      <bottom/>
      <diagonal/>
    </border>
    <border>
      <left/>
      <right style="mediumDashed">
        <color rgb="FF000003"/>
      </right>
      <top/>
      <bottom style="mediumDashed">
        <color rgb="FF000003"/>
      </bottom>
      <diagonal/>
    </border>
    <border>
      <left/>
      <right/>
      <top style="thin">
        <color rgb="FF000003"/>
      </top>
      <bottom style="thin">
        <color rgb="FF000003"/>
      </bottom>
      <diagonal/>
    </border>
    <border>
      <left/>
      <right/>
      <top style="thin">
        <color rgb="FF000003"/>
      </top>
      <bottom/>
      <diagonal/>
    </border>
    <border>
      <left style="medium">
        <color rgb="FF000003"/>
      </left>
      <right style="thin">
        <color rgb="FF000003"/>
      </right>
      <top style="medium">
        <color rgb="FF000003"/>
      </top>
      <bottom style="thin">
        <color rgb="FF000003"/>
      </bottom>
      <diagonal/>
    </border>
    <border>
      <left style="thin">
        <color rgb="FF000003"/>
      </left>
      <right style="thin">
        <color rgb="FF000003"/>
      </right>
      <top style="medium">
        <color rgb="FF000003"/>
      </top>
      <bottom style="thin">
        <color rgb="FF000003"/>
      </bottom>
      <diagonal/>
    </border>
    <border>
      <left style="thin">
        <color rgb="FF000003"/>
      </left>
      <right style="medium">
        <color rgb="FF000003"/>
      </right>
      <top style="medium">
        <color rgb="FF000003"/>
      </top>
      <bottom style="thin">
        <color rgb="FF000003"/>
      </bottom>
      <diagonal/>
    </border>
    <border>
      <left style="medium">
        <color rgb="FF000003"/>
      </left>
      <right style="thin">
        <color rgb="FF000003"/>
      </right>
      <top style="thin">
        <color rgb="FF000003"/>
      </top>
      <bottom style="thin">
        <color rgb="FF000003"/>
      </bottom>
      <diagonal/>
    </border>
    <border>
      <left style="thin">
        <color rgb="FF000003"/>
      </left>
      <right style="medium">
        <color rgb="FF000003"/>
      </right>
      <top style="thin">
        <color rgb="FF000003"/>
      </top>
      <bottom style="thin">
        <color rgb="FF000003"/>
      </bottom>
      <diagonal/>
    </border>
    <border>
      <left style="thin">
        <color rgb="FF000003"/>
      </left>
      <right/>
      <top style="thin">
        <color rgb="FF000003"/>
      </top>
      <bottom/>
      <diagonal/>
    </border>
    <border>
      <left/>
      <right style="thin">
        <color rgb="FF000003"/>
      </right>
      <top style="thin">
        <color rgb="FF000003"/>
      </top>
      <bottom/>
      <diagonal/>
    </border>
    <border>
      <left style="thin">
        <color rgb="FF000003"/>
      </left>
      <right/>
      <top/>
      <bottom/>
      <diagonal/>
    </border>
    <border>
      <left style="thin">
        <color rgb="FF000003"/>
      </left>
      <right/>
      <top/>
      <bottom style="thin">
        <color rgb="FF000003"/>
      </bottom>
      <diagonal/>
    </border>
    <border>
      <left style="thin">
        <color rgb="FF000003"/>
      </left>
      <right/>
      <top style="thin">
        <color rgb="FF000003"/>
      </top>
      <bottom style="thin">
        <color rgb="FF000003"/>
      </bottom>
      <diagonal/>
    </border>
    <border>
      <left style="medium">
        <color rgb="FF000003"/>
      </left>
      <right style="thin">
        <color indexed="64"/>
      </right>
      <top style="medium">
        <color rgb="FF000003"/>
      </top>
      <bottom style="medium">
        <color rgb="FF000003"/>
      </bottom>
      <diagonal/>
    </border>
    <border>
      <left style="thin">
        <color indexed="64"/>
      </left>
      <right style="thin">
        <color indexed="64"/>
      </right>
      <top style="medium">
        <color rgb="FF000003"/>
      </top>
      <bottom style="medium">
        <color rgb="FF000003"/>
      </bottom>
      <diagonal/>
    </border>
    <border>
      <left style="thin">
        <color indexed="64"/>
      </left>
      <right/>
      <top style="medium">
        <color rgb="FF000003"/>
      </top>
      <bottom style="medium">
        <color rgb="FF000003"/>
      </bottom>
      <diagonal/>
    </border>
    <border>
      <left/>
      <right style="thin">
        <color indexed="64"/>
      </right>
      <top style="medium">
        <color rgb="FF000003"/>
      </top>
      <bottom style="medium">
        <color rgb="FF000003"/>
      </bottom>
      <diagonal/>
    </border>
    <border>
      <left style="thin">
        <color rgb="FF000003"/>
      </left>
      <right style="thin">
        <color rgb="FF000003"/>
      </right>
      <top style="thin">
        <color rgb="FF000003"/>
      </top>
      <bottom style="medium">
        <color rgb="FF000003"/>
      </bottom>
      <diagonal/>
    </border>
    <border>
      <left style="medium">
        <color rgb="FF000003"/>
      </left>
      <right style="thin">
        <color indexed="64"/>
      </right>
      <top style="medium">
        <color rgb="FF000003"/>
      </top>
      <bottom/>
      <diagonal/>
    </border>
    <border>
      <left style="thin">
        <color indexed="64"/>
      </left>
      <right style="thin">
        <color indexed="64"/>
      </right>
      <top style="medium">
        <color rgb="FF000003"/>
      </top>
      <bottom/>
      <diagonal/>
    </border>
    <border>
      <left style="thin">
        <color indexed="64"/>
      </left>
      <right style="medium">
        <color rgb="FF000003"/>
      </right>
      <top style="medium">
        <color rgb="FF000003"/>
      </top>
      <bottom/>
      <diagonal/>
    </border>
    <border>
      <left style="medium">
        <color rgb="FF000003"/>
      </left>
      <right style="thin">
        <color indexed="64"/>
      </right>
      <top/>
      <bottom/>
      <diagonal/>
    </border>
    <border>
      <left style="thin">
        <color indexed="64"/>
      </left>
      <right style="medium">
        <color rgb="FF000003"/>
      </right>
      <top/>
      <bottom/>
      <diagonal/>
    </border>
    <border>
      <left style="medium">
        <color rgb="FF000003"/>
      </left>
      <right style="thin">
        <color indexed="64"/>
      </right>
      <top/>
      <bottom style="medium">
        <color rgb="FF000003"/>
      </bottom>
      <diagonal/>
    </border>
    <border>
      <left style="thin">
        <color indexed="64"/>
      </left>
      <right style="thin">
        <color indexed="64"/>
      </right>
      <top/>
      <bottom style="medium">
        <color rgb="FF000003"/>
      </bottom>
      <diagonal/>
    </border>
    <border>
      <left style="thin">
        <color indexed="64"/>
      </left>
      <right style="medium">
        <color rgb="FF000003"/>
      </right>
      <top/>
      <bottom style="medium">
        <color rgb="FF000003"/>
      </bottom>
      <diagonal/>
    </border>
    <border>
      <left style="thin">
        <color indexed="64"/>
      </left>
      <right/>
      <top style="thin">
        <color indexed="64"/>
      </top>
      <bottom style="medium">
        <color rgb="FF0066CC"/>
      </bottom>
      <diagonal/>
    </border>
    <border>
      <left style="medium">
        <color rgb="FF0066CC"/>
      </left>
      <right style="thin">
        <color rgb="FF000003"/>
      </right>
      <top style="medium">
        <color rgb="FF0066CC"/>
      </top>
      <bottom style="thin">
        <color rgb="FF000003"/>
      </bottom>
      <diagonal/>
    </border>
    <border>
      <left style="thin">
        <color rgb="FF000003"/>
      </left>
      <right style="thin">
        <color rgb="FF000003"/>
      </right>
      <top style="medium">
        <color rgb="FF0066CC"/>
      </top>
      <bottom style="thin">
        <color rgb="FF000003"/>
      </bottom>
      <diagonal/>
    </border>
    <border>
      <left style="thin">
        <color rgb="FF000003"/>
      </left>
      <right style="medium">
        <color rgb="FF0066CC"/>
      </right>
      <top style="medium">
        <color rgb="FF0066CC"/>
      </top>
      <bottom style="thin">
        <color rgb="FF000003"/>
      </bottom>
      <diagonal/>
    </border>
    <border>
      <left style="medium">
        <color rgb="FF0066CC"/>
      </left>
      <right style="thin">
        <color rgb="FF000003"/>
      </right>
      <top style="thin">
        <color rgb="FF000003"/>
      </top>
      <bottom style="thin">
        <color rgb="FF000003"/>
      </bottom>
      <diagonal/>
    </border>
    <border>
      <left style="thin">
        <color rgb="FF000003"/>
      </left>
      <right style="medium">
        <color rgb="FF0066CC"/>
      </right>
      <top style="thin">
        <color rgb="FF000003"/>
      </top>
      <bottom style="thin">
        <color rgb="FF000003"/>
      </bottom>
      <diagonal/>
    </border>
    <border>
      <left style="medium">
        <color rgb="FF0066CC"/>
      </left>
      <right style="thin">
        <color rgb="FF000003"/>
      </right>
      <top style="thin">
        <color rgb="FF000003"/>
      </top>
      <bottom/>
      <diagonal/>
    </border>
    <border>
      <left style="medium">
        <color rgb="FF0066CC"/>
      </left>
      <right style="thin">
        <color rgb="FF000003"/>
      </right>
      <top/>
      <bottom/>
      <diagonal/>
    </border>
    <border>
      <left/>
      <right style="medium">
        <color rgb="FF0066CC"/>
      </right>
      <top style="thin">
        <color rgb="FF000003"/>
      </top>
      <bottom style="thin">
        <color rgb="FF000003"/>
      </bottom>
      <diagonal/>
    </border>
    <border>
      <left style="medium">
        <color rgb="FF0066CC"/>
      </left>
      <right style="thin">
        <color indexed="64"/>
      </right>
      <top style="thin">
        <color rgb="FF000003"/>
      </top>
      <bottom/>
      <diagonal/>
    </border>
    <border>
      <left/>
      <right style="medium">
        <color rgb="FF0066CC"/>
      </right>
      <top style="thin">
        <color indexed="64"/>
      </top>
      <bottom style="thin">
        <color indexed="64"/>
      </bottom>
      <diagonal/>
    </border>
    <border>
      <left style="medium">
        <color rgb="FF0066CC"/>
      </left>
      <right style="thin">
        <color indexed="64"/>
      </right>
      <top/>
      <bottom/>
      <diagonal/>
    </border>
    <border>
      <left style="medium">
        <color rgb="FF0066CC"/>
      </left>
      <right style="thin">
        <color indexed="64"/>
      </right>
      <top/>
      <bottom style="medium">
        <color rgb="FF0066CC"/>
      </bottom>
      <diagonal/>
    </border>
    <border>
      <left/>
      <right/>
      <top style="thin">
        <color indexed="64"/>
      </top>
      <bottom style="medium">
        <color rgb="FF0066CC"/>
      </bottom>
      <diagonal/>
    </border>
    <border>
      <left/>
      <right style="medium">
        <color rgb="FF0066CC"/>
      </right>
      <top style="thin">
        <color indexed="64"/>
      </top>
      <bottom style="medium">
        <color rgb="FF0066CC"/>
      </bottom>
      <diagonal/>
    </border>
    <border>
      <left/>
      <right/>
      <top/>
      <bottom style="thin">
        <color rgb="FF000003"/>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rgb="FFFF0000"/>
      </left>
      <right style="medium">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medium">
        <color rgb="FFFF0000"/>
      </left>
      <right style="thin">
        <color rgb="FFFF0000"/>
      </right>
      <top style="thin">
        <color rgb="FFFF0000"/>
      </top>
      <bottom style="medium">
        <color rgb="FFFF0000"/>
      </bottom>
      <diagonal/>
    </border>
    <border>
      <left style="medium">
        <color rgb="FFFF0000"/>
      </left>
      <right style="medium">
        <color rgb="FFFF0000"/>
      </right>
      <top/>
      <bottom/>
      <diagonal/>
    </border>
    <border>
      <left style="thin">
        <color rgb="FFFF0000"/>
      </left>
      <right style="medium">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medium">
        <color rgb="FFFF0000"/>
      </left>
      <right style="thin">
        <color rgb="FFFF0000"/>
      </right>
      <top style="thin">
        <color rgb="FFFF0000"/>
      </top>
      <bottom style="thin">
        <color rgb="FFFF0000"/>
      </bottom>
      <diagonal/>
    </border>
    <border>
      <left/>
      <right style="medium">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rgb="FFFF0000"/>
      </left>
      <right/>
      <top style="thin">
        <color rgb="FFFF0000"/>
      </top>
      <bottom style="thin">
        <color rgb="FFFF0000"/>
      </bottom>
      <diagonal/>
    </border>
    <border>
      <left/>
      <right style="thin">
        <color rgb="FFFF0000"/>
      </right>
      <top/>
      <bottom style="thin">
        <color rgb="FFFF0000"/>
      </bottom>
      <diagonal/>
    </border>
    <border>
      <left/>
      <right/>
      <top/>
      <bottom style="thin">
        <color rgb="FFFF0000"/>
      </bottom>
      <diagonal/>
    </border>
    <border>
      <left style="medium">
        <color rgb="FFFF0000"/>
      </left>
      <right/>
      <top/>
      <bottom style="thin">
        <color rgb="FFFF0000"/>
      </bottom>
      <diagonal/>
    </border>
    <border>
      <left/>
      <right style="thin">
        <color rgb="FFFF0000"/>
      </right>
      <top/>
      <bottom/>
      <diagonal/>
    </border>
    <border>
      <left style="medium">
        <color rgb="FFFF0000"/>
      </left>
      <right/>
      <top/>
      <bottom/>
      <diagonal/>
    </border>
    <border>
      <left/>
      <right style="thin">
        <color rgb="FFFF0000"/>
      </right>
      <top style="thin">
        <color rgb="FFFF0000"/>
      </top>
      <bottom/>
      <diagonal/>
    </border>
    <border>
      <left/>
      <right/>
      <top style="thin">
        <color rgb="FFFF0000"/>
      </top>
      <bottom/>
      <diagonal/>
    </border>
    <border>
      <left style="medium">
        <color rgb="FFFF0000"/>
      </left>
      <right/>
      <top style="thin">
        <color rgb="FFFF0000"/>
      </top>
      <bottom/>
      <diagonal/>
    </border>
    <border>
      <left style="thin">
        <color rgb="FFFF0000"/>
      </left>
      <right style="medium">
        <color rgb="FFFF0000"/>
      </right>
      <top/>
      <bottom style="thin">
        <color rgb="FFFF0000"/>
      </bottom>
      <diagonal/>
    </border>
    <border>
      <left style="thin">
        <color rgb="FFFF0000"/>
      </left>
      <right style="thin">
        <color rgb="FFFF0000"/>
      </right>
      <top/>
      <bottom style="thin">
        <color rgb="FFFF0000"/>
      </bottom>
      <diagonal/>
    </border>
    <border>
      <left style="medium">
        <color rgb="FFFF0000"/>
      </left>
      <right style="thin">
        <color rgb="FFFF0000"/>
      </right>
      <top/>
      <bottom style="thin">
        <color rgb="FFFF0000"/>
      </bottom>
      <diagonal/>
    </border>
    <border>
      <left/>
      <right style="thin">
        <color rgb="FFFF0000"/>
      </right>
      <top style="medium">
        <color rgb="FFFF0000"/>
      </top>
      <bottom/>
      <diagonal/>
    </border>
    <border>
      <left/>
      <right/>
      <top style="medium">
        <color rgb="FFFF0000"/>
      </top>
      <bottom/>
      <diagonal/>
    </border>
    <border>
      <left style="medium">
        <color rgb="FFFF0000"/>
      </left>
      <right/>
      <top style="medium">
        <color rgb="FFFF0000"/>
      </top>
      <bottom/>
      <diagonal/>
    </border>
    <border>
      <left/>
      <right style="medium">
        <color rgb="FFFF0000"/>
      </right>
      <top style="medium">
        <color rgb="FFFF0000"/>
      </top>
      <bottom style="thin">
        <color rgb="FFFF0000"/>
      </bottom>
      <diagonal/>
    </border>
    <border>
      <left style="thin">
        <color rgb="FFFF0000"/>
      </left>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medium">
        <color rgb="FFFF0000"/>
      </left>
      <right style="thin">
        <color rgb="FFFF0000"/>
      </right>
      <top style="medium">
        <color rgb="FFFF0000"/>
      </top>
      <bottom style="thin">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right/>
      <top/>
      <bottom style="medium">
        <color rgb="FFFF0000"/>
      </bottom>
      <diagonal/>
    </border>
    <border>
      <left style="thin">
        <color rgb="FFFF0000"/>
      </left>
      <right/>
      <top/>
      <bottom style="medium">
        <color rgb="FFFF0000"/>
      </bottom>
      <diagonal/>
    </border>
    <border>
      <left/>
      <right style="thin">
        <color rgb="FFFF0000"/>
      </right>
      <top/>
      <bottom style="medium">
        <color rgb="FFFF0000"/>
      </bottom>
      <diagonal/>
    </border>
    <border>
      <left style="medium">
        <color rgb="FFFF0000"/>
      </left>
      <right/>
      <top/>
      <bottom style="medium">
        <color rgb="FFFF0000"/>
      </bottom>
      <diagonal/>
    </border>
    <border>
      <left style="thin">
        <color rgb="FFFF0000"/>
      </left>
      <right/>
      <top/>
      <bottom/>
      <diagonal/>
    </border>
    <border>
      <left style="thin">
        <color rgb="FFFF0000"/>
      </left>
      <right/>
      <top style="medium">
        <color rgb="FFFF0000"/>
      </top>
      <bottom/>
      <diagonal/>
    </border>
    <border>
      <left style="thin">
        <color rgb="FFFF0000"/>
      </left>
      <right/>
      <top style="thin">
        <color rgb="FFFF0000"/>
      </top>
      <bottom/>
      <diagonal/>
    </border>
    <border>
      <left style="thin">
        <color rgb="FFFF0000"/>
      </left>
      <right/>
      <top/>
      <bottom style="thin">
        <color rgb="FFFF0000"/>
      </bottom>
      <diagonal/>
    </border>
    <border>
      <left style="thin">
        <color rgb="FFFF0000"/>
      </left>
      <right style="thin">
        <color rgb="FFFF0000"/>
      </right>
      <top style="thin">
        <color rgb="FFFF0000"/>
      </top>
      <bottom/>
      <diagonal/>
    </border>
    <border>
      <left style="thin">
        <color rgb="FFFF0000"/>
      </left>
      <right style="medium">
        <color rgb="FFFF0000"/>
      </right>
      <top style="thin">
        <color rgb="FFFF0000"/>
      </top>
      <bottom/>
      <diagonal/>
    </border>
    <border>
      <left style="medium">
        <color rgb="FFFF0000"/>
      </left>
      <right style="thin">
        <color rgb="FFFF0000"/>
      </right>
      <top style="thin">
        <color rgb="FFFF0000"/>
      </top>
      <bottom/>
      <diagonal/>
    </border>
    <border>
      <left/>
      <right style="medium">
        <color rgb="FFFF0000"/>
      </right>
      <top style="thin">
        <color rgb="FFFF0000"/>
      </top>
      <bottom/>
      <diagonal/>
    </border>
    <border>
      <left/>
      <right style="medium">
        <color rgb="FFFF0000"/>
      </right>
      <top/>
      <bottom style="medium">
        <color rgb="FFFF0000"/>
      </bottom>
      <diagonal/>
    </border>
    <border>
      <left/>
      <right style="medium">
        <color rgb="FFFF0000"/>
      </right>
      <top/>
      <bottom/>
      <diagonal/>
    </border>
    <border>
      <left style="thin">
        <color rgb="FFFF0000"/>
      </left>
      <right style="thin">
        <color rgb="FFFF0000"/>
      </right>
      <top style="medium">
        <color rgb="FFFF0000"/>
      </top>
      <bottom/>
      <diagonal/>
    </border>
    <border>
      <left/>
      <right style="medium">
        <color rgb="FFFF0000"/>
      </right>
      <top/>
      <bottom style="thin">
        <color rgb="FFFF0000"/>
      </bottom>
      <diagonal/>
    </border>
    <border>
      <left/>
      <right style="thick">
        <color rgb="FFFF0000"/>
      </right>
      <top/>
      <bottom/>
      <diagonal/>
    </border>
    <border>
      <left style="thick">
        <color rgb="FFFF0000"/>
      </left>
      <right/>
      <top style="thick">
        <color rgb="FFFF0000"/>
      </top>
      <bottom/>
      <diagonal/>
    </border>
    <border>
      <left/>
      <right/>
      <top style="thick">
        <color rgb="FFFF0000"/>
      </top>
      <bottom/>
      <diagonal/>
    </border>
    <border>
      <left/>
      <right style="thin">
        <color rgb="FFFF0000"/>
      </right>
      <top style="thick">
        <color rgb="FFFF0000"/>
      </top>
      <bottom/>
      <diagonal/>
    </border>
    <border>
      <left style="thin">
        <color rgb="FFFF0000"/>
      </left>
      <right/>
      <top style="thick">
        <color rgb="FFFF0000"/>
      </top>
      <bottom/>
      <diagonal/>
    </border>
    <border>
      <left style="thin">
        <color rgb="FFFF0000"/>
      </left>
      <right style="thin">
        <color rgb="FFFF0000"/>
      </right>
      <top style="thick">
        <color rgb="FFFF0000"/>
      </top>
      <bottom style="thin">
        <color rgb="FFFF0000"/>
      </bottom>
      <diagonal/>
    </border>
    <border>
      <left style="thin">
        <color rgb="FFFF0000"/>
      </left>
      <right style="thick">
        <color rgb="FFFF0000"/>
      </right>
      <top style="thick">
        <color rgb="FFFF0000"/>
      </top>
      <bottom style="thin">
        <color rgb="FFFF0000"/>
      </bottom>
      <diagonal/>
    </border>
    <border>
      <left style="thick">
        <color rgb="FFFF0000"/>
      </left>
      <right/>
      <top/>
      <bottom/>
      <diagonal/>
    </border>
    <border>
      <left style="thin">
        <color rgb="FFFF0000"/>
      </left>
      <right style="thick">
        <color rgb="FFFF0000"/>
      </right>
      <top style="thin">
        <color rgb="FFFF0000"/>
      </top>
      <bottom style="thin">
        <color rgb="FFFF0000"/>
      </bottom>
      <diagonal/>
    </border>
    <border>
      <left style="thick">
        <color rgb="FFFF0000"/>
      </left>
      <right/>
      <top/>
      <bottom style="thick">
        <color rgb="FFFF0000"/>
      </bottom>
      <diagonal/>
    </border>
    <border>
      <left/>
      <right/>
      <top/>
      <bottom style="thick">
        <color rgb="FFFF0000"/>
      </bottom>
      <diagonal/>
    </border>
    <border>
      <left/>
      <right style="thin">
        <color rgb="FFFF0000"/>
      </right>
      <top/>
      <bottom style="thick">
        <color rgb="FFFF0000"/>
      </bottom>
      <diagonal/>
    </border>
    <border>
      <left style="thin">
        <color rgb="FFFF0000"/>
      </left>
      <right/>
      <top/>
      <bottom style="thick">
        <color rgb="FFFF0000"/>
      </bottom>
      <diagonal/>
    </border>
    <border>
      <left style="thin">
        <color rgb="FFFF0000"/>
      </left>
      <right style="thin">
        <color rgb="FFFF0000"/>
      </right>
      <top style="thin">
        <color rgb="FFFF0000"/>
      </top>
      <bottom style="thick">
        <color rgb="FFFF0000"/>
      </bottom>
      <diagonal/>
    </border>
    <border>
      <left style="thin">
        <color rgb="FFFF0000"/>
      </left>
      <right style="thick">
        <color rgb="FFFF0000"/>
      </right>
      <top style="thin">
        <color rgb="FFFF0000"/>
      </top>
      <bottom style="thick">
        <color rgb="FFFF0000"/>
      </bottom>
      <diagonal/>
    </border>
    <border>
      <left/>
      <right style="medium">
        <color rgb="FFFF0000"/>
      </right>
      <top style="medium">
        <color rgb="FFFF0000"/>
      </top>
      <bottom/>
      <diagonal/>
    </border>
    <border>
      <left/>
      <right style="thin">
        <color rgb="FFFF0000"/>
      </right>
      <top style="medium">
        <color rgb="FFFF0000"/>
      </top>
      <bottom style="thin">
        <color rgb="FFFF0000"/>
      </bottom>
      <diagonal/>
    </border>
    <border>
      <left/>
      <right/>
      <top style="medium">
        <color rgb="FFFF0000"/>
      </top>
      <bottom style="thin">
        <color rgb="FFFF0000"/>
      </bottom>
      <diagonal/>
    </border>
    <border>
      <left/>
      <right/>
      <top style="thin">
        <color rgb="FFFF0000"/>
      </top>
      <bottom style="thin">
        <color rgb="FFFF0000"/>
      </bottom>
      <diagonal/>
    </border>
    <border>
      <left style="medium">
        <color rgb="FFFF0000"/>
      </left>
      <right/>
      <top style="medium">
        <color rgb="FFFF0000"/>
      </top>
      <bottom style="thin">
        <color rgb="FFFF0000"/>
      </bottom>
      <diagonal/>
    </border>
    <border>
      <left style="thin">
        <color rgb="FFFF0000"/>
      </left>
      <right/>
      <top style="thin">
        <color rgb="FFFF0000"/>
      </top>
      <bottom style="medium">
        <color rgb="FFFF0000"/>
      </bottom>
      <diagonal/>
    </border>
    <border>
      <left/>
      <right/>
      <top style="thin">
        <color rgb="FFFF0000"/>
      </top>
      <bottom style="medium">
        <color rgb="FFFF0000"/>
      </bottom>
      <diagonal/>
    </border>
    <border>
      <left/>
      <right style="thin">
        <color rgb="FFFF0000"/>
      </right>
      <top style="thin">
        <color rgb="FFFF0000"/>
      </top>
      <bottom style="medium">
        <color rgb="FFFF0000"/>
      </bottom>
      <diagonal/>
    </border>
    <border>
      <left style="thin">
        <color rgb="FFFF0000"/>
      </left>
      <right style="thin">
        <color rgb="FFFF0000"/>
      </right>
      <top/>
      <bottom/>
      <diagonal/>
    </border>
    <border>
      <left style="thin">
        <color rgb="FF92D050"/>
      </left>
      <right style="thin">
        <color rgb="FF92D050"/>
      </right>
      <top style="thin">
        <color rgb="FFFF0000"/>
      </top>
      <bottom style="thin">
        <color rgb="FF92D050"/>
      </bottom>
      <diagonal/>
    </border>
    <border>
      <left style="thin">
        <color rgb="FF92D050"/>
      </left>
      <right style="thin">
        <color rgb="FF92D050"/>
      </right>
      <top/>
      <bottom style="thin">
        <color rgb="FF92D050"/>
      </bottom>
      <diagonal/>
    </border>
    <border>
      <left style="thin">
        <color rgb="FF92D050"/>
      </left>
      <right/>
      <top/>
      <bottom style="thin">
        <color rgb="FF92D050"/>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style="thin">
        <color rgb="FF92D050"/>
      </left>
      <right style="thin">
        <color rgb="FF92D050"/>
      </right>
      <top style="thin">
        <color rgb="FF92D050"/>
      </top>
      <bottom style="thin">
        <color rgb="FFFF0000"/>
      </bottom>
      <diagonal/>
    </border>
    <border>
      <left style="thin">
        <color rgb="FF92D050"/>
      </left>
      <right style="thin">
        <color rgb="FF92D050"/>
      </right>
      <top style="thin">
        <color rgb="FF92D050"/>
      </top>
      <bottom/>
      <diagonal/>
    </border>
    <border>
      <left style="thin">
        <color rgb="FF92D050"/>
      </left>
      <right style="thin">
        <color rgb="FFFF0000"/>
      </right>
      <top style="thin">
        <color rgb="FF92D050"/>
      </top>
      <bottom style="thin">
        <color rgb="FFFF0000"/>
      </bottom>
      <diagonal/>
    </border>
    <border>
      <left/>
      <right style="medium">
        <color rgb="FFFF0000"/>
      </right>
      <top style="thin">
        <color rgb="FFFF0000"/>
      </top>
      <bottom style="medium">
        <color rgb="FFFF0000"/>
      </bottom>
      <diagonal/>
    </border>
    <border>
      <left style="medium">
        <color rgb="FF0066CC"/>
      </left>
      <right style="thin">
        <color rgb="FF000003"/>
      </right>
      <top/>
      <bottom style="thin">
        <color rgb="FF000003"/>
      </bottom>
      <diagonal/>
    </border>
    <border>
      <left style="thin">
        <color rgb="FF000003"/>
      </left>
      <right style="thin">
        <color rgb="FF000003"/>
      </right>
      <top/>
      <bottom/>
      <diagonal/>
    </border>
    <border>
      <left/>
      <right style="thick">
        <color rgb="FFFF0000"/>
      </right>
      <top/>
      <bottom style="thick">
        <color rgb="FFFF0000"/>
      </bottom>
      <diagonal/>
    </border>
    <border>
      <left style="thick">
        <color rgb="FFFF0000"/>
      </left>
      <right style="medium">
        <color indexed="64"/>
      </right>
      <top/>
      <bottom/>
      <diagonal/>
    </border>
    <border>
      <left/>
      <right style="thick">
        <color rgb="FFFF0000"/>
      </right>
      <top style="thick">
        <color rgb="FFFF0000"/>
      </top>
      <bottom/>
      <diagonal/>
    </border>
    <border>
      <left/>
      <right/>
      <top style="thick">
        <color indexed="64"/>
      </top>
      <bottom/>
      <diagonal/>
    </border>
    <border>
      <left style="thin">
        <color rgb="FFFF0000"/>
      </left>
      <right/>
      <top style="medium">
        <color rgb="FFFF0000"/>
      </top>
      <bottom style="medium">
        <color rgb="FFFF0000"/>
      </bottom>
      <diagonal/>
    </border>
    <border>
      <left/>
      <right style="thin">
        <color rgb="FFFF0000"/>
      </right>
      <top style="medium">
        <color rgb="FFFF0000"/>
      </top>
      <bottom style="medium">
        <color rgb="FFFF0000"/>
      </bottom>
      <diagonal/>
    </border>
    <border>
      <left style="medium">
        <color rgb="FFFF0000"/>
      </left>
      <right style="thin">
        <color rgb="FFFF0000"/>
      </right>
      <top style="medium">
        <color rgb="FFFF0000"/>
      </top>
      <bottom style="medium">
        <color rgb="FFFF0000"/>
      </bottom>
      <diagonal/>
    </border>
    <border>
      <left style="medium">
        <color rgb="FF000003"/>
      </left>
      <right style="thin">
        <color rgb="FF000003"/>
      </right>
      <top style="thin">
        <color rgb="FF000003"/>
      </top>
      <bottom/>
      <diagonal/>
    </border>
    <border>
      <left style="thin">
        <color rgb="FF000003"/>
      </left>
      <right style="thin">
        <color rgb="FF000003"/>
      </right>
      <top style="thin">
        <color rgb="FF000003"/>
      </top>
      <bottom/>
      <diagonal/>
    </border>
    <border>
      <left style="thin">
        <color rgb="FF000003"/>
      </left>
      <right style="medium">
        <color rgb="FF000003"/>
      </right>
      <top style="thin">
        <color rgb="FF000003"/>
      </top>
      <bottom/>
      <diagonal/>
    </border>
    <border>
      <left style="thin">
        <color rgb="FF000003"/>
      </left>
      <right style="thin">
        <color rgb="FF000003"/>
      </right>
      <top style="medium">
        <color indexed="64"/>
      </top>
      <bottom/>
      <diagonal/>
    </border>
    <border>
      <left style="thin">
        <color rgb="FF000003"/>
      </left>
      <right/>
      <top style="medium">
        <color indexed="64"/>
      </top>
      <bottom/>
      <diagonal/>
    </border>
    <border>
      <left/>
      <right style="thin">
        <color rgb="FF000003"/>
      </right>
      <top style="medium">
        <color indexed="64"/>
      </top>
      <bottom/>
      <diagonal/>
    </border>
    <border>
      <left style="thin">
        <color rgb="FF000003"/>
      </left>
      <right style="thin">
        <color rgb="FF000003"/>
      </right>
      <top/>
      <bottom style="medium">
        <color indexed="64"/>
      </bottom>
      <diagonal/>
    </border>
    <border>
      <left style="thin">
        <color rgb="FF000003"/>
      </left>
      <right/>
      <top/>
      <bottom style="medium">
        <color indexed="64"/>
      </bottom>
      <diagonal/>
    </border>
    <border>
      <left/>
      <right style="thin">
        <color rgb="FF000003"/>
      </right>
      <top/>
      <bottom style="medium">
        <color indexed="64"/>
      </bottom>
      <diagonal/>
    </border>
  </borders>
  <cellStyleXfs count="119">
    <xf numFmtId="0" fontId="0" fillId="0" borderId="0"/>
    <xf numFmtId="0" fontId="3" fillId="0" borderId="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31" borderId="24" applyNumberFormat="0" applyAlignment="0" applyProtection="0"/>
    <xf numFmtId="0" fontId="9" fillId="32" borderId="24" applyNumberFormat="0" applyAlignment="0" applyProtection="0"/>
    <xf numFmtId="0" fontId="10" fillId="33" borderId="25" applyNumberFormat="0" applyAlignment="0" applyProtection="0"/>
    <xf numFmtId="0" fontId="10" fillId="34" borderId="25" applyNumberFormat="0" applyAlignment="0" applyProtection="0"/>
    <xf numFmtId="0" fontId="11" fillId="0" borderId="26" applyNumberFormat="0" applyFill="0" applyAlignment="0" applyProtection="0"/>
    <xf numFmtId="0" fontId="12" fillId="0" borderId="0" applyNumberFormat="0" applyFill="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13" fillId="13" borderId="24" applyNumberFormat="0" applyAlignment="0" applyProtection="0"/>
    <xf numFmtId="0" fontId="13" fillId="14" borderId="24" applyNumberFormat="0" applyAlignment="0" applyProtection="0"/>
    <xf numFmtId="164" fontId="14" fillId="0" borderId="0" applyFill="0" applyBorder="0" applyAlignment="0" applyProtection="0"/>
    <xf numFmtId="0" fontId="15" fillId="5" borderId="0" applyNumberFormat="0" applyBorder="0" applyAlignment="0" applyProtection="0"/>
    <xf numFmtId="0" fontId="15" fillId="6" borderId="0" applyNumberFormat="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16" fillId="43" borderId="0" applyNumberFormat="0" applyBorder="0" applyAlignment="0" applyProtection="0"/>
    <xf numFmtId="0" fontId="16" fillId="44" borderId="0" applyNumberFormat="0" applyBorder="0" applyAlignment="0" applyProtection="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3" fillId="0" borderId="0" applyProtection="0"/>
    <xf numFmtId="0" fontId="3" fillId="0" borderId="0"/>
    <xf numFmtId="0" fontId="3" fillId="0" borderId="0" applyProtection="0"/>
    <xf numFmtId="0" fontId="3" fillId="0" borderId="0"/>
    <xf numFmtId="0" fontId="6" fillId="0" borderId="0"/>
    <xf numFmtId="0" fontId="6" fillId="0" borderId="0"/>
    <xf numFmtId="0" fontId="2" fillId="0" borderId="0"/>
    <xf numFmtId="0" fontId="3" fillId="45" borderId="27" applyNumberFormat="0" applyFont="0" applyAlignment="0" applyProtection="0"/>
    <xf numFmtId="0" fontId="3" fillId="46" borderId="27"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ill="0" applyBorder="0" applyAlignment="0" applyProtection="0"/>
    <xf numFmtId="0" fontId="17" fillId="31" borderId="28" applyNumberFormat="0" applyAlignment="0" applyProtection="0"/>
    <xf numFmtId="0" fontId="17" fillId="32" borderId="28" applyNumberFormat="0" applyAlignment="0" applyProtection="0"/>
    <xf numFmtId="0" fontId="6" fillId="47"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9" applyNumberFormat="0" applyFill="0" applyAlignment="0" applyProtection="0"/>
    <xf numFmtId="0" fontId="21" fillId="0" borderId="30" applyNumberFormat="0" applyFill="0" applyAlignment="0" applyProtection="0"/>
    <xf numFmtId="0" fontId="12" fillId="0" borderId="31"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2" applyNumberFormat="0" applyFill="0" applyAlignment="0" applyProtection="0"/>
    <xf numFmtId="0" fontId="1" fillId="0" borderId="0"/>
    <xf numFmtId="167" fontId="28" fillId="0" borderId="0" applyBorder="0" applyProtection="0"/>
    <xf numFmtId="0" fontId="31" fillId="0" borderId="0"/>
    <xf numFmtId="0" fontId="32" fillId="0" borderId="0"/>
    <xf numFmtId="0" fontId="35" fillId="0" borderId="58" applyNumberFormat="0" applyFill="0" applyAlignment="0" applyProtection="0"/>
    <xf numFmtId="0" fontId="36" fillId="62" borderId="59" applyNumberFormat="0" applyAlignment="0" applyProtection="0"/>
    <xf numFmtId="0" fontId="3" fillId="0" borderId="0"/>
    <xf numFmtId="0" fontId="3" fillId="0" borderId="0"/>
    <xf numFmtId="9" fontId="3" fillId="0" borderId="0" applyFont="0" applyFill="0" applyBorder="0" applyAlignment="0" applyProtection="0"/>
  </cellStyleXfs>
  <cellXfs count="1786">
    <xf numFmtId="0" fontId="0" fillId="0" borderId="0" xfId="0"/>
    <xf numFmtId="0" fontId="25" fillId="49" borderId="34" xfId="0" applyFont="1" applyFill="1" applyBorder="1" applyAlignment="1">
      <alignment horizontal="center" vertical="center"/>
    </xf>
    <xf numFmtId="0" fontId="25" fillId="49" borderId="10" xfId="0" applyFont="1" applyFill="1" applyBorder="1" applyAlignment="1">
      <alignment horizontal="center" vertical="center"/>
    </xf>
    <xf numFmtId="0" fontId="26" fillId="0" borderId="35" xfId="0" applyFont="1" applyBorder="1" applyAlignment="1">
      <alignment horizontal="center" vertical="center"/>
    </xf>
    <xf numFmtId="0" fontId="26" fillId="0" borderId="36" xfId="0" applyFont="1" applyBorder="1" applyAlignment="1">
      <alignment horizontal="center" vertical="center"/>
    </xf>
    <xf numFmtId="0" fontId="26" fillId="0" borderId="36" xfId="0" applyFont="1" applyBorder="1" applyAlignment="1">
      <alignment horizontal="center" vertical="center" wrapText="1"/>
    </xf>
    <xf numFmtId="0" fontId="28" fillId="0" borderId="35" xfId="0" applyFont="1" applyBorder="1" applyAlignment="1">
      <alignment horizontal="center" vertical="center"/>
    </xf>
    <xf numFmtId="0" fontId="25" fillId="49" borderId="9" xfId="0" applyFont="1" applyFill="1" applyBorder="1" applyAlignment="1">
      <alignment horizontal="center" vertical="center"/>
    </xf>
    <xf numFmtId="0" fontId="28" fillId="0" borderId="37" xfId="0" applyFont="1" applyBorder="1" applyAlignment="1">
      <alignment horizontal="center" vertical="center"/>
    </xf>
    <xf numFmtId="0" fontId="4" fillId="58" borderId="35" xfId="0" applyFont="1" applyFill="1" applyBorder="1" applyAlignment="1">
      <alignment horizontal="center" vertical="center"/>
    </xf>
    <xf numFmtId="0" fontId="4" fillId="58" borderId="36" xfId="0" applyFont="1" applyFill="1" applyBorder="1" applyAlignment="1">
      <alignment horizontal="center" vertical="center"/>
    </xf>
    <xf numFmtId="0" fontId="4" fillId="58" borderId="50" xfId="0" applyFont="1" applyFill="1" applyBorder="1" applyAlignment="1">
      <alignment horizontal="center" vertical="center"/>
    </xf>
    <xf numFmtId="0" fontId="5" fillId="0" borderId="35" xfId="0" applyFont="1" applyBorder="1" applyAlignment="1">
      <alignment horizontal="center" vertical="center"/>
    </xf>
    <xf numFmtId="0" fontId="27" fillId="0" borderId="36" xfId="0" applyFont="1" applyBorder="1" applyAlignment="1">
      <alignment horizontal="justify" vertical="center"/>
    </xf>
    <xf numFmtId="0" fontId="27" fillId="0" borderId="36" xfId="0" applyFont="1" applyBorder="1" applyAlignment="1">
      <alignment vertical="center" wrapText="1"/>
    </xf>
    <xf numFmtId="0" fontId="4" fillId="0" borderId="35" xfId="0" applyFont="1" applyBorder="1" applyAlignment="1">
      <alignment horizontal="center" vertical="center"/>
    </xf>
    <xf numFmtId="0" fontId="4" fillId="58" borderId="45" xfId="0" applyFont="1" applyFill="1" applyBorder="1" applyAlignment="1">
      <alignment horizontal="center" vertical="center" wrapText="1"/>
    </xf>
    <xf numFmtId="0" fontId="4" fillId="59" borderId="35" xfId="0" applyFont="1" applyFill="1" applyBorder="1" applyAlignment="1">
      <alignment horizontal="center" vertical="center"/>
    </xf>
    <xf numFmtId="0" fontId="27" fillId="59" borderId="36" xfId="0" applyFont="1" applyFill="1" applyBorder="1" applyAlignment="1">
      <alignment horizontal="justify" vertical="center"/>
    </xf>
    <xf numFmtId="0" fontId="27" fillId="59" borderId="36" xfId="0" applyFont="1" applyFill="1" applyBorder="1" applyAlignment="1">
      <alignment horizontal="justify" vertical="center" wrapText="1"/>
    </xf>
    <xf numFmtId="0" fontId="27" fillId="59" borderId="36" xfId="0" applyFont="1" applyFill="1" applyBorder="1" applyAlignment="1">
      <alignment vertical="center" wrapText="1"/>
    </xf>
    <xf numFmtId="0" fontId="4" fillId="58" borderId="37" xfId="0" applyFont="1" applyFill="1" applyBorder="1" applyAlignment="1">
      <alignment vertical="center" wrapText="1"/>
    </xf>
    <xf numFmtId="0" fontId="4" fillId="58" borderId="36" xfId="0" applyFont="1" applyFill="1" applyBorder="1" applyAlignment="1">
      <alignment horizontal="center" vertical="center" wrapText="1"/>
    </xf>
    <xf numFmtId="0" fontId="3" fillId="0" borderId="50" xfId="0" applyFont="1" applyBorder="1" applyAlignment="1">
      <alignment vertical="center" wrapText="1"/>
    </xf>
    <xf numFmtId="0" fontId="27" fillId="0" borderId="36" xfId="0" applyFont="1" applyBorder="1" applyAlignment="1">
      <alignment horizontal="center" vertical="center" wrapText="1"/>
    </xf>
    <xf numFmtId="0" fontId="27" fillId="0" borderId="36" xfId="0" applyFont="1" applyBorder="1" applyAlignment="1">
      <alignment horizontal="justify" vertical="center" wrapText="1"/>
    </xf>
    <xf numFmtId="0" fontId="27" fillId="0" borderId="50" xfId="0" applyFont="1" applyBorder="1" applyAlignment="1">
      <alignment vertical="center" wrapText="1"/>
    </xf>
    <xf numFmtId="0" fontId="0" fillId="0" borderId="0" xfId="0" applyProtection="1">
      <protection locked="0"/>
    </xf>
    <xf numFmtId="0" fontId="5" fillId="49" borderId="36" xfId="0" applyFont="1" applyFill="1" applyBorder="1" applyAlignment="1" applyProtection="1">
      <alignment horizontal="center" vertical="center"/>
      <protection locked="0"/>
    </xf>
    <xf numFmtId="0" fontId="3" fillId="0" borderId="36" xfId="0" applyFont="1" applyBorder="1" applyAlignment="1" applyProtection="1">
      <alignment vertical="center" wrapText="1"/>
      <protection locked="0"/>
    </xf>
    <xf numFmtId="0" fontId="5" fillId="55" borderId="44" xfId="0" applyFont="1" applyFill="1" applyBorder="1" applyAlignment="1" applyProtection="1">
      <alignment horizontal="center" vertical="center" wrapText="1"/>
      <protection locked="0"/>
    </xf>
    <xf numFmtId="0" fontId="5" fillId="55" borderId="36" xfId="0" applyFont="1" applyFill="1" applyBorder="1" applyAlignment="1" applyProtection="1">
      <alignment horizontal="center" vertical="center" wrapText="1"/>
      <protection locked="0"/>
    </xf>
    <xf numFmtId="0" fontId="3" fillId="0" borderId="3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29" fillId="0" borderId="0" xfId="0" applyFont="1" applyProtection="1">
      <protection locked="0"/>
    </xf>
    <xf numFmtId="0" fontId="3" fillId="0" borderId="46" xfId="0" applyFont="1" applyBorder="1" applyAlignment="1" applyProtection="1">
      <alignment vertical="center" wrapText="1"/>
      <protection locked="0"/>
    </xf>
    <xf numFmtId="0" fontId="0" fillId="0" borderId="34" xfId="0"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3" fillId="54" borderId="36" xfId="0" applyFont="1" applyFill="1" applyBorder="1" applyAlignment="1">
      <alignment horizontal="center" vertical="center"/>
    </xf>
    <xf numFmtId="0" fontId="3" fillId="0" borderId="36" xfId="0" applyFont="1" applyBorder="1" applyAlignment="1">
      <alignment horizontal="center" vertical="center"/>
    </xf>
    <xf numFmtId="0" fontId="0" fillId="0" borderId="34" xfId="0" applyBorder="1"/>
    <xf numFmtId="0" fontId="0" fillId="0" borderId="46" xfId="0" applyBorder="1"/>
    <xf numFmtId="0" fontId="0" fillId="0" borderId="10" xfId="0" applyBorder="1"/>
    <xf numFmtId="0" fontId="0" fillId="0" borderId="36" xfId="0" applyBorder="1" applyAlignment="1" applyProtection="1">
      <alignment vertical="center" wrapText="1"/>
      <protection locked="0"/>
    </xf>
    <xf numFmtId="0" fontId="0" fillId="60" borderId="36" xfId="0" applyFill="1" applyBorder="1" applyAlignment="1" applyProtection="1">
      <alignment horizontal="center" vertical="center"/>
      <protection locked="0"/>
    </xf>
    <xf numFmtId="0" fontId="3" fillId="60" borderId="36" xfId="0" applyFont="1" applyFill="1" applyBorder="1" applyAlignment="1" applyProtection="1">
      <alignment horizontal="center" vertical="center"/>
      <protection locked="0"/>
    </xf>
    <xf numFmtId="0" fontId="0" fillId="60" borderId="44" xfId="0" applyFill="1" applyBorder="1" applyAlignment="1" applyProtection="1">
      <alignment horizontal="center" vertical="center"/>
      <protection locked="0"/>
    </xf>
    <xf numFmtId="0" fontId="3" fillId="60" borderId="44" xfId="0" applyFont="1" applyFill="1" applyBorder="1" applyAlignment="1" applyProtection="1">
      <alignment horizontal="center" vertical="center"/>
      <protection locked="0"/>
    </xf>
    <xf numFmtId="0" fontId="3" fillId="60" borderId="36" xfId="0" applyFont="1" applyFill="1" applyBorder="1" applyAlignment="1">
      <alignment horizontal="center" vertical="center"/>
    </xf>
    <xf numFmtId="0" fontId="3" fillId="60" borderId="44" xfId="0" applyFont="1" applyFill="1" applyBorder="1" applyAlignment="1">
      <alignment horizontal="center" vertical="center"/>
    </xf>
    <xf numFmtId="0" fontId="0" fillId="0" borderId="37" xfId="0" applyBorder="1"/>
    <xf numFmtId="0" fontId="27" fillId="0" borderId="37" xfId="0" applyFont="1" applyBorder="1" applyAlignment="1">
      <alignment vertical="center" wrapText="1"/>
    </xf>
    <xf numFmtId="0" fontId="4" fillId="58" borderId="44" xfId="0" applyFont="1" applyFill="1" applyBorder="1" applyAlignment="1">
      <alignment horizontal="center" vertical="center"/>
    </xf>
    <xf numFmtId="0" fontId="27" fillId="0" borderId="34" xfId="0" applyFont="1" applyBorder="1" applyAlignment="1">
      <alignment vertical="center" wrapText="1"/>
    </xf>
    <xf numFmtId="0" fontId="27" fillId="0" borderId="35" xfId="0" applyFont="1" applyBorder="1" applyAlignment="1">
      <alignment vertical="center" wrapText="1"/>
    </xf>
    <xf numFmtId="0" fontId="4" fillId="58" borderId="34" xfId="0" applyFont="1" applyFill="1" applyBorder="1" applyAlignment="1">
      <alignment horizontal="center" vertical="center"/>
    </xf>
    <xf numFmtId="0" fontId="4" fillId="0" borderId="0" xfId="0" applyFont="1" applyAlignment="1" applyProtection="1">
      <alignment horizontal="center" wrapText="1"/>
      <protection locked="0"/>
    </xf>
    <xf numFmtId="0" fontId="4" fillId="58" borderId="37" xfId="0" applyFont="1" applyFill="1" applyBorder="1" applyAlignment="1">
      <alignment horizontal="center" vertical="center"/>
    </xf>
    <xf numFmtId="0" fontId="28" fillId="0" borderId="37" xfId="0" applyFont="1" applyBorder="1" applyAlignment="1">
      <alignment horizontal="center" vertical="center" wrapText="1"/>
    </xf>
    <xf numFmtId="0" fontId="37" fillId="49" borderId="35" xfId="0" applyFont="1" applyFill="1" applyBorder="1" applyAlignment="1">
      <alignment vertical="center" wrapText="1"/>
    </xf>
    <xf numFmtId="0" fontId="37" fillId="49" borderId="34" xfId="0" applyFont="1" applyFill="1" applyBorder="1" applyAlignment="1">
      <alignment horizontal="center" vertical="center" wrapText="1"/>
    </xf>
    <xf numFmtId="0" fontId="38" fillId="0" borderId="3" xfId="0" applyFont="1" applyBorder="1" applyAlignment="1">
      <alignment vertical="center" wrapText="1"/>
    </xf>
    <xf numFmtId="0" fontId="38" fillId="0" borderId="3" xfId="0" applyFont="1" applyBorder="1" applyAlignment="1">
      <alignment horizontal="center" vertical="center" wrapText="1"/>
    </xf>
    <xf numFmtId="0" fontId="38" fillId="0" borderId="62" xfId="0" applyFont="1" applyBorder="1" applyAlignment="1">
      <alignment horizontal="center" vertical="center"/>
    </xf>
    <xf numFmtId="0" fontId="38" fillId="0" borderId="65" xfId="0" applyFont="1" applyBorder="1" applyAlignment="1">
      <alignment vertical="center" wrapText="1"/>
    </xf>
    <xf numFmtId="0" fontId="38" fillId="0" borderId="65" xfId="0" applyFont="1" applyBorder="1" applyAlignment="1">
      <alignment horizontal="center" vertical="center" wrapText="1"/>
    </xf>
    <xf numFmtId="0" fontId="38" fillId="0" borderId="64" xfId="0" applyFont="1" applyBorder="1" applyAlignment="1">
      <alignment horizontal="center" vertical="center" wrapText="1"/>
    </xf>
    <xf numFmtId="0" fontId="38" fillId="0" borderId="66" xfId="0" applyFont="1" applyBorder="1" applyAlignment="1">
      <alignment horizontal="center" vertical="center"/>
    </xf>
    <xf numFmtId="0" fontId="38" fillId="63" borderId="33" xfId="0" applyFont="1" applyFill="1" applyBorder="1" applyAlignment="1">
      <alignment vertical="center" wrapText="1"/>
    </xf>
    <xf numFmtId="0" fontId="38" fillId="63" borderId="33" xfId="0" applyFont="1" applyFill="1" applyBorder="1" applyAlignment="1">
      <alignment horizontal="center" vertical="center" wrapText="1"/>
    </xf>
    <xf numFmtId="0" fontId="38" fillId="63" borderId="33" xfId="0" applyFont="1" applyFill="1" applyBorder="1" applyAlignment="1">
      <alignment horizontal="center" vertical="center"/>
    </xf>
    <xf numFmtId="0" fontId="38" fillId="63" borderId="12" xfId="0" applyFont="1" applyFill="1" applyBorder="1" applyAlignment="1">
      <alignment vertical="center" wrapText="1"/>
    </xf>
    <xf numFmtId="0" fontId="38" fillId="63" borderId="12" xfId="0" applyFont="1" applyFill="1" applyBorder="1" applyAlignment="1">
      <alignment horizontal="center" vertical="center" wrapText="1"/>
    </xf>
    <xf numFmtId="0" fontId="38" fillId="63" borderId="18" xfId="0" applyFont="1" applyFill="1" applyBorder="1" applyAlignment="1">
      <alignment horizontal="center" vertical="center" wrapText="1"/>
    </xf>
    <xf numFmtId="0" fontId="38" fillId="63" borderId="12" xfId="0" applyFont="1" applyFill="1" applyBorder="1" applyAlignment="1">
      <alignment horizontal="center" vertical="center"/>
    </xf>
    <xf numFmtId="0" fontId="38" fillId="63" borderId="11" xfId="0" applyFont="1" applyFill="1" applyBorder="1" applyAlignment="1">
      <alignment vertical="center" wrapText="1"/>
    </xf>
    <xf numFmtId="0" fontId="38" fillId="63" borderId="11" xfId="0" applyFont="1" applyFill="1" applyBorder="1" applyAlignment="1">
      <alignment horizontal="center" vertical="center" wrapText="1"/>
    </xf>
    <xf numFmtId="0" fontId="38" fillId="63" borderId="11" xfId="0" applyFont="1" applyFill="1" applyBorder="1" applyAlignment="1">
      <alignment horizontal="center" vertical="center"/>
    </xf>
    <xf numFmtId="0" fontId="38" fillId="0" borderId="65" xfId="0" applyFont="1" applyBorder="1" applyAlignment="1">
      <alignment horizontal="left" vertical="center" wrapText="1"/>
    </xf>
    <xf numFmtId="0" fontId="38" fillId="0" borderId="11" xfId="0" applyFont="1" applyBorder="1" applyAlignment="1">
      <alignment vertical="center" wrapText="1"/>
    </xf>
    <xf numFmtId="0" fontId="38" fillId="0" borderId="11" xfId="0" applyFont="1" applyBorder="1" applyAlignment="1">
      <alignment horizontal="center" vertical="center" wrapText="1"/>
    </xf>
    <xf numFmtId="0" fontId="38" fillId="0" borderId="33" xfId="0" applyFont="1" applyBorder="1" applyAlignment="1">
      <alignment horizontal="center" vertical="center" wrapText="1"/>
    </xf>
    <xf numFmtId="0" fontId="38" fillId="0" borderId="56" xfId="0" applyFont="1" applyBorder="1" applyAlignment="1">
      <alignment horizontal="center" vertical="center"/>
    </xf>
    <xf numFmtId="0" fontId="39" fillId="0" borderId="0" xfId="0" applyFont="1"/>
    <xf numFmtId="0" fontId="39" fillId="0" borderId="33" xfId="0" applyFont="1" applyBorder="1" applyAlignment="1">
      <alignment vertical="center" wrapText="1"/>
    </xf>
    <xf numFmtId="0" fontId="40" fillId="49" borderId="68" xfId="114" applyFont="1" applyFill="1" applyBorder="1" applyAlignment="1">
      <alignment horizontal="center" vertical="center" wrapText="1"/>
    </xf>
    <xf numFmtId="0" fontId="38" fillId="0" borderId="68" xfId="0" applyFont="1" applyBorder="1" applyAlignment="1">
      <alignment horizontal="center" vertical="center"/>
    </xf>
    <xf numFmtId="0" fontId="38" fillId="0" borderId="71" xfId="0" applyFont="1" applyBorder="1" applyAlignment="1">
      <alignment horizontal="center" vertical="center"/>
    </xf>
    <xf numFmtId="0" fontId="38" fillId="0" borderId="68" xfId="0" applyFont="1" applyBorder="1" applyAlignment="1">
      <alignment horizontal="left" vertical="center" wrapText="1"/>
    </xf>
    <xf numFmtId="0" fontId="38" fillId="0" borderId="71" xfId="0" applyFont="1" applyBorder="1" applyAlignment="1">
      <alignment horizontal="left" vertical="center" wrapText="1"/>
    </xf>
    <xf numFmtId="0" fontId="40" fillId="62" borderId="59" xfId="115" applyFont="1" applyAlignment="1">
      <alignment horizontal="center" vertical="center" wrapText="1"/>
    </xf>
    <xf numFmtId="0" fontId="41" fillId="64" borderId="59" xfId="115" applyFont="1" applyFill="1" applyAlignment="1">
      <alignment horizontal="center" vertical="center"/>
    </xf>
    <xf numFmtId="0" fontId="41" fillId="65" borderId="59" xfId="115" applyFont="1" applyFill="1" applyAlignment="1">
      <alignment horizontal="center" vertical="center"/>
    </xf>
    <xf numFmtId="0" fontId="41" fillId="64" borderId="59" xfId="115" applyFont="1" applyFill="1" applyAlignment="1">
      <alignment vertical="center"/>
    </xf>
    <xf numFmtId="0" fontId="41" fillId="65" borderId="59" xfId="115" applyFont="1" applyFill="1" applyAlignment="1">
      <alignment vertical="center"/>
    </xf>
    <xf numFmtId="0" fontId="40" fillId="64" borderId="59" xfId="115" applyFont="1" applyFill="1" applyAlignment="1">
      <alignment horizontal="center" vertical="center" wrapText="1"/>
    </xf>
    <xf numFmtId="0" fontId="39" fillId="0" borderId="11" xfId="0" applyFont="1" applyBorder="1" applyAlignment="1">
      <alignment vertical="center" wrapText="1"/>
    </xf>
    <xf numFmtId="0" fontId="39" fillId="0" borderId="11" xfId="0" applyFont="1" applyBorder="1" applyAlignment="1">
      <alignment horizontal="center"/>
    </xf>
    <xf numFmtId="0" fontId="39" fillId="0" borderId="11" xfId="0" applyFont="1" applyBorder="1" applyAlignment="1">
      <alignment horizontal="center" vertical="center" wrapText="1"/>
    </xf>
    <xf numFmtId="0" fontId="5" fillId="0" borderId="0" xfId="0" applyFont="1" applyAlignment="1">
      <alignment horizontal="center" vertical="center"/>
    </xf>
    <xf numFmtId="0" fontId="0" fillId="0" borderId="0" xfId="0" applyAlignment="1">
      <alignment horizontal="center"/>
    </xf>
    <xf numFmtId="0" fontId="46" fillId="0" borderId="0" xfId="0" applyFont="1" applyAlignment="1">
      <alignment horizontal="center" vertical="center"/>
    </xf>
    <xf numFmtId="0" fontId="5" fillId="0" borderId="0" xfId="0" applyFont="1" applyAlignment="1">
      <alignment horizontal="center"/>
    </xf>
    <xf numFmtId="0" fontId="47" fillId="0" borderId="0" xfId="0" applyFont="1" applyAlignment="1">
      <alignment horizontal="center" vertical="center" wrapText="1"/>
    </xf>
    <xf numFmtId="0" fontId="49" fillId="0" borderId="0" xfId="0" applyFont="1"/>
    <xf numFmtId="0" fontId="50" fillId="0" borderId="3" xfId="0" applyFont="1" applyBorder="1" applyAlignment="1">
      <alignment vertical="center" wrapText="1"/>
    </xf>
    <xf numFmtId="0" fontId="50" fillId="0" borderId="3" xfId="0" applyFont="1" applyBorder="1" applyAlignment="1">
      <alignment horizontal="center" vertical="center" wrapText="1"/>
    </xf>
    <xf numFmtId="0" fontId="50" fillId="0" borderId="65" xfId="0" applyFont="1" applyBorder="1" applyAlignment="1">
      <alignment vertical="center" wrapText="1"/>
    </xf>
    <xf numFmtId="0" fontId="50" fillId="0" borderId="65" xfId="0" applyFont="1" applyBorder="1" applyAlignment="1">
      <alignment horizontal="center" vertical="center" wrapText="1"/>
    </xf>
    <xf numFmtId="0" fontId="50" fillId="0" borderId="64" xfId="0" applyFont="1" applyBorder="1" applyAlignment="1">
      <alignment horizontal="center" vertical="center" wrapText="1"/>
    </xf>
    <xf numFmtId="0" fontId="50" fillId="63" borderId="33" xfId="0" applyFont="1" applyFill="1" applyBorder="1" applyAlignment="1">
      <alignment vertical="center" wrapText="1"/>
    </xf>
    <xf numFmtId="0" fontId="50" fillId="63" borderId="33" xfId="0" applyFont="1" applyFill="1" applyBorder="1" applyAlignment="1">
      <alignment horizontal="center" vertical="center" wrapText="1"/>
    </xf>
    <xf numFmtId="0" fontId="50" fillId="63" borderId="12" xfId="0" applyFont="1" applyFill="1" applyBorder="1" applyAlignment="1">
      <alignment vertical="center" wrapText="1"/>
    </xf>
    <xf numFmtId="0" fontId="50" fillId="63" borderId="12" xfId="0" applyFont="1" applyFill="1" applyBorder="1" applyAlignment="1">
      <alignment horizontal="center" vertical="center" wrapText="1"/>
    </xf>
    <xf numFmtId="0" fontId="50" fillId="63" borderId="18" xfId="0" applyFont="1" applyFill="1" applyBorder="1" applyAlignment="1">
      <alignment horizontal="center" vertical="center" wrapText="1"/>
    </xf>
    <xf numFmtId="0" fontId="50" fillId="63" borderId="11" xfId="0" applyFont="1" applyFill="1" applyBorder="1" applyAlignment="1">
      <alignment vertical="center" wrapText="1"/>
    </xf>
    <xf numFmtId="0" fontId="50" fillId="63" borderId="11" xfId="0" applyFont="1" applyFill="1" applyBorder="1" applyAlignment="1">
      <alignment horizontal="center" vertical="center" wrapText="1"/>
    </xf>
    <xf numFmtId="0" fontId="50" fillId="0" borderId="65" xfId="0" applyFont="1" applyBorder="1" applyAlignment="1">
      <alignment horizontal="left" vertical="center" wrapText="1"/>
    </xf>
    <xf numFmtId="0" fontId="50" fillId="0" borderId="11" xfId="0" applyFont="1" applyBorder="1" applyAlignment="1">
      <alignment vertical="center" wrapText="1"/>
    </xf>
    <xf numFmtId="0" fontId="50" fillId="0" borderId="11" xfId="0" applyFont="1" applyBorder="1" applyAlignment="1">
      <alignment horizontal="center" vertical="center" wrapText="1"/>
    </xf>
    <xf numFmtId="0" fontId="50" fillId="0" borderId="33" xfId="0" applyFont="1" applyBorder="1" applyAlignment="1">
      <alignment horizontal="center" vertical="center" wrapText="1"/>
    </xf>
    <xf numFmtId="0" fontId="50" fillId="0" borderId="33" xfId="0" applyFont="1" applyBorder="1" applyAlignment="1">
      <alignment vertical="center" wrapText="1"/>
    </xf>
    <xf numFmtId="0" fontId="50" fillId="0" borderId="11" xfId="0" applyFont="1" applyBorder="1" applyAlignment="1">
      <alignment horizontal="center"/>
    </xf>
    <xf numFmtId="0" fontId="3" fillId="0" borderId="0" xfId="0" applyFont="1" applyProtection="1">
      <protection locked="0"/>
    </xf>
    <xf numFmtId="0" fontId="3" fillId="64" borderId="59" xfId="115" applyFont="1" applyFill="1" applyAlignment="1">
      <alignment vertical="center"/>
    </xf>
    <xf numFmtId="0" fontId="3" fillId="64" borderId="59" xfId="115" applyFont="1" applyFill="1" applyAlignment="1">
      <alignment horizontal="center" vertical="center"/>
    </xf>
    <xf numFmtId="0" fontId="5" fillId="64" borderId="59" xfId="115" applyFont="1" applyFill="1" applyAlignment="1">
      <alignment horizontal="center" vertical="center" wrapText="1"/>
    </xf>
    <xf numFmtId="0" fontId="5" fillId="68" borderId="68" xfId="114" applyFont="1" applyFill="1" applyBorder="1" applyAlignment="1">
      <alignment horizontal="center" vertical="center" wrapText="1"/>
    </xf>
    <xf numFmtId="0" fontId="48" fillId="0" borderId="68" xfId="0" applyFont="1" applyBorder="1" applyAlignment="1">
      <alignment horizontal="center" vertical="center"/>
    </xf>
    <xf numFmtId="0" fontId="51" fillId="0" borderId="68" xfId="0" applyFont="1" applyBorder="1" applyAlignment="1">
      <alignment horizontal="left" vertical="center" wrapText="1"/>
    </xf>
    <xf numFmtId="0" fontId="51" fillId="0" borderId="71" xfId="0" applyFont="1" applyBorder="1" applyAlignment="1">
      <alignment horizontal="left" vertical="center" wrapText="1"/>
    </xf>
    <xf numFmtId="0" fontId="43" fillId="64" borderId="59" xfId="115" applyFont="1" applyFill="1" applyAlignment="1">
      <alignment vertical="center"/>
    </xf>
    <xf numFmtId="0" fontId="43" fillId="64" borderId="59" xfId="115" applyFont="1" applyFill="1" applyAlignment="1">
      <alignment horizontal="center" vertical="center"/>
    </xf>
    <xf numFmtId="0" fontId="43" fillId="65" borderId="59" xfId="115" applyFont="1" applyFill="1" applyAlignment="1">
      <alignment vertical="center"/>
    </xf>
    <xf numFmtId="0" fontId="43" fillId="65" borderId="59" xfId="115" applyFont="1" applyFill="1" applyAlignment="1">
      <alignment horizontal="center" vertical="center"/>
    </xf>
    <xf numFmtId="0" fontId="52" fillId="68" borderId="35" xfId="0" applyFont="1" applyFill="1" applyBorder="1" applyAlignment="1">
      <alignment horizontal="center" vertical="center" wrapText="1"/>
    </xf>
    <xf numFmtId="0" fontId="51" fillId="0" borderId="62" xfId="0" applyFont="1" applyBorder="1" applyAlignment="1">
      <alignment horizontal="center" vertical="center"/>
    </xf>
    <xf numFmtId="0" fontId="51" fillId="0" borderId="66" xfId="0" applyFont="1" applyBorder="1" applyAlignment="1">
      <alignment horizontal="center" vertical="center"/>
    </xf>
    <xf numFmtId="0" fontId="51" fillId="63" borderId="33" xfId="0" applyFont="1" applyFill="1" applyBorder="1" applyAlignment="1">
      <alignment horizontal="center" vertical="center"/>
    </xf>
    <xf numFmtId="0" fontId="51" fillId="63" borderId="12" xfId="0" applyFont="1" applyFill="1" applyBorder="1" applyAlignment="1">
      <alignment horizontal="center" vertical="center"/>
    </xf>
    <xf numFmtId="0" fontId="51" fillId="63" borderId="11" xfId="0" applyFont="1" applyFill="1" applyBorder="1" applyAlignment="1">
      <alignment horizontal="center" vertical="center"/>
    </xf>
    <xf numFmtId="0" fontId="51" fillId="0" borderId="56" xfId="0" applyFont="1" applyBorder="1" applyAlignment="1">
      <alignment horizontal="center" vertical="center"/>
    </xf>
    <xf numFmtId="0" fontId="53" fillId="68" borderId="35" xfId="0" applyFont="1" applyFill="1" applyBorder="1" applyAlignment="1">
      <alignment vertical="center" wrapText="1"/>
    </xf>
    <xf numFmtId="0" fontId="53" fillId="68" borderId="34" xfId="0" applyFont="1" applyFill="1" applyBorder="1" applyAlignment="1">
      <alignment horizontal="center" vertical="center" wrapText="1"/>
    </xf>
    <xf numFmtId="0" fontId="46" fillId="68" borderId="59" xfId="115" applyFont="1" applyFill="1" applyAlignment="1">
      <alignment horizontal="center" vertical="center" wrapText="1"/>
    </xf>
    <xf numFmtId="0" fontId="54" fillId="0" borderId="68" xfId="0" applyFont="1" applyBorder="1" applyAlignment="1">
      <alignment horizontal="center" vertical="center"/>
    </xf>
    <xf numFmtId="0" fontId="54" fillId="0" borderId="71" xfId="0" applyFont="1" applyBorder="1" applyAlignment="1">
      <alignment horizontal="center" vertical="center"/>
    </xf>
    <xf numFmtId="0" fontId="4" fillId="68" borderId="68" xfId="114" applyFont="1" applyFill="1" applyBorder="1" applyAlignment="1">
      <alignment horizontal="center" vertical="center" wrapText="1"/>
    </xf>
    <xf numFmtId="0" fontId="28" fillId="61" borderId="35" xfId="0" applyFont="1" applyFill="1" applyBorder="1" applyAlignment="1">
      <alignment horizontal="center" vertical="center" wrapText="1"/>
    </xf>
    <xf numFmtId="0" fontId="28" fillId="0" borderId="35" xfId="0" applyFont="1" applyBorder="1" applyAlignment="1">
      <alignment horizontal="center" vertical="center" wrapText="1"/>
    </xf>
    <xf numFmtId="0" fontId="45" fillId="53" borderId="11" xfId="0" applyFont="1" applyFill="1" applyBorder="1" applyAlignment="1">
      <alignment horizontal="center" vertical="center"/>
    </xf>
    <xf numFmtId="0" fontId="45" fillId="51" borderId="11" xfId="0" applyFont="1" applyFill="1" applyBorder="1" applyAlignment="1">
      <alignment horizontal="center" vertical="center"/>
    </xf>
    <xf numFmtId="0" fontId="45" fillId="50" borderId="11" xfId="0" applyFont="1" applyFill="1" applyBorder="1" applyAlignment="1">
      <alignment horizontal="center" vertical="center"/>
    </xf>
    <xf numFmtId="0" fontId="3" fillId="0" borderId="0" xfId="0" applyFont="1"/>
    <xf numFmtId="0" fontId="3" fillId="0" borderId="0" xfId="0" applyFont="1" applyAlignment="1">
      <alignment horizontal="center" vertical="center"/>
    </xf>
    <xf numFmtId="0" fontId="0" fillId="61" borderId="0" xfId="0" applyFill="1"/>
    <xf numFmtId="0" fontId="45" fillId="61" borderId="11" xfId="0" applyFont="1" applyFill="1" applyBorder="1" applyAlignment="1">
      <alignment horizontal="center" vertical="center"/>
    </xf>
    <xf numFmtId="0" fontId="45" fillId="84" borderId="11" xfId="0" applyFont="1" applyFill="1" applyBorder="1" applyAlignment="1">
      <alignment horizontal="center" vertical="center"/>
    </xf>
    <xf numFmtId="0" fontId="46" fillId="0" borderId="0" xfId="0" applyFont="1" applyAlignment="1">
      <alignment horizontal="center" vertical="center" wrapText="1"/>
    </xf>
    <xf numFmtId="0" fontId="69" fillId="75" borderId="54" xfId="117" applyFont="1" applyFill="1" applyBorder="1" applyAlignment="1">
      <alignment horizontal="center" vertical="center" wrapText="1"/>
    </xf>
    <xf numFmtId="0" fontId="69" fillId="61" borderId="54" xfId="117" applyFont="1" applyFill="1" applyBorder="1" applyAlignment="1">
      <alignment horizontal="center" vertical="center" wrapText="1"/>
    </xf>
    <xf numFmtId="0" fontId="71" fillId="61" borderId="56" xfId="117" applyFont="1" applyFill="1" applyBorder="1" applyAlignment="1">
      <alignment horizontal="center" vertical="center" wrapText="1"/>
    </xf>
    <xf numFmtId="0" fontId="71" fillId="75" borderId="56" xfId="117" applyFont="1" applyFill="1" applyBorder="1" applyAlignment="1">
      <alignment horizontal="center" vertical="center" wrapText="1"/>
    </xf>
    <xf numFmtId="0" fontId="69" fillId="57" borderId="54" xfId="117" applyFont="1" applyFill="1" applyBorder="1" applyAlignment="1">
      <alignment horizontal="center" vertical="center" wrapText="1"/>
    </xf>
    <xf numFmtId="0" fontId="71" fillId="57" borderId="56" xfId="117" applyFont="1" applyFill="1" applyBorder="1" applyAlignment="1">
      <alignment horizontal="center" vertical="center" wrapText="1"/>
    </xf>
    <xf numFmtId="0" fontId="69" fillId="75" borderId="73" xfId="117" applyFont="1" applyFill="1" applyBorder="1" applyAlignment="1">
      <alignment horizontal="center" vertical="center" wrapText="1"/>
    </xf>
    <xf numFmtId="0" fontId="71" fillId="75" borderId="66" xfId="117" applyFont="1" applyFill="1" applyBorder="1" applyAlignment="1">
      <alignment horizontal="center" vertical="center" wrapText="1"/>
    </xf>
    <xf numFmtId="0" fontId="69" fillId="75" borderId="77" xfId="117" applyFont="1" applyFill="1" applyBorder="1" applyAlignment="1">
      <alignment horizontal="center" vertical="center" wrapText="1"/>
    </xf>
    <xf numFmtId="0" fontId="71" fillId="75" borderId="77" xfId="117" applyFont="1" applyFill="1" applyBorder="1" applyAlignment="1">
      <alignment horizontal="center" vertical="center" wrapText="1"/>
    </xf>
    <xf numFmtId="0" fontId="71" fillId="57" borderId="54" xfId="117" applyFont="1" applyFill="1" applyBorder="1" applyAlignment="1">
      <alignment horizontal="center" vertical="center" wrapText="1"/>
    </xf>
    <xf numFmtId="0" fontId="71" fillId="75" borderId="54" xfId="117" applyFont="1" applyFill="1" applyBorder="1" applyAlignment="1">
      <alignment horizontal="center" vertical="center" wrapText="1"/>
    </xf>
    <xf numFmtId="0" fontId="72" fillId="75" borderId="78" xfId="117" applyFont="1" applyFill="1" applyBorder="1" applyAlignment="1">
      <alignment horizontal="center" vertical="center" wrapText="1"/>
    </xf>
    <xf numFmtId="0" fontId="72" fillId="57" borderId="56" xfId="117" applyFont="1" applyFill="1" applyBorder="1" applyAlignment="1">
      <alignment horizontal="center" vertical="center" wrapText="1"/>
    </xf>
    <xf numFmtId="0" fontId="72" fillId="75" borderId="56" xfId="117" applyFont="1" applyFill="1" applyBorder="1" applyAlignment="1">
      <alignment horizontal="center" vertical="center" wrapText="1"/>
    </xf>
    <xf numFmtId="0" fontId="72" fillId="57" borderId="54" xfId="117" applyFont="1" applyFill="1" applyBorder="1" applyAlignment="1">
      <alignment horizontal="center" vertical="center" wrapText="1"/>
    </xf>
    <xf numFmtId="0" fontId="72" fillId="61" borderId="54" xfId="117" applyFont="1" applyFill="1" applyBorder="1" applyAlignment="1">
      <alignment horizontal="center" vertical="center" wrapText="1"/>
    </xf>
    <xf numFmtId="0" fontId="72" fillId="75" borderId="54" xfId="117" applyFont="1" applyFill="1" applyBorder="1" applyAlignment="1">
      <alignment horizontal="center" vertical="center" wrapText="1"/>
    </xf>
    <xf numFmtId="0" fontId="72" fillId="75" borderId="73" xfId="117" applyFont="1" applyFill="1" applyBorder="1" applyAlignment="1">
      <alignment horizontal="center" vertical="center" wrapText="1"/>
    </xf>
    <xf numFmtId="0" fontId="66" fillId="77" borderId="11" xfId="116" applyFont="1" applyFill="1" applyBorder="1" applyAlignment="1">
      <alignment horizontal="left" vertical="center" wrapText="1"/>
    </xf>
    <xf numFmtId="0" fontId="66" fillId="78" borderId="65" xfId="116" applyFont="1" applyFill="1" applyBorder="1" applyAlignment="1">
      <alignment horizontal="left" vertical="center" wrapText="1"/>
    </xf>
    <xf numFmtId="0" fontId="46" fillId="53" borderId="0" xfId="0" applyFont="1" applyFill="1" applyAlignment="1">
      <alignment horizontal="center" vertical="center" wrapText="1"/>
    </xf>
    <xf numFmtId="0" fontId="46" fillId="84" borderId="0" xfId="0" applyFont="1" applyFill="1" applyAlignment="1">
      <alignment horizontal="center" vertical="center" wrapText="1"/>
    </xf>
    <xf numFmtId="0" fontId="46" fillId="51" borderId="0" xfId="0" applyFont="1" applyFill="1" applyAlignment="1">
      <alignment horizontal="center" vertical="center" wrapText="1"/>
    </xf>
    <xf numFmtId="0" fontId="46" fillId="69" borderId="0" xfId="0" applyFont="1" applyFill="1" applyAlignment="1">
      <alignment horizontal="center" vertical="center" wrapText="1"/>
    </xf>
    <xf numFmtId="0" fontId="46" fillId="50" borderId="0" xfId="0" applyFont="1" applyFill="1" applyAlignment="1">
      <alignment horizontal="center" vertical="center" wrapText="1"/>
    </xf>
    <xf numFmtId="0" fontId="4" fillId="84" borderId="11" xfId="0" applyFont="1" applyFill="1" applyBorder="1" applyAlignment="1">
      <alignment horizontal="center" vertical="center"/>
    </xf>
    <xf numFmtId="0" fontId="4" fillId="51" borderId="11" xfId="0" applyFont="1" applyFill="1" applyBorder="1" applyAlignment="1">
      <alignment horizontal="center" vertical="center"/>
    </xf>
    <xf numFmtId="0" fontId="4" fillId="0" borderId="0" xfId="0" applyFont="1" applyAlignment="1">
      <alignment horizontal="center" vertical="center"/>
    </xf>
    <xf numFmtId="0" fontId="4" fillId="50" borderId="11" xfId="0" applyFont="1" applyFill="1" applyBorder="1" applyAlignment="1">
      <alignment horizontal="center" vertical="center"/>
    </xf>
    <xf numFmtId="0" fontId="27" fillId="0" borderId="0" xfId="0" applyFont="1"/>
    <xf numFmtId="0" fontId="45" fillId="61" borderId="2" xfId="0" applyFont="1" applyFill="1" applyBorder="1" applyAlignment="1">
      <alignment horizontal="center" vertical="center"/>
    </xf>
    <xf numFmtId="0" fontId="45" fillId="84" borderId="3" xfId="0" applyFont="1" applyFill="1" applyBorder="1" applyAlignment="1">
      <alignment horizontal="center" vertical="center"/>
    </xf>
    <xf numFmtId="0" fontId="45" fillId="53" borderId="62" xfId="0" applyFont="1" applyFill="1" applyBorder="1" applyAlignment="1">
      <alignment horizontal="center" vertical="center"/>
    </xf>
    <xf numFmtId="0" fontId="45" fillId="61" borderId="54" xfId="0" applyFont="1" applyFill="1" applyBorder="1" applyAlignment="1">
      <alignment horizontal="center" vertical="center"/>
    </xf>
    <xf numFmtId="0" fontId="45" fillId="53" borderId="56" xfId="0" applyFont="1" applyFill="1" applyBorder="1" applyAlignment="1">
      <alignment horizontal="center" vertical="center"/>
    </xf>
    <xf numFmtId="0" fontId="0" fillId="0" borderId="52" xfId="0" applyBorder="1"/>
    <xf numFmtId="0" fontId="0" fillId="0" borderId="44" xfId="0" applyBorder="1"/>
    <xf numFmtId="0" fontId="46" fillId="0" borderId="44" xfId="0" applyFont="1" applyBorder="1" applyAlignment="1">
      <alignment horizontal="center" vertical="center"/>
    </xf>
    <xf numFmtId="0" fontId="5" fillId="51" borderId="65" xfId="0" applyFont="1" applyFill="1" applyBorder="1" applyAlignment="1">
      <alignment horizontal="center" vertical="center"/>
    </xf>
    <xf numFmtId="0" fontId="5" fillId="0" borderId="37" xfId="0" applyFont="1" applyBorder="1" applyAlignment="1">
      <alignment horizontal="center" vertical="center"/>
    </xf>
    <xf numFmtId="0" fontId="69" fillId="53" borderId="34" xfId="117" applyFont="1" applyFill="1" applyBorder="1" applyAlignment="1">
      <alignment horizontal="center" vertical="center" wrapText="1"/>
    </xf>
    <xf numFmtId="0" fontId="69" fillId="50" borderId="34" xfId="117" applyFont="1" applyFill="1" applyBorder="1" applyAlignment="1">
      <alignment horizontal="center" vertical="center" wrapText="1"/>
    </xf>
    <xf numFmtId="0" fontId="5" fillId="71" borderId="56" xfId="0" applyFont="1" applyFill="1" applyBorder="1" applyAlignment="1">
      <alignment horizontal="center" vertical="center" wrapText="1"/>
    </xf>
    <xf numFmtId="0" fontId="78" fillId="52" borderId="54" xfId="0" applyFont="1" applyFill="1" applyBorder="1" applyAlignment="1">
      <alignment horizontal="center" vertical="center"/>
    </xf>
    <xf numFmtId="0" fontId="78" fillId="51" borderId="54" xfId="0" applyFont="1" applyFill="1" applyBorder="1" applyAlignment="1">
      <alignment horizontal="center" vertical="center"/>
    </xf>
    <xf numFmtId="0" fontId="78" fillId="69" borderId="54" xfId="0" applyFont="1" applyFill="1" applyBorder="1" applyAlignment="1">
      <alignment horizontal="center" vertical="center"/>
    </xf>
    <xf numFmtId="0" fontId="78" fillId="50" borderId="73" xfId="0" applyFont="1" applyFill="1" applyBorder="1" applyAlignment="1">
      <alignment horizontal="center" vertical="center"/>
    </xf>
    <xf numFmtId="0" fontId="79" fillId="0" borderId="0" xfId="0" applyFont="1"/>
    <xf numFmtId="0" fontId="56" fillId="61" borderId="0" xfId="0" applyFont="1" applyFill="1" applyAlignment="1">
      <alignment horizontal="center" vertical="center"/>
    </xf>
    <xf numFmtId="0" fontId="79" fillId="0" borderId="11" xfId="0" applyFont="1" applyBorder="1" applyAlignment="1">
      <alignment horizontal="center" vertical="center"/>
    </xf>
    <xf numFmtId="0" fontId="79" fillId="0" borderId="65" xfId="0" applyFont="1" applyBorder="1" applyAlignment="1">
      <alignment horizontal="center" vertical="center"/>
    </xf>
    <xf numFmtId="0" fontId="79" fillId="0" borderId="33" xfId="0" applyFont="1" applyBorder="1" applyAlignment="1">
      <alignment horizontal="center" vertical="center"/>
    </xf>
    <xf numFmtId="0" fontId="70" fillId="69" borderId="54" xfId="0" applyFont="1" applyFill="1" applyBorder="1" applyAlignment="1">
      <alignment horizontal="center" vertical="center"/>
    </xf>
    <xf numFmtId="0" fontId="70" fillId="51" borderId="54" xfId="0" applyFont="1" applyFill="1" applyBorder="1" applyAlignment="1">
      <alignment horizontal="center" vertical="center"/>
    </xf>
    <xf numFmtId="0" fontId="70" fillId="84" borderId="54" xfId="0" applyFont="1" applyFill="1" applyBorder="1" applyAlignment="1">
      <alignment horizontal="center" vertical="center"/>
    </xf>
    <xf numFmtId="0" fontId="56" fillId="61" borderId="0" xfId="0" applyFont="1" applyFill="1" applyAlignment="1">
      <alignment vertical="center"/>
    </xf>
    <xf numFmtId="0" fontId="70" fillId="50" borderId="73" xfId="0" applyFont="1" applyFill="1" applyBorder="1" applyAlignment="1">
      <alignment horizontal="center" vertical="center"/>
    </xf>
    <xf numFmtId="0" fontId="81" fillId="85" borderId="79" xfId="0" applyFont="1" applyFill="1" applyBorder="1" applyAlignment="1">
      <alignment horizontal="center" vertical="center"/>
    </xf>
    <xf numFmtId="0" fontId="70" fillId="53" borderId="77" xfId="0" applyFont="1" applyFill="1" applyBorder="1" applyAlignment="1">
      <alignment horizontal="center" vertical="center"/>
    </xf>
    <xf numFmtId="0" fontId="81" fillId="85" borderId="4" xfId="0" applyFont="1" applyFill="1" applyBorder="1" applyAlignment="1">
      <alignment horizontal="center" vertical="center"/>
    </xf>
    <xf numFmtId="0" fontId="81" fillId="85" borderId="76" xfId="0" applyFont="1" applyFill="1" applyBorder="1" applyAlignment="1">
      <alignment horizontal="center" vertical="center"/>
    </xf>
    <xf numFmtId="0" fontId="78" fillId="53" borderId="2" xfId="0" applyFont="1" applyFill="1" applyBorder="1" applyAlignment="1">
      <alignment horizontal="center" vertical="center"/>
    </xf>
    <xf numFmtId="9" fontId="83" fillId="0" borderId="62" xfId="0" applyNumberFormat="1" applyFont="1" applyBorder="1" applyAlignment="1">
      <alignment horizontal="center" vertical="center" wrapText="1"/>
    </xf>
    <xf numFmtId="9" fontId="83" fillId="0" borderId="56" xfId="0" applyNumberFormat="1" applyFont="1" applyBorder="1" applyAlignment="1">
      <alignment horizontal="center" vertical="center" wrapText="1"/>
    </xf>
    <xf numFmtId="9" fontId="83" fillId="0" borderId="66" xfId="0" applyNumberFormat="1" applyFont="1" applyBorder="1" applyAlignment="1">
      <alignment horizontal="center" vertical="center" wrapText="1"/>
    </xf>
    <xf numFmtId="0" fontId="81" fillId="85" borderId="80" xfId="0" applyFont="1" applyFill="1" applyBorder="1" applyAlignment="1">
      <alignment horizontal="center" vertical="center" wrapText="1"/>
    </xf>
    <xf numFmtId="0" fontId="79" fillId="0" borderId="0" xfId="0" applyFont="1" applyAlignment="1">
      <alignment vertical="center"/>
    </xf>
    <xf numFmtId="0" fontId="62" fillId="0" borderId="0" xfId="0" applyFont="1" applyAlignment="1">
      <alignment vertical="center"/>
    </xf>
    <xf numFmtId="0" fontId="68" fillId="61" borderId="0" xfId="116" applyFont="1" applyFill="1" applyAlignment="1" applyProtection="1">
      <alignment vertical="center"/>
      <protection locked="0"/>
    </xf>
    <xf numFmtId="0" fontId="94" fillId="61" borderId="0" xfId="116" applyFont="1" applyFill="1" applyAlignment="1" applyProtection="1">
      <alignment horizontal="center" vertical="center"/>
      <protection locked="0"/>
    </xf>
    <xf numFmtId="0" fontId="68" fillId="61" borderId="0" xfId="116" applyFont="1" applyFill="1" applyAlignment="1">
      <alignment vertical="center"/>
    </xf>
    <xf numFmtId="0" fontId="94" fillId="84" borderId="2" xfId="116" applyFont="1" applyFill="1" applyBorder="1" applyAlignment="1">
      <alignment horizontal="center" vertical="center" wrapText="1"/>
    </xf>
    <xf numFmtId="0" fontId="94" fillId="84" borderId="3" xfId="116" applyFont="1" applyFill="1" applyBorder="1" applyAlignment="1">
      <alignment horizontal="center" vertical="center" wrapText="1"/>
    </xf>
    <xf numFmtId="0" fontId="94" fillId="53" borderId="62" xfId="116" applyFont="1" applyFill="1" applyBorder="1" applyAlignment="1">
      <alignment horizontal="center" vertical="center" wrapText="1"/>
    </xf>
    <xf numFmtId="0" fontId="94" fillId="61" borderId="0" xfId="116" applyFont="1" applyFill="1" applyAlignment="1">
      <alignment horizontal="center" vertical="center"/>
    </xf>
    <xf numFmtId="9" fontId="70" fillId="61" borderId="0" xfId="116" applyNumberFormat="1" applyFont="1" applyFill="1" applyAlignment="1">
      <alignment vertical="center"/>
    </xf>
    <xf numFmtId="0" fontId="94" fillId="51" borderId="54" xfId="116" applyFont="1" applyFill="1" applyBorder="1" applyAlignment="1">
      <alignment horizontal="center" vertical="center" wrapText="1"/>
    </xf>
    <xf numFmtId="0" fontId="94" fillId="51" borderId="11" xfId="116" applyFont="1" applyFill="1" applyBorder="1" applyAlignment="1">
      <alignment horizontal="center" vertical="center" wrapText="1"/>
    </xf>
    <xf numFmtId="0" fontId="94" fillId="84" borderId="11" xfId="116" applyFont="1" applyFill="1" applyBorder="1" applyAlignment="1">
      <alignment horizontal="center" vertical="center" wrapText="1"/>
    </xf>
    <xf numFmtId="0" fontId="94" fillId="53" borderId="56" xfId="116" applyFont="1" applyFill="1" applyBorder="1" applyAlignment="1">
      <alignment horizontal="center" vertical="center" wrapText="1"/>
    </xf>
    <xf numFmtId="0" fontId="94" fillId="50" borderId="54" xfId="116" applyFont="1" applyFill="1" applyBorder="1" applyAlignment="1">
      <alignment horizontal="center" vertical="center" wrapText="1"/>
    </xf>
    <xf numFmtId="0" fontId="94" fillId="50" borderId="73" xfId="116" applyFont="1" applyFill="1" applyBorder="1" applyAlignment="1">
      <alignment horizontal="center" vertical="center" wrapText="1"/>
    </xf>
    <xf numFmtId="0" fontId="94" fillId="50" borderId="65" xfId="116" applyFont="1" applyFill="1" applyBorder="1" applyAlignment="1">
      <alignment horizontal="center" vertical="center" wrapText="1"/>
    </xf>
    <xf numFmtId="0" fontId="94" fillId="51" borderId="65" xfId="116" applyFont="1" applyFill="1" applyBorder="1" applyAlignment="1">
      <alignment horizontal="center" vertical="center" wrapText="1"/>
    </xf>
    <xf numFmtId="0" fontId="94" fillId="84" borderId="65" xfId="116" applyFont="1" applyFill="1" applyBorder="1" applyAlignment="1">
      <alignment horizontal="center" vertical="center" wrapText="1"/>
    </xf>
    <xf numFmtId="0" fontId="94" fillId="53" borderId="66" xfId="116" applyFont="1" applyFill="1" applyBorder="1" applyAlignment="1">
      <alignment horizontal="center" vertical="center" wrapText="1"/>
    </xf>
    <xf numFmtId="0" fontId="68" fillId="61" borderId="0" xfId="116" applyFont="1" applyFill="1" applyAlignment="1" applyProtection="1">
      <alignment horizontal="center" vertical="center"/>
      <protection locked="0"/>
    </xf>
    <xf numFmtId="0" fontId="92" fillId="0" borderId="0" xfId="0" applyFont="1" applyProtection="1">
      <protection locked="0"/>
    </xf>
    <xf numFmtId="0" fontId="98" fillId="0" borderId="0" xfId="0" applyFont="1"/>
    <xf numFmtId="0" fontId="70" fillId="61" borderId="0" xfId="116" applyFont="1" applyFill="1" applyAlignment="1" applyProtection="1">
      <alignment horizontal="center" vertical="center"/>
      <protection locked="0"/>
    </xf>
    <xf numFmtId="0" fontId="62" fillId="0" borderId="0" xfId="0" applyFont="1"/>
    <xf numFmtId="0" fontId="62" fillId="0" borderId="0" xfId="0" applyFont="1" applyAlignment="1">
      <alignment horizontal="center"/>
    </xf>
    <xf numFmtId="0" fontId="62" fillId="0" borderId="0" xfId="0" applyFont="1" applyAlignment="1">
      <alignment horizontal="center" vertical="center"/>
    </xf>
    <xf numFmtId="0" fontId="63" fillId="0" borderId="0" xfId="0" applyFont="1"/>
    <xf numFmtId="9" fontId="89" fillId="0" borderId="11" xfId="0" applyNumberFormat="1" applyFont="1" applyBorder="1" applyAlignment="1">
      <alignment horizontal="right" vertical="top" wrapText="1"/>
    </xf>
    <xf numFmtId="0" fontId="89" fillId="53" borderId="11" xfId="0" applyFont="1" applyFill="1" applyBorder="1" applyAlignment="1">
      <alignment horizontal="left" vertical="center"/>
    </xf>
    <xf numFmtId="0" fontId="89" fillId="0" borderId="11" xfId="0" applyFont="1" applyBorder="1" applyAlignment="1">
      <alignment horizontal="left" vertical="center" wrapText="1"/>
    </xf>
    <xf numFmtId="0" fontId="62" fillId="0" borderId="11" xfId="0" applyFont="1" applyBorder="1"/>
    <xf numFmtId="0" fontId="62" fillId="53" borderId="11" xfId="0" applyFont="1" applyFill="1" applyBorder="1" applyAlignment="1">
      <alignment horizontal="center" vertical="center"/>
    </xf>
    <xf numFmtId="0" fontId="89" fillId="84" borderId="11" xfId="0" applyFont="1" applyFill="1" applyBorder="1" applyAlignment="1">
      <alignment horizontal="left" vertical="center"/>
    </xf>
    <xf numFmtId="0" fontId="89" fillId="51" borderId="11" xfId="0" applyFont="1" applyFill="1" applyBorder="1" applyAlignment="1">
      <alignment horizontal="left" vertical="center"/>
    </xf>
    <xf numFmtId="0" fontId="89" fillId="69" borderId="11" xfId="0" applyFont="1" applyFill="1" applyBorder="1" applyAlignment="1">
      <alignment horizontal="left" vertical="center"/>
    </xf>
    <xf numFmtId="0" fontId="62" fillId="52" borderId="11" xfId="0" applyFont="1" applyFill="1" applyBorder="1" applyAlignment="1">
      <alignment horizontal="center" vertical="center"/>
    </xf>
    <xf numFmtId="0" fontId="89" fillId="50" borderId="11" xfId="0" applyFont="1" applyFill="1" applyBorder="1" applyAlignment="1">
      <alignment horizontal="left" vertical="center"/>
    </xf>
    <xf numFmtId="0" fontId="42" fillId="0" borderId="0" xfId="0" applyFont="1"/>
    <xf numFmtId="0" fontId="62" fillId="51" borderId="11" xfId="0" applyFont="1" applyFill="1" applyBorder="1" applyAlignment="1">
      <alignment horizontal="center" vertical="center"/>
    </xf>
    <xf numFmtId="0" fontId="90" fillId="0" borderId="0" xfId="0" applyFont="1"/>
    <xf numFmtId="0" fontId="62" fillId="50" borderId="11" xfId="0" applyFont="1" applyFill="1" applyBorder="1" applyAlignment="1">
      <alignment horizontal="center" vertical="center"/>
    </xf>
    <xf numFmtId="0" fontId="62" fillId="0" borderId="0" xfId="0" applyFont="1" applyAlignment="1">
      <alignment wrapText="1"/>
    </xf>
    <xf numFmtId="9" fontId="62" fillId="0" borderId="0" xfId="0" applyNumberFormat="1" applyFont="1" applyAlignment="1">
      <alignment wrapText="1"/>
    </xf>
    <xf numFmtId="9" fontId="62" fillId="0" borderId="0" xfId="0" applyNumberFormat="1" applyFont="1"/>
    <xf numFmtId="0" fontId="62" fillId="0" borderId="0" xfId="116" applyFont="1"/>
    <xf numFmtId="0" fontId="62" fillId="69" borderId="0" xfId="0" applyFont="1" applyFill="1" applyAlignment="1">
      <alignment horizontal="center" vertical="center"/>
    </xf>
    <xf numFmtId="0" fontId="62" fillId="0" borderId="0" xfId="0" applyFont="1" applyAlignment="1">
      <alignment horizontal="center" vertical="center" wrapText="1"/>
    </xf>
    <xf numFmtId="0" fontId="62" fillId="85" borderId="0" xfId="0" applyFont="1" applyFill="1" applyAlignment="1">
      <alignment horizontal="center" vertical="center" wrapText="1"/>
    </xf>
    <xf numFmtId="0" fontId="62" fillId="51" borderId="0" xfId="0" applyFont="1" applyFill="1" applyAlignment="1">
      <alignment horizontal="center" vertical="center"/>
    </xf>
    <xf numFmtId="0" fontId="62" fillId="86" borderId="0" xfId="0" applyFont="1" applyFill="1" applyAlignment="1">
      <alignment horizontal="center" vertical="center" wrapText="1"/>
    </xf>
    <xf numFmtId="0" fontId="62" fillId="53" borderId="0" xfId="0" applyFont="1" applyFill="1" applyAlignment="1">
      <alignment horizontal="center" vertical="center"/>
    </xf>
    <xf numFmtId="0" fontId="62" fillId="61" borderId="0" xfId="0" applyFont="1" applyFill="1" applyAlignment="1">
      <alignment horizontal="center" vertical="center"/>
    </xf>
    <xf numFmtId="0" fontId="63" fillId="0" borderId="0" xfId="0" applyFont="1" applyAlignment="1">
      <alignment horizontal="center" vertical="center"/>
    </xf>
    <xf numFmtId="0" fontId="62" fillId="0" borderId="7" xfId="0" applyFont="1" applyBorder="1" applyAlignment="1">
      <alignment horizontal="center"/>
    </xf>
    <xf numFmtId="0" fontId="62" fillId="0" borderId="8" xfId="0" applyFont="1" applyBorder="1" applyAlignment="1">
      <alignment horizontal="center"/>
    </xf>
    <xf numFmtId="0" fontId="62" fillId="0" borderId="41" xfId="0" applyFont="1" applyBorder="1" applyAlignment="1">
      <alignment horizontal="center"/>
    </xf>
    <xf numFmtId="0" fontId="62" fillId="0" borderId="52" xfId="0" applyFont="1" applyBorder="1" applyAlignment="1">
      <alignment horizontal="center"/>
    </xf>
    <xf numFmtId="0" fontId="63" fillId="0" borderId="0" xfId="0" applyFont="1" applyAlignment="1">
      <alignment horizontal="center"/>
    </xf>
    <xf numFmtId="0" fontId="0" fillId="0" borderId="52" xfId="0" applyBorder="1" applyAlignment="1">
      <alignment horizontal="center"/>
    </xf>
    <xf numFmtId="0" fontId="62" fillId="0" borderId="54" xfId="0" applyFont="1" applyBorder="1"/>
    <xf numFmtId="0" fontId="62" fillId="0" borderId="13" xfId="0" applyFont="1" applyBorder="1" applyAlignment="1">
      <alignment horizontal="center"/>
    </xf>
    <xf numFmtId="0" fontId="62" fillId="0" borderId="14" xfId="0" applyFont="1" applyBorder="1" applyAlignment="1">
      <alignment horizontal="left"/>
    </xf>
    <xf numFmtId="0" fontId="62" fillId="0" borderId="13" xfId="0" applyFont="1" applyBorder="1"/>
    <xf numFmtId="0" fontId="62" fillId="0" borderId="53" xfId="0" applyFont="1" applyBorder="1"/>
    <xf numFmtId="0" fontId="0" fillId="0" borderId="54" xfId="0" applyBorder="1"/>
    <xf numFmtId="0" fontId="0" fillId="0" borderId="13" xfId="0" applyBorder="1" applyAlignment="1">
      <alignment horizontal="center"/>
    </xf>
    <xf numFmtId="0" fontId="0" fillId="0" borderId="14" xfId="0" applyBorder="1" applyAlignment="1">
      <alignment horizontal="left"/>
    </xf>
    <xf numFmtId="0" fontId="0" fillId="0" borderId="13" xfId="0" applyBorder="1"/>
    <xf numFmtId="0" fontId="0" fillId="0" borderId="53" xfId="0" applyBorder="1"/>
    <xf numFmtId="0" fontId="62" fillId="0" borderId="19" xfId="0" applyFont="1" applyBorder="1"/>
    <xf numFmtId="0" fontId="62" fillId="0" borderId="22" xfId="0" applyFont="1" applyBorder="1"/>
    <xf numFmtId="0" fontId="0" fillId="0" borderId="19" xfId="0" applyBorder="1"/>
    <xf numFmtId="0" fontId="0" fillId="0" borderId="22" xfId="0" applyBorder="1"/>
    <xf numFmtId="0" fontId="62" fillId="0" borderId="33" xfId="0" applyFont="1" applyBorder="1"/>
    <xf numFmtId="0" fontId="62" fillId="0" borderId="45" xfId="0" applyFont="1" applyBorder="1"/>
    <xf numFmtId="0" fontId="62" fillId="0" borderId="37" xfId="0" applyFont="1" applyBorder="1"/>
    <xf numFmtId="0" fontId="62" fillId="0" borderId="36" xfId="0" applyFont="1" applyBorder="1"/>
    <xf numFmtId="0" fontId="0" fillId="0" borderId="45" xfId="0" applyBorder="1"/>
    <xf numFmtId="0" fontId="0" fillId="0" borderId="36" xfId="0" applyBorder="1"/>
    <xf numFmtId="0" fontId="0" fillId="0" borderId="0" xfId="0" applyAlignment="1">
      <alignment wrapText="1"/>
    </xf>
    <xf numFmtId="0" fontId="88" fillId="0" borderId="0" xfId="0" applyFont="1" applyAlignment="1" applyProtection="1">
      <alignment horizontal="center" vertical="center"/>
      <protection locked="0"/>
    </xf>
    <xf numFmtId="0" fontId="91" fillId="0" borderId="0" xfId="116" applyFont="1" applyProtection="1">
      <protection locked="0"/>
    </xf>
    <xf numFmtId="0" fontId="91" fillId="0" borderId="85" xfId="116" applyFont="1" applyBorder="1" applyProtection="1">
      <protection locked="0"/>
    </xf>
    <xf numFmtId="0" fontId="70" fillId="2" borderId="0" xfId="1" applyFont="1" applyFill="1" applyAlignment="1" applyProtection="1">
      <alignment horizontal="center" vertical="center" wrapText="1"/>
      <protection locked="0"/>
    </xf>
    <xf numFmtId="0" fontId="92" fillId="61" borderId="0" xfId="0" applyFont="1" applyFill="1" applyProtection="1">
      <protection locked="0"/>
    </xf>
    <xf numFmtId="0" fontId="70" fillId="61" borderId="0" xfId="1" applyFont="1" applyFill="1" applyAlignment="1" applyProtection="1">
      <alignment horizontal="center" vertical="center" wrapText="1"/>
      <protection locked="0"/>
    </xf>
    <xf numFmtId="0" fontId="88" fillId="0" borderId="0" xfId="0" applyFont="1" applyAlignment="1" applyProtection="1">
      <alignment vertical="center"/>
      <protection locked="0"/>
    </xf>
    <xf numFmtId="0" fontId="99" fillId="61" borderId="0" xfId="116" applyFont="1" applyFill="1" applyAlignment="1" applyProtection="1">
      <alignment vertical="center"/>
      <protection locked="0"/>
    </xf>
    <xf numFmtId="0" fontId="92" fillId="0" borderId="0" xfId="0" applyFont="1" applyAlignment="1" applyProtection="1">
      <alignment horizontal="center"/>
      <protection locked="0"/>
    </xf>
    <xf numFmtId="0" fontId="91" fillId="0" borderId="0" xfId="0" applyFont="1"/>
    <xf numFmtId="9" fontId="63" fillId="61" borderId="0" xfId="116" applyNumberFormat="1" applyFont="1" applyFill="1" applyAlignment="1">
      <alignment horizontal="right" vertical="top"/>
    </xf>
    <xf numFmtId="9" fontId="63" fillId="61" borderId="0" xfId="116" applyNumberFormat="1" applyFont="1" applyFill="1" applyAlignment="1">
      <alignment vertical="top"/>
    </xf>
    <xf numFmtId="0" fontId="64" fillId="0" borderId="0" xfId="0" applyFont="1" applyProtection="1">
      <protection locked="0"/>
    </xf>
    <xf numFmtId="0" fontId="63" fillId="2" borderId="0" xfId="1" applyFont="1" applyFill="1" applyAlignment="1" applyProtection="1">
      <alignment horizontal="center" vertical="center" wrapText="1"/>
      <protection locked="0"/>
    </xf>
    <xf numFmtId="0" fontId="63" fillId="61" borderId="0" xfId="1" applyFont="1" applyFill="1" applyAlignment="1" applyProtection="1">
      <alignment horizontal="center" vertical="center" wrapText="1"/>
      <protection locked="0"/>
    </xf>
    <xf numFmtId="168" fontId="70" fillId="61" borderId="33" xfId="118" applyNumberFormat="1" applyFont="1" applyFill="1" applyBorder="1" applyAlignment="1" applyProtection="1">
      <alignment horizontal="center" vertical="center"/>
      <protection locked="0"/>
    </xf>
    <xf numFmtId="9" fontId="70" fillId="61" borderId="33" xfId="118" applyFont="1" applyFill="1" applyBorder="1" applyAlignment="1" applyProtection="1">
      <alignment horizontal="center" vertical="center"/>
      <protection locked="0"/>
    </xf>
    <xf numFmtId="168" fontId="70" fillId="61" borderId="64" xfId="118" applyNumberFormat="1" applyFont="1" applyFill="1" applyBorder="1" applyAlignment="1" applyProtection="1">
      <alignment horizontal="center" vertical="center"/>
      <protection locked="0"/>
    </xf>
    <xf numFmtId="9" fontId="70" fillId="61" borderId="64" xfId="118" applyFont="1" applyFill="1" applyBorder="1" applyAlignment="1" applyProtection="1">
      <alignment horizontal="center" vertical="center"/>
      <protection locked="0"/>
    </xf>
    <xf numFmtId="168" fontId="70" fillId="61" borderId="3" xfId="118" applyNumberFormat="1" applyFont="1" applyFill="1" applyBorder="1" applyAlignment="1" applyProtection="1">
      <alignment horizontal="center" vertical="center"/>
      <protection locked="0"/>
    </xf>
    <xf numFmtId="9" fontId="70" fillId="61" borderId="3" xfId="118" applyFont="1" applyFill="1" applyBorder="1" applyAlignment="1" applyProtection="1">
      <alignment horizontal="center" vertical="center"/>
      <protection locked="0"/>
    </xf>
    <xf numFmtId="9" fontId="63" fillId="0" borderId="0" xfId="0" applyNumberFormat="1" applyFont="1" applyAlignment="1">
      <alignment vertical="top"/>
    </xf>
    <xf numFmtId="9" fontId="63" fillId="0" borderId="0" xfId="0" applyNumberFormat="1" applyFont="1" applyAlignment="1">
      <alignment horizontal="right" vertical="top"/>
    </xf>
    <xf numFmtId="1" fontId="68" fillId="82" borderId="11" xfId="118" applyNumberFormat="1" applyFont="1" applyFill="1" applyBorder="1" applyAlignment="1" applyProtection="1">
      <alignment horizontal="center" vertical="center"/>
    </xf>
    <xf numFmtId="1" fontId="68" fillId="82" borderId="65" xfId="118" applyNumberFormat="1" applyFont="1" applyFill="1" applyBorder="1" applyAlignment="1" applyProtection="1">
      <alignment horizontal="center" vertical="center"/>
    </xf>
    <xf numFmtId="0" fontId="68" fillId="61" borderId="0" xfId="116" applyFont="1" applyFill="1" applyAlignment="1">
      <alignment horizontal="center" vertical="center"/>
    </xf>
    <xf numFmtId="0" fontId="97" fillId="61" borderId="0" xfId="1" applyFont="1" applyFill="1" applyAlignment="1" applyProtection="1">
      <alignment horizontal="center" vertical="center" wrapText="1"/>
    </xf>
    <xf numFmtId="0" fontId="70" fillId="61" borderId="0" xfId="1" applyFont="1" applyFill="1" applyAlignment="1" applyProtection="1">
      <alignment horizontal="center" vertical="center" wrapText="1"/>
    </xf>
    <xf numFmtId="0" fontId="100" fillId="61" borderId="0" xfId="116" applyFont="1" applyFill="1" applyAlignment="1">
      <alignment horizontal="center" vertical="center"/>
    </xf>
    <xf numFmtId="0" fontId="66" fillId="61" borderId="0" xfId="116" applyFont="1" applyFill="1" applyAlignment="1">
      <alignment vertical="center"/>
    </xf>
    <xf numFmtId="0" fontId="70" fillId="61" borderId="0" xfId="116" applyFont="1" applyFill="1" applyAlignment="1">
      <alignment horizontal="center" vertical="center"/>
    </xf>
    <xf numFmtId="0" fontId="99" fillId="61" borderId="0" xfId="116" applyFont="1" applyFill="1" applyAlignment="1">
      <alignment vertical="center"/>
    </xf>
    <xf numFmtId="0" fontId="95" fillId="61" borderId="0" xfId="116" applyFont="1" applyFill="1" applyAlignment="1">
      <alignment horizontal="center" vertical="center"/>
    </xf>
    <xf numFmtId="0" fontId="92" fillId="61" borderId="0" xfId="0" applyFont="1" applyFill="1"/>
    <xf numFmtId="9" fontId="70" fillId="73" borderId="65" xfId="1" applyNumberFormat="1" applyFont="1" applyFill="1" applyBorder="1" applyAlignment="1" applyProtection="1">
      <alignment horizontal="center" vertical="center" wrapText="1"/>
    </xf>
    <xf numFmtId="0" fontId="70" fillId="61" borderId="0" xfId="116" applyFont="1" applyFill="1" applyAlignment="1">
      <alignment vertical="center"/>
    </xf>
    <xf numFmtId="0" fontId="63" fillId="61" borderId="0" xfId="116" applyFont="1" applyFill="1" applyAlignment="1">
      <alignment vertical="center"/>
    </xf>
    <xf numFmtId="0" fontId="70" fillId="61" borderId="0" xfId="116" applyFont="1" applyFill="1" applyAlignment="1">
      <alignment horizontal="center" vertical="center" wrapText="1"/>
    </xf>
    <xf numFmtId="0" fontId="88" fillId="0" borderId="73" xfId="0" applyFont="1" applyBorder="1" applyAlignment="1">
      <alignment horizontal="center" vertical="center"/>
    </xf>
    <xf numFmtId="0" fontId="88" fillId="0" borderId="65" xfId="0" applyFont="1" applyBorder="1" applyAlignment="1">
      <alignment horizontal="center" vertical="center"/>
    </xf>
    <xf numFmtId="0" fontId="92" fillId="61" borderId="0" xfId="0" applyFont="1" applyFill="1" applyAlignment="1">
      <alignment horizontal="center"/>
    </xf>
    <xf numFmtId="1" fontId="68" fillId="82" borderId="3" xfId="118" applyNumberFormat="1" applyFont="1" applyFill="1" applyBorder="1" applyAlignment="1" applyProtection="1">
      <alignment horizontal="center" vertical="center"/>
    </xf>
    <xf numFmtId="0" fontId="99" fillId="61" borderId="37" xfId="116" applyFont="1" applyFill="1" applyBorder="1" applyAlignment="1" applyProtection="1">
      <alignment vertical="center"/>
      <protection locked="0"/>
    </xf>
    <xf numFmtId="0" fontId="79" fillId="0" borderId="0" xfId="0" applyFont="1" applyAlignment="1">
      <alignment horizontal="center" vertical="center"/>
    </xf>
    <xf numFmtId="0" fontId="79" fillId="0" borderId="114" xfId="0" applyFont="1" applyBorder="1" applyAlignment="1">
      <alignment vertical="center"/>
    </xf>
    <xf numFmtId="0" fontId="79" fillId="0" borderId="112" xfId="0" applyFont="1" applyBorder="1" applyAlignment="1">
      <alignment vertical="center"/>
    </xf>
    <xf numFmtId="0" fontId="70" fillId="61" borderId="8" xfId="116" applyFont="1" applyFill="1" applyBorder="1" applyAlignment="1">
      <alignment horizontal="center" vertical="center"/>
    </xf>
    <xf numFmtId="0" fontId="88" fillId="0" borderId="74" xfId="0" applyFont="1" applyBorder="1" applyAlignment="1">
      <alignment horizontal="center" vertical="center"/>
    </xf>
    <xf numFmtId="0" fontId="0" fillId="0" borderId="11" xfId="0" applyBorder="1"/>
    <xf numFmtId="0" fontId="74" fillId="53" borderId="11" xfId="0" applyFont="1" applyFill="1" applyBorder="1" applyAlignment="1">
      <alignment horizontal="center" vertical="center" wrapText="1"/>
    </xf>
    <xf numFmtId="0" fontId="74" fillId="84" borderId="11" xfId="0" applyFont="1" applyFill="1" applyBorder="1" applyAlignment="1">
      <alignment horizontal="center" vertical="center" wrapText="1"/>
    </xf>
    <xf numFmtId="0" fontId="74" fillId="51" borderId="11" xfId="0" applyFont="1" applyFill="1" applyBorder="1" applyAlignment="1">
      <alignment horizontal="center" vertical="center" wrapText="1"/>
    </xf>
    <xf numFmtId="0" fontId="74" fillId="69" borderId="11" xfId="0" applyFont="1" applyFill="1" applyBorder="1" applyAlignment="1">
      <alignment horizontal="center" vertical="center" wrapText="1"/>
    </xf>
    <xf numFmtId="0" fontId="74" fillId="0" borderId="0" xfId="0" applyFont="1" applyAlignment="1">
      <alignment horizontal="center" vertical="center" wrapText="1"/>
    </xf>
    <xf numFmtId="0" fontId="78" fillId="85" borderId="54" xfId="0" applyFont="1" applyFill="1" applyBorder="1" applyAlignment="1">
      <alignment horizontal="center" vertical="center"/>
    </xf>
    <xf numFmtId="0" fontId="78" fillId="53" borderId="54" xfId="0" applyFont="1" applyFill="1" applyBorder="1" applyAlignment="1">
      <alignment horizontal="center" vertical="center"/>
    </xf>
    <xf numFmtId="0" fontId="0" fillId="0" borderId="3" xfId="0" applyBorder="1"/>
    <xf numFmtId="0" fontId="74" fillId="0" borderId="44" xfId="0" applyFont="1" applyBorder="1" applyAlignment="1">
      <alignment horizontal="center" vertical="center" wrapText="1"/>
    </xf>
    <xf numFmtId="0" fontId="45" fillId="84" borderId="12" xfId="0" applyFont="1" applyFill="1" applyBorder="1" applyAlignment="1">
      <alignment horizontal="center" vertical="center"/>
    </xf>
    <xf numFmtId="0" fontId="45" fillId="84" borderId="64" xfId="0" applyFont="1" applyFill="1" applyBorder="1" applyAlignment="1">
      <alignment horizontal="center" vertical="center"/>
    </xf>
    <xf numFmtId="0" fontId="70" fillId="50" borderId="65" xfId="1" applyFont="1" applyFill="1" applyBorder="1" applyAlignment="1" applyProtection="1">
      <alignment horizontal="center" vertical="center" wrapText="1"/>
    </xf>
    <xf numFmtId="0" fontId="70" fillId="53" borderId="65" xfId="1" applyFont="1" applyFill="1" applyBorder="1" applyAlignment="1" applyProtection="1">
      <alignment horizontal="center" vertical="center" wrapText="1"/>
    </xf>
    <xf numFmtId="0" fontId="70" fillId="85" borderId="65" xfId="1" applyFont="1" applyFill="1" applyBorder="1" applyAlignment="1" applyProtection="1">
      <alignment horizontal="center" vertical="center" wrapText="1"/>
    </xf>
    <xf numFmtId="0" fontId="70" fillId="86" borderId="65" xfId="1" applyFont="1" applyFill="1" applyBorder="1" applyAlignment="1" applyProtection="1">
      <alignment horizontal="center" vertical="center" wrapText="1"/>
    </xf>
    <xf numFmtId="0" fontId="97" fillId="89" borderId="73" xfId="116" applyFont="1" applyFill="1" applyBorder="1" applyAlignment="1">
      <alignment horizontal="center" vertical="center" wrapText="1"/>
    </xf>
    <xf numFmtId="0" fontId="118" fillId="89" borderId="159" xfId="116" applyFont="1" applyFill="1" applyBorder="1" applyAlignment="1">
      <alignment horizontal="center" vertical="center" wrapText="1"/>
    </xf>
    <xf numFmtId="0" fontId="118" fillId="89" borderId="66" xfId="116" applyFont="1" applyFill="1" applyBorder="1" applyAlignment="1">
      <alignment horizontal="center" vertical="center" wrapText="1"/>
    </xf>
    <xf numFmtId="0" fontId="68" fillId="87" borderId="11" xfId="1" applyFont="1" applyFill="1" applyBorder="1" applyAlignment="1" applyProtection="1">
      <alignment horizontal="center" vertical="center" wrapText="1"/>
    </xf>
    <xf numFmtId="0" fontId="79" fillId="0" borderId="160" xfId="0" applyFont="1" applyBorder="1" applyAlignment="1">
      <alignment vertical="center"/>
    </xf>
    <xf numFmtId="0" fontId="79" fillId="0" borderId="161" xfId="0" applyFont="1" applyBorder="1" applyAlignment="1">
      <alignment horizontal="center" vertical="center"/>
    </xf>
    <xf numFmtId="0" fontId="79" fillId="0" borderId="161" xfId="0" applyFont="1" applyBorder="1" applyAlignment="1">
      <alignment vertical="center"/>
    </xf>
    <xf numFmtId="0" fontId="79" fillId="0" borderId="162" xfId="0" applyFont="1" applyBorder="1" applyAlignment="1">
      <alignment horizontal="center" vertical="center"/>
    </xf>
    <xf numFmtId="0" fontId="79" fillId="0" borderId="164" xfId="0" applyFont="1" applyBorder="1" applyAlignment="1">
      <alignment vertical="center"/>
    </xf>
    <xf numFmtId="0" fontId="79" fillId="0" borderId="165" xfId="0" applyFont="1" applyBorder="1" applyAlignment="1">
      <alignment horizontal="center" vertical="center"/>
    </xf>
    <xf numFmtId="0" fontId="79" fillId="0" borderId="165" xfId="0" applyFont="1" applyBorder="1" applyAlignment="1">
      <alignment vertical="center"/>
    </xf>
    <xf numFmtId="0" fontId="79" fillId="0" borderId="166" xfId="0" applyFont="1" applyBorder="1" applyAlignment="1">
      <alignment horizontal="center" vertical="center"/>
    </xf>
    <xf numFmtId="0" fontId="79" fillId="0" borderId="165" xfId="0" applyFont="1" applyBorder="1" applyAlignment="1">
      <alignment vertical="center" wrapText="1"/>
    </xf>
    <xf numFmtId="0" fontId="127" fillId="85" borderId="166" xfId="0" applyFont="1" applyFill="1" applyBorder="1" applyAlignment="1">
      <alignment horizontal="center" vertical="center"/>
    </xf>
    <xf numFmtId="0" fontId="127" fillId="85" borderId="165" xfId="0" applyFont="1" applyFill="1" applyBorder="1" applyAlignment="1">
      <alignment horizontal="center" vertical="center"/>
    </xf>
    <xf numFmtId="0" fontId="87" fillId="50" borderId="165" xfId="0" applyFont="1" applyFill="1" applyBorder="1" applyAlignment="1">
      <alignment horizontal="center" vertical="center"/>
    </xf>
    <xf numFmtId="0" fontId="62" fillId="0" borderId="165" xfId="0" applyFont="1" applyBorder="1" applyAlignment="1">
      <alignment horizontal="center" vertical="center" wrapText="1"/>
    </xf>
    <xf numFmtId="0" fontId="62" fillId="0" borderId="164" xfId="0" applyFont="1" applyBorder="1" applyAlignment="1">
      <alignment horizontal="center" vertical="center" wrapText="1"/>
    </xf>
    <xf numFmtId="0" fontId="101" fillId="0" borderId="166" xfId="0" applyFont="1" applyBorder="1" applyAlignment="1">
      <alignment horizontal="center" vertical="center"/>
    </xf>
    <xf numFmtId="0" fontId="64" fillId="61" borderId="180" xfId="0" applyFont="1" applyFill="1" applyBorder="1" applyAlignment="1">
      <alignment vertical="center" wrapText="1"/>
    </xf>
    <xf numFmtId="0" fontId="64" fillId="61" borderId="165" xfId="0" applyFont="1" applyFill="1" applyBorder="1" applyAlignment="1">
      <alignment vertical="center" wrapText="1"/>
    </xf>
    <xf numFmtId="0" fontId="64" fillId="61" borderId="164" xfId="0" applyFont="1" applyFill="1" applyBorder="1" applyAlignment="1">
      <alignment vertical="center" wrapText="1"/>
    </xf>
    <xf numFmtId="0" fontId="64" fillId="61" borderId="201" xfId="0" applyFont="1" applyFill="1" applyBorder="1" applyAlignment="1">
      <alignment vertical="center" wrapText="1"/>
    </xf>
    <xf numFmtId="0" fontId="64" fillId="61" borderId="202" xfId="0" applyFont="1" applyFill="1" applyBorder="1" applyAlignment="1">
      <alignment vertical="center" wrapText="1"/>
    </xf>
    <xf numFmtId="0" fontId="64" fillId="61" borderId="161" xfId="0" applyFont="1" applyFill="1" applyBorder="1" applyAlignment="1">
      <alignment vertical="center" wrapText="1"/>
    </xf>
    <xf numFmtId="0" fontId="64" fillId="61" borderId="160" xfId="0" applyFont="1" applyFill="1" applyBorder="1" applyAlignment="1">
      <alignment vertical="center" wrapText="1"/>
    </xf>
    <xf numFmtId="0" fontId="64" fillId="61" borderId="187" xfId="0" applyFont="1" applyFill="1" applyBorder="1" applyAlignment="1">
      <alignment vertical="center" wrapText="1"/>
    </xf>
    <xf numFmtId="0" fontId="64" fillId="61" borderId="166" xfId="0" applyFont="1" applyFill="1" applyBorder="1" applyAlignment="1">
      <alignment vertical="center" wrapText="1"/>
    </xf>
    <xf numFmtId="0" fontId="64" fillId="61" borderId="203" xfId="0" applyFont="1" applyFill="1" applyBorder="1" applyAlignment="1">
      <alignment vertical="center" wrapText="1"/>
    </xf>
    <xf numFmtId="0" fontId="64" fillId="61" borderId="162" xfId="0" applyFont="1" applyFill="1" applyBorder="1" applyAlignment="1">
      <alignment vertical="center" wrapText="1"/>
    </xf>
    <xf numFmtId="0" fontId="70" fillId="52" borderId="204" xfId="0" applyFont="1" applyFill="1" applyBorder="1" applyAlignment="1">
      <alignment horizontal="center" vertical="center"/>
    </xf>
    <xf numFmtId="0" fontId="79" fillId="0" borderId="0" xfId="0" applyFont="1" applyAlignment="1" applyProtection="1">
      <alignment vertical="center"/>
      <protection locked="0"/>
    </xf>
    <xf numFmtId="0" fontId="79" fillId="0" borderId="0" xfId="0" applyFont="1" applyProtection="1">
      <protection locked="0"/>
    </xf>
    <xf numFmtId="0" fontId="92" fillId="0" borderId="216" xfId="0" applyFont="1" applyBorder="1" applyProtection="1">
      <protection locked="0"/>
    </xf>
    <xf numFmtId="0" fontId="91" fillId="0" borderId="211" xfId="116" applyFont="1" applyBorder="1" applyProtection="1">
      <protection locked="0"/>
    </xf>
    <xf numFmtId="0" fontId="5" fillId="71" borderId="234" xfId="0" applyFont="1" applyFill="1" applyBorder="1"/>
    <xf numFmtId="0" fontId="79" fillId="0" borderId="197" xfId="0" applyFont="1" applyBorder="1"/>
    <xf numFmtId="0" fontId="5" fillId="71" borderId="236" xfId="0" applyFont="1" applyFill="1" applyBorder="1"/>
    <xf numFmtId="0" fontId="0" fillId="0" borderId="197" xfId="0" applyBorder="1"/>
    <xf numFmtId="0" fontId="5" fillId="71" borderId="239" xfId="0" applyFont="1" applyFill="1" applyBorder="1"/>
    <xf numFmtId="0" fontId="62" fillId="0" borderId="0" xfId="0" applyFont="1" applyAlignment="1">
      <alignment horizontal="left"/>
    </xf>
    <xf numFmtId="0" fontId="62" fillId="0" borderId="0" xfId="0" applyFont="1" applyAlignment="1">
      <alignment horizontal="left" wrapText="1"/>
    </xf>
    <xf numFmtId="0" fontId="3" fillId="0" borderId="0" xfId="0" applyFont="1" applyAlignment="1">
      <alignment horizontal="justify" vertical="center"/>
    </xf>
    <xf numFmtId="0" fontId="150" fillId="61" borderId="0" xfId="1" applyFont="1" applyFill="1" applyAlignment="1" applyProtection="1">
      <alignment vertical="center" wrapText="1"/>
      <protection locked="0"/>
    </xf>
    <xf numFmtId="0" fontId="68" fillId="83" borderId="35" xfId="0" applyFont="1" applyFill="1" applyBorder="1" applyAlignment="1">
      <alignment horizontal="center" vertical="center" wrapText="1"/>
    </xf>
    <xf numFmtId="0" fontId="68" fillId="83" borderId="36" xfId="0" applyFont="1" applyFill="1" applyBorder="1" applyAlignment="1">
      <alignment horizontal="center" vertical="center" wrapText="1"/>
    </xf>
    <xf numFmtId="0" fontId="92" fillId="73" borderId="2" xfId="0" applyFont="1" applyFill="1" applyBorder="1" applyProtection="1">
      <protection locked="0"/>
    </xf>
    <xf numFmtId="0" fontId="92" fillId="73" borderId="3" xfId="0" applyFont="1" applyFill="1" applyBorder="1" applyProtection="1">
      <protection locked="0"/>
    </xf>
    <xf numFmtId="0" fontId="92" fillId="73" borderId="62" xfId="0" applyFont="1" applyFill="1" applyBorder="1" applyProtection="1">
      <protection locked="0"/>
    </xf>
    <xf numFmtId="0" fontId="92" fillId="73" borderId="54" xfId="0" applyFont="1" applyFill="1" applyBorder="1" applyProtection="1">
      <protection locked="0"/>
    </xf>
    <xf numFmtId="0" fontId="92" fillId="73" borderId="11" xfId="0" applyFont="1" applyFill="1" applyBorder="1" applyProtection="1">
      <protection locked="0"/>
    </xf>
    <xf numFmtId="0" fontId="92" fillId="73" borderId="56" xfId="0" applyFont="1" applyFill="1" applyBorder="1" applyProtection="1">
      <protection locked="0"/>
    </xf>
    <xf numFmtId="0" fontId="92" fillId="73" borderId="73" xfId="0" applyFont="1" applyFill="1" applyBorder="1" applyProtection="1">
      <protection locked="0"/>
    </xf>
    <xf numFmtId="0" fontId="92" fillId="73" borderId="65" xfId="0" applyFont="1" applyFill="1" applyBorder="1" applyProtection="1">
      <protection locked="0"/>
    </xf>
    <xf numFmtId="0" fontId="92" fillId="73" borderId="66" xfId="0" applyFont="1" applyFill="1" applyBorder="1" applyProtection="1">
      <protection locked="0"/>
    </xf>
    <xf numFmtId="0" fontId="0" fillId="0" borderId="0" xfId="0" applyAlignment="1">
      <alignment horizontal="justify" vertical="center"/>
    </xf>
    <xf numFmtId="0" fontId="70" fillId="87" borderId="97" xfId="116" applyFont="1" applyFill="1" applyBorder="1" applyAlignment="1">
      <alignment horizontal="center" vertical="center" wrapText="1"/>
    </xf>
    <xf numFmtId="0" fontId="70" fillId="87" borderId="12" xfId="116" applyFont="1" applyFill="1" applyBorder="1" applyAlignment="1">
      <alignment horizontal="center" vertical="center" wrapText="1"/>
    </xf>
    <xf numFmtId="0" fontId="70" fillId="87" borderId="91" xfId="116" applyFont="1" applyFill="1" applyBorder="1" applyAlignment="1">
      <alignment horizontal="center" vertical="center" wrapText="1"/>
    </xf>
    <xf numFmtId="0" fontId="79" fillId="0" borderId="164" xfId="0" applyFont="1" applyBorder="1" applyAlignment="1">
      <alignment vertical="center" wrapText="1"/>
    </xf>
    <xf numFmtId="0" fontId="63" fillId="73" borderId="3" xfId="1" applyFont="1" applyFill="1" applyBorder="1" applyAlignment="1" applyProtection="1">
      <alignment horizontal="center" vertical="center" wrapText="1"/>
      <protection locked="0"/>
    </xf>
    <xf numFmtId="0" fontId="63" fillId="73" borderId="11" xfId="1" applyFont="1" applyFill="1" applyBorder="1" applyAlignment="1" applyProtection="1">
      <alignment horizontal="center" vertical="center" wrapText="1"/>
      <protection locked="0"/>
    </xf>
    <xf numFmtId="0" fontId="64" fillId="99" borderId="3" xfId="0" applyFont="1" applyFill="1" applyBorder="1" applyAlignment="1">
      <alignment vertical="center" wrapText="1"/>
    </xf>
    <xf numFmtId="0" fontId="64" fillId="99" borderId="11" xfId="0" applyFont="1" applyFill="1" applyBorder="1" applyAlignment="1">
      <alignment vertical="center" wrapText="1"/>
    </xf>
    <xf numFmtId="0" fontId="64" fillId="99" borderId="65" xfId="0" applyFont="1" applyFill="1" applyBorder="1" applyAlignment="1">
      <alignment vertical="center" wrapText="1"/>
    </xf>
    <xf numFmtId="0" fontId="154" fillId="100" borderId="2" xfId="0" applyFont="1" applyFill="1" applyBorder="1" applyAlignment="1">
      <alignment horizontal="left" vertical="center" wrapText="1"/>
    </xf>
    <xf numFmtId="0" fontId="88" fillId="104" borderId="3" xfId="0" applyFont="1" applyFill="1" applyBorder="1" applyAlignment="1">
      <alignment horizontal="center" vertical="center" wrapText="1"/>
    </xf>
    <xf numFmtId="0" fontId="66" fillId="100" borderId="54" xfId="0" applyFont="1" applyFill="1" applyBorder="1" applyAlignment="1">
      <alignment horizontal="left" vertical="center" wrapText="1"/>
    </xf>
    <xf numFmtId="0" fontId="88" fillId="104" borderId="11" xfId="0" applyFont="1" applyFill="1" applyBorder="1" applyAlignment="1">
      <alignment horizontal="center" vertical="center" wrapText="1"/>
    </xf>
    <xf numFmtId="0" fontId="154" fillId="100" borderId="54" xfId="0" applyFont="1" applyFill="1" applyBorder="1" applyAlignment="1">
      <alignment horizontal="left" vertical="center" wrapText="1"/>
    </xf>
    <xf numFmtId="0" fontId="154" fillId="100" borderId="73" xfId="0" applyFont="1" applyFill="1" applyBorder="1" applyAlignment="1">
      <alignment horizontal="left" vertical="center" wrapText="1"/>
    </xf>
    <xf numFmtId="0" fontId="88" fillId="104" borderId="65" xfId="0" applyFont="1" applyFill="1" applyBorder="1" applyAlignment="1">
      <alignment horizontal="center" vertical="center" wrapText="1"/>
    </xf>
    <xf numFmtId="0" fontId="62" fillId="67" borderId="3" xfId="1" applyFont="1" applyFill="1" applyBorder="1" applyAlignment="1" applyProtection="1">
      <alignment horizontal="center" vertical="center" wrapText="1"/>
      <protection locked="0"/>
    </xf>
    <xf numFmtId="0" fontId="62" fillId="67" borderId="11" xfId="1" applyFont="1" applyFill="1" applyBorder="1" applyAlignment="1" applyProtection="1">
      <alignment horizontal="center" vertical="center" wrapText="1"/>
      <protection locked="0"/>
    </xf>
    <xf numFmtId="0" fontId="62" fillId="67" borderId="65" xfId="1" applyFont="1" applyFill="1" applyBorder="1" applyAlignment="1" applyProtection="1">
      <alignment horizontal="center" vertical="center" wrapText="1"/>
      <protection locked="0"/>
    </xf>
    <xf numFmtId="0" fontId="88" fillId="96" borderId="65" xfId="0" applyFont="1" applyFill="1" applyBorder="1" applyAlignment="1">
      <alignment horizontal="center" vertical="center" wrapText="1"/>
    </xf>
    <xf numFmtId="0" fontId="154" fillId="99" borderId="3" xfId="0" applyFont="1" applyFill="1" applyBorder="1" applyAlignment="1">
      <alignment horizontal="left" vertical="center" wrapText="1"/>
    </xf>
    <xf numFmtId="0" fontId="117" fillId="87" borderId="3" xfId="1" applyFont="1" applyFill="1" applyBorder="1" applyAlignment="1" applyProtection="1">
      <alignment horizontal="center" vertical="center" wrapText="1"/>
      <protection locked="0"/>
    </xf>
    <xf numFmtId="0" fontId="155" fillId="105" borderId="62" xfId="0" applyFont="1" applyFill="1" applyBorder="1" applyAlignment="1">
      <alignment horizontal="center" vertical="center" wrapText="1"/>
    </xf>
    <xf numFmtId="0" fontId="66" fillId="99" borderId="11" xfId="0" applyFont="1" applyFill="1" applyBorder="1" applyAlignment="1">
      <alignment horizontal="left" vertical="center" wrapText="1"/>
    </xf>
    <xf numFmtId="0" fontId="117" fillId="87" borderId="11" xfId="1" applyFont="1" applyFill="1" applyBorder="1" applyAlignment="1" applyProtection="1">
      <alignment horizontal="center" vertical="center" wrapText="1"/>
      <protection locked="0"/>
    </xf>
    <xf numFmtId="0" fontId="117" fillId="105" borderId="56" xfId="0" applyFont="1" applyFill="1" applyBorder="1" applyAlignment="1">
      <alignment horizontal="center" vertical="center" wrapText="1"/>
    </xf>
    <xf numFmtId="0" fontId="66" fillId="99" borderId="65" xfId="0" applyFont="1" applyFill="1" applyBorder="1" applyAlignment="1">
      <alignment vertical="center" wrapText="1"/>
    </xf>
    <xf numFmtId="0" fontId="117" fillId="87" borderId="65" xfId="1" applyFont="1" applyFill="1" applyBorder="1" applyAlignment="1" applyProtection="1">
      <alignment horizontal="center" vertical="center" wrapText="1"/>
      <protection locked="0"/>
    </xf>
    <xf numFmtId="0" fontId="117" fillId="105" borderId="66" xfId="0" applyFont="1" applyFill="1" applyBorder="1" applyAlignment="1">
      <alignment horizontal="center" vertical="center" wrapText="1"/>
    </xf>
    <xf numFmtId="0" fontId="66" fillId="82" borderId="2" xfId="1" applyFont="1" applyFill="1" applyBorder="1" applyAlignment="1" applyProtection="1">
      <alignment horizontal="left" vertical="center" wrapText="1"/>
      <protection locked="0"/>
    </xf>
    <xf numFmtId="0" fontId="66" fillId="82" borderId="54" xfId="1" applyFont="1" applyFill="1" applyBorder="1" applyAlignment="1" applyProtection="1">
      <alignment horizontal="left" vertical="center" wrapText="1"/>
      <protection locked="0"/>
    </xf>
    <xf numFmtId="0" fontId="62" fillId="71" borderId="3" xfId="1" applyFont="1" applyFill="1" applyBorder="1" applyAlignment="1" applyProtection="1">
      <alignment vertical="center" wrapText="1"/>
      <protection locked="0"/>
    </xf>
    <xf numFmtId="0" fontId="62" fillId="71" borderId="11" xfId="1" applyFont="1" applyFill="1" applyBorder="1" applyAlignment="1" applyProtection="1">
      <alignment vertical="center" wrapText="1"/>
      <protection locked="0"/>
    </xf>
    <xf numFmtId="0" fontId="62" fillId="71" borderId="65" xfId="1" applyFont="1" applyFill="1" applyBorder="1" applyAlignment="1" applyProtection="1">
      <alignment vertical="center" wrapText="1"/>
      <protection locked="0"/>
    </xf>
    <xf numFmtId="168" fontId="70" fillId="61" borderId="11" xfId="118" applyNumberFormat="1" applyFont="1" applyFill="1" applyBorder="1" applyAlignment="1" applyProtection="1">
      <alignment horizontal="center" vertical="center"/>
      <protection locked="0"/>
    </xf>
    <xf numFmtId="9" fontId="70" fillId="61" borderId="11" xfId="118" applyFont="1" applyFill="1" applyBorder="1" applyAlignment="1" applyProtection="1">
      <alignment horizontal="center" vertical="center"/>
      <protection locked="0"/>
    </xf>
    <xf numFmtId="0" fontId="154" fillId="99" borderId="11" xfId="0" applyFont="1" applyFill="1" applyBorder="1" applyAlignment="1">
      <alignment horizontal="left" vertical="center" wrapText="1"/>
    </xf>
    <xf numFmtId="0" fontId="155" fillId="105" borderId="56" xfId="0" applyFont="1" applyFill="1" applyBorder="1" applyAlignment="1">
      <alignment horizontal="center" vertical="center" wrapText="1"/>
    </xf>
    <xf numFmtId="168" fontId="70" fillId="61" borderId="65" xfId="118" applyNumberFormat="1" applyFont="1" applyFill="1" applyBorder="1" applyAlignment="1" applyProtection="1">
      <alignment horizontal="center" vertical="center"/>
      <protection locked="0"/>
    </xf>
    <xf numFmtId="9" fontId="70" fillId="61" borderId="65" xfId="118" applyFont="1" applyFill="1" applyBorder="1" applyAlignment="1" applyProtection="1">
      <alignment horizontal="center" vertical="center"/>
      <protection locked="0"/>
    </xf>
    <xf numFmtId="0" fontId="70" fillId="61" borderId="133" xfId="116" applyFont="1" applyFill="1" applyBorder="1" applyAlignment="1" applyProtection="1">
      <alignment horizontal="center" vertical="center"/>
      <protection locked="0"/>
    </xf>
    <xf numFmtId="0" fontId="70" fillId="61" borderId="18" xfId="116" applyFont="1" applyFill="1" applyBorder="1" applyAlignment="1" applyProtection="1">
      <alignment horizontal="center" vertical="center"/>
      <protection locked="0"/>
    </xf>
    <xf numFmtId="0" fontId="70" fillId="61" borderId="138" xfId="116" applyFont="1" applyFill="1" applyBorder="1" applyAlignment="1" applyProtection="1">
      <alignment horizontal="center" vertical="center"/>
      <protection locked="0"/>
    </xf>
    <xf numFmtId="0" fontId="70" fillId="61" borderId="5" xfId="116" applyFont="1" applyFill="1" applyBorder="1" applyAlignment="1" applyProtection="1">
      <alignment horizontal="center" vertical="center"/>
      <protection locked="0"/>
    </xf>
    <xf numFmtId="0" fontId="70" fillId="61" borderId="64" xfId="116" applyFont="1" applyFill="1" applyBorder="1" applyAlignment="1" applyProtection="1">
      <alignment horizontal="center" vertical="center"/>
      <protection locked="0"/>
    </xf>
    <xf numFmtId="0" fontId="88" fillId="96" borderId="65" xfId="0" applyFont="1" applyFill="1" applyBorder="1" applyAlignment="1">
      <alignment horizontal="center" vertical="center" wrapText="1"/>
    </xf>
    <xf numFmtId="0" fontId="79" fillId="0" borderId="0" xfId="0" applyFont="1" applyAlignment="1">
      <alignment horizontal="center"/>
    </xf>
    <xf numFmtId="0" fontId="88" fillId="96" borderId="65" xfId="0" applyFont="1" applyFill="1" applyBorder="1" applyAlignment="1">
      <alignment horizontal="center" vertical="center" wrapText="1"/>
    </xf>
    <xf numFmtId="0" fontId="66" fillId="82" borderId="54" xfId="1" applyFont="1" applyFill="1" applyBorder="1" applyAlignment="1" applyProtection="1">
      <alignment horizontal="center" vertical="center" wrapText="1"/>
      <protection locked="0"/>
    </xf>
    <xf numFmtId="0" fontId="66" fillId="82" borderId="2" xfId="1" applyFont="1" applyFill="1" applyBorder="1" applyAlignment="1" applyProtection="1">
      <alignment horizontal="left" vertical="top" wrapText="1"/>
      <protection locked="0"/>
    </xf>
    <xf numFmtId="0" fontId="66" fillId="82" borderId="54" xfId="1" applyFont="1" applyFill="1" applyBorder="1" applyAlignment="1" applyProtection="1">
      <alignment horizontal="left" vertical="top" wrapText="1"/>
      <protection locked="0"/>
    </xf>
    <xf numFmtId="0" fontId="64" fillId="99" borderId="3" xfId="0" applyFont="1" applyFill="1" applyBorder="1" applyAlignment="1" applyProtection="1">
      <alignment vertical="center" wrapText="1"/>
      <protection locked="0"/>
    </xf>
    <xf numFmtId="0" fontId="64" fillId="99" borderId="11" xfId="0" applyFont="1" applyFill="1" applyBorder="1" applyAlignment="1" applyProtection="1">
      <alignment vertical="center" wrapText="1"/>
      <protection locked="0"/>
    </xf>
    <xf numFmtId="0" fontId="64" fillId="99" borderId="65" xfId="0" applyFont="1" applyFill="1" applyBorder="1" applyAlignment="1" applyProtection="1">
      <alignment vertical="center" wrapText="1"/>
      <protection locked="0"/>
    </xf>
    <xf numFmtId="0" fontId="154" fillId="99" borderId="3" xfId="0" applyFont="1" applyFill="1" applyBorder="1" applyAlignment="1" applyProtection="1">
      <alignment horizontal="left" vertical="center" wrapText="1"/>
      <protection locked="0"/>
    </xf>
    <xf numFmtId="0" fontId="155" fillId="105" borderId="62" xfId="0" applyFont="1" applyFill="1" applyBorder="1" applyAlignment="1" applyProtection="1">
      <alignment horizontal="center" vertical="center" wrapText="1"/>
      <protection locked="0"/>
    </xf>
    <xf numFmtId="0" fontId="66" fillId="99" borderId="11" xfId="0" applyFont="1" applyFill="1" applyBorder="1" applyAlignment="1" applyProtection="1">
      <alignment horizontal="left" vertical="center" wrapText="1"/>
      <protection locked="0"/>
    </xf>
    <xf numFmtId="0" fontId="117" fillId="105" borderId="56" xfId="0" applyFont="1" applyFill="1" applyBorder="1" applyAlignment="1" applyProtection="1">
      <alignment horizontal="center" vertical="center" wrapText="1"/>
      <protection locked="0"/>
    </xf>
    <xf numFmtId="0" fontId="159" fillId="99" borderId="3" xfId="0" applyFont="1" applyFill="1" applyBorder="1" applyAlignment="1" applyProtection="1">
      <alignment horizontal="left" vertical="center" wrapText="1"/>
      <protection locked="0"/>
    </xf>
    <xf numFmtId="0" fontId="66" fillId="99" borderId="3" xfId="0" applyFont="1" applyFill="1" applyBorder="1" applyAlignment="1" applyProtection="1">
      <alignment horizontal="left" vertical="center" wrapText="1"/>
      <protection locked="0"/>
    </xf>
    <xf numFmtId="0" fontId="66" fillId="71" borderId="3" xfId="1" applyFont="1" applyFill="1" applyBorder="1" applyAlignment="1" applyProtection="1">
      <alignment horizontal="left" vertical="center" wrapText="1"/>
      <protection locked="0"/>
    </xf>
    <xf numFmtId="0" fontId="117" fillId="87" borderId="72" xfId="1" applyFont="1" applyFill="1" applyBorder="1" applyAlignment="1" applyProtection="1">
      <alignment horizontal="center" vertical="center" wrapText="1"/>
      <protection locked="0"/>
    </xf>
    <xf numFmtId="0" fontId="117" fillId="83" borderId="62" xfId="1" applyFont="1" applyFill="1" applyBorder="1" applyAlignment="1" applyProtection="1">
      <alignment horizontal="center" vertical="center" wrapText="1"/>
      <protection locked="0"/>
    </xf>
    <xf numFmtId="0" fontId="66" fillId="71" borderId="11" xfId="1" applyFont="1" applyFill="1" applyBorder="1" applyAlignment="1" applyProtection="1">
      <alignment horizontal="left" vertical="center" wrapText="1"/>
      <protection locked="0"/>
    </xf>
    <xf numFmtId="0" fontId="117" fillId="87" borderId="13" xfId="1" applyFont="1" applyFill="1" applyBorder="1" applyAlignment="1" applyProtection="1">
      <alignment horizontal="center" vertical="center" wrapText="1"/>
      <protection locked="0"/>
    </xf>
    <xf numFmtId="0" fontId="117" fillId="83" borderId="56" xfId="1" applyFont="1" applyFill="1" applyBorder="1" applyAlignment="1" applyProtection="1">
      <alignment horizontal="center" vertical="center" wrapText="1"/>
      <protection locked="0"/>
    </xf>
    <xf numFmtId="0" fontId="62" fillId="71" borderId="72" xfId="1" applyFont="1" applyFill="1" applyBorder="1" applyAlignment="1" applyProtection="1">
      <alignment vertical="center" wrapText="1"/>
      <protection locked="0"/>
    </xf>
    <xf numFmtId="0" fontId="62" fillId="71" borderId="13" xfId="1" applyFont="1" applyFill="1" applyBorder="1" applyAlignment="1" applyProtection="1">
      <alignment vertical="center" wrapText="1"/>
      <protection locked="0"/>
    </xf>
    <xf numFmtId="0" fontId="104" fillId="71" borderId="74" xfId="1" applyFont="1" applyFill="1" applyBorder="1" applyAlignment="1" applyProtection="1">
      <alignment vertical="center" wrapText="1"/>
      <protection locked="0"/>
    </xf>
    <xf numFmtId="168" fontId="88" fillId="104" borderId="3" xfId="0" applyNumberFormat="1" applyFont="1" applyFill="1" applyBorder="1" applyAlignment="1">
      <alignment horizontal="center" vertical="center"/>
    </xf>
    <xf numFmtId="168" fontId="88" fillId="104" borderId="11" xfId="0" applyNumberFormat="1" applyFont="1" applyFill="1" applyBorder="1" applyAlignment="1">
      <alignment horizontal="center" vertical="center"/>
    </xf>
    <xf numFmtId="168" fontId="88" fillId="104" borderId="65" xfId="0" applyNumberFormat="1" applyFont="1" applyFill="1" applyBorder="1" applyAlignment="1">
      <alignment horizontal="center" vertical="center"/>
    </xf>
    <xf numFmtId="0" fontId="92" fillId="0" borderId="0" xfId="0" applyFont="1" applyBorder="1" applyProtection="1">
      <protection locked="0"/>
    </xf>
    <xf numFmtId="0" fontId="70" fillId="0" borderId="0" xfId="116" applyFont="1" applyBorder="1" applyAlignment="1" applyProtection="1">
      <alignment horizontal="center" vertical="center"/>
      <protection locked="0"/>
    </xf>
    <xf numFmtId="0" fontId="92" fillId="0" borderId="209" xfId="0" applyFont="1" applyBorder="1" applyProtection="1">
      <protection locked="0"/>
    </xf>
    <xf numFmtId="0" fontId="92" fillId="0" borderId="245" xfId="0" applyFont="1" applyBorder="1" applyProtection="1">
      <protection locked="0"/>
    </xf>
    <xf numFmtId="0" fontId="92" fillId="61" borderId="44" xfId="0" applyFont="1" applyFill="1" applyBorder="1" applyProtection="1">
      <protection locked="0"/>
    </xf>
    <xf numFmtId="0" fontId="68" fillId="61" borderId="43" xfId="116" applyFont="1" applyFill="1" applyBorder="1" applyAlignment="1">
      <alignment vertical="center"/>
    </xf>
    <xf numFmtId="0" fontId="79" fillId="0" borderId="203" xfId="0" applyFont="1" applyBorder="1" applyAlignment="1">
      <alignment horizontal="center" vertical="center"/>
    </xf>
    <xf numFmtId="0" fontId="79" fillId="0" borderId="201" xfId="0" applyFont="1" applyBorder="1" applyAlignment="1">
      <alignment vertical="center" wrapText="1"/>
    </xf>
    <xf numFmtId="0" fontId="79" fillId="0" borderId="189" xfId="0" applyFont="1" applyBorder="1" applyAlignment="1">
      <alignment horizontal="center" vertical="center"/>
    </xf>
    <xf numFmtId="0" fontId="79" fillId="0" borderId="187" xfId="0" applyFont="1" applyBorder="1" applyAlignment="1">
      <alignment vertical="center" wrapText="1"/>
    </xf>
    <xf numFmtId="0" fontId="101" fillId="0" borderId="189" xfId="0" applyFont="1" applyBorder="1" applyAlignment="1">
      <alignment horizontal="center" vertical="center"/>
    </xf>
    <xf numFmtId="0" fontId="79" fillId="0" borderId="202" xfId="0" applyFont="1" applyBorder="1" applyAlignment="1">
      <alignment vertical="center" wrapText="1"/>
    </xf>
    <xf numFmtId="0" fontId="101" fillId="0" borderId="250" xfId="0" applyFont="1" applyBorder="1" applyAlignment="1">
      <alignment horizontal="center" vertical="center"/>
    </xf>
    <xf numFmtId="0" fontId="101" fillId="0" borderId="181" xfId="0" applyFont="1" applyBorder="1" applyAlignment="1">
      <alignment horizontal="center" vertical="center" wrapText="1"/>
    </xf>
    <xf numFmtId="0" fontId="101" fillId="0" borderId="166" xfId="0" applyFont="1" applyBorder="1" applyAlignment="1">
      <alignment horizontal="center" vertical="center" wrapText="1"/>
    </xf>
    <xf numFmtId="0" fontId="101" fillId="0" borderId="203" xfId="0" applyFont="1" applyBorder="1" applyAlignment="1">
      <alignment horizontal="center" vertical="center" wrapText="1"/>
    </xf>
    <xf numFmtId="0" fontId="0" fillId="0" borderId="0" xfId="0" applyFont="1" applyAlignment="1">
      <alignment horizontal="justify" vertical="center"/>
    </xf>
    <xf numFmtId="0" fontId="88" fillId="96" borderId="65" xfId="0" applyFont="1" applyFill="1" applyBorder="1" applyAlignment="1">
      <alignment horizontal="center" vertical="center" wrapText="1"/>
    </xf>
    <xf numFmtId="0" fontId="66" fillId="100" borderId="2" xfId="0" applyFont="1" applyFill="1" applyBorder="1" applyAlignment="1">
      <alignment horizontal="left" vertical="center" wrapText="1"/>
    </xf>
    <xf numFmtId="0" fontId="66" fillId="99" borderId="3" xfId="0" applyFont="1" applyFill="1" applyBorder="1" applyAlignment="1">
      <alignment horizontal="left" vertical="center" wrapText="1"/>
    </xf>
    <xf numFmtId="0" fontId="117" fillId="105" borderId="62" xfId="0" applyFont="1" applyFill="1" applyBorder="1" applyAlignment="1">
      <alignment horizontal="center" vertical="center" wrapText="1"/>
    </xf>
    <xf numFmtId="0" fontId="119" fillId="90" borderId="146" xfId="0" applyFont="1" applyFill="1" applyBorder="1" applyAlignment="1">
      <alignment horizontal="center" vertical="center" textRotation="255"/>
    </xf>
    <xf numFmtId="0" fontId="119" fillId="90" borderId="147" xfId="0" applyFont="1" applyFill="1" applyBorder="1" applyAlignment="1">
      <alignment horizontal="center" vertical="center" textRotation="255"/>
    </xf>
    <xf numFmtId="0" fontId="149" fillId="57" borderId="101" xfId="0" applyFont="1" applyFill="1" applyBorder="1" applyAlignment="1">
      <alignment vertical="center" wrapText="1"/>
    </xf>
    <xf numFmtId="0" fontId="149" fillId="57" borderId="145" xfId="0" applyFont="1" applyFill="1" applyBorder="1" applyAlignment="1">
      <alignment vertical="center" wrapText="1"/>
    </xf>
    <xf numFmtId="0" fontId="147" fillId="90" borderId="149" xfId="0" applyFont="1" applyFill="1" applyBorder="1" applyAlignment="1">
      <alignment horizontal="center" vertical="center" textRotation="255"/>
    </xf>
    <xf numFmtId="0" fontId="147" fillId="90" borderId="151" xfId="0" applyFont="1" applyFill="1" applyBorder="1" applyAlignment="1">
      <alignment horizontal="center" vertical="center" textRotation="255"/>
    </xf>
    <xf numFmtId="0" fontId="147" fillId="90" borderId="152" xfId="0" applyFont="1" applyFill="1" applyBorder="1" applyAlignment="1">
      <alignment horizontal="center" vertical="center" textRotation="255"/>
    </xf>
    <xf numFmtId="0" fontId="62" fillId="81" borderId="16" xfId="0" applyFont="1" applyFill="1" applyBorder="1" applyAlignment="1">
      <alignment horizontal="center" vertical="center" wrapText="1"/>
    </xf>
    <xf numFmtId="0" fontId="62" fillId="81" borderId="15" xfId="0" applyFont="1" applyFill="1" applyBorder="1" applyAlignment="1">
      <alignment horizontal="center" vertical="center" wrapText="1"/>
    </xf>
    <xf numFmtId="0" fontId="62" fillId="81" borderId="1" xfId="0" applyFont="1" applyFill="1" applyBorder="1" applyAlignment="1">
      <alignment horizontal="center" vertical="center" wrapText="1"/>
    </xf>
    <xf numFmtId="0" fontId="62" fillId="81" borderId="0" xfId="0" applyFont="1" applyFill="1" applyAlignment="1">
      <alignment horizontal="center" vertical="center" wrapText="1"/>
    </xf>
    <xf numFmtId="0" fontId="117" fillId="90" borderId="101" xfId="0" applyFont="1" applyFill="1" applyBorder="1" applyAlignment="1">
      <alignment horizontal="left" vertical="center" wrapText="1"/>
    </xf>
    <xf numFmtId="0" fontId="148" fillId="57" borderId="101" xfId="0" applyFont="1" applyFill="1" applyBorder="1" applyAlignment="1">
      <alignment horizontal="left" vertical="center" wrapText="1"/>
    </xf>
    <xf numFmtId="0" fontId="148" fillId="57" borderId="145" xfId="0" applyFont="1" applyFill="1" applyBorder="1" applyAlignment="1">
      <alignment horizontal="left" vertical="center" wrapText="1"/>
    </xf>
    <xf numFmtId="0" fontId="63" fillId="57" borderId="122" xfId="0" applyFont="1" applyFill="1" applyBorder="1" applyAlignment="1">
      <alignment horizontal="center" vertical="center" wrapText="1"/>
    </xf>
    <xf numFmtId="0" fontId="63" fillId="57" borderId="123" xfId="0" applyFont="1" applyFill="1" applyBorder="1" applyAlignment="1">
      <alignment horizontal="center" vertical="center" wrapText="1"/>
    </xf>
    <xf numFmtId="0" fontId="63" fillId="57" borderId="124" xfId="0" applyFont="1" applyFill="1" applyBorder="1" applyAlignment="1">
      <alignment horizontal="center" vertical="center" wrapText="1"/>
    </xf>
    <xf numFmtId="0" fontId="63" fillId="57" borderId="99" xfId="0" applyFont="1" applyFill="1" applyBorder="1" applyAlignment="1">
      <alignment horizontal="center" vertical="center" wrapText="1"/>
    </xf>
    <xf numFmtId="0" fontId="63" fillId="57" borderId="125" xfId="0" applyFont="1" applyFill="1" applyBorder="1" applyAlignment="1">
      <alignment horizontal="center" vertical="center" wrapText="1"/>
    </xf>
    <xf numFmtId="0" fontId="63" fillId="57" borderId="102" xfId="0" applyFont="1" applyFill="1" applyBorder="1" applyAlignment="1">
      <alignment horizontal="center" vertical="center" wrapText="1"/>
    </xf>
    <xf numFmtId="0" fontId="149" fillId="57" borderId="126" xfId="0" applyFont="1" applyFill="1" applyBorder="1" applyAlignment="1">
      <alignment horizontal="left" vertical="center" wrapText="1"/>
    </xf>
    <xf numFmtId="0" fontId="149" fillId="57" borderId="115" xfId="0" applyFont="1" applyFill="1" applyBorder="1" applyAlignment="1">
      <alignment horizontal="left" vertical="center" wrapText="1"/>
    </xf>
    <xf numFmtId="0" fontId="149" fillId="57" borderId="148" xfId="0" applyFont="1" applyFill="1" applyBorder="1" applyAlignment="1">
      <alignment horizontal="left" vertical="center" wrapText="1"/>
    </xf>
    <xf numFmtId="0" fontId="63" fillId="71" borderId="13" xfId="0" applyFont="1" applyFill="1" applyBorder="1" applyAlignment="1">
      <alignment vertical="center" wrapText="1"/>
    </xf>
    <xf numFmtId="0" fontId="63" fillId="71" borderId="57" xfId="0" applyFont="1" applyFill="1" applyBorder="1" applyAlignment="1">
      <alignment vertical="center" wrapText="1"/>
    </xf>
    <xf numFmtId="0" fontId="63" fillId="71" borderId="150" xfId="0" applyFont="1" applyFill="1" applyBorder="1" applyAlignment="1">
      <alignment vertical="center" wrapText="1"/>
    </xf>
    <xf numFmtId="0" fontId="62" fillId="81" borderId="57" xfId="0" applyFont="1" applyFill="1" applyBorder="1" applyAlignment="1">
      <alignment horizontal="left" vertical="center" wrapText="1"/>
    </xf>
    <xf numFmtId="0" fontId="62" fillId="81" borderId="150" xfId="0" applyFont="1" applyFill="1" applyBorder="1" applyAlignment="1">
      <alignment horizontal="left" vertical="center" wrapText="1"/>
    </xf>
    <xf numFmtId="0" fontId="62" fillId="79" borderId="13" xfId="0" applyFont="1" applyFill="1" applyBorder="1" applyAlignment="1">
      <alignment horizontal="left" vertical="center" wrapText="1"/>
    </xf>
    <xf numFmtId="0" fontId="62" fillId="79" borderId="57" xfId="0" applyFont="1" applyFill="1" applyBorder="1" applyAlignment="1">
      <alignment horizontal="left" vertical="center" wrapText="1"/>
    </xf>
    <xf numFmtId="0" fontId="62" fillId="79" borderId="150" xfId="0" applyFont="1" applyFill="1" applyBorder="1" applyAlignment="1">
      <alignment horizontal="left" vertical="center" wrapText="1"/>
    </xf>
    <xf numFmtId="0" fontId="119" fillId="90" borderId="144" xfId="0" applyFont="1" applyFill="1" applyBorder="1" applyAlignment="1">
      <alignment horizontal="center" vertical="center" textRotation="255"/>
    </xf>
    <xf numFmtId="0" fontId="149" fillId="57" borderId="101" xfId="0" applyFont="1" applyFill="1" applyBorder="1" applyAlignment="1">
      <alignment horizontal="center" vertical="center" wrapText="1"/>
    </xf>
    <xf numFmtId="0" fontId="116" fillId="92" borderId="107" xfId="0" applyFont="1" applyFill="1" applyBorder="1" applyAlignment="1">
      <alignment horizontal="center" vertical="center" wrapText="1"/>
    </xf>
    <xf numFmtId="0" fontId="116" fillId="92" borderId="106" xfId="0" applyFont="1" applyFill="1" applyBorder="1" applyAlignment="1">
      <alignment horizontal="center" vertical="center" wrapText="1"/>
    </xf>
    <xf numFmtId="0" fontId="116" fillId="92" borderId="112" xfId="0" applyFont="1" applyFill="1" applyBorder="1" applyAlignment="1">
      <alignment horizontal="center" vertical="center" wrapText="1"/>
    </xf>
    <xf numFmtId="0" fontId="116" fillId="92" borderId="108" xfId="0" applyFont="1" applyFill="1" applyBorder="1" applyAlignment="1">
      <alignment horizontal="center" vertical="center" wrapText="1"/>
    </xf>
    <xf numFmtId="0" fontId="116" fillId="92" borderId="0" xfId="0" applyFont="1" applyFill="1" applyAlignment="1">
      <alignment horizontal="center" vertical="center" wrapText="1"/>
    </xf>
    <xf numFmtId="0" fontId="116" fillId="92" borderId="113" xfId="0" applyFont="1" applyFill="1" applyBorder="1" applyAlignment="1">
      <alignment horizontal="center" vertical="center" wrapText="1"/>
    </xf>
    <xf numFmtId="0" fontId="116" fillId="92" borderId="109" xfId="0" applyFont="1" applyFill="1" applyBorder="1" applyAlignment="1">
      <alignment horizontal="center" vertical="center" wrapText="1"/>
    </xf>
    <xf numFmtId="0" fontId="116" fillId="92" borderId="110" xfId="0" applyFont="1" applyFill="1" applyBorder="1" applyAlignment="1">
      <alignment horizontal="center" vertical="center" wrapText="1"/>
    </xf>
    <xf numFmtId="0" fontId="116" fillId="92" borderId="114" xfId="0" applyFont="1" applyFill="1" applyBorder="1" applyAlignment="1">
      <alignment horizontal="center" vertical="center" wrapText="1"/>
    </xf>
    <xf numFmtId="0" fontId="116" fillId="92" borderId="111" xfId="0" applyFont="1" applyFill="1" applyBorder="1" applyAlignment="1">
      <alignment horizontal="center" vertical="center" wrapText="1"/>
    </xf>
    <xf numFmtId="0" fontId="148" fillId="57" borderId="101" xfId="0" applyFont="1" applyFill="1" applyBorder="1" applyAlignment="1">
      <alignment vertical="center" wrapText="1"/>
    </xf>
    <xf numFmtId="0" fontId="148" fillId="57" borderId="145" xfId="0" applyFont="1" applyFill="1" applyBorder="1" applyAlignment="1">
      <alignment vertical="center" wrapText="1"/>
    </xf>
    <xf numFmtId="0" fontId="148" fillId="57" borderId="122" xfId="0" applyFont="1" applyFill="1" applyBorder="1" applyAlignment="1">
      <alignment horizontal="left" vertical="center" wrapText="1"/>
    </xf>
    <xf numFmtId="0" fontId="148" fillId="57" borderId="116" xfId="0" applyFont="1" applyFill="1" applyBorder="1" applyAlignment="1">
      <alignment horizontal="left" vertical="center" wrapText="1"/>
    </xf>
    <xf numFmtId="0" fontId="148" fillId="57" borderId="123" xfId="0" applyFont="1" applyFill="1" applyBorder="1" applyAlignment="1">
      <alignment horizontal="left" vertical="center" wrapText="1"/>
    </xf>
    <xf numFmtId="0" fontId="148" fillId="57" borderId="124" xfId="0" applyFont="1" applyFill="1" applyBorder="1" applyAlignment="1">
      <alignment horizontal="left" vertical="center" wrapText="1"/>
    </xf>
    <xf numFmtId="0" fontId="148" fillId="57" borderId="0" xfId="0" applyFont="1" applyFill="1" applyAlignment="1">
      <alignment horizontal="left" vertical="center" wrapText="1"/>
    </xf>
    <xf numFmtId="0" fontId="148" fillId="57" borderId="99" xfId="0" applyFont="1" applyFill="1" applyBorder="1" applyAlignment="1">
      <alignment horizontal="left" vertical="center" wrapText="1"/>
    </xf>
    <xf numFmtId="0" fontId="148" fillId="57" borderId="125" xfId="0" applyFont="1" applyFill="1" applyBorder="1" applyAlignment="1">
      <alignment horizontal="left" vertical="center" wrapText="1"/>
    </xf>
    <xf numFmtId="0" fontId="148" fillId="57" borderId="155" xfId="0" applyFont="1" applyFill="1" applyBorder="1" applyAlignment="1">
      <alignment horizontal="left" vertical="center" wrapText="1"/>
    </xf>
    <xf numFmtId="0" fontId="148" fillId="57" borderId="102" xfId="0" applyFont="1" applyFill="1" applyBorder="1" applyAlignment="1">
      <alignment horizontal="left" vertical="center" wrapText="1"/>
    </xf>
    <xf numFmtId="0" fontId="148" fillId="57" borderId="126" xfId="0" applyFont="1" applyFill="1" applyBorder="1" applyAlignment="1">
      <alignment horizontal="left" vertical="center" wrapText="1"/>
    </xf>
    <xf numFmtId="0" fontId="148" fillId="57" borderId="115" xfId="0" applyFont="1" applyFill="1" applyBorder="1" applyAlignment="1">
      <alignment horizontal="left" vertical="center" wrapText="1"/>
    </xf>
    <xf numFmtId="0" fontId="148" fillId="57" borderId="148" xfId="0" applyFont="1" applyFill="1" applyBorder="1" applyAlignment="1">
      <alignment horizontal="left" vertical="center" wrapText="1"/>
    </xf>
    <xf numFmtId="0" fontId="62" fillId="80" borderId="140" xfId="0" applyFont="1" applyFill="1" applyBorder="1" applyAlignment="1">
      <alignment vertical="center" wrapText="1"/>
    </xf>
    <xf numFmtId="0" fontId="62" fillId="80" borderId="153" xfId="0" applyFont="1" applyFill="1" applyBorder="1" applyAlignment="1">
      <alignment vertical="center" wrapText="1"/>
    </xf>
    <xf numFmtId="0" fontId="62" fillId="80" borderId="154" xfId="0" applyFont="1" applyFill="1" applyBorder="1" applyAlignment="1">
      <alignment vertical="center" wrapText="1"/>
    </xf>
    <xf numFmtId="0" fontId="62" fillId="80" borderId="13" xfId="0" applyFont="1" applyFill="1" applyBorder="1" applyAlignment="1">
      <alignment vertical="center" wrapText="1"/>
    </xf>
    <xf numFmtId="0" fontId="62" fillId="80" borderId="57" xfId="0" applyFont="1" applyFill="1" applyBorder="1" applyAlignment="1">
      <alignment vertical="center" wrapText="1"/>
    </xf>
    <xf numFmtId="0" fontId="62" fillId="80" borderId="150" xfId="0" applyFont="1" applyFill="1" applyBorder="1" applyAlignment="1">
      <alignment vertical="center" wrapText="1"/>
    </xf>
    <xf numFmtId="0" fontId="65" fillId="79" borderId="13" xfId="0" applyFont="1" applyFill="1" applyBorder="1" applyAlignment="1">
      <alignment vertical="center" wrapText="1"/>
    </xf>
    <xf numFmtId="0" fontId="96" fillId="79" borderId="57" xfId="0" applyFont="1" applyFill="1" applyBorder="1" applyAlignment="1">
      <alignment vertical="center" wrapText="1"/>
    </xf>
    <xf numFmtId="0" fontId="96" fillId="79" borderId="150" xfId="0" applyFont="1" applyFill="1" applyBorder="1" applyAlignment="1">
      <alignment vertical="center" wrapText="1"/>
    </xf>
    <xf numFmtId="0" fontId="62" fillId="79" borderId="13" xfId="0" applyFont="1" applyFill="1" applyBorder="1" applyAlignment="1">
      <alignment vertical="center" wrapText="1"/>
    </xf>
    <xf numFmtId="0" fontId="62" fillId="79" borderId="57" xfId="0" applyFont="1" applyFill="1" applyBorder="1" applyAlignment="1">
      <alignment vertical="center" wrapText="1"/>
    </xf>
    <xf numFmtId="0" fontId="62" fillId="79" borderId="150" xfId="0" applyFont="1" applyFill="1" applyBorder="1" applyAlignment="1">
      <alignment vertical="center" wrapText="1"/>
    </xf>
    <xf numFmtId="0" fontId="90" fillId="79" borderId="13" xfId="0" applyFont="1" applyFill="1" applyBorder="1" applyAlignment="1">
      <alignment vertical="center" wrapText="1"/>
    </xf>
    <xf numFmtId="0" fontId="90" fillId="79" borderId="57" xfId="0" applyFont="1" applyFill="1" applyBorder="1" applyAlignment="1">
      <alignment vertical="center" wrapText="1"/>
    </xf>
    <xf numFmtId="0" fontId="90" fillId="79" borderId="150" xfId="0" applyFont="1" applyFill="1" applyBorder="1" applyAlignment="1">
      <alignment vertical="center" wrapText="1"/>
    </xf>
    <xf numFmtId="0" fontId="62" fillId="81" borderId="13" xfId="0" applyFont="1" applyFill="1" applyBorder="1" applyAlignment="1">
      <alignment vertical="center" wrapText="1"/>
    </xf>
    <xf numFmtId="0" fontId="62" fillId="81" borderId="57" xfId="0" applyFont="1" applyFill="1" applyBorder="1" applyAlignment="1">
      <alignment vertical="center" wrapText="1"/>
    </xf>
    <xf numFmtId="0" fontId="62" fillId="81" borderId="15" xfId="0" applyFont="1" applyFill="1" applyBorder="1" applyAlignment="1">
      <alignment vertical="center" wrapText="1"/>
    </xf>
    <xf numFmtId="0" fontId="62" fillId="81" borderId="150" xfId="0" applyFont="1" applyFill="1" applyBorder="1" applyAlignment="1">
      <alignment vertical="center" wrapText="1"/>
    </xf>
    <xf numFmtId="0" fontId="63" fillId="79" borderId="16" xfId="0" applyFont="1" applyFill="1" applyBorder="1" applyAlignment="1">
      <alignment horizontal="left" vertical="center" wrapText="1"/>
    </xf>
    <xf numFmtId="0" fontId="63" fillId="79" borderId="15" xfId="0" applyFont="1" applyFill="1" applyBorder="1" applyAlignment="1">
      <alignment horizontal="left" vertical="center" wrapText="1"/>
    </xf>
    <xf numFmtId="0" fontId="63" fillId="79" borderId="19" xfId="0" applyFont="1" applyFill="1" applyBorder="1" applyAlignment="1">
      <alignment horizontal="left" vertical="center" wrapText="1"/>
    </xf>
    <xf numFmtId="0" fontId="63" fillId="79" borderId="20" xfId="0" applyFont="1" applyFill="1" applyBorder="1" applyAlignment="1">
      <alignment horizontal="left" vertical="center" wrapText="1"/>
    </xf>
    <xf numFmtId="0" fontId="96" fillId="79" borderId="57" xfId="0" applyFont="1" applyFill="1" applyBorder="1" applyAlignment="1">
      <alignment horizontal="left" vertical="center" wrapText="1"/>
    </xf>
    <xf numFmtId="0" fontId="96" fillId="79" borderId="150" xfId="0" applyFont="1" applyFill="1" applyBorder="1" applyAlignment="1">
      <alignment horizontal="left" vertical="center" wrapText="1"/>
    </xf>
    <xf numFmtId="0" fontId="72" fillId="66" borderId="141" xfId="0" applyFont="1" applyFill="1" applyBorder="1" applyAlignment="1">
      <alignment horizontal="center" vertical="center" wrapText="1"/>
    </xf>
    <xf numFmtId="0" fontId="72" fillId="66" borderId="142" xfId="0" applyFont="1" applyFill="1" applyBorder="1" applyAlignment="1">
      <alignment horizontal="center" vertical="center" wrapText="1"/>
    </xf>
    <xf numFmtId="0" fontId="72" fillId="66" borderId="143" xfId="0" applyFont="1" applyFill="1" applyBorder="1" applyAlignment="1">
      <alignment horizontal="center" vertical="center" wrapText="1"/>
    </xf>
    <xf numFmtId="0" fontId="115" fillId="83" borderId="0" xfId="0" applyFont="1" applyFill="1" applyAlignment="1">
      <alignment horizontal="center" vertical="center"/>
    </xf>
    <xf numFmtId="0" fontId="115" fillId="83" borderId="44" xfId="0" applyFont="1" applyFill="1" applyBorder="1" applyAlignment="1">
      <alignment horizontal="center" vertical="center"/>
    </xf>
    <xf numFmtId="0" fontId="79" fillId="0" borderId="189" xfId="0" applyFont="1" applyBorder="1" applyAlignment="1">
      <alignment horizontal="center"/>
    </xf>
    <xf numFmtId="0" fontId="79" fillId="0" borderId="188" xfId="0" applyFont="1" applyBorder="1" applyAlignment="1">
      <alignment horizontal="center"/>
    </xf>
    <xf numFmtId="0" fontId="79" fillId="0" borderId="166" xfId="0" applyFont="1" applyBorder="1" applyAlignment="1">
      <alignment horizontal="center"/>
    </xf>
    <xf numFmtId="0" fontId="79" fillId="0" borderId="165" xfId="0" applyFont="1" applyBorder="1" applyAlignment="1">
      <alignment horizontal="center"/>
    </xf>
    <xf numFmtId="0" fontId="79" fillId="0" borderId="162" xfId="0" applyFont="1" applyBorder="1" applyAlignment="1">
      <alignment horizontal="center"/>
    </xf>
    <xf numFmtId="0" fontId="79" fillId="0" borderId="161" xfId="0" applyFont="1" applyBorder="1" applyAlignment="1">
      <alignment horizontal="center"/>
    </xf>
    <xf numFmtId="0" fontId="105" fillId="70" borderId="188" xfId="116" applyFont="1" applyFill="1" applyBorder="1" applyAlignment="1">
      <alignment horizontal="center" vertical="center" wrapText="1"/>
    </xf>
    <xf numFmtId="0" fontId="105" fillId="70" borderId="188" xfId="116" applyFont="1" applyFill="1" applyBorder="1" applyAlignment="1">
      <alignment horizontal="center" vertical="center"/>
    </xf>
    <xf numFmtId="0" fontId="105" fillId="70" borderId="165" xfId="116" applyFont="1" applyFill="1" applyBorder="1" applyAlignment="1">
      <alignment horizontal="center" vertical="center"/>
    </xf>
    <xf numFmtId="0" fontId="105" fillId="70" borderId="161" xfId="116" applyFont="1" applyFill="1" applyBorder="1" applyAlignment="1">
      <alignment horizontal="center" vertical="center"/>
    </xf>
    <xf numFmtId="0" fontId="131" fillId="51" borderId="188" xfId="116" applyFont="1" applyFill="1" applyBorder="1" applyAlignment="1">
      <alignment horizontal="left" vertical="center" wrapText="1"/>
    </xf>
    <xf numFmtId="0" fontId="131" fillId="51" borderId="165" xfId="116" applyFont="1" applyFill="1" applyBorder="1" applyAlignment="1">
      <alignment horizontal="left" vertical="center"/>
    </xf>
    <xf numFmtId="0" fontId="131" fillId="51" borderId="161" xfId="116" applyFont="1" applyFill="1" applyBorder="1" applyAlignment="1">
      <alignment horizontal="left" vertical="center"/>
    </xf>
    <xf numFmtId="0" fontId="63" fillId="0" borderId="188" xfId="116" applyFont="1" applyBorder="1" applyAlignment="1">
      <alignment horizontal="center" vertical="center"/>
    </xf>
    <xf numFmtId="0" fontId="63" fillId="0" borderId="187" xfId="116" applyFont="1" applyBorder="1" applyAlignment="1">
      <alignment horizontal="center" vertical="center"/>
    </xf>
    <xf numFmtId="0" fontId="63" fillId="0" borderId="165" xfId="116" applyFont="1" applyBorder="1" applyAlignment="1">
      <alignment horizontal="center" vertical="center"/>
    </xf>
    <xf numFmtId="0" fontId="63" fillId="0" borderId="164" xfId="116" applyFont="1" applyBorder="1" applyAlignment="1">
      <alignment horizontal="center" vertical="center"/>
    </xf>
    <xf numFmtId="14" fontId="63" fillId="0" borderId="161" xfId="116" applyNumberFormat="1" applyFont="1" applyBorder="1" applyAlignment="1">
      <alignment horizontal="center" vertical="center"/>
    </xf>
    <xf numFmtId="0" fontId="63" fillId="0" borderId="161" xfId="116" applyFont="1" applyBorder="1" applyAlignment="1">
      <alignment horizontal="center" vertical="center"/>
    </xf>
    <xf numFmtId="0" fontId="63" fillId="0" borderId="160" xfId="116" applyFont="1" applyBorder="1" applyAlignment="1">
      <alignment horizontal="center" vertical="center"/>
    </xf>
    <xf numFmtId="0" fontId="119" fillId="90" borderId="242" xfId="0" applyFont="1" applyFill="1" applyBorder="1" applyAlignment="1">
      <alignment horizontal="center" vertical="center" textRotation="255"/>
    </xf>
    <xf numFmtId="0" fontId="149" fillId="57" borderId="101" xfId="0" applyFont="1" applyFill="1" applyBorder="1" applyAlignment="1">
      <alignment horizontal="left" vertical="center" wrapText="1"/>
    </xf>
    <xf numFmtId="0" fontId="149" fillId="57" borderId="145" xfId="0" applyFont="1" applyFill="1" applyBorder="1" applyAlignment="1">
      <alignment horizontal="left" vertical="center" wrapText="1"/>
    </xf>
    <xf numFmtId="0" fontId="138" fillId="86" borderId="2" xfId="116" applyFont="1" applyFill="1" applyBorder="1" applyAlignment="1" applyProtection="1">
      <alignment horizontal="center" vertical="center" wrapText="1"/>
      <protection locked="0"/>
    </xf>
    <xf numFmtId="0" fontId="138" fillId="86" borderId="3" xfId="116" applyFont="1" applyFill="1" applyBorder="1" applyAlignment="1" applyProtection="1">
      <alignment horizontal="center" vertical="center" wrapText="1"/>
      <protection locked="0"/>
    </xf>
    <xf numFmtId="0" fontId="138" fillId="86" borderId="54" xfId="116" applyFont="1" applyFill="1" applyBorder="1" applyAlignment="1" applyProtection="1">
      <alignment horizontal="center" vertical="center" wrapText="1"/>
      <protection locked="0"/>
    </xf>
    <xf numFmtId="0" fontId="138" fillId="86" borderId="11" xfId="116" applyFont="1" applyFill="1" applyBorder="1" applyAlignment="1" applyProtection="1">
      <alignment horizontal="center" vertical="center" wrapText="1"/>
      <protection locked="0"/>
    </xf>
    <xf numFmtId="0" fontId="138" fillId="86" borderId="73" xfId="116" applyFont="1" applyFill="1" applyBorder="1" applyAlignment="1" applyProtection="1">
      <alignment horizontal="center" vertical="center" wrapText="1"/>
      <protection locked="0"/>
    </xf>
    <xf numFmtId="0" fontId="138" fillId="86" borderId="65" xfId="116" applyFont="1" applyFill="1" applyBorder="1" applyAlignment="1" applyProtection="1">
      <alignment horizontal="center" vertical="center" wrapText="1"/>
      <protection locked="0"/>
    </xf>
    <xf numFmtId="0" fontId="131" fillId="80" borderId="11" xfId="116" applyFont="1" applyFill="1" applyBorder="1" applyAlignment="1" applyProtection="1">
      <alignment horizontal="center" vertical="center" wrapText="1"/>
      <protection locked="0"/>
    </xf>
    <xf numFmtId="0" fontId="131" fillId="80" borderId="65" xfId="116" applyFont="1" applyFill="1" applyBorder="1" applyAlignment="1" applyProtection="1">
      <alignment horizontal="center" vertical="center" wrapText="1"/>
      <protection locked="0"/>
    </xf>
    <xf numFmtId="0" fontId="131" fillId="80" borderId="3" xfId="116" applyFont="1" applyFill="1" applyBorder="1" applyAlignment="1" applyProtection="1">
      <alignment horizontal="center" vertical="center" wrapText="1"/>
      <protection locked="0"/>
    </xf>
    <xf numFmtId="0" fontId="79" fillId="0" borderId="3" xfId="0" applyFont="1" applyBorder="1" applyAlignment="1" applyProtection="1">
      <alignment horizontal="center" vertical="center"/>
      <protection locked="0"/>
    </xf>
    <xf numFmtId="0" fontId="79" fillId="0" borderId="62" xfId="0" applyFont="1" applyBorder="1" applyAlignment="1" applyProtection="1">
      <alignment horizontal="center" vertical="center"/>
      <protection locked="0"/>
    </xf>
    <xf numFmtId="0" fontId="79" fillId="0" borderId="11" xfId="0" applyFont="1" applyBorder="1" applyAlignment="1" applyProtection="1">
      <alignment horizontal="center" vertical="center"/>
      <protection locked="0"/>
    </xf>
    <xf numFmtId="0" fontId="79" fillId="0" borderId="56" xfId="0" applyFont="1" applyBorder="1" applyAlignment="1" applyProtection="1">
      <alignment horizontal="center" vertical="center"/>
      <protection locked="0"/>
    </xf>
    <xf numFmtId="0" fontId="79" fillId="0" borderId="65" xfId="0" applyFont="1" applyBorder="1" applyAlignment="1" applyProtection="1">
      <alignment horizontal="center" vertical="center"/>
      <protection locked="0"/>
    </xf>
    <xf numFmtId="0" fontId="79" fillId="0" borderId="66" xfId="0" applyFont="1" applyBorder="1" applyAlignment="1" applyProtection="1">
      <alignment horizontal="center" vertical="center"/>
      <protection locked="0"/>
    </xf>
    <xf numFmtId="0" fontId="79" fillId="0" borderId="0" xfId="0" applyFont="1" applyAlignment="1">
      <alignment horizontal="center"/>
    </xf>
    <xf numFmtId="0" fontId="79" fillId="0" borderId="186" xfId="0" applyFont="1" applyBorder="1" applyAlignment="1">
      <alignment horizontal="center"/>
    </xf>
    <xf numFmtId="0" fontId="79" fillId="0" borderId="168" xfId="0" applyFont="1" applyBorder="1" applyAlignment="1">
      <alignment horizontal="center"/>
    </xf>
    <xf numFmtId="0" fontId="79" fillId="0" borderId="229" xfId="0" applyFont="1" applyBorder="1" applyAlignment="1">
      <alignment horizontal="center"/>
    </xf>
    <xf numFmtId="0" fontId="146" fillId="70" borderId="189" xfId="116" applyFont="1" applyFill="1" applyBorder="1" applyAlignment="1">
      <alignment horizontal="center" vertical="center" wrapText="1"/>
    </xf>
    <xf numFmtId="0" fontId="146" fillId="70" borderId="188" xfId="116" applyFont="1" applyFill="1" applyBorder="1" applyAlignment="1">
      <alignment horizontal="center" vertical="center" wrapText="1"/>
    </xf>
    <xf numFmtId="0" fontId="146" fillId="70" borderId="187" xfId="116" applyFont="1" applyFill="1" applyBorder="1" applyAlignment="1">
      <alignment horizontal="center" vertical="center" wrapText="1"/>
    </xf>
    <xf numFmtId="0" fontId="146" fillId="70" borderId="166" xfId="116" applyFont="1" applyFill="1" applyBorder="1" applyAlignment="1">
      <alignment horizontal="center" vertical="center" wrapText="1"/>
    </xf>
    <xf numFmtId="0" fontId="146" fillId="70" borderId="165" xfId="116" applyFont="1" applyFill="1" applyBorder="1" applyAlignment="1">
      <alignment horizontal="center" vertical="center" wrapText="1"/>
    </xf>
    <xf numFmtId="0" fontId="146" fillId="70" borderId="164" xfId="116" applyFont="1" applyFill="1" applyBorder="1" applyAlignment="1">
      <alignment horizontal="center" vertical="center" wrapText="1"/>
    </xf>
    <xf numFmtId="0" fontId="146" fillId="70" borderId="162" xfId="116" applyFont="1" applyFill="1" applyBorder="1" applyAlignment="1">
      <alignment horizontal="center" vertical="center" wrapText="1"/>
    </xf>
    <xf numFmtId="0" fontId="146" fillId="70" borderId="161" xfId="116" applyFont="1" applyFill="1" applyBorder="1" applyAlignment="1">
      <alignment horizontal="center" vertical="center" wrapText="1"/>
    </xf>
    <xf numFmtId="0" fontId="146" fillId="70" borderId="160" xfId="116" applyFont="1" applyFill="1" applyBorder="1" applyAlignment="1">
      <alignment horizontal="center" vertical="center" wrapText="1"/>
    </xf>
    <xf numFmtId="0" fontId="72" fillId="51" borderId="225" xfId="116" applyFont="1" applyFill="1" applyBorder="1" applyAlignment="1">
      <alignment horizontal="center" vertical="center" wrapText="1"/>
    </xf>
    <xf numFmtId="0" fontId="72" fillId="51" borderId="188" xfId="116" applyFont="1" applyFill="1" applyBorder="1" applyAlignment="1">
      <alignment horizontal="center" vertical="center" wrapText="1"/>
    </xf>
    <xf numFmtId="0" fontId="72" fillId="61" borderId="186" xfId="116" applyFont="1" applyFill="1" applyBorder="1" applyAlignment="1">
      <alignment horizontal="center" vertical="center" wrapText="1"/>
    </xf>
    <xf numFmtId="0" fontId="72" fillId="61" borderId="226" xfId="116" applyFont="1" applyFill="1" applyBorder="1" applyAlignment="1">
      <alignment horizontal="center" vertical="center" wrapText="1"/>
    </xf>
    <xf numFmtId="0" fontId="72" fillId="61" borderId="185" xfId="116" applyFont="1" applyFill="1" applyBorder="1" applyAlignment="1">
      <alignment horizontal="center" vertical="center" wrapText="1"/>
    </xf>
    <xf numFmtId="0" fontId="72" fillId="51" borderId="169" xfId="116" applyFont="1" applyFill="1" applyBorder="1" applyAlignment="1">
      <alignment horizontal="center" vertical="center"/>
    </xf>
    <xf numFmtId="0" fontId="72" fillId="51" borderId="165" xfId="116" applyFont="1" applyFill="1" applyBorder="1" applyAlignment="1">
      <alignment horizontal="center" vertical="center"/>
    </xf>
    <xf numFmtId="0" fontId="72" fillId="61" borderId="168" xfId="116" applyFont="1" applyFill="1" applyBorder="1" applyAlignment="1">
      <alignment horizontal="center" vertical="center"/>
    </xf>
    <xf numFmtId="0" fontId="72" fillId="61" borderId="227" xfId="116" applyFont="1" applyFill="1" applyBorder="1" applyAlignment="1">
      <alignment horizontal="center" vertical="center"/>
    </xf>
    <xf numFmtId="0" fontId="72" fillId="61" borderId="167" xfId="116" applyFont="1" applyFill="1" applyBorder="1" applyAlignment="1">
      <alignment horizontal="center" vertical="center"/>
    </xf>
    <xf numFmtId="0" fontId="72" fillId="51" borderId="231" xfId="116" applyFont="1" applyFill="1" applyBorder="1" applyAlignment="1">
      <alignment horizontal="center" vertical="center"/>
    </xf>
    <xf numFmtId="0" fontId="72" fillId="51" borderId="161" xfId="116" applyFont="1" applyFill="1" applyBorder="1" applyAlignment="1">
      <alignment horizontal="center" vertical="center"/>
    </xf>
    <xf numFmtId="14" fontId="72" fillId="61" borderId="229" xfId="116" applyNumberFormat="1" applyFont="1" applyFill="1" applyBorder="1" applyAlignment="1">
      <alignment horizontal="center" vertical="center"/>
    </xf>
    <xf numFmtId="0" fontId="72" fillId="61" borderId="230" xfId="116" applyFont="1" applyFill="1" applyBorder="1" applyAlignment="1">
      <alignment horizontal="center" vertical="center"/>
    </xf>
    <xf numFmtId="0" fontId="72" fillId="61" borderId="241" xfId="116" applyFont="1" applyFill="1" applyBorder="1" applyAlignment="1">
      <alignment horizontal="center" vertical="center"/>
    </xf>
    <xf numFmtId="0" fontId="0" fillId="0" borderId="0" xfId="0" applyAlignment="1">
      <alignment horizontal="center"/>
    </xf>
    <xf numFmtId="0" fontId="129" fillId="51" borderId="184" xfId="0" applyFont="1" applyFill="1" applyBorder="1" applyAlignment="1">
      <alignment horizontal="center" vertical="center"/>
    </xf>
    <xf numFmtId="0" fontId="129" fillId="51" borderId="183" xfId="0" applyFont="1" applyFill="1" applyBorder="1" applyAlignment="1">
      <alignment horizontal="center" vertical="center"/>
    </xf>
    <xf numFmtId="0" fontId="129" fillId="51" borderId="224" xfId="0" applyFont="1" applyFill="1" applyBorder="1" applyAlignment="1">
      <alignment horizontal="center" vertical="center"/>
    </xf>
    <xf numFmtId="0" fontId="129" fillId="51" borderId="228" xfId="0" applyFont="1" applyFill="1" applyBorder="1" applyAlignment="1">
      <alignment horizontal="center" vertical="center"/>
    </xf>
    <xf numFmtId="0" fontId="129" fillId="51" borderId="226" xfId="0" applyFont="1" applyFill="1" applyBorder="1" applyAlignment="1">
      <alignment horizontal="center" vertical="center"/>
    </xf>
    <xf numFmtId="0" fontId="129" fillId="51" borderId="185" xfId="0" applyFont="1" applyFill="1" applyBorder="1" applyAlignment="1">
      <alignment horizontal="center" vertical="center"/>
    </xf>
    <xf numFmtId="0" fontId="70" fillId="52" borderId="192" xfId="0" applyFont="1" applyFill="1" applyBorder="1" applyAlignment="1">
      <alignment horizontal="center" vertical="center"/>
    </xf>
    <xf numFmtId="0" fontId="70" fillId="52" borderId="191" xfId="0" applyFont="1" applyFill="1" applyBorder="1" applyAlignment="1">
      <alignment horizontal="center" vertical="center"/>
    </xf>
    <xf numFmtId="0" fontId="70" fillId="52" borderId="190" xfId="0" applyFont="1" applyFill="1" applyBorder="1" applyAlignment="1">
      <alignment horizontal="center" vertical="center"/>
    </xf>
    <xf numFmtId="0" fontId="70" fillId="52" borderId="162" xfId="0" applyFont="1" applyFill="1" applyBorder="1" applyAlignment="1">
      <alignment horizontal="center" vertical="center"/>
    </xf>
    <xf numFmtId="0" fontId="70" fillId="52" borderId="161" xfId="0" applyFont="1" applyFill="1" applyBorder="1" applyAlignment="1">
      <alignment horizontal="center" vertical="center"/>
    </xf>
    <xf numFmtId="0" fontId="70" fillId="61" borderId="0" xfId="0" applyFont="1" applyFill="1" applyAlignment="1">
      <alignment horizontal="center" vertical="center"/>
    </xf>
    <xf numFmtId="0" fontId="70" fillId="61" borderId="193" xfId="0" applyFont="1" applyFill="1" applyBorder="1" applyAlignment="1">
      <alignment horizontal="center" vertical="center"/>
    </xf>
    <xf numFmtId="0" fontId="70" fillId="52" borderId="229" xfId="0" applyFont="1" applyFill="1" applyBorder="1" applyAlignment="1">
      <alignment horizontal="center" vertical="center"/>
    </xf>
    <xf numFmtId="0" fontId="70" fillId="52" borderId="230" xfId="0" applyFont="1" applyFill="1" applyBorder="1" applyAlignment="1">
      <alignment horizontal="center" vertical="center"/>
    </xf>
    <xf numFmtId="0" fontId="70" fillId="52" borderId="231" xfId="0" applyFont="1" applyFill="1" applyBorder="1" applyAlignment="1">
      <alignment horizontal="center" vertical="center"/>
    </xf>
    <xf numFmtId="0" fontId="79" fillId="0" borderId="201" xfId="0" applyFont="1" applyBorder="1" applyAlignment="1">
      <alignment horizontal="center"/>
    </xf>
    <xf numFmtId="0" fontId="79" fillId="0" borderId="232" xfId="0" applyFont="1" applyBorder="1" applyAlignment="1">
      <alignment horizontal="center"/>
    </xf>
    <xf numFmtId="0" fontId="70" fillId="52" borderId="199" xfId="0" applyFont="1" applyFill="1" applyBorder="1" applyAlignment="1">
      <alignment horizontal="center" vertical="center"/>
    </xf>
    <xf numFmtId="0" fontId="70" fillId="52" borderId="177" xfId="0" applyFont="1" applyFill="1" applyBorder="1" applyAlignment="1">
      <alignment horizontal="center" vertical="center"/>
    </xf>
    <xf numFmtId="0" fontId="70" fillId="52" borderId="204" xfId="0" applyFont="1" applyFill="1" applyBorder="1" applyAlignment="1">
      <alignment horizontal="center" vertical="center"/>
    </xf>
    <xf numFmtId="0" fontId="63" fillId="74" borderId="192" xfId="0" applyFont="1" applyFill="1" applyBorder="1" applyAlignment="1">
      <alignment horizontal="center" vertical="center"/>
    </xf>
    <xf numFmtId="0" fontId="63" fillId="74" borderId="249" xfId="0" applyFont="1" applyFill="1" applyBorder="1" applyAlignment="1">
      <alignment horizontal="center" vertical="center"/>
    </xf>
    <xf numFmtId="0" fontId="63" fillId="74" borderId="248" xfId="0" applyFont="1" applyFill="1" applyBorder="1" applyAlignment="1">
      <alignment horizontal="center" vertical="center"/>
    </xf>
    <xf numFmtId="0" fontId="63" fillId="74" borderId="190" xfId="0" applyFont="1" applyFill="1" applyBorder="1" applyAlignment="1">
      <alignment horizontal="center" vertical="center"/>
    </xf>
    <xf numFmtId="0" fontId="88" fillId="70" borderId="175" xfId="0" applyFont="1" applyFill="1" applyBorder="1" applyAlignment="1">
      <alignment horizontal="center" vertical="center" wrapText="1"/>
    </xf>
    <xf numFmtId="0" fontId="88" fillId="70" borderId="0" xfId="0" applyFont="1" applyFill="1" applyAlignment="1">
      <alignment horizontal="center" vertical="center" wrapText="1"/>
    </xf>
    <xf numFmtId="0" fontId="88" fillId="70" borderId="174" xfId="0" applyFont="1" applyFill="1" applyBorder="1" applyAlignment="1">
      <alignment horizontal="center" vertical="center" wrapText="1"/>
    </xf>
    <xf numFmtId="0" fontId="88" fillId="70" borderId="173" xfId="0" applyFont="1" applyFill="1" applyBorder="1" applyAlignment="1">
      <alignment horizontal="center" vertical="center" wrapText="1"/>
    </xf>
    <xf numFmtId="0" fontId="88" fillId="70" borderId="172" xfId="0" applyFont="1" applyFill="1" applyBorder="1" applyAlignment="1">
      <alignment horizontal="center" vertical="center" wrapText="1"/>
    </xf>
    <xf numFmtId="0" fontId="88" fillId="70" borderId="171" xfId="0" applyFont="1" applyFill="1" applyBorder="1" applyAlignment="1">
      <alignment horizontal="center" vertical="center" wrapText="1"/>
    </xf>
    <xf numFmtId="0" fontId="64" fillId="61" borderId="197" xfId="0" applyFont="1" applyFill="1" applyBorder="1" applyAlignment="1">
      <alignment horizontal="left" vertical="center" wrapText="1"/>
    </xf>
    <xf numFmtId="0" fontId="64" fillId="61" borderId="0" xfId="0" applyFont="1" applyFill="1" applyAlignment="1">
      <alignment horizontal="left" vertical="center" wrapText="1"/>
    </xf>
    <xf numFmtId="0" fontId="64" fillId="61" borderId="206" xfId="0" applyFont="1" applyFill="1" applyBorder="1" applyAlignment="1">
      <alignment horizontal="left" vertical="center" wrapText="1"/>
    </xf>
    <xf numFmtId="0" fontId="64" fillId="61" borderId="200" xfId="0" applyFont="1" applyFill="1" applyBorder="1" applyAlignment="1">
      <alignment horizontal="left" vertical="center" wrapText="1"/>
    </xf>
    <xf numFmtId="0" fontId="64" fillId="61" borderId="172" xfId="0" applyFont="1" applyFill="1" applyBorder="1" applyAlignment="1">
      <alignment horizontal="left" vertical="center" wrapText="1"/>
    </xf>
    <xf numFmtId="0" fontId="64" fillId="61" borderId="208" xfId="0" applyFont="1" applyFill="1" applyBorder="1" applyAlignment="1">
      <alignment horizontal="left" vertical="center" wrapText="1"/>
    </xf>
    <xf numFmtId="0" fontId="64" fillId="61" borderId="181" xfId="0" applyFont="1" applyFill="1" applyBorder="1" applyAlignment="1">
      <alignment vertical="center" wrapText="1"/>
    </xf>
    <xf numFmtId="0" fontId="64" fillId="61" borderId="180" xfId="0" applyFont="1" applyFill="1" applyBorder="1" applyAlignment="1">
      <alignment vertical="center" wrapText="1"/>
    </xf>
    <xf numFmtId="0" fontId="64" fillId="61" borderId="166" xfId="0" applyFont="1" applyFill="1" applyBorder="1" applyAlignment="1">
      <alignment vertical="center" wrapText="1"/>
    </xf>
    <xf numFmtId="0" fontId="64" fillId="61" borderId="165" xfId="0" applyFont="1" applyFill="1" applyBorder="1" applyAlignment="1">
      <alignment vertical="center" wrapText="1"/>
    </xf>
    <xf numFmtId="0" fontId="135" fillId="71" borderId="180" xfId="0" applyFont="1" applyFill="1" applyBorder="1" applyAlignment="1">
      <alignment horizontal="center" vertical="center" wrapText="1"/>
    </xf>
    <xf numFmtId="0" fontId="135" fillId="71" borderId="165" xfId="0" applyFont="1" applyFill="1" applyBorder="1" applyAlignment="1">
      <alignment horizontal="center" vertical="center" wrapText="1"/>
    </xf>
    <xf numFmtId="0" fontId="88" fillId="70" borderId="178" xfId="0" applyFont="1" applyFill="1" applyBorder="1" applyAlignment="1">
      <alignment horizontal="center" vertical="center" wrapText="1"/>
    </xf>
    <xf numFmtId="0" fontId="88" fillId="70" borderId="177" xfId="0" applyFont="1" applyFill="1" applyBorder="1" applyAlignment="1">
      <alignment horizontal="center" vertical="center" wrapText="1"/>
    </xf>
    <xf numFmtId="0" fontId="88" fillId="70" borderId="176" xfId="0" applyFont="1" applyFill="1" applyBorder="1" applyAlignment="1">
      <alignment horizontal="center" vertical="center" wrapText="1"/>
    </xf>
    <xf numFmtId="0" fontId="64" fillId="61" borderId="199" xfId="0" applyFont="1" applyFill="1" applyBorder="1" applyAlignment="1">
      <alignment horizontal="left" vertical="center" wrapText="1"/>
    </xf>
    <xf numFmtId="0" fontId="64" fillId="61" borderId="177" xfId="0" applyFont="1" applyFill="1" applyBorder="1" applyAlignment="1">
      <alignment horizontal="left" vertical="center" wrapText="1"/>
    </xf>
    <xf numFmtId="0" fontId="64" fillId="61" borderId="204" xfId="0" applyFont="1" applyFill="1" applyBorder="1" applyAlignment="1">
      <alignment horizontal="left" vertical="center" wrapText="1"/>
    </xf>
    <xf numFmtId="0" fontId="64" fillId="61" borderId="165" xfId="0" applyFont="1" applyFill="1" applyBorder="1" applyAlignment="1">
      <alignment horizontal="left" vertical="center" wrapText="1"/>
    </xf>
    <xf numFmtId="0" fontId="64" fillId="70" borderId="165" xfId="0" applyFont="1" applyFill="1" applyBorder="1" applyAlignment="1">
      <alignment horizontal="center" vertical="center" wrapText="1"/>
    </xf>
    <xf numFmtId="0" fontId="64" fillId="70" borderId="201" xfId="0" applyFont="1" applyFill="1" applyBorder="1" applyAlignment="1">
      <alignment horizontal="center" vertical="center" wrapText="1"/>
    </xf>
    <xf numFmtId="0" fontId="117" fillId="83" borderId="165" xfId="0" applyFont="1" applyFill="1" applyBorder="1" applyAlignment="1">
      <alignment horizontal="center" vertical="center" wrapText="1"/>
    </xf>
    <xf numFmtId="0" fontId="65" fillId="92" borderId="165" xfId="0" applyFont="1" applyFill="1" applyBorder="1" applyAlignment="1">
      <alignment horizontal="center" vertical="center" wrapText="1"/>
    </xf>
    <xf numFmtId="0" fontId="64" fillId="69" borderId="165" xfId="0" applyFont="1" applyFill="1" applyBorder="1" applyAlignment="1">
      <alignment horizontal="center" vertical="center" wrapText="1"/>
    </xf>
    <xf numFmtId="0" fontId="135" fillId="83" borderId="165" xfId="0" applyFont="1" applyFill="1" applyBorder="1" applyAlignment="1">
      <alignment horizontal="center" vertical="center" wrapText="1"/>
    </xf>
    <xf numFmtId="0" fontId="64" fillId="61" borderId="168" xfId="0" applyFont="1" applyFill="1" applyBorder="1" applyAlignment="1">
      <alignment horizontal="left" vertical="center" wrapText="1"/>
    </xf>
    <xf numFmtId="0" fontId="64" fillId="61" borderId="227" xfId="0" applyFont="1" applyFill="1" applyBorder="1" applyAlignment="1">
      <alignment horizontal="left" vertical="center" wrapText="1"/>
    </xf>
    <xf numFmtId="0" fontId="64" fillId="61" borderId="169" xfId="0" applyFont="1" applyFill="1" applyBorder="1" applyAlignment="1">
      <alignment horizontal="left" vertical="center" wrapText="1"/>
    </xf>
    <xf numFmtId="0" fontId="117" fillId="83" borderId="178" xfId="0" applyFont="1" applyFill="1" applyBorder="1" applyAlignment="1">
      <alignment horizontal="center" vertical="center" wrapText="1"/>
    </xf>
    <xf numFmtId="0" fontId="117" fillId="83" borderId="177" xfId="0" applyFont="1" applyFill="1" applyBorder="1" applyAlignment="1">
      <alignment horizontal="center" vertical="center" wrapText="1"/>
    </xf>
    <xf numFmtId="0" fontId="117" fillId="83" borderId="176" xfId="0" applyFont="1" applyFill="1" applyBorder="1" applyAlignment="1">
      <alignment horizontal="center" vertical="center" wrapText="1"/>
    </xf>
    <xf numFmtId="0" fontId="117" fillId="83" borderId="173" xfId="0" applyFont="1" applyFill="1" applyBorder="1" applyAlignment="1">
      <alignment horizontal="center" vertical="center" wrapText="1"/>
    </xf>
    <xf numFmtId="0" fontId="117" fillId="83" borderId="172" xfId="0" applyFont="1" applyFill="1" applyBorder="1" applyAlignment="1">
      <alignment horizontal="center" vertical="center" wrapText="1"/>
    </xf>
    <xf numFmtId="0" fontId="117" fillId="83" borderId="171" xfId="0" applyFont="1" applyFill="1" applyBorder="1" applyAlignment="1">
      <alignment horizontal="center" vertical="center" wrapText="1"/>
    </xf>
    <xf numFmtId="0" fontId="65" fillId="95" borderId="165" xfId="0" applyFont="1" applyFill="1" applyBorder="1" applyAlignment="1">
      <alignment horizontal="center" vertical="center" wrapText="1"/>
    </xf>
    <xf numFmtId="0" fontId="64" fillId="61" borderId="178" xfId="0" applyFont="1" applyFill="1" applyBorder="1" applyAlignment="1">
      <alignment horizontal="center" vertical="center" wrapText="1"/>
    </xf>
    <xf numFmtId="0" fontId="64" fillId="61" borderId="177" xfId="0" applyFont="1" applyFill="1" applyBorder="1" applyAlignment="1">
      <alignment horizontal="center" vertical="center" wrapText="1"/>
    </xf>
    <xf numFmtId="0" fontId="64" fillId="61" borderId="176" xfId="0" applyFont="1" applyFill="1" applyBorder="1" applyAlignment="1">
      <alignment horizontal="center" vertical="center" wrapText="1"/>
    </xf>
    <xf numFmtId="0" fontId="64" fillId="61" borderId="175" xfId="0" applyFont="1" applyFill="1" applyBorder="1" applyAlignment="1">
      <alignment horizontal="center" vertical="center" wrapText="1"/>
    </xf>
    <xf numFmtId="0" fontId="64" fillId="61" borderId="0" xfId="0" applyFont="1" applyFill="1" applyAlignment="1">
      <alignment horizontal="center" vertical="center" wrapText="1"/>
    </xf>
    <xf numFmtId="0" fontId="64" fillId="61" borderId="174" xfId="0" applyFont="1" applyFill="1" applyBorder="1" applyAlignment="1">
      <alignment horizontal="center" vertical="center" wrapText="1"/>
    </xf>
    <xf numFmtId="0" fontId="64" fillId="61" borderId="173" xfId="0" applyFont="1" applyFill="1" applyBorder="1" applyAlignment="1">
      <alignment horizontal="center" vertical="center" wrapText="1"/>
    </xf>
    <xf numFmtId="0" fontId="64" fillId="61" borderId="172" xfId="0" applyFont="1" applyFill="1" applyBorder="1" applyAlignment="1">
      <alignment horizontal="center" vertical="center" wrapText="1"/>
    </xf>
    <xf numFmtId="0" fontId="64" fillId="61" borderId="171" xfId="0" applyFont="1" applyFill="1" applyBorder="1" applyAlignment="1">
      <alignment horizontal="center" vertical="center" wrapText="1"/>
    </xf>
    <xf numFmtId="0" fontId="64" fillId="61" borderId="165" xfId="0" applyFont="1" applyFill="1" applyBorder="1" applyAlignment="1">
      <alignment horizontal="center" vertical="center" wrapText="1"/>
    </xf>
    <xf numFmtId="0" fontId="64" fillId="61" borderId="236" xfId="0" applyFont="1" applyFill="1" applyBorder="1" applyAlignment="1">
      <alignment horizontal="left" vertical="center" wrapText="1"/>
    </xf>
    <xf numFmtId="0" fontId="64" fillId="61" borderId="237" xfId="0" applyFont="1" applyFill="1" applyBorder="1" applyAlignment="1">
      <alignment horizontal="left" vertical="center" wrapText="1"/>
    </xf>
    <xf numFmtId="0" fontId="0" fillId="70" borderId="199" xfId="0" applyFill="1" applyBorder="1" applyAlignment="1">
      <alignment horizontal="center" vertical="center"/>
    </xf>
    <xf numFmtId="0" fontId="0" fillId="70" borderId="177" xfId="0" applyFill="1" applyBorder="1" applyAlignment="1">
      <alignment horizontal="center" vertical="center"/>
    </xf>
    <xf numFmtId="0" fontId="0" fillId="70" borderId="176" xfId="0" applyFill="1" applyBorder="1" applyAlignment="1">
      <alignment horizontal="center" vertical="center"/>
    </xf>
    <xf numFmtId="0" fontId="0" fillId="70" borderId="200" xfId="0" applyFill="1" applyBorder="1" applyAlignment="1">
      <alignment horizontal="center" vertical="center"/>
    </xf>
    <xf numFmtId="0" fontId="0" fillId="70" borderId="172" xfId="0" applyFill="1" applyBorder="1" applyAlignment="1">
      <alignment horizontal="center" vertical="center"/>
    </xf>
    <xf numFmtId="0" fontId="0" fillId="70" borderId="171" xfId="0" applyFill="1" applyBorder="1" applyAlignment="1">
      <alignment horizontal="center" vertical="center"/>
    </xf>
    <xf numFmtId="0" fontId="0" fillId="70" borderId="168" xfId="0" applyFill="1" applyBorder="1" applyAlignment="1">
      <alignment horizontal="center"/>
    </xf>
    <xf numFmtId="0" fontId="0" fillId="70" borderId="227" xfId="0" applyFill="1" applyBorder="1" applyAlignment="1">
      <alignment horizontal="center"/>
    </xf>
    <xf numFmtId="0" fontId="0" fillId="70" borderId="169" xfId="0" applyFill="1" applyBorder="1" applyAlignment="1">
      <alignment horizontal="center"/>
    </xf>
    <xf numFmtId="0" fontId="88" fillId="70" borderId="196" xfId="0" applyFont="1" applyFill="1" applyBorder="1" applyAlignment="1">
      <alignment horizontal="center" vertical="center" wrapText="1"/>
    </xf>
    <xf numFmtId="0" fontId="88" fillId="70" borderId="193" xfId="0" applyFont="1" applyFill="1" applyBorder="1" applyAlignment="1">
      <alignment horizontal="center" vertical="center" wrapText="1"/>
    </xf>
    <xf numFmtId="0" fontId="88" fillId="70" borderId="195" xfId="0" applyFont="1" applyFill="1" applyBorder="1" applyAlignment="1">
      <alignment horizontal="center" vertical="center" wrapText="1"/>
    </xf>
    <xf numFmtId="0" fontId="134" fillId="94" borderId="199" xfId="0" applyFont="1" applyFill="1" applyBorder="1" applyAlignment="1">
      <alignment horizontal="left" vertical="center" wrapText="1"/>
    </xf>
    <xf numFmtId="0" fontId="134" fillId="94" borderId="177" xfId="0" applyFont="1" applyFill="1" applyBorder="1" applyAlignment="1">
      <alignment horizontal="left" vertical="center" wrapText="1"/>
    </xf>
    <xf numFmtId="0" fontId="134" fillId="94" borderId="176" xfId="0" applyFont="1" applyFill="1" applyBorder="1" applyAlignment="1">
      <alignment horizontal="left" vertical="center" wrapText="1"/>
    </xf>
    <xf numFmtId="0" fontId="134" fillId="94" borderId="197" xfId="0" applyFont="1" applyFill="1" applyBorder="1" applyAlignment="1">
      <alignment horizontal="left" vertical="center" wrapText="1"/>
    </xf>
    <xf numFmtId="0" fontId="134" fillId="94" borderId="0" xfId="0" applyFont="1" applyFill="1" applyAlignment="1">
      <alignment horizontal="left" vertical="center" wrapText="1"/>
    </xf>
    <xf numFmtId="0" fontId="134" fillId="94" borderId="174" xfId="0" applyFont="1" applyFill="1" applyBorder="1" applyAlignment="1">
      <alignment horizontal="left" vertical="center" wrapText="1"/>
    </xf>
    <xf numFmtId="0" fontId="134" fillId="94" borderId="200" xfId="0" applyFont="1" applyFill="1" applyBorder="1" applyAlignment="1">
      <alignment horizontal="left" vertical="center" wrapText="1"/>
    </xf>
    <xf numFmtId="0" fontId="134" fillId="94" borderId="172" xfId="0" applyFont="1" applyFill="1" applyBorder="1" applyAlignment="1">
      <alignment horizontal="left" vertical="center" wrapText="1"/>
    </xf>
    <xf numFmtId="0" fontId="134" fillId="94" borderId="171" xfId="0" applyFont="1" applyFill="1" applyBorder="1" applyAlignment="1">
      <alignment horizontal="left" vertical="center" wrapText="1"/>
    </xf>
    <xf numFmtId="0" fontId="61" fillId="61" borderId="199" xfId="0" applyFont="1" applyFill="1" applyBorder="1" applyAlignment="1">
      <alignment horizontal="left" vertical="center" wrapText="1"/>
    </xf>
    <xf numFmtId="0" fontId="61" fillId="61" borderId="177" xfId="0" applyFont="1" applyFill="1" applyBorder="1" applyAlignment="1">
      <alignment horizontal="left" vertical="center" wrapText="1"/>
    </xf>
    <xf numFmtId="0" fontId="61" fillId="61" borderId="204" xfId="0" applyFont="1" applyFill="1" applyBorder="1" applyAlignment="1">
      <alignment horizontal="left" vertical="center" wrapText="1"/>
    </xf>
    <xf numFmtId="0" fontId="61" fillId="61" borderId="197" xfId="0" applyFont="1" applyFill="1" applyBorder="1" applyAlignment="1">
      <alignment horizontal="left" vertical="center" wrapText="1"/>
    </xf>
    <xf numFmtId="0" fontId="61" fillId="61" borderId="0" xfId="0" applyFont="1" applyFill="1" applyAlignment="1">
      <alignment horizontal="left" vertical="center" wrapText="1"/>
    </xf>
    <xf numFmtId="0" fontId="61" fillId="61" borderId="206" xfId="0" applyFont="1" applyFill="1" applyBorder="1" applyAlignment="1">
      <alignment horizontal="left" vertical="center" wrapText="1"/>
    </xf>
    <xf numFmtId="0" fontId="61" fillId="61" borderId="200" xfId="0" applyFont="1" applyFill="1" applyBorder="1" applyAlignment="1">
      <alignment horizontal="left" vertical="center" wrapText="1"/>
    </xf>
    <xf numFmtId="0" fontId="61" fillId="61" borderId="172" xfId="0" applyFont="1" applyFill="1" applyBorder="1" applyAlignment="1">
      <alignment horizontal="left" vertical="center" wrapText="1"/>
    </xf>
    <xf numFmtId="0" fontId="61" fillId="61" borderId="208" xfId="0" applyFont="1" applyFill="1" applyBorder="1" applyAlignment="1">
      <alignment horizontal="left" vertical="center" wrapText="1"/>
    </xf>
    <xf numFmtId="0" fontId="64" fillId="61" borderId="168" xfId="0" applyFont="1" applyFill="1" applyBorder="1" applyAlignment="1">
      <alignment vertical="center" wrapText="1"/>
    </xf>
    <xf numFmtId="0" fontId="64" fillId="61" borderId="227" xfId="0" applyFont="1" applyFill="1" applyBorder="1" applyAlignment="1">
      <alignment vertical="center" wrapText="1"/>
    </xf>
    <xf numFmtId="0" fontId="64" fillId="61" borderId="169" xfId="0" applyFont="1" applyFill="1" applyBorder="1" applyAlignment="1">
      <alignment vertical="center" wrapText="1"/>
    </xf>
    <xf numFmtId="0" fontId="64" fillId="61" borderId="165" xfId="0" applyFont="1" applyFill="1" applyBorder="1" applyAlignment="1">
      <alignment horizontal="right" vertical="center" wrapText="1"/>
    </xf>
    <xf numFmtId="0" fontId="64" fillId="70" borderId="168" xfId="0" applyFont="1" applyFill="1" applyBorder="1" applyAlignment="1">
      <alignment horizontal="center" vertical="center" wrapText="1"/>
    </xf>
    <xf numFmtId="0" fontId="64" fillId="56" borderId="233" xfId="0" applyFont="1" applyFill="1" applyBorder="1" applyAlignment="1">
      <alignment horizontal="center" vertical="center" wrapText="1"/>
    </xf>
    <xf numFmtId="0" fontId="64" fillId="56" borderId="236" xfId="0" applyFont="1" applyFill="1" applyBorder="1" applyAlignment="1">
      <alignment horizontal="center" vertical="center" wrapText="1"/>
    </xf>
    <xf numFmtId="0" fontId="64" fillId="56" borderId="238" xfId="0" applyFont="1" applyFill="1" applyBorder="1" applyAlignment="1">
      <alignment horizontal="center" vertical="center" wrapText="1"/>
    </xf>
    <xf numFmtId="0" fontId="64" fillId="61" borderId="234" xfId="0" applyFont="1" applyFill="1" applyBorder="1" applyAlignment="1">
      <alignment horizontal="left" vertical="center" wrapText="1"/>
    </xf>
    <xf numFmtId="0" fontId="64" fillId="61" borderId="235" xfId="0" applyFont="1" applyFill="1" applyBorder="1" applyAlignment="1">
      <alignment horizontal="left" vertical="center" wrapText="1"/>
    </xf>
    <xf numFmtId="0" fontId="144" fillId="83" borderId="168" xfId="0" applyFont="1" applyFill="1" applyBorder="1" applyAlignment="1">
      <alignment horizontal="center"/>
    </xf>
    <xf numFmtId="0" fontId="144" fillId="83" borderId="227" xfId="0" applyFont="1" applyFill="1" applyBorder="1" applyAlignment="1">
      <alignment horizontal="center"/>
    </xf>
    <xf numFmtId="0" fontId="144" fillId="83" borderId="169" xfId="0" applyFont="1" applyFill="1" applyBorder="1" applyAlignment="1">
      <alignment horizontal="center"/>
    </xf>
    <xf numFmtId="0" fontId="145" fillId="83" borderId="168" xfId="0" applyFont="1" applyFill="1" applyBorder="1" applyAlignment="1">
      <alignment horizontal="center"/>
    </xf>
    <xf numFmtId="0" fontId="145" fillId="83" borderId="227" xfId="0" applyFont="1" applyFill="1" applyBorder="1" applyAlignment="1">
      <alignment horizontal="center"/>
    </xf>
    <xf numFmtId="0" fontId="145" fillId="83" borderId="169" xfId="0" applyFont="1" applyFill="1" applyBorder="1" applyAlignment="1">
      <alignment horizontal="center"/>
    </xf>
    <xf numFmtId="0" fontId="64" fillId="61" borderId="170" xfId="0" applyFont="1" applyFill="1" applyBorder="1" applyAlignment="1">
      <alignment horizontal="left" vertical="center" wrapText="1"/>
    </xf>
    <xf numFmtId="0" fontId="134" fillId="94" borderId="194" xfId="0" applyFont="1" applyFill="1" applyBorder="1" applyAlignment="1">
      <alignment horizontal="left" vertical="center" wrapText="1"/>
    </xf>
    <xf numFmtId="0" fontId="134" fillId="94" borderId="193" xfId="0" applyFont="1" applyFill="1" applyBorder="1" applyAlignment="1">
      <alignment horizontal="left" vertical="center" wrapText="1"/>
    </xf>
    <xf numFmtId="0" fontId="134" fillId="94" borderId="195" xfId="0" applyFont="1" applyFill="1" applyBorder="1" applyAlignment="1">
      <alignment horizontal="left" vertical="center" wrapText="1"/>
    </xf>
    <xf numFmtId="0" fontId="61" fillId="61" borderId="194" xfId="0" applyFont="1" applyFill="1" applyBorder="1" applyAlignment="1">
      <alignment horizontal="left" vertical="center" wrapText="1"/>
    </xf>
    <xf numFmtId="0" fontId="61" fillId="61" borderId="193" xfId="0" applyFont="1" applyFill="1" applyBorder="1" applyAlignment="1">
      <alignment horizontal="left" vertical="center" wrapText="1"/>
    </xf>
    <xf numFmtId="0" fontId="61" fillId="61" borderId="205" xfId="0" applyFont="1" applyFill="1" applyBorder="1" applyAlignment="1">
      <alignment horizontal="left" vertical="center" wrapText="1"/>
    </xf>
    <xf numFmtId="0" fontId="142" fillId="92" borderId="168" xfId="0" applyFont="1" applyFill="1" applyBorder="1" applyAlignment="1">
      <alignment horizontal="center"/>
    </xf>
    <xf numFmtId="0" fontId="142" fillId="92" borderId="227" xfId="0" applyFont="1" applyFill="1" applyBorder="1" applyAlignment="1">
      <alignment horizontal="center"/>
    </xf>
    <xf numFmtId="0" fontId="142" fillId="92" borderId="169" xfId="0" applyFont="1" applyFill="1" applyBorder="1" applyAlignment="1">
      <alignment horizontal="center"/>
    </xf>
    <xf numFmtId="0" fontId="143" fillId="61" borderId="178" xfId="0" applyFont="1" applyFill="1" applyBorder="1" applyAlignment="1">
      <alignment horizontal="center" vertical="center" wrapText="1"/>
    </xf>
    <xf numFmtId="0" fontId="143" fillId="61" borderId="177" xfId="0" applyFont="1" applyFill="1" applyBorder="1" applyAlignment="1">
      <alignment horizontal="center" vertical="center" wrapText="1"/>
    </xf>
    <xf numFmtId="0" fontId="143" fillId="61" borderId="176" xfId="0" applyFont="1" applyFill="1" applyBorder="1" applyAlignment="1">
      <alignment horizontal="center" vertical="center" wrapText="1"/>
    </xf>
    <xf numFmtId="0" fontId="143" fillId="61" borderId="196" xfId="0" applyFont="1" applyFill="1" applyBorder="1" applyAlignment="1">
      <alignment horizontal="center" vertical="center" wrapText="1"/>
    </xf>
    <xf numFmtId="0" fontId="143" fillId="61" borderId="193" xfId="0" applyFont="1" applyFill="1" applyBorder="1" applyAlignment="1">
      <alignment horizontal="center" vertical="center" wrapText="1"/>
    </xf>
    <xf numFmtId="0" fontId="143" fillId="61" borderId="195" xfId="0" applyFont="1" applyFill="1" applyBorder="1" applyAlignment="1">
      <alignment horizontal="center" vertical="center" wrapText="1"/>
    </xf>
    <xf numFmtId="0" fontId="64" fillId="61" borderId="238" xfId="0" applyFont="1" applyFill="1" applyBorder="1" applyAlignment="1">
      <alignment horizontal="left" vertical="center" wrapText="1"/>
    </xf>
    <xf numFmtId="0" fontId="64" fillId="61" borderId="240" xfId="0" applyFont="1" applyFill="1" applyBorder="1" applyAlignment="1">
      <alignment horizontal="left" vertical="center" wrapText="1"/>
    </xf>
    <xf numFmtId="0" fontId="141" fillId="83" borderId="168" xfId="0" applyFont="1" applyFill="1" applyBorder="1" applyAlignment="1">
      <alignment horizontal="center"/>
    </xf>
    <xf numFmtId="0" fontId="141" fillId="83" borderId="227" xfId="0" applyFont="1" applyFill="1" applyBorder="1" applyAlignment="1">
      <alignment horizontal="center"/>
    </xf>
    <xf numFmtId="0" fontId="141" fillId="83" borderId="169" xfId="0" applyFont="1" applyFill="1" applyBorder="1" applyAlignment="1">
      <alignment horizontal="center"/>
    </xf>
    <xf numFmtId="0" fontId="70" fillId="61" borderId="133" xfId="116" applyFont="1" applyFill="1" applyBorder="1" applyAlignment="1" applyProtection="1">
      <alignment horizontal="center" vertical="center"/>
      <protection locked="0"/>
    </xf>
    <xf numFmtId="0" fontId="70" fillId="61" borderId="18" xfId="116" applyFont="1" applyFill="1" applyBorder="1" applyAlignment="1" applyProtection="1">
      <alignment horizontal="center" vertical="center"/>
      <protection locked="0"/>
    </xf>
    <xf numFmtId="0" fontId="70" fillId="61" borderId="138" xfId="116" applyFont="1" applyFill="1" applyBorder="1" applyAlignment="1" applyProtection="1">
      <alignment horizontal="center" vertical="center"/>
      <protection locked="0"/>
    </xf>
    <xf numFmtId="0" fontId="70" fillId="61" borderId="134" xfId="116" applyFont="1" applyFill="1" applyBorder="1" applyAlignment="1" applyProtection="1">
      <alignment horizontal="center" vertical="center"/>
      <protection locked="0"/>
    </xf>
    <xf numFmtId="0" fontId="70" fillId="61" borderId="136" xfId="116" applyFont="1" applyFill="1" applyBorder="1" applyAlignment="1" applyProtection="1">
      <alignment horizontal="center" vertical="center"/>
      <protection locked="0"/>
    </xf>
    <xf numFmtId="0" fontId="70" fillId="61" borderId="139" xfId="116" applyFont="1" applyFill="1" applyBorder="1" applyAlignment="1" applyProtection="1">
      <alignment horizontal="center" vertical="center"/>
      <protection locked="0"/>
    </xf>
    <xf numFmtId="0" fontId="88" fillId="103" borderId="13" xfId="0" applyFont="1" applyFill="1" applyBorder="1" applyAlignment="1">
      <alignment horizontal="center" vertical="center"/>
    </xf>
    <xf numFmtId="0" fontId="88" fillId="103" borderId="14" xfId="0" applyFont="1" applyFill="1" applyBorder="1" applyAlignment="1">
      <alignment horizontal="center" vertical="center"/>
    </xf>
    <xf numFmtId="0" fontId="88" fillId="96" borderId="13" xfId="0" applyFont="1" applyFill="1" applyBorder="1" applyAlignment="1">
      <alignment horizontal="center" vertical="center"/>
    </xf>
    <xf numFmtId="0" fontId="88" fillId="96" borderId="14" xfId="0" applyFont="1" applyFill="1" applyBorder="1" applyAlignment="1">
      <alignment horizontal="center" vertical="center"/>
    </xf>
    <xf numFmtId="0" fontId="88" fillId="96" borderId="13" xfId="0" applyFont="1" applyFill="1" applyBorder="1" applyAlignment="1">
      <alignment horizontal="center" vertical="center" wrapText="1"/>
    </xf>
    <xf numFmtId="0" fontId="88" fillId="96" borderId="14" xfId="0" applyFont="1" applyFill="1" applyBorder="1" applyAlignment="1">
      <alignment horizontal="center" vertical="center" wrapText="1"/>
    </xf>
    <xf numFmtId="0" fontId="88" fillId="103" borderId="74" xfId="0" applyFont="1" applyFill="1" applyBorder="1" applyAlignment="1">
      <alignment horizontal="center" vertical="center"/>
    </xf>
    <xf numFmtId="0" fontId="88" fillId="103" borderId="55" xfId="0" applyFont="1" applyFill="1" applyBorder="1" applyAlignment="1">
      <alignment horizontal="center" vertical="center"/>
    </xf>
    <xf numFmtId="0" fontId="70" fillId="61" borderId="5" xfId="116" applyFont="1" applyFill="1" applyBorder="1" applyAlignment="1" applyProtection="1">
      <alignment horizontal="center" vertical="center"/>
      <protection locked="0"/>
    </xf>
    <xf numFmtId="0" fontId="70" fillId="61" borderId="64" xfId="116" applyFont="1" applyFill="1" applyBorder="1" applyAlignment="1" applyProtection="1">
      <alignment horizontal="center" vertical="center"/>
      <protection locked="0"/>
    </xf>
    <xf numFmtId="0" fontId="70" fillId="61" borderId="76" xfId="116" applyFont="1" applyFill="1" applyBorder="1" applyAlignment="1" applyProtection="1">
      <alignment horizontal="center" vertical="center"/>
      <protection locked="0"/>
    </xf>
    <xf numFmtId="0" fontId="70" fillId="61" borderId="93" xfId="116" applyFont="1" applyFill="1" applyBorder="1" applyAlignment="1" applyProtection="1">
      <alignment horizontal="center" vertical="center"/>
      <protection locked="0"/>
    </xf>
    <xf numFmtId="0" fontId="70" fillId="61" borderId="94" xfId="116" applyFont="1" applyFill="1" applyBorder="1" applyAlignment="1" applyProtection="1">
      <alignment horizontal="center" vertical="center"/>
      <protection locked="0"/>
    </xf>
    <xf numFmtId="16" fontId="70" fillId="61" borderId="132" xfId="116" applyNumberFormat="1" applyFont="1" applyFill="1" applyBorder="1" applyAlignment="1" applyProtection="1">
      <alignment horizontal="center" vertical="center"/>
      <protection locked="0"/>
    </xf>
    <xf numFmtId="0" fontId="70" fillId="61" borderId="135" xfId="116" applyFont="1" applyFill="1" applyBorder="1" applyAlignment="1" applyProtection="1">
      <alignment horizontal="center" vertical="center"/>
      <protection locked="0"/>
    </xf>
    <xf numFmtId="0" fontId="70" fillId="61" borderId="137" xfId="116" applyFont="1" applyFill="1" applyBorder="1" applyAlignment="1" applyProtection="1">
      <alignment horizontal="center" vertical="center"/>
      <protection locked="0"/>
    </xf>
    <xf numFmtId="0" fontId="70" fillId="61" borderId="118" xfId="116" applyFont="1" applyFill="1" applyBorder="1" applyAlignment="1" applyProtection="1">
      <alignment horizontal="center" vertical="center"/>
      <protection locked="0"/>
    </xf>
    <xf numFmtId="0" fontId="70" fillId="61" borderId="101" xfId="116" applyFont="1" applyFill="1" applyBorder="1" applyAlignment="1" applyProtection="1">
      <alignment horizontal="center" vertical="center"/>
      <protection locked="0"/>
    </xf>
    <xf numFmtId="0" fontId="70" fillId="61" borderId="131" xfId="116" applyFont="1" applyFill="1" applyBorder="1" applyAlignment="1" applyProtection="1">
      <alignment horizontal="center" vertical="center"/>
      <protection locked="0"/>
    </xf>
    <xf numFmtId="0" fontId="68" fillId="87" borderId="76" xfId="116" applyFont="1" applyFill="1" applyBorder="1" applyAlignment="1" applyProtection="1">
      <alignment horizontal="center" vertical="center"/>
      <protection locked="0"/>
    </xf>
    <xf numFmtId="0" fontId="68" fillId="87" borderId="93" xfId="116" applyFont="1" applyFill="1" applyBorder="1" applyAlignment="1" applyProtection="1">
      <alignment horizontal="center" vertical="center"/>
      <protection locked="0"/>
    </xf>
    <xf numFmtId="0" fontId="68" fillId="87" borderId="94" xfId="116" applyFont="1" applyFill="1" applyBorder="1" applyAlignment="1" applyProtection="1">
      <alignment horizontal="center" vertical="center"/>
      <protection locked="0"/>
    </xf>
    <xf numFmtId="0" fontId="94" fillId="61" borderId="4" xfId="116" applyFont="1" applyFill="1" applyBorder="1" applyAlignment="1" applyProtection="1">
      <alignment horizontal="left" vertical="center" wrapText="1"/>
      <protection locked="0"/>
    </xf>
    <xf numFmtId="0" fontId="94" fillId="61" borderId="95" xfId="116" applyFont="1" applyFill="1" applyBorder="1" applyAlignment="1" applyProtection="1">
      <alignment horizontal="left" vertical="center"/>
      <protection locked="0"/>
    </xf>
    <xf numFmtId="0" fontId="94" fillId="61" borderId="96" xfId="116" applyFont="1" applyFill="1" applyBorder="1" applyAlignment="1" applyProtection="1">
      <alignment horizontal="left" vertical="center"/>
      <protection locked="0"/>
    </xf>
    <xf numFmtId="0" fontId="94" fillId="61" borderId="5" xfId="116" applyFont="1" applyFill="1" applyBorder="1" applyAlignment="1" applyProtection="1">
      <alignment horizontal="center" vertical="center" wrapText="1"/>
      <protection locked="0"/>
    </xf>
    <xf numFmtId="0" fontId="94" fillId="61" borderId="18" xfId="116" applyFont="1" applyFill="1" applyBorder="1" applyAlignment="1" applyProtection="1">
      <alignment horizontal="center" vertical="center"/>
      <protection locked="0"/>
    </xf>
    <xf numFmtId="0" fontId="94" fillId="61" borderId="64" xfId="116" applyFont="1" applyFill="1" applyBorder="1" applyAlignment="1" applyProtection="1">
      <alignment horizontal="center" vertical="center"/>
      <protection locked="0"/>
    </xf>
    <xf numFmtId="0" fontId="94" fillId="61" borderId="76" xfId="116" applyFont="1" applyFill="1" applyBorder="1" applyAlignment="1" applyProtection="1">
      <alignment horizontal="center" vertical="center" wrapText="1"/>
      <protection locked="0"/>
    </xf>
    <xf numFmtId="0" fontId="94" fillId="61" borderId="93" xfId="116" applyFont="1" applyFill="1" applyBorder="1" applyAlignment="1" applyProtection="1">
      <alignment horizontal="center" vertical="center" wrapText="1"/>
      <protection locked="0"/>
    </xf>
    <xf numFmtId="0" fontId="94" fillId="61" borderId="94" xfId="116" applyFont="1" applyFill="1" applyBorder="1" applyAlignment="1" applyProtection="1">
      <alignment horizontal="center" vertical="center" wrapText="1"/>
      <protection locked="0"/>
    </xf>
    <xf numFmtId="16" fontId="70" fillId="61" borderId="4" xfId="116" applyNumberFormat="1" applyFont="1" applyFill="1" applyBorder="1" applyAlignment="1" applyProtection="1">
      <alignment horizontal="center" vertical="center"/>
      <protection locked="0"/>
    </xf>
    <xf numFmtId="0" fontId="70" fillId="61" borderId="95" xfId="116" applyFont="1" applyFill="1" applyBorder="1" applyAlignment="1" applyProtection="1">
      <alignment horizontal="center" vertical="center"/>
      <protection locked="0"/>
    </xf>
    <xf numFmtId="0" fontId="70" fillId="61" borderId="96" xfId="116" applyFont="1" applyFill="1" applyBorder="1" applyAlignment="1" applyProtection="1">
      <alignment horizontal="center" vertical="center"/>
      <protection locked="0"/>
    </xf>
    <xf numFmtId="0" fontId="88" fillId="103" borderId="72" xfId="0" applyFont="1" applyFill="1" applyBorder="1" applyAlignment="1">
      <alignment horizontal="center" vertical="center"/>
    </xf>
    <xf numFmtId="0" fontId="88" fillId="103" borderId="61" xfId="0" applyFont="1" applyFill="1" applyBorder="1" applyAlignment="1">
      <alignment horizontal="center" vertical="center"/>
    </xf>
    <xf numFmtId="0" fontId="88" fillId="96" borderId="72" xfId="0" applyFont="1" applyFill="1" applyBorder="1" applyAlignment="1">
      <alignment horizontal="center" vertical="center"/>
    </xf>
    <xf numFmtId="0" fontId="88" fillId="96" borderId="61" xfId="0" applyFont="1" applyFill="1" applyBorder="1" applyAlignment="1">
      <alignment horizontal="center" vertical="center"/>
    </xf>
    <xf numFmtId="0" fontId="88" fillId="96" borderId="72" xfId="0" applyFont="1" applyFill="1" applyBorder="1" applyAlignment="1">
      <alignment horizontal="center" vertical="center" wrapText="1"/>
    </xf>
    <xf numFmtId="0" fontId="88" fillId="96" borderId="61" xfId="0" applyFont="1" applyFill="1" applyBorder="1" applyAlignment="1">
      <alignment horizontal="center" vertical="center" wrapText="1"/>
    </xf>
    <xf numFmtId="10" fontId="70" fillId="67" borderId="4" xfId="1" applyNumberFormat="1" applyFont="1" applyFill="1" applyBorder="1" applyAlignment="1" applyProtection="1">
      <alignment horizontal="center" vertical="center" wrapText="1"/>
    </xf>
    <xf numFmtId="10" fontId="70" fillId="67" borderId="95" xfId="1" applyNumberFormat="1" applyFont="1" applyFill="1" applyBorder="1" applyAlignment="1" applyProtection="1">
      <alignment horizontal="center" vertical="center" wrapText="1"/>
    </xf>
    <xf numFmtId="10" fontId="70" fillId="67" borderId="96" xfId="1" applyNumberFormat="1" applyFont="1" applyFill="1" applyBorder="1" applyAlignment="1" applyProtection="1">
      <alignment horizontal="center" vertical="center" wrapText="1"/>
    </xf>
    <xf numFmtId="0" fontId="70" fillId="0" borderId="5" xfId="0" applyFont="1" applyBorder="1" applyAlignment="1">
      <alignment horizontal="center" vertical="center"/>
    </xf>
    <xf numFmtId="0" fontId="70" fillId="0" borderId="18" xfId="0" applyFont="1" applyBorder="1" applyAlignment="1">
      <alignment horizontal="center" vertical="center"/>
    </xf>
    <xf numFmtId="0" fontId="70" fillId="0" borderId="64" xfId="0" applyFont="1" applyBorder="1" applyAlignment="1">
      <alignment horizontal="center" vertical="center"/>
    </xf>
    <xf numFmtId="10" fontId="70" fillId="67" borderId="5" xfId="1" applyNumberFormat="1" applyFont="1" applyFill="1" applyBorder="1" applyAlignment="1" applyProtection="1">
      <alignment horizontal="center" vertical="center" wrapText="1"/>
    </xf>
    <xf numFmtId="10" fontId="70" fillId="67" borderId="18" xfId="1" applyNumberFormat="1" applyFont="1" applyFill="1" applyBorder="1" applyAlignment="1" applyProtection="1">
      <alignment horizontal="center" vertical="center" wrapText="1"/>
    </xf>
    <xf numFmtId="10" fontId="70" fillId="67" borderId="64" xfId="1" applyNumberFormat="1" applyFont="1" applyFill="1" applyBorder="1" applyAlignment="1" applyProtection="1">
      <alignment horizontal="center" vertical="center" wrapText="1"/>
    </xf>
    <xf numFmtId="0" fontId="70" fillId="61" borderId="5" xfId="116" applyFont="1" applyFill="1" applyBorder="1" applyAlignment="1">
      <alignment horizontal="center" vertical="center" wrapText="1"/>
    </xf>
    <xf numFmtId="0" fontId="70" fillId="61" borderId="18" xfId="116" applyFont="1" applyFill="1" applyBorder="1" applyAlignment="1">
      <alignment horizontal="center" vertical="center" wrapText="1"/>
    </xf>
    <xf numFmtId="0" fontId="70" fillId="61" borderId="64" xfId="116" applyFont="1" applyFill="1" applyBorder="1" applyAlignment="1">
      <alignment horizontal="center" vertical="center" wrapText="1"/>
    </xf>
    <xf numFmtId="0" fontId="70" fillId="61" borderId="76" xfId="1" applyFont="1" applyFill="1" applyBorder="1" applyAlignment="1" applyProtection="1">
      <alignment horizontal="center" vertical="center"/>
      <protection locked="0"/>
    </xf>
    <xf numFmtId="0" fontId="70" fillId="61" borderId="93" xfId="1" applyFont="1" applyFill="1" applyBorder="1" applyAlignment="1" applyProtection="1">
      <alignment horizontal="center" vertical="center"/>
      <protection locked="0"/>
    </xf>
    <xf numFmtId="0" fontId="70" fillId="61" borderId="94" xfId="1" applyFont="1" applyFill="1" applyBorder="1" applyAlignment="1" applyProtection="1">
      <alignment horizontal="center" vertical="center"/>
      <protection locked="0"/>
    </xf>
    <xf numFmtId="0" fontId="94" fillId="61" borderId="5" xfId="116" applyFont="1" applyFill="1" applyBorder="1" applyAlignment="1" applyProtection="1">
      <alignment horizontal="center" vertical="center"/>
      <protection locked="0"/>
    </xf>
    <xf numFmtId="17" fontId="94" fillId="61" borderId="5" xfId="116" applyNumberFormat="1" applyFont="1" applyFill="1" applyBorder="1" applyAlignment="1" applyProtection="1">
      <alignment horizontal="center" vertical="center" wrapText="1"/>
      <protection locked="0"/>
    </xf>
    <xf numFmtId="0" fontId="94" fillId="61" borderId="18" xfId="116" applyFont="1" applyFill="1" applyBorder="1" applyAlignment="1" applyProtection="1">
      <alignment horizontal="center" vertical="center" wrapText="1"/>
      <protection locked="0"/>
    </xf>
    <xf numFmtId="0" fontId="94" fillId="61" borderId="64" xfId="116" applyFont="1" applyFill="1" applyBorder="1" applyAlignment="1" applyProtection="1">
      <alignment horizontal="center" vertical="center" wrapText="1"/>
      <protection locked="0"/>
    </xf>
    <xf numFmtId="15" fontId="94" fillId="61" borderId="5" xfId="116" applyNumberFormat="1" applyFont="1" applyFill="1" applyBorder="1" applyAlignment="1" applyProtection="1">
      <alignment horizontal="center" vertical="center"/>
      <protection locked="0"/>
    </xf>
    <xf numFmtId="0" fontId="88" fillId="96" borderId="74" xfId="0" applyFont="1" applyFill="1" applyBorder="1" applyAlignment="1">
      <alignment horizontal="center" vertical="center"/>
    </xf>
    <xf numFmtId="0" fontId="88" fillId="96" borderId="55" xfId="0" applyFont="1" applyFill="1" applyBorder="1" applyAlignment="1">
      <alignment horizontal="center" vertical="center"/>
    </xf>
    <xf numFmtId="0" fontId="88" fillId="96" borderId="74" xfId="0" applyFont="1" applyFill="1" applyBorder="1" applyAlignment="1">
      <alignment horizontal="center" vertical="center" wrapText="1"/>
    </xf>
    <xf numFmtId="0" fontId="88" fillId="96" borderId="55" xfId="0" applyFont="1" applyFill="1" applyBorder="1" applyAlignment="1">
      <alignment horizontal="center" vertical="center" wrapText="1"/>
    </xf>
    <xf numFmtId="0" fontId="156" fillId="73" borderId="4" xfId="1" applyFont="1" applyFill="1" applyBorder="1" applyAlignment="1" applyProtection="1">
      <alignment horizontal="center" vertical="center" wrapText="1"/>
      <protection locked="0"/>
    </xf>
    <xf numFmtId="0" fontId="156" fillId="73" borderId="95" xfId="1" applyFont="1" applyFill="1" applyBorder="1" applyAlignment="1" applyProtection="1">
      <alignment horizontal="center" vertical="center" wrapText="1"/>
      <protection locked="0"/>
    </xf>
    <xf numFmtId="0" fontId="156" fillId="73" borderId="96" xfId="1" applyFont="1" applyFill="1" applyBorder="1" applyAlignment="1" applyProtection="1">
      <alignment horizontal="center" vertical="center" wrapText="1"/>
      <protection locked="0"/>
    </xf>
    <xf numFmtId="0" fontId="70" fillId="73" borderId="5" xfId="1" applyFont="1" applyFill="1" applyBorder="1" applyAlignment="1" applyProtection="1">
      <alignment horizontal="center" vertical="center" wrapText="1"/>
      <protection locked="0"/>
    </xf>
    <xf numFmtId="0" fontId="70" fillId="73" borderId="18" xfId="1" applyFont="1" applyFill="1" applyBorder="1" applyAlignment="1" applyProtection="1">
      <alignment horizontal="center" vertical="center" wrapText="1"/>
      <protection locked="0"/>
    </xf>
    <xf numFmtId="0" fontId="70" fillId="73" borderId="64" xfId="1" applyFont="1" applyFill="1" applyBorder="1" applyAlignment="1" applyProtection="1">
      <alignment horizontal="center" vertical="center" wrapText="1"/>
      <protection locked="0"/>
    </xf>
    <xf numFmtId="0" fontId="65" fillId="96" borderId="3" xfId="0" applyFont="1" applyFill="1" applyBorder="1" applyAlignment="1">
      <alignment horizontal="center" vertical="center" wrapText="1"/>
    </xf>
    <xf numFmtId="0" fontId="3" fillId="0" borderId="11" xfId="0" applyFont="1" applyBorder="1"/>
    <xf numFmtId="0" fontId="3" fillId="0" borderId="65" xfId="0" applyFont="1" applyBorder="1"/>
    <xf numFmtId="0" fontId="88" fillId="96" borderId="3" xfId="0" applyFont="1" applyFill="1" applyBorder="1" applyAlignment="1">
      <alignment horizontal="center" vertical="center" wrapText="1"/>
    </xf>
    <xf numFmtId="0" fontId="88" fillId="97" borderId="3" xfId="0" applyFont="1" applyFill="1" applyBorder="1" applyAlignment="1">
      <alignment horizontal="center" vertical="center" wrapText="1"/>
    </xf>
    <xf numFmtId="0" fontId="70" fillId="70" borderId="5" xfId="1" applyFont="1" applyFill="1" applyBorder="1" applyAlignment="1" applyProtection="1">
      <alignment horizontal="center" vertical="center" wrapText="1"/>
      <protection locked="0"/>
    </xf>
    <xf numFmtId="0" fontId="70" fillId="70" borderId="18" xfId="1" applyFont="1" applyFill="1" applyBorder="1" applyAlignment="1" applyProtection="1">
      <alignment horizontal="center" vertical="center" wrapText="1"/>
      <protection locked="0"/>
    </xf>
    <xf numFmtId="0" fontId="70" fillId="70" borderId="64" xfId="1" applyFont="1" applyFill="1" applyBorder="1" applyAlignment="1" applyProtection="1">
      <alignment horizontal="center" vertical="center" wrapText="1"/>
      <protection locked="0"/>
    </xf>
    <xf numFmtId="0" fontId="68" fillId="100" borderId="3" xfId="0" applyFont="1" applyFill="1" applyBorder="1" applyAlignment="1">
      <alignment horizontal="center" vertical="center" wrapText="1"/>
    </xf>
    <xf numFmtId="0" fontId="55" fillId="0" borderId="11" xfId="0" applyFont="1" applyBorder="1"/>
    <xf numFmtId="0" fontId="55" fillId="0" borderId="65" xfId="0" applyFont="1" applyBorder="1"/>
    <xf numFmtId="0" fontId="88" fillId="101" borderId="3" xfId="0" applyFont="1" applyFill="1" applyBorder="1" applyAlignment="1">
      <alignment horizontal="center" vertical="center" wrapText="1"/>
    </xf>
    <xf numFmtId="0" fontId="88" fillId="102" borderId="62" xfId="0" applyFont="1" applyFill="1" applyBorder="1" applyAlignment="1">
      <alignment horizontal="center" vertical="center" wrapText="1"/>
    </xf>
    <xf numFmtId="0" fontId="3" fillId="0" borderId="56" xfId="0" applyFont="1" applyBorder="1"/>
    <xf numFmtId="0" fontId="3" fillId="0" borderId="66" xfId="0" applyFont="1" applyBorder="1"/>
    <xf numFmtId="0" fontId="92" fillId="99" borderId="2" xfId="0" applyFont="1" applyFill="1" applyBorder="1" applyAlignment="1">
      <alignment horizontal="center" vertical="center" wrapText="1"/>
    </xf>
    <xf numFmtId="0" fontId="3" fillId="0" borderId="54" xfId="0" applyFont="1" applyBorder="1"/>
    <xf numFmtId="0" fontId="3" fillId="0" borderId="73" xfId="0" applyFont="1" applyBorder="1"/>
    <xf numFmtId="9" fontId="88" fillId="103" borderId="3" xfId="0" applyNumberFormat="1" applyFont="1" applyFill="1" applyBorder="1" applyAlignment="1">
      <alignment horizontal="center" vertical="center" wrapText="1"/>
    </xf>
    <xf numFmtId="9" fontId="88" fillId="96" borderId="3" xfId="0" applyNumberFormat="1" applyFont="1" applyFill="1" applyBorder="1" applyAlignment="1">
      <alignment horizontal="center" vertical="center" wrapText="1"/>
    </xf>
    <xf numFmtId="0" fontId="88" fillId="103" borderId="3" xfId="0" applyFont="1" applyFill="1" applyBorder="1" applyAlignment="1">
      <alignment horizontal="center" vertical="center" wrapText="1"/>
    </xf>
    <xf numFmtId="0" fontId="88" fillId="104" borderId="62" xfId="0" applyFont="1" applyFill="1" applyBorder="1" applyAlignment="1">
      <alignment horizontal="center" vertical="center" wrapText="1"/>
    </xf>
    <xf numFmtId="0" fontId="78" fillId="98" borderId="5" xfId="0" applyFont="1" applyFill="1" applyBorder="1" applyAlignment="1" applyProtection="1">
      <alignment horizontal="center" vertical="center" wrapText="1"/>
      <protection locked="0"/>
    </xf>
    <xf numFmtId="0" fontId="78" fillId="98" borderId="18" xfId="0" applyFont="1" applyFill="1" applyBorder="1" applyAlignment="1" applyProtection="1">
      <alignment horizontal="center" vertical="center" wrapText="1"/>
      <protection locked="0"/>
    </xf>
    <xf numFmtId="0" fontId="78" fillId="98" borderId="64" xfId="0" applyFont="1" applyFill="1" applyBorder="1" applyAlignment="1" applyProtection="1">
      <alignment horizontal="center" vertical="center" wrapText="1"/>
      <protection locked="0"/>
    </xf>
    <xf numFmtId="0" fontId="94" fillId="61" borderId="2" xfId="116" applyFont="1" applyFill="1" applyBorder="1" applyAlignment="1" applyProtection="1">
      <alignment horizontal="left" vertical="center" wrapText="1"/>
      <protection locked="0"/>
    </xf>
    <xf numFmtId="0" fontId="94" fillId="61" borderId="54" xfId="116" applyFont="1" applyFill="1" applyBorder="1" applyAlignment="1" applyProtection="1">
      <alignment horizontal="left" vertical="center"/>
      <protection locked="0"/>
    </xf>
    <xf numFmtId="0" fontId="94" fillId="61" borderId="73" xfId="116" applyFont="1" applyFill="1" applyBorder="1" applyAlignment="1" applyProtection="1">
      <alignment horizontal="left" vertical="center"/>
      <protection locked="0"/>
    </xf>
    <xf numFmtId="0" fontId="94" fillId="61" borderId="62" xfId="116" applyFont="1" applyFill="1" applyBorder="1" applyAlignment="1" applyProtection="1">
      <alignment horizontal="center" vertical="center" wrapText="1"/>
      <protection locked="0"/>
    </xf>
    <xf numFmtId="0" fontId="94" fillId="61" borderId="56" xfId="116" applyFont="1" applyFill="1" applyBorder="1" applyAlignment="1" applyProtection="1">
      <alignment horizontal="center" vertical="center" wrapText="1"/>
      <protection locked="0"/>
    </xf>
    <xf numFmtId="0" fontId="94" fillId="61" borderId="66" xfId="116" applyFont="1" applyFill="1" applyBorder="1" applyAlignment="1" applyProtection="1">
      <alignment horizontal="center" vertical="center" wrapText="1"/>
      <protection locked="0"/>
    </xf>
    <xf numFmtId="0" fontId="88" fillId="96" borderId="3" xfId="0" applyFont="1" applyFill="1" applyBorder="1" applyAlignment="1">
      <alignment horizontal="center" vertical="center"/>
    </xf>
    <xf numFmtId="0" fontId="94" fillId="61" borderId="4" xfId="116" applyFont="1" applyFill="1" applyBorder="1" applyAlignment="1" applyProtection="1">
      <alignment horizontal="center" vertical="center" wrapText="1"/>
      <protection locked="0"/>
    </xf>
    <xf numFmtId="0" fontId="94" fillId="61" borderId="95" xfId="116" applyFont="1" applyFill="1" applyBorder="1" applyAlignment="1" applyProtection="1">
      <alignment horizontal="center" vertical="center"/>
      <protection locked="0"/>
    </xf>
    <xf numFmtId="0" fontId="94" fillId="61" borderId="96" xfId="116" applyFont="1" applyFill="1" applyBorder="1" applyAlignment="1" applyProtection="1">
      <alignment horizontal="center" vertical="center"/>
      <protection locked="0"/>
    </xf>
    <xf numFmtId="0" fontId="78" fillId="98" borderId="3" xfId="0" applyFont="1" applyFill="1" applyBorder="1" applyAlignment="1">
      <alignment horizontal="center" vertical="center" wrapText="1"/>
    </xf>
    <xf numFmtId="0" fontId="88" fillId="103" borderId="11" xfId="0" applyFont="1" applyFill="1" applyBorder="1" applyAlignment="1">
      <alignment horizontal="center" vertical="center"/>
    </xf>
    <xf numFmtId="0" fontId="88" fillId="96" borderId="11" xfId="0" applyFont="1" applyFill="1" applyBorder="1" applyAlignment="1">
      <alignment horizontal="center" vertical="center"/>
    </xf>
    <xf numFmtId="0" fontId="88" fillId="96" borderId="11" xfId="0" applyFont="1" applyFill="1" applyBorder="1" applyAlignment="1">
      <alignment horizontal="center" vertical="center" wrapText="1"/>
    </xf>
    <xf numFmtId="0" fontId="88" fillId="103" borderId="65" xfId="0" applyFont="1" applyFill="1" applyBorder="1" applyAlignment="1">
      <alignment horizontal="center" vertical="center"/>
    </xf>
    <xf numFmtId="0" fontId="88" fillId="103" borderId="3" xfId="0" applyFont="1" applyFill="1" applyBorder="1" applyAlignment="1">
      <alignment horizontal="center" vertical="center"/>
    </xf>
    <xf numFmtId="10" fontId="70" fillId="67" borderId="2" xfId="1" applyNumberFormat="1" applyFont="1" applyFill="1" applyBorder="1" applyAlignment="1" applyProtection="1">
      <alignment horizontal="center" vertical="center" wrapText="1"/>
    </xf>
    <xf numFmtId="10" fontId="70" fillId="67" borderId="54" xfId="1" applyNumberFormat="1" applyFont="1" applyFill="1" applyBorder="1" applyAlignment="1" applyProtection="1">
      <alignment horizontal="center" vertical="center" wrapText="1"/>
    </xf>
    <xf numFmtId="10" fontId="70" fillId="67" borderId="73" xfId="1" applyNumberFormat="1" applyFont="1" applyFill="1" applyBorder="1" applyAlignment="1" applyProtection="1">
      <alignment horizontal="center" vertical="center" wrapText="1"/>
    </xf>
    <xf numFmtId="0" fontId="70" fillId="0" borderId="3" xfId="0" applyFont="1" applyBorder="1" applyAlignment="1">
      <alignment horizontal="center" vertical="center"/>
    </xf>
    <xf numFmtId="0" fontId="70" fillId="0" borderId="11" xfId="0" applyFont="1" applyBorder="1" applyAlignment="1">
      <alignment horizontal="center" vertical="center"/>
    </xf>
    <xf numFmtId="0" fontId="70" fillId="0" borderId="65" xfId="0" applyFont="1" applyBorder="1" applyAlignment="1">
      <alignment horizontal="center" vertical="center"/>
    </xf>
    <xf numFmtId="10" fontId="70" fillId="67" borderId="3" xfId="1" applyNumberFormat="1" applyFont="1" applyFill="1" applyBorder="1" applyAlignment="1" applyProtection="1">
      <alignment horizontal="center" vertical="center" wrapText="1"/>
    </xf>
    <xf numFmtId="10" fontId="70" fillId="67" borderId="11" xfId="1" applyNumberFormat="1" applyFont="1" applyFill="1" applyBorder="1" applyAlignment="1" applyProtection="1">
      <alignment horizontal="center" vertical="center" wrapText="1"/>
    </xf>
    <xf numFmtId="10" fontId="70" fillId="67" borderId="65" xfId="1" applyNumberFormat="1" applyFont="1" applyFill="1" applyBorder="1" applyAlignment="1" applyProtection="1">
      <alignment horizontal="center" vertical="center" wrapText="1"/>
    </xf>
    <xf numFmtId="0" fontId="70" fillId="61" borderId="3" xfId="116" applyFont="1" applyFill="1" applyBorder="1" applyAlignment="1">
      <alignment horizontal="center" vertical="center" wrapText="1"/>
    </xf>
    <xf numFmtId="0" fontId="70" fillId="61" borderId="11" xfId="116" applyFont="1" applyFill="1" applyBorder="1" applyAlignment="1">
      <alignment horizontal="center" vertical="center" wrapText="1"/>
    </xf>
    <xf numFmtId="0" fontId="70" fillId="61" borderId="65" xfId="116" applyFont="1" applyFill="1" applyBorder="1" applyAlignment="1">
      <alignment horizontal="center" vertical="center" wrapText="1"/>
    </xf>
    <xf numFmtId="0" fontId="70" fillId="61" borderId="62" xfId="1" applyFont="1" applyFill="1" applyBorder="1" applyAlignment="1" applyProtection="1">
      <alignment horizontal="center" vertical="center"/>
      <protection locked="0"/>
    </xf>
    <xf numFmtId="0" fontId="70" fillId="61" borderId="56" xfId="1" applyFont="1" applyFill="1" applyBorder="1" applyAlignment="1" applyProtection="1">
      <alignment horizontal="center" vertical="center"/>
      <protection locked="0"/>
    </xf>
    <xf numFmtId="0" fontId="70" fillId="61" borderId="66" xfId="1" applyFont="1" applyFill="1" applyBorder="1" applyAlignment="1" applyProtection="1">
      <alignment horizontal="center" vertical="center"/>
      <protection locked="0"/>
    </xf>
    <xf numFmtId="0" fontId="88" fillId="96" borderId="65" xfId="0" applyFont="1" applyFill="1" applyBorder="1" applyAlignment="1">
      <alignment horizontal="center" vertical="center"/>
    </xf>
    <xf numFmtId="0" fontId="88" fillId="96" borderId="65" xfId="0" applyFont="1" applyFill="1" applyBorder="1" applyAlignment="1">
      <alignment horizontal="center" vertical="center" wrapText="1"/>
    </xf>
    <xf numFmtId="0" fontId="94" fillId="53" borderId="5" xfId="116" applyFont="1" applyFill="1" applyBorder="1" applyAlignment="1" applyProtection="1">
      <alignment horizontal="center" vertical="center" wrapText="1"/>
      <protection locked="0"/>
    </xf>
    <xf numFmtId="0" fontId="94" fillId="53" borderId="18" xfId="116" applyFont="1" applyFill="1" applyBorder="1" applyAlignment="1" applyProtection="1">
      <alignment horizontal="center" vertical="center" wrapText="1"/>
      <protection locked="0"/>
    </xf>
    <xf numFmtId="0" fontId="94" fillId="53" borderId="64" xfId="116" applyFont="1" applyFill="1" applyBorder="1" applyAlignment="1" applyProtection="1">
      <alignment horizontal="center" vertical="center" wrapText="1"/>
      <protection locked="0"/>
    </xf>
    <xf numFmtId="0" fontId="94" fillId="53" borderId="62" xfId="116" applyFont="1" applyFill="1" applyBorder="1" applyAlignment="1" applyProtection="1">
      <alignment horizontal="center" vertical="center" wrapText="1"/>
      <protection locked="0"/>
    </xf>
    <xf numFmtId="0" fontId="94" fillId="53" borderId="56" xfId="116" applyFont="1" applyFill="1" applyBorder="1" applyAlignment="1" applyProtection="1">
      <alignment horizontal="center" vertical="center" wrapText="1"/>
      <protection locked="0"/>
    </xf>
    <xf numFmtId="0" fontId="94" fillId="53" borderId="66" xfId="116" applyFont="1" applyFill="1" applyBorder="1" applyAlignment="1" applyProtection="1">
      <alignment horizontal="center" vertical="center" wrapText="1"/>
      <protection locked="0"/>
    </xf>
    <xf numFmtId="0" fontId="70" fillId="61" borderId="99" xfId="116" applyFont="1" applyFill="1" applyBorder="1" applyAlignment="1" applyProtection="1">
      <alignment horizontal="center" vertical="center"/>
      <protection locked="0"/>
    </xf>
    <xf numFmtId="0" fontId="70" fillId="61" borderId="124" xfId="116" applyFont="1" applyFill="1" applyBorder="1" applyAlignment="1" applyProtection="1">
      <alignment horizontal="center" vertical="center"/>
      <protection locked="0"/>
    </xf>
    <xf numFmtId="0" fontId="94" fillId="61" borderId="95" xfId="116" applyFont="1" applyFill="1" applyBorder="1" applyAlignment="1" applyProtection="1">
      <alignment horizontal="left" vertical="center" wrapText="1"/>
      <protection locked="0"/>
    </xf>
    <xf numFmtId="0" fontId="94" fillId="61" borderId="96" xfId="116" applyFont="1" applyFill="1" applyBorder="1" applyAlignment="1" applyProtection="1">
      <alignment horizontal="left" vertical="center" wrapText="1"/>
      <protection locked="0"/>
    </xf>
    <xf numFmtId="15" fontId="94" fillId="61" borderId="18" xfId="116" applyNumberFormat="1" applyFont="1" applyFill="1" applyBorder="1" applyAlignment="1" applyProtection="1">
      <alignment horizontal="center" vertical="center"/>
      <protection locked="0"/>
    </xf>
    <xf numFmtId="15" fontId="94" fillId="61" borderId="64" xfId="116" applyNumberFormat="1" applyFont="1" applyFill="1" applyBorder="1" applyAlignment="1" applyProtection="1">
      <alignment horizontal="center" vertical="center"/>
      <protection locked="0"/>
    </xf>
    <xf numFmtId="0" fontId="65" fillId="96" borderId="5" xfId="0" applyFont="1" applyFill="1" applyBorder="1" applyAlignment="1">
      <alignment horizontal="center" vertical="center" wrapText="1"/>
    </xf>
    <xf numFmtId="0" fontId="65" fillId="96" borderId="18" xfId="0" applyFont="1" applyFill="1" applyBorder="1" applyAlignment="1">
      <alignment horizontal="center" vertical="center" wrapText="1"/>
    </xf>
    <xf numFmtId="0" fontId="65" fillId="96" borderId="64" xfId="0" applyFont="1" applyFill="1" applyBorder="1" applyAlignment="1">
      <alignment horizontal="center" vertical="center" wrapText="1"/>
    </xf>
    <xf numFmtId="0" fontId="88" fillId="96" borderId="5" xfId="0" applyFont="1" applyFill="1" applyBorder="1" applyAlignment="1">
      <alignment horizontal="center" vertical="center" wrapText="1"/>
    </xf>
    <xf numFmtId="0" fontId="88" fillId="96" borderId="18" xfId="0" applyFont="1" applyFill="1" applyBorder="1" applyAlignment="1">
      <alignment horizontal="center" vertical="center" wrapText="1"/>
    </xf>
    <xf numFmtId="0" fontId="88" fillId="96" borderId="64" xfId="0" applyFont="1" applyFill="1" applyBorder="1" applyAlignment="1">
      <alignment horizontal="center" vertical="center" wrapText="1"/>
    </xf>
    <xf numFmtId="0" fontId="88" fillId="97" borderId="5" xfId="0" applyFont="1" applyFill="1" applyBorder="1" applyAlignment="1">
      <alignment horizontal="center" vertical="center" wrapText="1"/>
    </xf>
    <xf numFmtId="0" fontId="88" fillId="97" borderId="18" xfId="0" applyFont="1" applyFill="1" applyBorder="1" applyAlignment="1">
      <alignment horizontal="center" vertical="center" wrapText="1"/>
    </xf>
    <xf numFmtId="0" fontId="88" fillId="97" borderId="64" xfId="0" applyFont="1" applyFill="1" applyBorder="1" applyAlignment="1">
      <alignment horizontal="center" vertical="center" wrapText="1"/>
    </xf>
    <xf numFmtId="0" fontId="78" fillId="98" borderId="5" xfId="0" applyFont="1" applyFill="1" applyBorder="1" applyAlignment="1">
      <alignment horizontal="center" vertical="center" wrapText="1"/>
    </xf>
    <xf numFmtId="0" fontId="78" fillId="98" borderId="18" xfId="0" applyFont="1" applyFill="1" applyBorder="1" applyAlignment="1">
      <alignment horizontal="center" vertical="center" wrapText="1"/>
    </xf>
    <xf numFmtId="0" fontId="78" fillId="98" borderId="64" xfId="0" applyFont="1" applyFill="1" applyBorder="1" applyAlignment="1">
      <alignment horizontal="center" vertical="center" wrapText="1"/>
    </xf>
    <xf numFmtId="0" fontId="68" fillId="100" borderId="5" xfId="0" applyFont="1" applyFill="1" applyBorder="1" applyAlignment="1">
      <alignment horizontal="center" vertical="center" wrapText="1"/>
    </xf>
    <xf numFmtId="0" fontId="68" fillId="100" borderId="18" xfId="0" applyFont="1" applyFill="1" applyBorder="1" applyAlignment="1">
      <alignment horizontal="center" vertical="center" wrapText="1"/>
    </xf>
    <xf numFmtId="0" fontId="68" fillId="100" borderId="64" xfId="0" applyFont="1" applyFill="1" applyBorder="1" applyAlignment="1">
      <alignment horizontal="center" vertical="center" wrapText="1"/>
    </xf>
    <xf numFmtId="0" fontId="88" fillId="101" borderId="5" xfId="0" applyFont="1" applyFill="1" applyBorder="1" applyAlignment="1">
      <alignment horizontal="center" vertical="center" wrapText="1"/>
    </xf>
    <xf numFmtId="0" fontId="88" fillId="101" borderId="18" xfId="0" applyFont="1" applyFill="1" applyBorder="1" applyAlignment="1">
      <alignment horizontal="center" vertical="center" wrapText="1"/>
    </xf>
    <xf numFmtId="0" fontId="88" fillId="101" borderId="64" xfId="0" applyFont="1" applyFill="1" applyBorder="1" applyAlignment="1">
      <alignment horizontal="center" vertical="center" wrapText="1"/>
    </xf>
    <xf numFmtId="0" fontId="88" fillId="102" borderId="76" xfId="0" applyFont="1" applyFill="1" applyBorder="1" applyAlignment="1">
      <alignment horizontal="center" vertical="center" wrapText="1"/>
    </xf>
    <xf numFmtId="0" fontId="88" fillId="102" borderId="93" xfId="0" applyFont="1" applyFill="1" applyBorder="1" applyAlignment="1">
      <alignment horizontal="center" vertical="center" wrapText="1"/>
    </xf>
    <xf numFmtId="0" fontId="88" fillId="102" borderId="94" xfId="0" applyFont="1" applyFill="1" applyBorder="1" applyAlignment="1">
      <alignment horizontal="center" vertical="center" wrapText="1"/>
    </xf>
    <xf numFmtId="0" fontId="92" fillId="99" borderId="4" xfId="0" applyFont="1" applyFill="1" applyBorder="1" applyAlignment="1">
      <alignment horizontal="center" vertical="center" wrapText="1"/>
    </xf>
    <xf numFmtId="0" fontId="92" fillId="99" borderId="95" xfId="0" applyFont="1" applyFill="1" applyBorder="1" applyAlignment="1">
      <alignment horizontal="center" vertical="center" wrapText="1"/>
    </xf>
    <xf numFmtId="0" fontId="92" fillId="99" borderId="96" xfId="0" applyFont="1" applyFill="1" applyBorder="1" applyAlignment="1">
      <alignment horizontal="center" vertical="center" wrapText="1"/>
    </xf>
    <xf numFmtId="9" fontId="88" fillId="103" borderId="5" xfId="0" applyNumberFormat="1" applyFont="1" applyFill="1" applyBorder="1" applyAlignment="1">
      <alignment horizontal="center" vertical="center" wrapText="1"/>
    </xf>
    <xf numFmtId="9" fontId="88" fillId="103" borderId="18" xfId="0" applyNumberFormat="1" applyFont="1" applyFill="1" applyBorder="1" applyAlignment="1">
      <alignment horizontal="center" vertical="center" wrapText="1"/>
    </xf>
    <xf numFmtId="9" fontId="88" fillId="103" borderId="64" xfId="0" applyNumberFormat="1" applyFont="1" applyFill="1" applyBorder="1" applyAlignment="1">
      <alignment horizontal="center" vertical="center" wrapText="1"/>
    </xf>
    <xf numFmtId="9" fontId="88" fillId="96" borderId="5" xfId="0" applyNumberFormat="1" applyFont="1" applyFill="1" applyBorder="1" applyAlignment="1">
      <alignment horizontal="center" vertical="center" wrapText="1"/>
    </xf>
    <xf numFmtId="9" fontId="88" fillId="96" borderId="18" xfId="0" applyNumberFormat="1" applyFont="1" applyFill="1" applyBorder="1" applyAlignment="1">
      <alignment horizontal="center" vertical="center" wrapText="1"/>
    </xf>
    <xf numFmtId="9" fontId="88" fillId="96" borderId="64" xfId="0" applyNumberFormat="1" applyFont="1" applyFill="1" applyBorder="1" applyAlignment="1">
      <alignment horizontal="center" vertical="center" wrapText="1"/>
    </xf>
    <xf numFmtId="0" fontId="88" fillId="103" borderId="5" xfId="0" applyFont="1" applyFill="1" applyBorder="1" applyAlignment="1">
      <alignment horizontal="center" vertical="center" wrapText="1"/>
    </xf>
    <xf numFmtId="0" fontId="88" fillId="103" borderId="18" xfId="0" applyFont="1" applyFill="1" applyBorder="1" applyAlignment="1">
      <alignment horizontal="center" vertical="center" wrapText="1"/>
    </xf>
    <xf numFmtId="0" fontId="88" fillId="103" borderId="64" xfId="0" applyFont="1" applyFill="1" applyBorder="1" applyAlignment="1">
      <alignment horizontal="center" vertical="center" wrapText="1"/>
    </xf>
    <xf numFmtId="0" fontId="88" fillId="104" borderId="76" xfId="0" applyFont="1" applyFill="1" applyBorder="1" applyAlignment="1">
      <alignment horizontal="center" vertical="center" wrapText="1"/>
    </xf>
    <xf numFmtId="0" fontId="88" fillId="104" borderId="93" xfId="0" applyFont="1" applyFill="1" applyBorder="1" applyAlignment="1">
      <alignment horizontal="center" vertical="center" wrapText="1"/>
    </xf>
    <xf numFmtId="0" fontId="88" fillId="104" borderId="94" xfId="0" applyFont="1" applyFill="1" applyBorder="1" applyAlignment="1">
      <alignment horizontal="center" vertical="center" wrapText="1"/>
    </xf>
    <xf numFmtId="0" fontId="94" fillId="61" borderId="3" xfId="116" applyFont="1" applyFill="1" applyBorder="1" applyAlignment="1" applyProtection="1">
      <alignment horizontal="center" vertical="center" wrapText="1"/>
      <protection locked="0"/>
    </xf>
    <xf numFmtId="0" fontId="94" fillId="61" borderId="11" xfId="116" applyFont="1" applyFill="1" applyBorder="1" applyAlignment="1" applyProtection="1">
      <alignment horizontal="center" vertical="center"/>
      <protection locked="0"/>
    </xf>
    <xf numFmtId="0" fontId="94" fillId="61" borderId="65" xfId="116" applyFont="1" applyFill="1" applyBorder="1" applyAlignment="1" applyProtection="1">
      <alignment horizontal="center" vertical="center"/>
      <protection locked="0"/>
    </xf>
    <xf numFmtId="0" fontId="94" fillId="61" borderId="54" xfId="116" applyFont="1" applyFill="1" applyBorder="1" applyAlignment="1" applyProtection="1">
      <alignment horizontal="left" vertical="center" wrapText="1"/>
      <protection locked="0"/>
    </xf>
    <xf numFmtId="0" fontId="94" fillId="61" borderId="73" xfId="116" applyFont="1" applyFill="1" applyBorder="1" applyAlignment="1" applyProtection="1">
      <alignment horizontal="left" vertical="center" wrapText="1"/>
      <protection locked="0"/>
    </xf>
    <xf numFmtId="0" fontId="94" fillId="61" borderId="3" xfId="116" applyFont="1" applyFill="1" applyBorder="1" applyAlignment="1" applyProtection="1">
      <alignment horizontal="left" vertical="center" wrapText="1"/>
      <protection locked="0"/>
    </xf>
    <xf numFmtId="0" fontId="94" fillId="61" borderId="11" xfId="116" applyFont="1" applyFill="1" applyBorder="1" applyAlignment="1" applyProtection="1">
      <alignment horizontal="left" vertical="center" wrapText="1"/>
      <protection locked="0"/>
    </xf>
    <xf numFmtId="0" fontId="94" fillId="61" borderId="65" xfId="116" applyFont="1" applyFill="1" applyBorder="1" applyAlignment="1" applyProtection="1">
      <alignment horizontal="left" vertical="center" wrapText="1"/>
      <protection locked="0"/>
    </xf>
    <xf numFmtId="0" fontId="94" fillId="61" borderId="3" xfId="116" applyFont="1" applyFill="1" applyBorder="1" applyAlignment="1" applyProtection="1">
      <alignment horizontal="center" vertical="center"/>
      <protection locked="0"/>
    </xf>
    <xf numFmtId="0" fontId="70" fillId="61" borderId="243" xfId="116" applyFont="1" applyFill="1" applyBorder="1" applyAlignment="1" applyProtection="1">
      <alignment horizontal="center" vertical="center"/>
      <protection locked="0"/>
    </xf>
    <xf numFmtId="0" fontId="153" fillId="61" borderId="83" xfId="0" applyFont="1" applyFill="1" applyBorder="1" applyAlignment="1">
      <alignment horizontal="center" vertical="center" wrapText="1"/>
    </xf>
    <xf numFmtId="0" fontId="153" fillId="61" borderId="15" xfId="0" applyFont="1" applyFill="1" applyBorder="1" applyAlignment="1">
      <alignment horizontal="center" vertical="center" wrapText="1"/>
    </xf>
    <xf numFmtId="0" fontId="153" fillId="61" borderId="84" xfId="0" applyFont="1" applyFill="1" applyBorder="1" applyAlignment="1">
      <alignment horizontal="center" vertical="center" wrapText="1"/>
    </xf>
    <xf numFmtId="0" fontId="153" fillId="61" borderId="52" xfId="0" applyFont="1" applyFill="1" applyBorder="1" applyAlignment="1">
      <alignment horizontal="center" vertical="center" wrapText="1"/>
    </xf>
    <xf numFmtId="0" fontId="153" fillId="61" borderId="0" xfId="0" applyFont="1" applyFill="1" applyAlignment="1">
      <alignment horizontal="center" vertical="center" wrapText="1"/>
    </xf>
    <xf numFmtId="0" fontId="153" fillId="61" borderId="44" xfId="0" applyFont="1" applyFill="1" applyBorder="1" applyAlignment="1">
      <alignment horizontal="center" vertical="center" wrapText="1"/>
    </xf>
    <xf numFmtId="0" fontId="153" fillId="61" borderId="45" xfId="0" applyFont="1" applyFill="1" applyBorder="1" applyAlignment="1">
      <alignment horizontal="center" vertical="center" wrapText="1"/>
    </xf>
    <xf numFmtId="0" fontId="153" fillId="61" borderId="37" xfId="0" applyFont="1" applyFill="1" applyBorder="1" applyAlignment="1">
      <alignment horizontal="center" vertical="center" wrapText="1"/>
    </xf>
    <xf numFmtId="0" fontId="153" fillId="61" borderId="36" xfId="0" applyFont="1" applyFill="1" applyBorder="1" applyAlignment="1">
      <alignment horizontal="center" vertical="center" wrapText="1"/>
    </xf>
    <xf numFmtId="0" fontId="95" fillId="82" borderId="118" xfId="116" applyFont="1" applyFill="1" applyBorder="1" applyAlignment="1">
      <alignment horizontal="center" vertical="center"/>
    </xf>
    <xf numFmtId="0" fontId="70" fillId="70" borderId="3" xfId="1" applyFont="1" applyFill="1" applyBorder="1" applyAlignment="1" applyProtection="1">
      <alignment horizontal="center" vertical="center" wrapText="1"/>
      <protection locked="0"/>
    </xf>
    <xf numFmtId="0" fontId="70" fillId="70" borderId="11" xfId="1" applyFont="1" applyFill="1" applyBorder="1" applyAlignment="1" applyProtection="1">
      <alignment horizontal="center" vertical="center" wrapText="1"/>
      <protection locked="0"/>
    </xf>
    <xf numFmtId="0" fontId="70" fillId="70" borderId="65" xfId="1" applyFont="1" applyFill="1" applyBorder="1" applyAlignment="1" applyProtection="1">
      <alignment horizontal="center" vertical="center" wrapText="1"/>
      <protection locked="0"/>
    </xf>
    <xf numFmtId="0" fontId="88" fillId="96" borderId="6" xfId="0" applyFont="1" applyFill="1" applyBorder="1" applyAlignment="1">
      <alignment horizontal="center" vertical="center" wrapText="1"/>
    </xf>
    <xf numFmtId="0" fontId="88" fillId="96" borderId="98" xfId="0" applyFont="1" applyFill="1" applyBorder="1" applyAlignment="1">
      <alignment horizontal="center" vertical="center" wrapText="1"/>
    </xf>
    <xf numFmtId="0" fontId="88" fillId="96" borderId="6" xfId="0" applyFont="1" applyFill="1" applyBorder="1" applyAlignment="1">
      <alignment horizontal="center" vertical="center"/>
    </xf>
    <xf numFmtId="0" fontId="88" fillId="96" borderId="98" xfId="0" applyFont="1" applyFill="1" applyBorder="1" applyAlignment="1">
      <alignment horizontal="center" vertical="center"/>
    </xf>
    <xf numFmtId="15" fontId="94" fillId="61" borderId="5" xfId="116" applyNumberFormat="1" applyFont="1" applyFill="1" applyBorder="1" applyAlignment="1" applyProtection="1">
      <alignment horizontal="center" vertical="center" wrapText="1"/>
      <protection locked="0"/>
    </xf>
    <xf numFmtId="15" fontId="94" fillId="61" borderId="18" xfId="116" applyNumberFormat="1" applyFont="1" applyFill="1" applyBorder="1" applyAlignment="1" applyProtection="1">
      <alignment horizontal="center" vertical="center" wrapText="1"/>
      <protection locked="0"/>
    </xf>
    <xf numFmtId="15" fontId="94" fillId="61" borderId="64" xfId="116" applyNumberFormat="1" applyFont="1" applyFill="1" applyBorder="1" applyAlignment="1" applyProtection="1">
      <alignment horizontal="center" vertical="center" wrapText="1"/>
      <protection locked="0"/>
    </xf>
    <xf numFmtId="0" fontId="68" fillId="87" borderId="91" xfId="116" applyFont="1" applyFill="1" applyBorder="1" applyAlignment="1" applyProtection="1">
      <alignment horizontal="center" vertical="center"/>
      <protection locked="0"/>
    </xf>
    <xf numFmtId="0" fontId="92" fillId="50" borderId="101" xfId="0" applyFont="1" applyFill="1" applyBorder="1" applyAlignment="1">
      <alignment horizontal="center" vertical="center"/>
    </xf>
    <xf numFmtId="0" fontId="95" fillId="82" borderId="128" xfId="116" applyFont="1" applyFill="1" applyBorder="1" applyAlignment="1">
      <alignment horizontal="center" vertical="center"/>
    </xf>
    <xf numFmtId="0" fontId="92" fillId="50" borderId="33" xfId="0" applyFont="1" applyFill="1" applyBorder="1" applyAlignment="1">
      <alignment horizontal="center" vertical="center"/>
    </xf>
    <xf numFmtId="0" fontId="95" fillId="82" borderId="118" xfId="116" applyFont="1" applyFill="1" applyBorder="1" applyAlignment="1">
      <alignment horizontal="center" vertical="center" wrapText="1"/>
    </xf>
    <xf numFmtId="0" fontId="97" fillId="82" borderId="118" xfId="116" applyFont="1" applyFill="1" applyBorder="1" applyAlignment="1">
      <alignment horizontal="center" vertical="center"/>
    </xf>
    <xf numFmtId="0" fontId="152" fillId="83" borderId="52" xfId="0" applyFont="1" applyFill="1" applyBorder="1" applyAlignment="1">
      <alignment horizontal="center" vertical="center" wrapText="1"/>
    </xf>
    <xf numFmtId="0" fontId="152" fillId="83" borderId="0" xfId="0" applyFont="1" applyFill="1" applyAlignment="1">
      <alignment horizontal="center" vertical="center" wrapText="1"/>
    </xf>
    <xf numFmtId="0" fontId="152" fillId="83" borderId="44" xfId="0" applyFont="1" applyFill="1" applyBorder="1" applyAlignment="1">
      <alignment horizontal="center" vertical="center" wrapText="1"/>
    </xf>
    <xf numFmtId="0" fontId="152" fillId="83" borderId="82" xfId="0" applyFont="1" applyFill="1" applyBorder="1" applyAlignment="1">
      <alignment horizontal="center" vertical="center" wrapText="1"/>
    </xf>
    <xf numFmtId="0" fontId="152" fillId="83" borderId="20" xfId="0" applyFont="1" applyFill="1" applyBorder="1" applyAlignment="1">
      <alignment horizontal="center" vertical="center" wrapText="1"/>
    </xf>
    <xf numFmtId="0" fontId="152" fillId="83" borderId="22" xfId="0" applyFont="1" applyFill="1" applyBorder="1" applyAlignment="1">
      <alignment horizontal="center" vertical="center" wrapText="1"/>
    </xf>
    <xf numFmtId="0" fontId="103" fillId="82" borderId="7" xfId="116" applyFont="1" applyFill="1" applyBorder="1" applyAlignment="1">
      <alignment horizontal="center" vertical="center"/>
    </xf>
    <xf numFmtId="0" fontId="103" fillId="82" borderId="8" xfId="116" applyFont="1" applyFill="1" applyBorder="1" applyAlignment="1">
      <alignment horizontal="center" vertical="center"/>
    </xf>
    <xf numFmtId="0" fontId="103" fillId="82" borderId="41" xfId="116" applyFont="1" applyFill="1" applyBorder="1" applyAlignment="1">
      <alignment horizontal="center" vertical="center"/>
    </xf>
    <xf numFmtId="0" fontId="103" fillId="82" borderId="52" xfId="116" applyFont="1" applyFill="1" applyBorder="1" applyAlignment="1">
      <alignment horizontal="center" vertical="center"/>
    </xf>
    <xf numFmtId="0" fontId="103" fillId="82" borderId="0" xfId="116" applyFont="1" applyFill="1" applyAlignment="1">
      <alignment horizontal="center" vertical="center"/>
    </xf>
    <xf numFmtId="0" fontId="103" fillId="82" borderId="44" xfId="116" applyFont="1" applyFill="1" applyBorder="1" applyAlignment="1">
      <alignment horizontal="center" vertical="center"/>
    </xf>
    <xf numFmtId="0" fontId="95" fillId="82" borderId="103" xfId="116" applyFont="1" applyFill="1" applyBorder="1" applyAlignment="1">
      <alignment horizontal="center" vertical="center"/>
    </xf>
    <xf numFmtId="0" fontId="95" fillId="82" borderId="104" xfId="116" applyFont="1" applyFill="1" applyBorder="1" applyAlignment="1">
      <alignment horizontal="center" vertical="center"/>
    </xf>
    <xf numFmtId="0" fontId="95" fillId="82" borderId="105" xfId="116" applyFont="1" applyFill="1" applyBorder="1" applyAlignment="1">
      <alignment horizontal="center" vertical="center"/>
    </xf>
    <xf numFmtId="0" fontId="95" fillId="82" borderId="119" xfId="116" applyFont="1" applyFill="1" applyBorder="1" applyAlignment="1">
      <alignment horizontal="center" vertical="center"/>
    </xf>
    <xf numFmtId="0" fontId="95" fillId="82" borderId="121" xfId="116" applyFont="1" applyFill="1" applyBorder="1" applyAlignment="1">
      <alignment horizontal="center" vertical="center"/>
    </xf>
    <xf numFmtId="0" fontId="70" fillId="67" borderId="3" xfId="1" applyFont="1" applyFill="1" applyBorder="1" applyAlignment="1" applyProtection="1">
      <alignment horizontal="center" vertical="center" wrapText="1"/>
    </xf>
    <xf numFmtId="0" fontId="70" fillId="67" borderId="11" xfId="1" applyFont="1" applyFill="1" applyBorder="1" applyAlignment="1" applyProtection="1">
      <alignment horizontal="center" vertical="center" wrapText="1"/>
    </xf>
    <xf numFmtId="0" fontId="70" fillId="67" borderId="65" xfId="1" applyFont="1" applyFill="1" applyBorder="1" applyAlignment="1" applyProtection="1">
      <alignment horizontal="center" vertical="center" wrapText="1"/>
    </xf>
    <xf numFmtId="0" fontId="120" fillId="51" borderId="7" xfId="116" applyFont="1" applyFill="1" applyBorder="1" applyAlignment="1">
      <alignment horizontal="center" vertical="center"/>
    </xf>
    <xf numFmtId="0" fontId="120" fillId="51" borderId="8" xfId="116" applyFont="1" applyFill="1" applyBorder="1" applyAlignment="1">
      <alignment horizontal="center" vertical="center"/>
    </xf>
    <xf numFmtId="0" fontId="120" fillId="51" borderId="41" xfId="116" applyFont="1" applyFill="1" applyBorder="1" applyAlignment="1">
      <alignment horizontal="center" vertical="center"/>
    </xf>
    <xf numFmtId="0" fontId="120" fillId="84" borderId="7" xfId="116" applyFont="1" applyFill="1" applyBorder="1" applyAlignment="1">
      <alignment horizontal="center" vertical="center"/>
    </xf>
    <xf numFmtId="0" fontId="120" fillId="84" borderId="8" xfId="116" applyFont="1" applyFill="1" applyBorder="1" applyAlignment="1">
      <alignment horizontal="center" vertical="center"/>
    </xf>
    <xf numFmtId="0" fontId="120" fillId="84" borderId="41" xfId="116" applyFont="1" applyFill="1" applyBorder="1" applyAlignment="1">
      <alignment horizontal="center" vertical="center"/>
    </xf>
    <xf numFmtId="0" fontId="95" fillId="82" borderId="129" xfId="116" applyFont="1" applyFill="1" applyBorder="1" applyAlignment="1">
      <alignment horizontal="center" vertical="center" wrapText="1"/>
    </xf>
    <xf numFmtId="0" fontId="95" fillId="82" borderId="100" xfId="116" applyFont="1" applyFill="1" applyBorder="1" applyAlignment="1">
      <alignment horizontal="center" vertical="center" wrapText="1"/>
    </xf>
    <xf numFmtId="0" fontId="95" fillId="82" borderId="130" xfId="116" applyFont="1" applyFill="1" applyBorder="1" applyAlignment="1">
      <alignment horizontal="center" vertical="center" wrapText="1"/>
    </xf>
    <xf numFmtId="0" fontId="92" fillId="50" borderId="19" xfId="0" applyFont="1" applyFill="1" applyBorder="1" applyAlignment="1">
      <alignment horizontal="center" vertical="center"/>
    </xf>
    <xf numFmtId="0" fontId="92" fillId="50" borderId="20" xfId="0" applyFont="1" applyFill="1" applyBorder="1" applyAlignment="1">
      <alignment horizontal="center" vertical="center"/>
    </xf>
    <xf numFmtId="0" fontId="92" fillId="50" borderId="21" xfId="0" applyFont="1" applyFill="1" applyBorder="1" applyAlignment="1">
      <alignment horizontal="center" vertical="center"/>
    </xf>
    <xf numFmtId="0" fontId="92" fillId="50" borderId="77" xfId="0" applyFont="1" applyFill="1" applyBorder="1" applyAlignment="1">
      <alignment horizontal="center" vertical="center"/>
    </xf>
    <xf numFmtId="0" fontId="95" fillId="82" borderId="127" xfId="116" applyFont="1" applyFill="1" applyBorder="1" applyAlignment="1">
      <alignment horizontal="center" vertical="center"/>
    </xf>
    <xf numFmtId="0" fontId="68" fillId="83" borderId="46" xfId="116" applyFont="1" applyFill="1" applyBorder="1" applyAlignment="1">
      <alignment horizontal="center" vertical="center"/>
    </xf>
    <xf numFmtId="0" fontId="68" fillId="83" borderId="9" xfId="116" applyFont="1" applyFill="1" applyBorder="1" applyAlignment="1">
      <alignment horizontal="center" vertical="center"/>
    </xf>
    <xf numFmtId="0" fontId="68" fillId="83" borderId="10" xfId="116" applyFont="1" applyFill="1" applyBorder="1" applyAlignment="1">
      <alignment horizontal="center" vertical="center"/>
    </xf>
    <xf numFmtId="0" fontId="95" fillId="82" borderId="128" xfId="116" applyFont="1" applyFill="1" applyBorder="1" applyAlignment="1">
      <alignment horizontal="center" vertical="center" wrapText="1"/>
    </xf>
    <xf numFmtId="0" fontId="70" fillId="61" borderId="52" xfId="116" applyFont="1" applyFill="1" applyBorder="1" applyAlignment="1">
      <alignment horizontal="center" vertical="center"/>
    </xf>
    <xf numFmtId="0" fontId="70" fillId="61" borderId="0" xfId="116" applyFont="1" applyFill="1" applyAlignment="1">
      <alignment horizontal="center" vertical="center"/>
    </xf>
    <xf numFmtId="0" fontId="70" fillId="61" borderId="44" xfId="116" applyFont="1" applyFill="1" applyBorder="1" applyAlignment="1">
      <alignment horizontal="center" vertical="center"/>
    </xf>
    <xf numFmtId="0" fontId="102" fillId="82" borderId="7" xfId="116" applyFont="1" applyFill="1" applyBorder="1" applyAlignment="1">
      <alignment horizontal="center" vertical="center"/>
    </xf>
    <xf numFmtId="0" fontId="102" fillId="82" borderId="8" xfId="116" applyFont="1" applyFill="1" applyBorder="1" applyAlignment="1">
      <alignment horizontal="center" vertical="center"/>
    </xf>
    <xf numFmtId="0" fontId="102" fillId="82" borderId="41" xfId="116" applyFont="1" applyFill="1" applyBorder="1" applyAlignment="1">
      <alignment horizontal="center" vertical="center"/>
    </xf>
    <xf numFmtId="0" fontId="102" fillId="82" borderId="52" xfId="116" applyFont="1" applyFill="1" applyBorder="1" applyAlignment="1">
      <alignment horizontal="center" vertical="center"/>
    </xf>
    <xf numFmtId="0" fontId="102" fillId="82" borderId="0" xfId="116" applyFont="1" applyFill="1" applyAlignment="1">
      <alignment horizontal="center" vertical="center"/>
    </xf>
    <xf numFmtId="0" fontId="102" fillId="82" borderId="44" xfId="116" applyFont="1" applyFill="1" applyBorder="1" applyAlignment="1">
      <alignment horizontal="center" vertical="center"/>
    </xf>
    <xf numFmtId="0" fontId="70" fillId="51" borderId="3" xfId="1" applyFont="1" applyFill="1" applyBorder="1" applyAlignment="1" applyProtection="1">
      <alignment horizontal="center" vertical="center"/>
    </xf>
    <xf numFmtId="0" fontId="68" fillId="87" borderId="11" xfId="1" applyFont="1" applyFill="1" applyBorder="1" applyAlignment="1" applyProtection="1">
      <alignment horizontal="center" vertical="center" wrapText="1"/>
    </xf>
    <xf numFmtId="0" fontId="68" fillId="87" borderId="65" xfId="1" applyFont="1" applyFill="1" applyBorder="1" applyAlignment="1" applyProtection="1">
      <alignment horizontal="center" vertical="center" wrapText="1"/>
    </xf>
    <xf numFmtId="0" fontId="70" fillId="88" borderId="76" xfId="1" applyFont="1" applyFill="1" applyBorder="1" applyAlignment="1" applyProtection="1">
      <alignment horizontal="center" vertical="center"/>
    </xf>
    <xf numFmtId="0" fontId="70" fillId="88" borderId="93" xfId="1" applyFont="1" applyFill="1" applyBorder="1" applyAlignment="1" applyProtection="1">
      <alignment horizontal="center" vertical="center"/>
    </xf>
    <xf numFmtId="0" fontId="70" fillId="88" borderId="94" xfId="1" applyFont="1" applyFill="1" applyBorder="1" applyAlignment="1" applyProtection="1">
      <alignment horizontal="center" vertical="center"/>
    </xf>
    <xf numFmtId="0" fontId="70" fillId="73" borderId="11" xfId="1" applyFont="1" applyFill="1" applyBorder="1" applyAlignment="1" applyProtection="1">
      <alignment horizontal="center" vertical="center" wrapText="1"/>
    </xf>
    <xf numFmtId="0" fontId="70" fillId="73" borderId="65" xfId="1" applyFont="1" applyFill="1" applyBorder="1" applyAlignment="1" applyProtection="1">
      <alignment horizontal="center" vertical="center" wrapText="1"/>
    </xf>
    <xf numFmtId="0" fontId="70" fillId="71" borderId="11" xfId="1" applyFont="1" applyFill="1" applyBorder="1" applyAlignment="1" applyProtection="1">
      <alignment horizontal="center" vertical="center" wrapText="1"/>
    </xf>
    <xf numFmtId="0" fontId="70" fillId="71" borderId="65" xfId="1" applyFont="1" applyFill="1" applyBorder="1" applyAlignment="1" applyProtection="1">
      <alignment horizontal="center" vertical="center" wrapText="1"/>
    </xf>
    <xf numFmtId="0" fontId="68" fillId="83" borderId="56" xfId="1" applyFont="1" applyFill="1" applyBorder="1" applyAlignment="1" applyProtection="1">
      <alignment horizontal="center" vertical="center" wrapText="1"/>
    </xf>
    <xf numFmtId="0" fontId="68" fillId="83" borderId="66" xfId="1" applyFont="1" applyFill="1" applyBorder="1" applyAlignment="1" applyProtection="1">
      <alignment horizontal="center" vertical="center" wrapText="1"/>
    </xf>
    <xf numFmtId="0" fontId="70" fillId="57" borderId="77" xfId="1" applyFont="1" applyFill="1" applyBorder="1" applyAlignment="1" applyProtection="1">
      <alignment horizontal="center" vertical="center" wrapText="1"/>
    </xf>
    <xf numFmtId="0" fontId="70" fillId="57" borderId="33" xfId="1" applyFont="1" applyFill="1" applyBorder="1" applyAlignment="1" applyProtection="1">
      <alignment horizontal="center" vertical="center" wrapText="1"/>
    </xf>
    <xf numFmtId="0" fontId="70" fillId="57" borderId="19" xfId="1" applyFont="1" applyFill="1" applyBorder="1" applyAlignment="1" applyProtection="1">
      <alignment horizontal="center" vertical="center" wrapText="1"/>
    </xf>
    <xf numFmtId="0" fontId="70" fillId="57" borderId="78" xfId="1" applyFont="1" applyFill="1" applyBorder="1" applyAlignment="1" applyProtection="1">
      <alignment horizontal="center" vertical="center" wrapText="1"/>
    </xf>
    <xf numFmtId="0" fontId="70" fillId="71" borderId="97" xfId="1" applyFont="1" applyFill="1" applyBorder="1" applyAlignment="1" applyProtection="1">
      <alignment horizontal="center" vertical="center"/>
    </xf>
    <xf numFmtId="0" fontId="70" fillId="71" borderId="12" xfId="1" applyFont="1" applyFill="1" applyBorder="1" applyAlignment="1" applyProtection="1">
      <alignment horizontal="center" vertical="center"/>
    </xf>
    <xf numFmtId="0" fontId="70" fillId="71" borderId="16" xfId="1" applyFont="1" applyFill="1" applyBorder="1" applyAlignment="1" applyProtection="1">
      <alignment horizontal="center" vertical="center"/>
    </xf>
    <xf numFmtId="0" fontId="70" fillId="71" borderId="91" xfId="1" applyFont="1" applyFill="1" applyBorder="1" applyAlignment="1" applyProtection="1">
      <alignment horizontal="center" vertical="center"/>
    </xf>
    <xf numFmtId="0" fontId="70" fillId="67" borderId="56" xfId="1" applyFont="1" applyFill="1" applyBorder="1" applyAlignment="1" applyProtection="1">
      <alignment horizontal="center" vertical="center" wrapText="1"/>
    </xf>
    <xf numFmtId="0" fontId="70" fillId="67" borderId="66" xfId="1" applyFont="1" applyFill="1" applyBorder="1" applyAlignment="1" applyProtection="1">
      <alignment horizontal="center" vertical="center" wrapText="1"/>
    </xf>
    <xf numFmtId="0" fontId="70" fillId="88" borderId="54" xfId="1" applyFont="1" applyFill="1" applyBorder="1" applyAlignment="1" applyProtection="1">
      <alignment horizontal="center" vertical="center" wrapText="1"/>
    </xf>
    <xf numFmtId="0" fontId="70" fillId="88" borderId="73" xfId="1" applyFont="1" applyFill="1" applyBorder="1" applyAlignment="1" applyProtection="1">
      <alignment horizontal="center" vertical="center" wrapText="1"/>
    </xf>
    <xf numFmtId="0" fontId="70" fillId="88" borderId="11" xfId="1" applyFont="1" applyFill="1" applyBorder="1" applyAlignment="1" applyProtection="1">
      <alignment horizontal="center" vertical="center" wrapText="1"/>
    </xf>
    <xf numFmtId="0" fontId="70" fillId="88" borderId="65" xfId="1" applyFont="1" applyFill="1" applyBorder="1" applyAlignment="1" applyProtection="1">
      <alignment horizontal="center" vertical="center" wrapText="1"/>
    </xf>
    <xf numFmtId="0" fontId="92" fillId="50" borderId="120" xfId="0" applyFont="1" applyFill="1" applyBorder="1" applyAlignment="1">
      <alignment horizontal="center" vertical="center"/>
    </xf>
    <xf numFmtId="0" fontId="70" fillId="61" borderId="7" xfId="116" applyFont="1" applyFill="1" applyBorder="1" applyAlignment="1">
      <alignment horizontal="center" vertical="center"/>
    </xf>
    <xf numFmtId="0" fontId="70" fillId="61" borderId="8" xfId="116" applyFont="1" applyFill="1" applyBorder="1" applyAlignment="1">
      <alignment horizontal="center" vertical="center"/>
    </xf>
    <xf numFmtId="0" fontId="70" fillId="61" borderId="98" xfId="116" applyFont="1" applyFill="1" applyBorder="1" applyAlignment="1">
      <alignment horizontal="center" vertical="center"/>
    </xf>
    <xf numFmtId="0" fontId="70" fillId="61" borderId="6" xfId="116" applyFont="1" applyFill="1" applyBorder="1" applyAlignment="1">
      <alignment horizontal="center" vertical="center"/>
    </xf>
    <xf numFmtId="0" fontId="70" fillId="61" borderId="41" xfId="116" applyFont="1" applyFill="1" applyBorder="1" applyAlignment="1">
      <alignment horizontal="center" vertical="center"/>
    </xf>
    <xf numFmtId="0" fontId="95" fillId="82" borderId="117" xfId="116" applyFont="1" applyFill="1" applyBorder="1" applyAlignment="1">
      <alignment horizontal="center" vertical="center"/>
    </xf>
    <xf numFmtId="0" fontId="70" fillId="71" borderId="54" xfId="1" applyFont="1" applyFill="1" applyBorder="1" applyAlignment="1" applyProtection="1">
      <alignment horizontal="center" vertical="center" wrapText="1"/>
    </xf>
    <xf numFmtId="0" fontId="70" fillId="71" borderId="73" xfId="1" applyFont="1" applyFill="1" applyBorder="1" applyAlignment="1" applyProtection="1">
      <alignment horizontal="center" vertical="center" wrapText="1"/>
    </xf>
    <xf numFmtId="0" fontId="68" fillId="87" borderId="11" xfId="1" applyFont="1" applyFill="1" applyBorder="1" applyAlignment="1" applyProtection="1">
      <alignment horizontal="center" vertical="center"/>
    </xf>
    <xf numFmtId="0" fontId="68" fillId="87" borderId="65" xfId="1" applyFont="1" applyFill="1" applyBorder="1" applyAlignment="1" applyProtection="1">
      <alignment horizontal="center" vertical="center"/>
    </xf>
    <xf numFmtId="0" fontId="68" fillId="82" borderId="11" xfId="1" applyFont="1" applyFill="1" applyBorder="1" applyAlignment="1" applyProtection="1">
      <alignment horizontal="center" vertical="center" wrapText="1"/>
    </xf>
    <xf numFmtId="0" fontId="68" fillId="82" borderId="65" xfId="1" applyFont="1" applyFill="1" applyBorder="1" applyAlignment="1" applyProtection="1">
      <alignment horizontal="center" vertical="center" wrapText="1"/>
    </xf>
    <xf numFmtId="0" fontId="97" fillId="82" borderId="3" xfId="1" applyFont="1" applyFill="1" applyBorder="1" applyAlignment="1" applyProtection="1">
      <alignment horizontal="center" vertical="center" wrapText="1"/>
    </xf>
    <xf numFmtId="0" fontId="97" fillId="82" borderId="11" xfId="1" applyFont="1" applyFill="1" applyBorder="1" applyAlignment="1" applyProtection="1">
      <alignment horizontal="center" vertical="center" wrapText="1"/>
    </xf>
    <xf numFmtId="0" fontId="97" fillId="82" borderId="65" xfId="1" applyFont="1" applyFill="1" applyBorder="1" applyAlignment="1" applyProtection="1">
      <alignment horizontal="center" vertical="center" wrapText="1"/>
    </xf>
    <xf numFmtId="0" fontId="70" fillId="91" borderId="11" xfId="1" applyFont="1" applyFill="1" applyBorder="1" applyAlignment="1" applyProtection="1">
      <alignment horizontal="center" vertical="center" wrapText="1"/>
    </xf>
    <xf numFmtId="0" fontId="84" fillId="90" borderId="2" xfId="116" applyFont="1" applyFill="1" applyBorder="1" applyAlignment="1">
      <alignment horizontal="center" vertical="center"/>
    </xf>
    <xf numFmtId="0" fontId="84" fillId="90" borderId="3" xfId="116" applyFont="1" applyFill="1" applyBorder="1" applyAlignment="1">
      <alignment horizontal="center" vertical="center"/>
    </xf>
    <xf numFmtId="0" fontId="84" fillId="90" borderId="72" xfId="116" applyFont="1" applyFill="1" applyBorder="1" applyAlignment="1">
      <alignment horizontal="center" vertical="center"/>
    </xf>
    <xf numFmtId="0" fontId="84" fillId="90" borderId="62" xfId="116" applyFont="1" applyFill="1" applyBorder="1" applyAlignment="1">
      <alignment horizontal="center" vertical="center"/>
    </xf>
    <xf numFmtId="0" fontId="84" fillId="90" borderId="73" xfId="116" applyFont="1" applyFill="1" applyBorder="1" applyAlignment="1">
      <alignment horizontal="center" vertical="center"/>
    </xf>
    <xf numFmtId="0" fontId="84" fillId="90" borderId="65" xfId="116" applyFont="1" applyFill="1" applyBorder="1" applyAlignment="1">
      <alignment horizontal="center" vertical="center"/>
    </xf>
    <xf numFmtId="0" fontId="84" fillId="90" borderId="74" xfId="116" applyFont="1" applyFill="1" applyBorder="1" applyAlignment="1">
      <alignment horizontal="center" vertical="center"/>
    </xf>
    <xf numFmtId="0" fontId="84" fillId="90" borderId="66" xfId="116" applyFont="1" applyFill="1" applyBorder="1" applyAlignment="1">
      <alignment horizontal="center" vertical="center"/>
    </xf>
    <xf numFmtId="0" fontId="70" fillId="53" borderId="2" xfId="116" applyFont="1" applyFill="1" applyBorder="1" applyAlignment="1">
      <alignment horizontal="center" vertical="center" wrapText="1"/>
    </xf>
    <xf numFmtId="0" fontId="70" fillId="53" borderId="48" xfId="116" applyFont="1" applyFill="1" applyBorder="1" applyAlignment="1">
      <alignment horizontal="center" vertical="center" wrapText="1"/>
    </xf>
    <xf numFmtId="0" fontId="70" fillId="53" borderId="62" xfId="116" applyFont="1" applyFill="1" applyBorder="1" applyAlignment="1">
      <alignment horizontal="center" vertical="center" wrapText="1"/>
    </xf>
    <xf numFmtId="0" fontId="70" fillId="53" borderId="54" xfId="116" applyFont="1" applyFill="1" applyBorder="1" applyAlignment="1">
      <alignment horizontal="center" vertical="center" wrapText="1"/>
    </xf>
    <xf numFmtId="0" fontId="70" fillId="53" borderId="57" xfId="116" applyFont="1" applyFill="1" applyBorder="1" applyAlignment="1">
      <alignment horizontal="center" vertical="center" wrapText="1"/>
    </xf>
    <xf numFmtId="0" fontId="70" fillId="53" borderId="56" xfId="116" applyFont="1" applyFill="1" applyBorder="1" applyAlignment="1">
      <alignment horizontal="center" vertical="center" wrapText="1"/>
    </xf>
    <xf numFmtId="0" fontId="70" fillId="61" borderId="2" xfId="116" applyFont="1" applyFill="1" applyBorder="1" applyAlignment="1">
      <alignment horizontal="center" vertical="center"/>
    </xf>
    <xf numFmtId="0" fontId="70" fillId="61" borderId="3" xfId="116" applyFont="1" applyFill="1" applyBorder="1" applyAlignment="1">
      <alignment horizontal="center" vertical="center"/>
    </xf>
    <xf numFmtId="0" fontId="70" fillId="61" borderId="62" xfId="116" applyFont="1" applyFill="1" applyBorder="1" applyAlignment="1">
      <alignment horizontal="center" vertical="center"/>
    </xf>
    <xf numFmtId="0" fontId="70" fillId="61" borderId="54" xfId="116" applyFont="1" applyFill="1" applyBorder="1" applyAlignment="1">
      <alignment horizontal="center" vertical="center"/>
    </xf>
    <xf numFmtId="0" fontId="70" fillId="61" borderId="11" xfId="116" applyFont="1" applyFill="1" applyBorder="1" applyAlignment="1">
      <alignment horizontal="center" vertical="center"/>
    </xf>
    <xf numFmtId="0" fontId="70" fillId="61" borderId="56" xfId="116" applyFont="1" applyFill="1" applyBorder="1" applyAlignment="1">
      <alignment horizontal="center" vertical="center"/>
    </xf>
    <xf numFmtId="0" fontId="94" fillId="50" borderId="11" xfId="116" applyFont="1" applyFill="1" applyBorder="1" applyAlignment="1">
      <alignment horizontal="center" vertical="center"/>
    </xf>
    <xf numFmtId="0" fontId="94" fillId="50" borderId="56" xfId="116" applyFont="1" applyFill="1" applyBorder="1" applyAlignment="1">
      <alignment horizontal="center" vertical="center"/>
    </xf>
    <xf numFmtId="0" fontId="68" fillId="83" borderId="8" xfId="116" applyFont="1" applyFill="1" applyBorder="1" applyAlignment="1">
      <alignment horizontal="center" vertical="center"/>
    </xf>
    <xf numFmtId="0" fontId="68" fillId="83" borderId="41" xfId="116" applyFont="1" applyFill="1" applyBorder="1" applyAlignment="1">
      <alignment horizontal="center" vertical="center"/>
    </xf>
    <xf numFmtId="0" fontId="68" fillId="83" borderId="0" xfId="116" applyFont="1" applyFill="1" applyAlignment="1">
      <alignment horizontal="center" vertical="center"/>
    </xf>
    <xf numFmtId="0" fontId="68" fillId="83" borderId="44" xfId="116" applyFont="1" applyFill="1" applyBorder="1" applyAlignment="1">
      <alignment horizontal="center" vertical="center"/>
    </xf>
    <xf numFmtId="0" fontId="97" fillId="82" borderId="52" xfId="1" applyFont="1" applyFill="1" applyBorder="1" applyAlignment="1" applyProtection="1">
      <alignment horizontal="center" vertical="center" wrapText="1"/>
    </xf>
    <xf numFmtId="0" fontId="97" fillId="82" borderId="0" xfId="1" applyFont="1" applyFill="1" applyAlignment="1" applyProtection="1">
      <alignment horizontal="center" vertical="center" wrapText="1"/>
    </xf>
    <xf numFmtId="0" fontId="97" fillId="82" borderId="44" xfId="1" applyFont="1" applyFill="1" applyBorder="1" applyAlignment="1" applyProtection="1">
      <alignment horizontal="center" vertical="center" wrapText="1"/>
    </xf>
    <xf numFmtId="0" fontId="70" fillId="57" borderId="52" xfId="1" applyFont="1" applyFill="1" applyBorder="1" applyAlignment="1" applyProtection="1">
      <alignment horizontal="center" vertical="center" wrapText="1"/>
    </xf>
    <xf numFmtId="0" fontId="70" fillId="57" borderId="0" xfId="1" applyFont="1" applyFill="1" applyAlignment="1" applyProtection="1">
      <alignment horizontal="center" vertical="center" wrapText="1"/>
    </xf>
    <xf numFmtId="0" fontId="70" fillId="57" borderId="44" xfId="1" applyFont="1" applyFill="1" applyBorder="1" applyAlignment="1" applyProtection="1">
      <alignment horizontal="center" vertical="center" wrapText="1"/>
    </xf>
    <xf numFmtId="0" fontId="63" fillId="61" borderId="15" xfId="116" applyFont="1" applyFill="1" applyBorder="1" applyAlignment="1">
      <alignment horizontal="center" vertical="center" wrapText="1"/>
    </xf>
    <xf numFmtId="0" fontId="63" fillId="61" borderId="84" xfId="116" applyFont="1" applyFill="1" applyBorder="1" applyAlignment="1">
      <alignment horizontal="center" vertical="center" wrapText="1"/>
    </xf>
    <xf numFmtId="0" fontId="70" fillId="73" borderId="7" xfId="1" applyFont="1" applyFill="1" applyBorder="1" applyAlignment="1" applyProtection="1">
      <alignment horizontal="center" vertical="center" wrapText="1"/>
    </xf>
    <xf numFmtId="0" fontId="70" fillId="73" borderId="98" xfId="1" applyFont="1" applyFill="1" applyBorder="1" applyAlignment="1" applyProtection="1">
      <alignment horizontal="center" vertical="center" wrapText="1"/>
    </xf>
    <xf numFmtId="0" fontId="70" fillId="73" borderId="82" xfId="1" applyFont="1" applyFill="1" applyBorder="1" applyAlignment="1" applyProtection="1">
      <alignment horizontal="center" vertical="center" wrapText="1"/>
    </xf>
    <xf numFmtId="0" fontId="70" fillId="73" borderId="21" xfId="1" applyFont="1" applyFill="1" applyBorder="1" applyAlignment="1" applyProtection="1">
      <alignment horizontal="center" vertical="center" wrapText="1"/>
    </xf>
    <xf numFmtId="0" fontId="70" fillId="73" borderId="6" xfId="1" applyFont="1" applyFill="1" applyBorder="1" applyAlignment="1" applyProtection="1">
      <alignment horizontal="center" vertical="center" wrapText="1"/>
    </xf>
    <xf numFmtId="0" fontId="70" fillId="73" borderId="19" xfId="1" applyFont="1" applyFill="1" applyBorder="1" applyAlignment="1" applyProtection="1">
      <alignment horizontal="center" vertical="center" wrapText="1"/>
    </xf>
    <xf numFmtId="0" fontId="70" fillId="88" borderId="5" xfId="1" applyFont="1" applyFill="1" applyBorder="1" applyAlignment="1" applyProtection="1">
      <alignment horizontal="center" vertical="center" wrapText="1"/>
    </xf>
    <xf numFmtId="0" fontId="70" fillId="88" borderId="18" xfId="1" applyFont="1" applyFill="1" applyBorder="1" applyAlignment="1" applyProtection="1">
      <alignment horizontal="center" vertical="center" wrapText="1"/>
    </xf>
    <xf numFmtId="0" fontId="70" fillId="88" borderId="64" xfId="1" applyFont="1" applyFill="1" applyBorder="1" applyAlignment="1" applyProtection="1">
      <alignment horizontal="center" vertical="center" wrapText="1"/>
    </xf>
    <xf numFmtId="0" fontId="122" fillId="50" borderId="7" xfId="1" applyFont="1" applyFill="1" applyBorder="1" applyAlignment="1" applyProtection="1">
      <alignment horizontal="center" vertical="center" wrapText="1"/>
    </xf>
    <xf numFmtId="0" fontId="122" fillId="50" borderId="8" xfId="1" applyFont="1" applyFill="1" applyBorder="1" applyAlignment="1" applyProtection="1">
      <alignment horizontal="center" vertical="center" wrapText="1"/>
    </xf>
    <xf numFmtId="0" fontId="122" fillId="50" borderId="41" xfId="1" applyFont="1" applyFill="1" applyBorder="1" applyAlignment="1" applyProtection="1">
      <alignment horizontal="center" vertical="center" wrapText="1"/>
    </xf>
    <xf numFmtId="0" fontId="122" fillId="50" borderId="52" xfId="1" applyFont="1" applyFill="1" applyBorder="1" applyAlignment="1" applyProtection="1">
      <alignment horizontal="center" vertical="center" wrapText="1"/>
    </xf>
    <xf numFmtId="0" fontId="122" fillId="50" borderId="0" xfId="1" applyFont="1" applyFill="1" applyAlignment="1" applyProtection="1">
      <alignment horizontal="center" vertical="center" wrapText="1"/>
    </xf>
    <xf numFmtId="0" fontId="122" fillId="50" borderId="44" xfId="1" applyFont="1" applyFill="1" applyBorder="1" applyAlignment="1" applyProtection="1">
      <alignment horizontal="center" vertical="center" wrapText="1"/>
    </xf>
    <xf numFmtId="0" fontId="122" fillId="50" borderId="45" xfId="1" applyFont="1" applyFill="1" applyBorder="1" applyAlignment="1" applyProtection="1">
      <alignment horizontal="center" vertical="center" wrapText="1"/>
    </xf>
    <xf numFmtId="0" fontId="122" fillId="50" borderId="37" xfId="1" applyFont="1" applyFill="1" applyBorder="1" applyAlignment="1" applyProtection="1">
      <alignment horizontal="center" vertical="center" wrapText="1"/>
    </xf>
    <xf numFmtId="0" fontId="122" fillId="50" borderId="36" xfId="1" applyFont="1" applyFill="1" applyBorder="1" applyAlignment="1" applyProtection="1">
      <alignment horizontal="center" vertical="center" wrapText="1"/>
    </xf>
    <xf numFmtId="0" fontId="70" fillId="61" borderId="37" xfId="1" applyFont="1" applyFill="1" applyBorder="1" applyAlignment="1" applyProtection="1">
      <alignment horizontal="center" vertical="center" wrapText="1"/>
      <protection locked="0"/>
    </xf>
    <xf numFmtId="0" fontId="70" fillId="56" borderId="3" xfId="1" applyFont="1" applyFill="1" applyBorder="1" applyAlignment="1" applyProtection="1">
      <alignment horizontal="center" vertical="center" wrapText="1"/>
    </xf>
    <xf numFmtId="0" fontId="70" fillId="56" borderId="11" xfId="1" applyFont="1" applyFill="1" applyBorder="1" applyAlignment="1" applyProtection="1">
      <alignment horizontal="center" vertical="center" wrapText="1"/>
    </xf>
    <xf numFmtId="0" fontId="70" fillId="56" borderId="65" xfId="1" applyFont="1" applyFill="1" applyBorder="1" applyAlignment="1" applyProtection="1">
      <alignment horizontal="center" vertical="center" wrapText="1"/>
    </xf>
    <xf numFmtId="0" fontId="70" fillId="70" borderId="3" xfId="1" applyFont="1" applyFill="1" applyBorder="1" applyAlignment="1" applyProtection="1">
      <alignment horizontal="center" vertical="center" wrapText="1"/>
    </xf>
    <xf numFmtId="0" fontId="70" fillId="70" borderId="11" xfId="1" applyFont="1" applyFill="1" applyBorder="1" applyAlignment="1" applyProtection="1">
      <alignment horizontal="center" vertical="center" wrapText="1"/>
    </xf>
    <xf numFmtId="0" fontId="70" fillId="70" borderId="65" xfId="1" applyFont="1" applyFill="1" applyBorder="1" applyAlignment="1" applyProtection="1">
      <alignment horizontal="center" vertical="center" wrapText="1"/>
    </xf>
    <xf numFmtId="0" fontId="68" fillId="83" borderId="79" xfId="116" applyFont="1" applyFill="1" applyBorder="1" applyAlignment="1">
      <alignment horizontal="center" vertical="center"/>
    </xf>
    <xf numFmtId="0" fontId="68" fillId="83" borderId="80" xfId="116" applyFont="1" applyFill="1" applyBorder="1" applyAlignment="1">
      <alignment horizontal="center" vertical="center"/>
    </xf>
    <xf numFmtId="0" fontId="68" fillId="83" borderId="81" xfId="116" applyFont="1" applyFill="1" applyBorder="1" applyAlignment="1">
      <alignment horizontal="center" vertical="center"/>
    </xf>
    <xf numFmtId="0" fontId="97" fillId="82" borderId="9" xfId="1" applyFont="1" applyFill="1" applyBorder="1" applyAlignment="1" applyProtection="1">
      <alignment horizontal="center" vertical="center" wrapText="1"/>
    </xf>
    <xf numFmtId="0" fontId="97" fillId="82" borderId="10" xfId="1" applyFont="1" applyFill="1" applyBorder="1" applyAlignment="1" applyProtection="1">
      <alignment horizontal="center" vertical="center" wrapText="1"/>
    </xf>
    <xf numFmtId="0" fontId="70" fillId="71" borderId="2" xfId="1" applyFont="1" applyFill="1" applyBorder="1" applyAlignment="1" applyProtection="1">
      <alignment horizontal="center" vertical="center" wrapText="1"/>
    </xf>
    <xf numFmtId="0" fontId="70" fillId="53" borderId="3" xfId="1" applyFont="1" applyFill="1" applyBorder="1" applyAlignment="1" applyProtection="1">
      <alignment horizontal="center" vertical="center"/>
    </xf>
    <xf numFmtId="0" fontId="70" fillId="53" borderId="11" xfId="1" applyFont="1" applyFill="1" applyBorder="1" applyAlignment="1" applyProtection="1">
      <alignment horizontal="center" vertical="center"/>
    </xf>
    <xf numFmtId="0" fontId="70" fillId="50" borderId="3" xfId="1" applyFont="1" applyFill="1" applyBorder="1" applyAlignment="1" applyProtection="1">
      <alignment horizontal="center" vertical="center" wrapText="1"/>
    </xf>
    <xf numFmtId="0" fontId="70" fillId="56" borderId="62" xfId="1" applyFont="1" applyFill="1" applyBorder="1" applyAlignment="1" applyProtection="1">
      <alignment horizontal="center" vertical="center" wrapText="1"/>
    </xf>
    <xf numFmtId="0" fontId="70" fillId="56" borderId="56" xfId="1" applyFont="1" applyFill="1" applyBorder="1" applyAlignment="1" applyProtection="1">
      <alignment horizontal="center" vertical="center" wrapText="1"/>
    </xf>
    <xf numFmtId="0" fontId="70" fillId="93" borderId="3" xfId="1" applyFont="1" applyFill="1" applyBorder="1" applyAlignment="1" applyProtection="1">
      <alignment horizontal="center" vertical="center" wrapText="1"/>
    </xf>
    <xf numFmtId="0" fontId="70" fillId="93" borderId="11" xfId="1" applyFont="1" applyFill="1" applyBorder="1" applyAlignment="1" applyProtection="1">
      <alignment horizontal="center" vertical="center" wrapText="1"/>
    </xf>
    <xf numFmtId="0" fontId="70" fillId="93" borderId="65" xfId="1" applyFont="1" applyFill="1" applyBorder="1" applyAlignment="1" applyProtection="1">
      <alignment horizontal="center" vertical="center" wrapText="1"/>
    </xf>
    <xf numFmtId="0" fontId="70" fillId="86" borderId="2" xfId="1" applyFont="1" applyFill="1" applyBorder="1" applyAlignment="1" applyProtection="1">
      <alignment horizontal="center" vertical="center" wrapText="1"/>
    </xf>
    <xf numFmtId="0" fontId="70" fillId="86" borderId="3" xfId="1" applyFont="1" applyFill="1" applyBorder="1" applyAlignment="1" applyProtection="1">
      <alignment horizontal="center" vertical="center" wrapText="1"/>
    </xf>
    <xf numFmtId="0" fontId="70" fillId="86" borderId="62" xfId="1" applyFont="1" applyFill="1" applyBorder="1" applyAlignment="1" applyProtection="1">
      <alignment horizontal="center" vertical="center" wrapText="1"/>
    </xf>
    <xf numFmtId="0" fontId="70" fillId="86" borderId="54" xfId="1" applyFont="1" applyFill="1" applyBorder="1" applyAlignment="1" applyProtection="1">
      <alignment horizontal="center" vertical="center" wrapText="1"/>
    </xf>
    <xf numFmtId="0" fontId="70" fillId="86" borderId="11" xfId="1" applyFont="1" applyFill="1" applyBorder="1" applyAlignment="1" applyProtection="1">
      <alignment horizontal="center" vertical="center" wrapText="1"/>
    </xf>
    <xf numFmtId="0" fontId="70" fillId="86" borderId="56" xfId="1" applyFont="1" applyFill="1" applyBorder="1" applyAlignment="1" applyProtection="1">
      <alignment horizontal="center" vertical="center" wrapText="1"/>
    </xf>
    <xf numFmtId="0" fontId="70" fillId="71" borderId="3" xfId="1" applyFont="1" applyFill="1" applyBorder="1" applyAlignment="1" applyProtection="1">
      <alignment horizontal="center" vertical="center" wrapText="1"/>
    </xf>
    <xf numFmtId="0" fontId="68" fillId="82" borderId="3" xfId="1" applyFont="1" applyFill="1" applyBorder="1" applyAlignment="1" applyProtection="1">
      <alignment horizontal="center" vertical="center" wrapText="1"/>
    </xf>
    <xf numFmtId="0" fontId="88" fillId="70" borderId="95" xfId="0" applyFont="1" applyFill="1" applyBorder="1" applyAlignment="1">
      <alignment horizontal="center" vertical="center"/>
    </xf>
    <xf numFmtId="0" fontId="88" fillId="70" borderId="18" xfId="0" applyFont="1" applyFill="1" applyBorder="1" applyAlignment="1">
      <alignment horizontal="center" vertical="center"/>
    </xf>
    <xf numFmtId="0" fontId="88" fillId="70" borderId="1" xfId="0" applyFont="1" applyFill="1" applyBorder="1" applyAlignment="1">
      <alignment horizontal="center" vertical="center"/>
    </xf>
    <xf numFmtId="0" fontId="70" fillId="73" borderId="11" xfId="1" applyFont="1" applyFill="1" applyBorder="1" applyAlignment="1" applyProtection="1">
      <alignment horizontal="center" vertical="center"/>
    </xf>
    <xf numFmtId="0" fontId="70" fillId="67" borderId="2" xfId="1" applyFont="1" applyFill="1" applyBorder="1" applyAlignment="1" applyProtection="1">
      <alignment horizontal="center" vertical="center" wrapText="1"/>
    </xf>
    <xf numFmtId="0" fontId="70" fillId="67" borderId="54" xfId="1" applyFont="1" applyFill="1" applyBorder="1" applyAlignment="1" applyProtection="1">
      <alignment horizontal="center" vertical="center" wrapText="1"/>
    </xf>
    <xf numFmtId="0" fontId="70" fillId="67" borderId="73" xfId="1" applyFont="1" applyFill="1" applyBorder="1" applyAlignment="1" applyProtection="1">
      <alignment horizontal="center" vertical="center" wrapText="1"/>
    </xf>
    <xf numFmtId="0" fontId="70" fillId="51" borderId="5" xfId="1" applyFont="1" applyFill="1" applyBorder="1" applyAlignment="1" applyProtection="1">
      <alignment horizontal="center" vertical="center" wrapText="1"/>
    </xf>
    <xf numFmtId="0" fontId="70" fillId="51" borderId="18" xfId="1" applyFont="1" applyFill="1" applyBorder="1" applyAlignment="1" applyProtection="1">
      <alignment horizontal="center" vertical="center" wrapText="1"/>
    </xf>
    <xf numFmtId="0" fontId="70" fillId="51" borderId="64" xfId="1" applyFont="1" applyFill="1" applyBorder="1" applyAlignment="1" applyProtection="1">
      <alignment horizontal="center" vertical="center" wrapText="1"/>
    </xf>
    <xf numFmtId="0" fontId="68" fillId="61" borderId="40" xfId="116" applyFont="1" applyFill="1" applyBorder="1" applyAlignment="1" applyProtection="1">
      <alignment horizontal="center" vertical="center"/>
      <protection locked="0"/>
    </xf>
    <xf numFmtId="0" fontId="68" fillId="61" borderId="43" xfId="116" applyFont="1" applyFill="1" applyBorder="1" applyAlignment="1" applyProtection="1">
      <alignment horizontal="center" vertical="center"/>
      <protection locked="0"/>
    </xf>
    <xf numFmtId="0" fontId="68" fillId="61" borderId="35" xfId="116" applyFont="1" applyFill="1" applyBorder="1" applyAlignment="1" applyProtection="1">
      <alignment horizontal="center" vertical="center"/>
      <protection locked="0"/>
    </xf>
    <xf numFmtId="0" fontId="139" fillId="53" borderId="218" xfId="1" applyFont="1" applyFill="1" applyBorder="1" applyAlignment="1" applyProtection="1">
      <alignment horizontal="center" vertical="center" wrapText="1"/>
      <protection locked="0"/>
    </xf>
    <xf numFmtId="0" fontId="139" fillId="53" borderId="219" xfId="1" applyFont="1" applyFill="1" applyBorder="1" applyAlignment="1" applyProtection="1">
      <alignment horizontal="center" vertical="center" wrapText="1"/>
      <protection locked="0"/>
    </xf>
    <xf numFmtId="0" fontId="139" fillId="51" borderId="197" xfId="1" applyFont="1" applyFill="1" applyBorder="1" applyAlignment="1" applyProtection="1">
      <alignment horizontal="center" vertical="center" wrapText="1"/>
      <protection locked="0"/>
    </xf>
    <xf numFmtId="0" fontId="139" fillId="51" borderId="0" xfId="1" applyFont="1" applyFill="1" applyAlignment="1" applyProtection="1">
      <alignment horizontal="center" vertical="center" wrapText="1"/>
      <protection locked="0"/>
    </xf>
    <xf numFmtId="0" fontId="139" fillId="51" borderId="0" xfId="1" applyFont="1" applyFill="1" applyBorder="1" applyAlignment="1" applyProtection="1">
      <alignment horizontal="center" vertical="center" wrapText="1"/>
      <protection locked="0"/>
    </xf>
    <xf numFmtId="0" fontId="150" fillId="89" borderId="45" xfId="1" applyFont="1" applyFill="1" applyBorder="1" applyAlignment="1" applyProtection="1">
      <alignment horizontal="center" vertical="center" wrapText="1"/>
      <protection locked="0"/>
    </xf>
    <xf numFmtId="0" fontId="150" fillId="89" borderId="37" xfId="1" applyFont="1" applyFill="1" applyBorder="1" applyAlignment="1" applyProtection="1">
      <alignment horizontal="center" vertical="center" wrapText="1"/>
      <protection locked="0"/>
    </xf>
    <xf numFmtId="0" fontId="150" fillId="89" borderId="9" xfId="1" applyFont="1" applyFill="1" applyBorder="1" applyAlignment="1" applyProtection="1">
      <alignment horizontal="center" vertical="center" wrapText="1"/>
      <protection locked="0"/>
    </xf>
    <xf numFmtId="0" fontId="150" fillId="89" borderId="10" xfId="1" applyFont="1" applyFill="1" applyBorder="1" applyAlignment="1" applyProtection="1">
      <alignment horizontal="center" vertical="center" wrapText="1"/>
      <protection locked="0"/>
    </xf>
    <xf numFmtId="0" fontId="79" fillId="0" borderId="6" xfId="0" applyFont="1" applyBorder="1" applyAlignment="1" applyProtection="1">
      <alignment horizontal="center" vertical="center"/>
      <protection locked="0"/>
    </xf>
    <xf numFmtId="0" fontId="79" fillId="0" borderId="8" xfId="0" applyFont="1" applyBorder="1" applyAlignment="1" applyProtection="1">
      <alignment horizontal="center" vertical="center"/>
      <protection locked="0"/>
    </xf>
    <xf numFmtId="0" fontId="79" fillId="0" borderId="41" xfId="0" applyFont="1" applyBorder="1" applyAlignment="1" applyProtection="1">
      <alignment horizontal="center" vertical="center"/>
      <protection locked="0"/>
    </xf>
    <xf numFmtId="0" fontId="79" fillId="0" borderId="1" xfId="0" applyFont="1" applyBorder="1" applyAlignment="1" applyProtection="1">
      <alignment horizontal="center" vertical="center"/>
      <protection locked="0"/>
    </xf>
    <xf numFmtId="0" fontId="79" fillId="0" borderId="0" xfId="0" applyFont="1" applyAlignment="1" applyProtection="1">
      <alignment horizontal="center" vertical="center"/>
      <protection locked="0"/>
    </xf>
    <xf numFmtId="0" fontId="79" fillId="0" borderId="44" xfId="0" applyFont="1" applyBorder="1" applyAlignment="1" applyProtection="1">
      <alignment horizontal="center" vertical="center"/>
      <protection locked="0"/>
    </xf>
    <xf numFmtId="0" fontId="79" fillId="0" borderId="156" xfId="0" applyFont="1" applyBorder="1" applyAlignment="1" applyProtection="1">
      <alignment horizontal="center" vertical="center"/>
      <protection locked="0"/>
    </xf>
    <xf numFmtId="0" fontId="79" fillId="0" borderId="37" xfId="0" applyFont="1" applyBorder="1" applyAlignment="1" applyProtection="1">
      <alignment horizontal="center" vertical="center"/>
      <protection locked="0"/>
    </xf>
    <xf numFmtId="0" fontId="79" fillId="0" borderId="36" xfId="0" applyFont="1" applyBorder="1" applyAlignment="1" applyProtection="1">
      <alignment horizontal="center" vertical="center"/>
      <protection locked="0"/>
    </xf>
    <xf numFmtId="0" fontId="140" fillId="70" borderId="213" xfId="116" applyFont="1" applyFill="1" applyBorder="1" applyAlignment="1" applyProtection="1">
      <alignment horizontal="center" vertical="center" wrapText="1"/>
      <protection locked="0"/>
    </xf>
    <xf numFmtId="0" fontId="140" fillId="70" borderId="211" xfId="116" applyFont="1" applyFill="1" applyBorder="1" applyAlignment="1" applyProtection="1">
      <alignment horizontal="center" vertical="center" wrapText="1"/>
      <protection locked="0"/>
    </xf>
    <xf numFmtId="0" fontId="140" fillId="70" borderId="212" xfId="116" applyFont="1" applyFill="1" applyBorder="1" applyAlignment="1" applyProtection="1">
      <alignment horizontal="center" vertical="center" wrapText="1"/>
      <protection locked="0"/>
    </xf>
    <xf numFmtId="0" fontId="140" fillId="70" borderId="197" xfId="116" applyFont="1" applyFill="1" applyBorder="1" applyAlignment="1" applyProtection="1">
      <alignment horizontal="center" vertical="center" wrapText="1"/>
      <protection locked="0"/>
    </xf>
    <xf numFmtId="0" fontId="140" fillId="70" borderId="0" xfId="116" applyFont="1" applyFill="1" applyAlignment="1" applyProtection="1">
      <alignment horizontal="center" vertical="center" wrapText="1"/>
      <protection locked="0"/>
    </xf>
    <xf numFmtId="0" fontId="140" fillId="70" borderId="174" xfId="116" applyFont="1" applyFill="1" applyBorder="1" applyAlignment="1" applyProtection="1">
      <alignment horizontal="center" vertical="center" wrapText="1"/>
      <protection locked="0"/>
    </xf>
    <xf numFmtId="0" fontId="140" fillId="70" borderId="221" xfId="116" applyFont="1" applyFill="1" applyBorder="1" applyAlignment="1" applyProtection="1">
      <alignment horizontal="center" vertical="center" wrapText="1"/>
      <protection locked="0"/>
    </xf>
    <xf numFmtId="0" fontId="140" fillId="70" borderId="219" xfId="116" applyFont="1" applyFill="1" applyBorder="1" applyAlignment="1" applyProtection="1">
      <alignment horizontal="center" vertical="center" wrapText="1"/>
      <protection locked="0"/>
    </xf>
    <xf numFmtId="0" fontId="140" fillId="70" borderId="220" xfId="116" applyFont="1" applyFill="1" applyBorder="1" applyAlignment="1" applyProtection="1">
      <alignment horizontal="center" vertical="center" wrapText="1"/>
      <protection locked="0"/>
    </xf>
    <xf numFmtId="0" fontId="131" fillId="51" borderId="214" xfId="116" applyFont="1" applyFill="1" applyBorder="1" applyAlignment="1" applyProtection="1">
      <alignment horizontal="left" vertical="center" wrapText="1"/>
      <protection locked="0"/>
    </xf>
    <xf numFmtId="0" fontId="136" fillId="61" borderId="214" xfId="116" applyFont="1" applyFill="1" applyBorder="1" applyAlignment="1" applyProtection="1">
      <alignment horizontal="center" vertical="center" wrapText="1"/>
      <protection locked="0"/>
    </xf>
    <xf numFmtId="0" fontId="136" fillId="61" borderId="215" xfId="116" applyFont="1" applyFill="1" applyBorder="1" applyAlignment="1" applyProtection="1">
      <alignment horizontal="center" vertical="center" wrapText="1"/>
      <protection locked="0"/>
    </xf>
    <xf numFmtId="0" fontId="131" fillId="51" borderId="165" xfId="116" applyFont="1" applyFill="1" applyBorder="1" applyAlignment="1" applyProtection="1">
      <alignment horizontal="left" vertical="center"/>
      <protection locked="0"/>
    </xf>
    <xf numFmtId="0" fontId="136" fillId="61" borderId="165" xfId="116" applyFont="1" applyFill="1" applyBorder="1" applyAlignment="1" applyProtection="1">
      <alignment horizontal="center" vertical="center" wrapText="1"/>
      <protection locked="0"/>
    </xf>
    <xf numFmtId="0" fontId="136" fillId="61" borderId="217" xfId="116" applyFont="1" applyFill="1" applyBorder="1" applyAlignment="1" applyProtection="1">
      <alignment horizontal="center" vertical="center" wrapText="1"/>
      <protection locked="0"/>
    </xf>
    <xf numFmtId="0" fontId="131" fillId="51" borderId="222" xfId="116" applyFont="1" applyFill="1" applyBorder="1" applyAlignment="1" applyProtection="1">
      <alignment horizontal="left" vertical="center"/>
      <protection locked="0"/>
    </xf>
    <xf numFmtId="14" fontId="136" fillId="61" borderId="222" xfId="116" applyNumberFormat="1" applyFont="1" applyFill="1" applyBorder="1" applyAlignment="1" applyProtection="1">
      <alignment horizontal="center" vertical="center" wrapText="1"/>
      <protection locked="0"/>
    </xf>
    <xf numFmtId="0" fontId="136" fillId="61" borderId="222" xfId="116" applyFont="1" applyFill="1" applyBorder="1" applyAlignment="1" applyProtection="1">
      <alignment horizontal="center" vertical="center" wrapText="1"/>
      <protection locked="0"/>
    </xf>
    <xf numFmtId="0" fontId="136" fillId="61" borderId="223" xfId="116" applyFont="1" applyFill="1" applyBorder="1" applyAlignment="1" applyProtection="1">
      <alignment horizontal="center" vertical="center" wrapText="1"/>
      <protection locked="0"/>
    </xf>
    <xf numFmtId="0" fontId="121" fillId="51" borderId="213" xfId="116" applyFont="1" applyFill="1" applyBorder="1" applyAlignment="1" applyProtection="1">
      <alignment horizontal="center" vertical="center" wrapText="1"/>
      <protection locked="0"/>
    </xf>
    <xf numFmtId="0" fontId="121" fillId="51" borderId="211" xfId="116" applyFont="1" applyFill="1" applyBorder="1" applyAlignment="1" applyProtection="1">
      <alignment horizontal="center" vertical="center" wrapText="1"/>
      <protection locked="0"/>
    </xf>
    <xf numFmtId="0" fontId="121" fillId="51" borderId="246" xfId="116" applyFont="1" applyFill="1" applyBorder="1" applyAlignment="1" applyProtection="1">
      <alignment horizontal="center" vertical="center" wrapText="1"/>
      <protection locked="0"/>
    </xf>
    <xf numFmtId="0" fontId="104" fillId="53" borderId="216" xfId="1" applyFont="1" applyFill="1" applyBorder="1" applyAlignment="1" applyProtection="1">
      <alignment horizontal="center" vertical="center" wrapText="1"/>
      <protection locked="0"/>
    </xf>
    <xf numFmtId="0" fontId="104" fillId="53" borderId="0" xfId="1" applyFont="1" applyFill="1" applyAlignment="1" applyProtection="1">
      <alignment horizontal="center" vertical="center" wrapText="1"/>
      <protection locked="0"/>
    </xf>
    <xf numFmtId="0" fontId="104" fillId="53" borderId="0" xfId="1" applyFont="1" applyFill="1" applyBorder="1" applyAlignment="1" applyProtection="1">
      <alignment horizontal="center" vertical="center" wrapText="1"/>
      <protection locked="0"/>
    </xf>
    <xf numFmtId="0" fontId="79" fillId="0" borderId="210" xfId="0" applyFont="1" applyBorder="1" applyAlignment="1" applyProtection="1">
      <alignment horizontal="center"/>
      <protection locked="0"/>
    </xf>
    <xf numFmtId="0" fontId="79" fillId="0" borderId="211" xfId="0" applyFont="1" applyBorder="1" applyAlignment="1" applyProtection="1">
      <alignment horizontal="center"/>
      <protection locked="0"/>
    </xf>
    <xf numFmtId="0" fontId="79" fillId="0" borderId="212" xfId="0" applyFont="1" applyBorder="1" applyAlignment="1" applyProtection="1">
      <alignment horizontal="center"/>
      <protection locked="0"/>
    </xf>
    <xf numFmtId="0" fontId="79" fillId="0" borderId="216" xfId="0" applyFont="1" applyBorder="1" applyAlignment="1" applyProtection="1">
      <alignment horizontal="center"/>
      <protection locked="0"/>
    </xf>
    <xf numFmtId="0" fontId="79" fillId="0" borderId="0" xfId="0" applyFont="1" applyBorder="1" applyAlignment="1" applyProtection="1">
      <alignment horizontal="center"/>
      <protection locked="0"/>
    </xf>
    <xf numFmtId="0" fontId="79" fillId="0" borderId="174" xfId="0" applyFont="1" applyBorder="1" applyAlignment="1" applyProtection="1">
      <alignment horizontal="center"/>
      <protection locked="0"/>
    </xf>
    <xf numFmtId="0" fontId="79" fillId="0" borderId="218" xfId="0" applyFont="1" applyBorder="1" applyAlignment="1" applyProtection="1">
      <alignment horizontal="center"/>
      <protection locked="0"/>
    </xf>
    <xf numFmtId="0" fontId="79" fillId="0" borderId="219" xfId="0" applyFont="1" applyBorder="1" applyAlignment="1" applyProtection="1">
      <alignment horizontal="center"/>
      <protection locked="0"/>
    </xf>
    <xf numFmtId="0" fontId="79" fillId="0" borderId="220" xfId="0" applyFont="1" applyBorder="1" applyAlignment="1" applyProtection="1">
      <alignment horizontal="center"/>
      <protection locked="0"/>
    </xf>
    <xf numFmtId="0" fontId="104" fillId="51" borderId="210" xfId="116" applyFont="1" applyFill="1" applyBorder="1" applyAlignment="1" applyProtection="1">
      <alignment horizontal="left" vertical="center" wrapText="1"/>
      <protection locked="0"/>
    </xf>
    <xf numFmtId="0" fontId="104" fillId="51" borderId="211" xfId="116" applyFont="1" applyFill="1" applyBorder="1" applyAlignment="1" applyProtection="1">
      <alignment horizontal="left" vertical="center" wrapText="1"/>
      <protection locked="0"/>
    </xf>
    <xf numFmtId="0" fontId="104" fillId="51" borderId="212" xfId="116" applyFont="1" applyFill="1" applyBorder="1" applyAlignment="1" applyProtection="1">
      <alignment horizontal="left" vertical="center" wrapText="1"/>
      <protection locked="0"/>
    </xf>
    <xf numFmtId="0" fontId="104" fillId="53" borderId="216" xfId="1" applyFont="1" applyFill="1" applyBorder="1" applyAlignment="1" applyProtection="1">
      <alignment horizontal="left" vertical="center" wrapText="1"/>
      <protection locked="0"/>
    </xf>
    <xf numFmtId="0" fontId="104" fillId="53" borderId="0" xfId="1" applyFont="1" applyFill="1" applyBorder="1" applyAlignment="1" applyProtection="1">
      <alignment horizontal="left" vertical="center" wrapText="1"/>
      <protection locked="0"/>
    </xf>
    <xf numFmtId="0" fontId="104" fillId="53" borderId="209" xfId="1" applyFont="1" applyFill="1" applyBorder="1" applyAlignment="1" applyProtection="1">
      <alignment horizontal="left" vertical="center" wrapText="1"/>
      <protection locked="0"/>
    </xf>
    <xf numFmtId="0" fontId="150" fillId="89" borderId="46" xfId="1" applyFont="1" applyFill="1" applyBorder="1" applyAlignment="1" applyProtection="1">
      <alignment horizontal="center" vertical="center" wrapText="1"/>
      <protection locked="0"/>
    </xf>
    <xf numFmtId="0" fontId="151" fillId="89" borderId="46" xfId="1" applyFont="1" applyFill="1" applyBorder="1" applyAlignment="1" applyProtection="1">
      <alignment horizontal="center" vertical="center" wrapText="1"/>
      <protection locked="0"/>
    </xf>
    <xf numFmtId="0" fontId="151" fillId="89" borderId="9" xfId="1" applyFont="1" applyFill="1" applyBorder="1" applyAlignment="1" applyProtection="1">
      <alignment horizontal="center" vertical="center" wrapText="1"/>
      <protection locked="0"/>
    </xf>
    <xf numFmtId="0" fontId="151" fillId="89" borderId="10" xfId="1" applyFont="1" applyFill="1" applyBorder="1" applyAlignment="1" applyProtection="1">
      <alignment horizontal="center" vertical="center" wrapText="1"/>
      <protection locked="0"/>
    </xf>
    <xf numFmtId="0" fontId="88" fillId="51" borderId="40" xfId="0" applyFont="1" applyFill="1" applyBorder="1" applyAlignment="1" applyProtection="1">
      <alignment horizontal="center" vertical="center" textRotation="255"/>
      <protection locked="0"/>
    </xf>
    <xf numFmtId="0" fontId="88" fillId="51" borderId="43" xfId="0" applyFont="1" applyFill="1" applyBorder="1" applyAlignment="1" applyProtection="1">
      <alignment horizontal="center" vertical="center" textRotation="255"/>
      <protection locked="0"/>
    </xf>
    <xf numFmtId="0" fontId="88" fillId="51" borderId="35" xfId="0" applyFont="1" applyFill="1" applyBorder="1" applyAlignment="1" applyProtection="1">
      <alignment horizontal="center" vertical="center" textRotation="255"/>
      <protection locked="0"/>
    </xf>
    <xf numFmtId="0" fontId="161" fillId="95" borderId="40" xfId="0" applyFont="1" applyFill="1" applyBorder="1" applyAlignment="1" applyProtection="1">
      <alignment horizontal="center" vertical="center" textRotation="255"/>
      <protection locked="0"/>
    </xf>
    <xf numFmtId="0" fontId="161" fillId="95" borderId="43" xfId="0" applyFont="1" applyFill="1" applyBorder="1" applyAlignment="1" applyProtection="1">
      <alignment horizontal="center" vertical="center" textRotation="255"/>
      <protection locked="0"/>
    </xf>
    <xf numFmtId="0" fontId="161" fillId="95" borderId="35" xfId="0" applyFont="1" applyFill="1" applyBorder="1" applyAlignment="1" applyProtection="1">
      <alignment horizontal="center" vertical="center" textRotation="255"/>
      <protection locked="0"/>
    </xf>
    <xf numFmtId="0" fontId="88" fillId="50" borderId="40" xfId="0" applyFont="1" applyFill="1" applyBorder="1" applyAlignment="1" applyProtection="1">
      <alignment horizontal="center" vertical="center" textRotation="255"/>
      <protection locked="0"/>
    </xf>
    <xf numFmtId="0" fontId="88" fillId="50" borderId="43" xfId="0" applyFont="1" applyFill="1" applyBorder="1" applyAlignment="1" applyProtection="1">
      <alignment horizontal="center" vertical="center" textRotation="255"/>
      <protection locked="0"/>
    </xf>
    <xf numFmtId="0" fontId="88" fillId="50" borderId="35" xfId="0" applyFont="1" applyFill="1" applyBorder="1" applyAlignment="1" applyProtection="1">
      <alignment horizontal="center" vertical="center" textRotation="255"/>
      <protection locked="0"/>
    </xf>
    <xf numFmtId="0" fontId="88" fillId="85" borderId="40" xfId="0" applyFont="1" applyFill="1" applyBorder="1" applyAlignment="1" applyProtection="1">
      <alignment horizontal="center" vertical="center" textRotation="255"/>
      <protection locked="0"/>
    </xf>
    <xf numFmtId="0" fontId="88" fillId="85" borderId="43" xfId="0" applyFont="1" applyFill="1" applyBorder="1" applyAlignment="1" applyProtection="1">
      <alignment horizontal="center" vertical="center" textRotation="255"/>
      <protection locked="0"/>
    </xf>
    <xf numFmtId="0" fontId="88" fillId="85" borderId="35" xfId="0" applyFont="1" applyFill="1" applyBorder="1" applyAlignment="1" applyProtection="1">
      <alignment horizontal="center" vertical="center" textRotation="255"/>
      <protection locked="0"/>
    </xf>
    <xf numFmtId="0" fontId="88" fillId="53" borderId="40" xfId="0" applyFont="1" applyFill="1" applyBorder="1" applyAlignment="1" applyProtection="1">
      <alignment horizontal="center" vertical="center" textRotation="255"/>
      <protection locked="0"/>
    </xf>
    <xf numFmtId="0" fontId="88" fillId="53" borderId="43" xfId="0" applyFont="1" applyFill="1" applyBorder="1" applyAlignment="1" applyProtection="1">
      <alignment horizontal="center" vertical="center" textRotation="255"/>
      <protection locked="0"/>
    </xf>
    <xf numFmtId="0" fontId="88" fillId="53" borderId="35" xfId="0" applyFont="1" applyFill="1" applyBorder="1" applyAlignment="1" applyProtection="1">
      <alignment horizontal="center" vertical="center" textRotation="255"/>
      <protection locked="0"/>
    </xf>
    <xf numFmtId="0" fontId="88" fillId="71" borderId="40" xfId="0" applyFont="1" applyFill="1" applyBorder="1" applyAlignment="1" applyProtection="1">
      <alignment horizontal="center" vertical="center" textRotation="255"/>
      <protection locked="0"/>
    </xf>
    <xf numFmtId="0" fontId="88" fillId="71" borderId="43" xfId="0" applyFont="1" applyFill="1" applyBorder="1" applyAlignment="1" applyProtection="1">
      <alignment horizontal="center" vertical="center" textRotation="255"/>
      <protection locked="0"/>
    </xf>
    <xf numFmtId="0" fontId="88" fillId="71" borderId="35" xfId="0" applyFont="1" applyFill="1" applyBorder="1" applyAlignment="1" applyProtection="1">
      <alignment horizontal="center" vertical="center" textRotation="255"/>
      <protection locked="0"/>
    </xf>
    <xf numFmtId="0" fontId="104" fillId="51" borderId="216" xfId="1" applyFont="1" applyFill="1" applyBorder="1" applyAlignment="1" applyProtection="1">
      <alignment horizontal="left" vertical="center" wrapText="1"/>
      <protection locked="0"/>
    </xf>
    <xf numFmtId="0" fontId="104" fillId="51" borderId="0" xfId="1" applyFont="1" applyFill="1" applyBorder="1" applyAlignment="1" applyProtection="1">
      <alignment horizontal="left" vertical="center" wrapText="1"/>
      <protection locked="0"/>
    </xf>
    <xf numFmtId="0" fontId="104" fillId="51" borderId="174" xfId="1" applyFont="1" applyFill="1" applyBorder="1" applyAlignment="1" applyProtection="1">
      <alignment horizontal="left" vertical="center" wrapText="1"/>
      <protection locked="0"/>
    </xf>
    <xf numFmtId="0" fontId="104" fillId="53" borderId="218" xfId="1" applyFont="1" applyFill="1" applyBorder="1" applyAlignment="1" applyProtection="1">
      <alignment horizontal="left" vertical="center" wrapText="1"/>
      <protection locked="0"/>
    </xf>
    <xf numFmtId="0" fontId="104" fillId="53" borderId="219" xfId="1" applyFont="1" applyFill="1" applyBorder="1" applyAlignment="1" applyProtection="1">
      <alignment horizontal="left" vertical="center" wrapText="1"/>
      <protection locked="0"/>
    </xf>
    <xf numFmtId="0" fontId="104" fillId="53" borderId="244" xfId="1" applyFont="1" applyFill="1" applyBorder="1" applyAlignment="1" applyProtection="1">
      <alignment horizontal="left" vertical="center" wrapText="1"/>
      <protection locked="0"/>
    </xf>
    <xf numFmtId="0" fontId="150" fillId="89" borderId="247" xfId="1" applyFont="1" applyFill="1" applyBorder="1" applyAlignment="1" applyProtection="1">
      <alignment horizontal="center" vertical="center" wrapText="1"/>
      <protection locked="0"/>
    </xf>
    <xf numFmtId="0" fontId="150" fillId="89" borderId="0" xfId="1" applyFont="1" applyFill="1" applyBorder="1" applyAlignment="1" applyProtection="1">
      <alignment horizontal="center" vertical="center" wrapText="1"/>
      <protection locked="0"/>
    </xf>
    <xf numFmtId="0" fontId="150" fillId="89" borderId="44" xfId="1" applyFont="1" applyFill="1" applyBorder="1" applyAlignment="1" applyProtection="1">
      <alignment horizontal="center" vertical="center" wrapText="1"/>
      <protection locked="0"/>
    </xf>
    <xf numFmtId="0" fontId="68" fillId="83" borderId="52" xfId="116" applyFont="1" applyFill="1" applyBorder="1" applyAlignment="1">
      <alignment horizontal="center" vertical="center"/>
    </xf>
    <xf numFmtId="0" fontId="68" fillId="83" borderId="0" xfId="116" applyFont="1" applyFill="1" applyBorder="1" applyAlignment="1">
      <alignment horizontal="center" vertical="center"/>
    </xf>
    <xf numFmtId="0" fontId="93" fillId="70" borderId="46" xfId="1" applyFont="1" applyFill="1" applyBorder="1" applyAlignment="1" applyProtection="1">
      <alignment horizontal="center" vertical="center" wrapText="1"/>
    </xf>
    <xf numFmtId="0" fontId="93" fillId="70" borderId="9" xfId="1" applyFont="1" applyFill="1" applyBorder="1" applyAlignment="1" applyProtection="1">
      <alignment horizontal="center" vertical="center" wrapText="1"/>
    </xf>
    <xf numFmtId="0" fontId="93" fillId="70" borderId="10" xfId="1" applyFont="1" applyFill="1" applyBorder="1" applyAlignment="1" applyProtection="1">
      <alignment horizontal="center" vertical="center" wrapText="1"/>
    </xf>
    <xf numFmtId="0" fontId="68" fillId="61" borderId="43" xfId="116" applyFont="1" applyFill="1" applyBorder="1" applyAlignment="1">
      <alignment horizontal="center" vertical="center"/>
    </xf>
    <xf numFmtId="0" fontId="4" fillId="58" borderId="46" xfId="0" applyFont="1" applyFill="1" applyBorder="1" applyAlignment="1">
      <alignment horizontal="center" vertical="center" wrapText="1"/>
    </xf>
    <xf numFmtId="0" fontId="4" fillId="58" borderId="9" xfId="0" applyFont="1" applyFill="1" applyBorder="1" applyAlignment="1">
      <alignment horizontal="center" vertical="center" wrapText="1"/>
    </xf>
    <xf numFmtId="0" fontId="4" fillId="58" borderId="10" xfId="0" applyFont="1" applyFill="1" applyBorder="1" applyAlignment="1">
      <alignment horizontal="center" vertical="center" wrapText="1"/>
    </xf>
    <xf numFmtId="0" fontId="5" fillId="51" borderId="7" xfId="0" applyFont="1" applyFill="1" applyBorder="1" applyAlignment="1">
      <alignment horizontal="center" vertical="center"/>
    </xf>
    <xf numFmtId="0" fontId="5" fillId="51" borderId="8" xfId="0" applyFont="1" applyFill="1" applyBorder="1" applyAlignment="1">
      <alignment horizontal="center" vertical="center"/>
    </xf>
    <xf numFmtId="0" fontId="5" fillId="51" borderId="41" xfId="0" applyFont="1" applyFill="1" applyBorder="1" applyAlignment="1">
      <alignment horizontal="center" vertical="center"/>
    </xf>
    <xf numFmtId="0" fontId="5" fillId="51" borderId="45" xfId="0" applyFont="1" applyFill="1" applyBorder="1" applyAlignment="1">
      <alignment horizontal="center" vertical="center"/>
    </xf>
    <xf numFmtId="0" fontId="5" fillId="51" borderId="37" xfId="0" applyFont="1" applyFill="1" applyBorder="1" applyAlignment="1">
      <alignment horizontal="center" vertical="center"/>
    </xf>
    <xf numFmtId="0" fontId="5" fillId="51" borderId="36" xfId="0" applyFont="1" applyFill="1" applyBorder="1" applyAlignment="1">
      <alignment horizontal="center" vertical="center"/>
    </xf>
    <xf numFmtId="0" fontId="4" fillId="58" borderId="51" xfId="0" applyFont="1" applyFill="1" applyBorder="1" applyAlignment="1">
      <alignment horizontal="center" vertical="center"/>
    </xf>
    <xf numFmtId="0" fontId="4" fillId="58" borderId="9" xfId="0" applyFont="1" applyFill="1" applyBorder="1" applyAlignment="1">
      <alignment horizontal="center" vertical="center"/>
    </xf>
    <xf numFmtId="0" fontId="4" fillId="58" borderId="10" xfId="0" applyFont="1" applyFill="1" applyBorder="1" applyAlignment="1">
      <alignment horizontal="center" vertical="center"/>
    </xf>
    <xf numFmtId="0" fontId="4" fillId="58" borderId="46" xfId="0" applyFont="1" applyFill="1" applyBorder="1" applyAlignment="1">
      <alignment horizontal="center" vertical="center"/>
    </xf>
    <xf numFmtId="0" fontId="4" fillId="58" borderId="49" xfId="0" applyFont="1" applyFill="1" applyBorder="1" applyAlignment="1">
      <alignment horizontal="center" vertical="center" wrapText="1"/>
    </xf>
    <xf numFmtId="0" fontId="4" fillId="58" borderId="51" xfId="0" applyFont="1" applyFill="1" applyBorder="1" applyAlignment="1">
      <alignment horizontal="center" vertical="center" wrapText="1"/>
    </xf>
    <xf numFmtId="0" fontId="4" fillId="58" borderId="7" xfId="0" applyFont="1" applyFill="1" applyBorder="1" applyAlignment="1">
      <alignment horizontal="center" vertical="center" wrapText="1"/>
    </xf>
    <xf numFmtId="0" fontId="4" fillId="58" borderId="8" xfId="0" applyFont="1" applyFill="1" applyBorder="1" applyAlignment="1">
      <alignment horizontal="center" vertical="center" wrapText="1"/>
    </xf>
    <xf numFmtId="0" fontId="4" fillId="58" borderId="41" xfId="0" applyFont="1" applyFill="1" applyBorder="1" applyAlignment="1">
      <alignment horizontal="center" vertical="center" wrapText="1"/>
    </xf>
    <xf numFmtId="0" fontId="4" fillId="58" borderId="49" xfId="0" applyFont="1" applyFill="1" applyBorder="1" applyAlignment="1">
      <alignment horizontal="center" vertical="center"/>
    </xf>
    <xf numFmtId="0" fontId="28" fillId="0" borderId="38" xfId="0" applyFont="1" applyBorder="1" applyAlignment="1">
      <alignment horizontal="center" vertical="center" wrapText="1"/>
    </xf>
    <xf numFmtId="0" fontId="28" fillId="0" borderId="39" xfId="0" applyFont="1" applyBorder="1" applyAlignment="1">
      <alignment horizontal="center" vertical="center" wrapText="1"/>
    </xf>
    <xf numFmtId="0" fontId="27" fillId="0" borderId="0" xfId="0" applyFont="1" applyAlignment="1">
      <alignment horizontal="center" vertical="center" wrapText="1"/>
    </xf>
    <xf numFmtId="0" fontId="25" fillId="49" borderId="4" xfId="0" applyFont="1" applyFill="1" applyBorder="1" applyAlignment="1">
      <alignment horizontal="center" vertical="center"/>
    </xf>
    <xf numFmtId="0" fontId="25" fillId="49" borderId="6" xfId="0" applyFont="1" applyFill="1" applyBorder="1" applyAlignment="1">
      <alignment horizontal="center" vertical="center"/>
    </xf>
    <xf numFmtId="0" fontId="28" fillId="0" borderId="45" xfId="0" applyFont="1" applyBorder="1" applyAlignment="1">
      <alignment horizontal="center" vertical="center" wrapText="1"/>
    </xf>
    <xf numFmtId="0" fontId="28" fillId="0" borderId="36" xfId="0" applyFont="1" applyBorder="1" applyAlignment="1">
      <alignment horizontal="center" vertical="center" wrapText="1"/>
    </xf>
    <xf numFmtId="0" fontId="4" fillId="0" borderId="0" xfId="0" applyFont="1" applyAlignment="1">
      <alignment horizontal="center" vertical="center" wrapText="1"/>
    </xf>
    <xf numFmtId="0" fontId="28" fillId="61" borderId="46" xfId="0" applyFont="1" applyFill="1" applyBorder="1" applyAlignment="1">
      <alignment horizontal="center" vertical="center"/>
    </xf>
    <xf numFmtId="0" fontId="28" fillId="61" borderId="10" xfId="0" applyFont="1" applyFill="1" applyBorder="1" applyAlignment="1">
      <alignment horizontal="center" vertical="center"/>
    </xf>
    <xf numFmtId="0" fontId="28" fillId="61" borderId="46" xfId="0" applyFont="1" applyFill="1" applyBorder="1" applyAlignment="1">
      <alignment horizontal="center" vertical="center" wrapText="1"/>
    </xf>
    <xf numFmtId="0" fontId="28" fillId="61" borderId="10" xfId="0" applyFont="1" applyFill="1" applyBorder="1" applyAlignment="1">
      <alignment horizontal="center" vertical="center" wrapText="1"/>
    </xf>
    <xf numFmtId="0" fontId="45" fillId="0" borderId="0" xfId="0" applyFont="1" applyAlignment="1" applyProtection="1">
      <alignment horizontal="center" vertical="center" wrapText="1"/>
      <protection locked="0"/>
    </xf>
    <xf numFmtId="0" fontId="46" fillId="0" borderId="0" xfId="0" applyFont="1" applyAlignment="1" applyProtection="1">
      <alignment horizontal="center" vertical="center" wrapText="1"/>
      <protection locked="0"/>
    </xf>
    <xf numFmtId="0" fontId="37" fillId="63" borderId="21" xfId="0" applyFont="1" applyFill="1" applyBorder="1" applyAlignment="1">
      <alignment horizontal="left" vertical="center" wrapText="1"/>
    </xf>
    <xf numFmtId="0" fontId="37" fillId="63" borderId="17" xfId="0" applyFont="1" applyFill="1" applyBorder="1" applyAlignment="1">
      <alignment horizontal="left" vertical="center" wrapText="1"/>
    </xf>
    <xf numFmtId="0" fontId="38" fillId="63" borderId="18" xfId="0" applyFont="1" applyFill="1" applyBorder="1" applyAlignment="1">
      <alignment horizontal="left" vertical="center" wrapText="1"/>
    </xf>
    <xf numFmtId="0" fontId="40" fillId="65" borderId="59" xfId="115" applyFont="1" applyFill="1" applyAlignment="1">
      <alignment horizontal="center" vertical="center" wrapText="1"/>
    </xf>
    <xf numFmtId="0" fontId="37" fillId="0" borderId="61" xfId="0" applyFont="1" applyBorder="1" applyAlignment="1">
      <alignment horizontal="left" vertical="center" wrapText="1"/>
    </xf>
    <xf numFmtId="0" fontId="37" fillId="0" borderId="14" xfId="0" applyFont="1" applyBorder="1" applyAlignment="1">
      <alignment horizontal="left" vertical="center" wrapText="1"/>
    </xf>
    <xf numFmtId="0" fontId="37" fillId="0" borderId="55" xfId="0" applyFont="1" applyBorder="1" applyAlignment="1">
      <alignment horizontal="left" vertical="center" wrapText="1"/>
    </xf>
    <xf numFmtId="0" fontId="38" fillId="0" borderId="5" xfId="0" applyFont="1" applyBorder="1" applyAlignment="1">
      <alignment horizontal="left" vertical="center" wrapText="1"/>
    </xf>
    <xf numFmtId="0" fontId="38" fillId="0" borderId="18" xfId="0" applyFont="1" applyBorder="1" applyAlignment="1">
      <alignment horizontal="left" vertical="center" wrapText="1"/>
    </xf>
    <xf numFmtId="0" fontId="38" fillId="0" borderId="64" xfId="0" applyFont="1" applyBorder="1" applyAlignment="1">
      <alignment horizontal="left" vertical="center" wrapText="1"/>
    </xf>
    <xf numFmtId="0" fontId="40" fillId="64" borderId="59" xfId="115" applyFont="1" applyFill="1" applyAlignment="1">
      <alignment horizontal="center" vertical="center" wrapText="1"/>
    </xf>
    <xf numFmtId="0" fontId="39" fillId="0" borderId="19" xfId="0" applyFont="1" applyBorder="1" applyAlignment="1">
      <alignment horizontal="center"/>
    </xf>
    <xf numFmtId="0" fontId="39" fillId="0" borderId="20" xfId="0" applyFont="1" applyBorder="1" applyAlignment="1">
      <alignment horizontal="center"/>
    </xf>
    <xf numFmtId="0" fontId="39" fillId="0" borderId="21" xfId="0" applyFont="1" applyBorder="1" applyAlignment="1">
      <alignment horizontal="center"/>
    </xf>
    <xf numFmtId="0" fontId="37" fillId="49" borderId="7" xfId="0" applyFont="1" applyFill="1" applyBorder="1" applyAlignment="1">
      <alignment horizontal="center" vertical="center" wrapText="1"/>
    </xf>
    <xf numFmtId="0" fontId="37" fillId="49" borderId="8" xfId="0" applyFont="1" applyFill="1" applyBorder="1" applyAlignment="1">
      <alignment horizontal="center" vertical="center" wrapText="1"/>
    </xf>
    <xf numFmtId="0" fontId="37" fillId="49" borderId="41" xfId="0" applyFont="1" applyFill="1" applyBorder="1" applyAlignment="1">
      <alignment horizontal="center" vertical="center" wrapText="1"/>
    </xf>
    <xf numFmtId="0" fontId="37" fillId="49" borderId="45" xfId="0" applyFont="1" applyFill="1" applyBorder="1" applyAlignment="1">
      <alignment horizontal="center" vertical="center" wrapText="1"/>
    </xf>
    <xf numFmtId="0" fontId="37" fillId="49" borderId="37" xfId="0" applyFont="1" applyFill="1" applyBorder="1" applyAlignment="1">
      <alignment horizontal="center" vertical="center" wrapText="1"/>
    </xf>
    <xf numFmtId="0" fontId="37" fillId="49" borderId="36" xfId="0" applyFont="1" applyFill="1" applyBorder="1" applyAlignment="1">
      <alignment horizontal="center" vertical="center" wrapText="1"/>
    </xf>
    <xf numFmtId="0" fontId="37" fillId="49" borderId="40" xfId="0" applyFont="1" applyFill="1" applyBorder="1" applyAlignment="1">
      <alignment horizontal="center" vertical="center" wrapText="1"/>
    </xf>
    <xf numFmtId="0" fontId="37" fillId="49" borderId="43" xfId="0" applyFont="1" applyFill="1" applyBorder="1" applyAlignment="1">
      <alignment horizontal="center" vertical="center" wrapText="1"/>
    </xf>
    <xf numFmtId="0" fontId="37" fillId="49" borderId="35" xfId="0" applyFont="1" applyFill="1" applyBorder="1" applyAlignment="1">
      <alignment horizontal="center" vertical="center" wrapText="1"/>
    </xf>
    <xf numFmtId="0" fontId="38" fillId="49" borderId="69" xfId="0" applyFont="1" applyFill="1" applyBorder="1" applyAlignment="1">
      <alignment horizontal="left" vertical="center" wrapText="1"/>
    </xf>
    <xf numFmtId="0" fontId="38" fillId="49" borderId="70" xfId="0" applyFont="1" applyFill="1" applyBorder="1" applyAlignment="1">
      <alignment horizontal="left" vertical="center" wrapText="1"/>
    </xf>
    <xf numFmtId="0" fontId="38" fillId="49" borderId="71" xfId="0" applyFont="1" applyFill="1" applyBorder="1" applyAlignment="1">
      <alignment horizontal="left" vertical="center" wrapText="1"/>
    </xf>
    <xf numFmtId="0" fontId="5" fillId="0" borderId="40"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38" fillId="0" borderId="60" xfId="0" applyFont="1" applyBorder="1" applyAlignment="1">
      <alignment horizontal="center" vertical="center" wrapText="1"/>
    </xf>
    <xf numFmtId="0" fontId="38" fillId="0" borderId="63" xfId="0" applyFont="1" applyBorder="1" applyAlignment="1">
      <alignment horizontal="center" vertical="center" wrapText="1"/>
    </xf>
    <xf numFmtId="0" fontId="38" fillId="0" borderId="67" xfId="0" applyFont="1" applyBorder="1" applyAlignment="1">
      <alignment horizontal="center" vertical="center" wrapText="1"/>
    </xf>
    <xf numFmtId="0" fontId="37" fillId="63" borderId="14" xfId="0" applyFont="1" applyFill="1" applyBorder="1" applyAlignment="1">
      <alignment horizontal="left" vertical="center" wrapText="1"/>
    </xf>
    <xf numFmtId="0" fontId="40" fillId="64" borderId="59" xfId="115" applyFont="1" applyFill="1" applyAlignment="1">
      <alignment horizontal="center" vertical="center"/>
    </xf>
    <xf numFmtId="0" fontId="53" fillId="68" borderId="40" xfId="0" applyFont="1" applyFill="1" applyBorder="1" applyAlignment="1">
      <alignment horizontal="center" vertical="center" wrapText="1"/>
    </xf>
    <xf numFmtId="0" fontId="53" fillId="68" borderId="43" xfId="0" applyFont="1" applyFill="1" applyBorder="1" applyAlignment="1">
      <alignment horizontal="center" vertical="center" wrapText="1"/>
    </xf>
    <xf numFmtId="0" fontId="53" fillId="68" borderId="35" xfId="0" applyFont="1" applyFill="1" applyBorder="1" applyAlignment="1">
      <alignment horizontal="center" vertical="center" wrapText="1"/>
    </xf>
    <xf numFmtId="0" fontId="50" fillId="63" borderId="18" xfId="0" applyFont="1" applyFill="1" applyBorder="1" applyAlignment="1">
      <alignment horizontal="left" vertical="center" wrapText="1"/>
    </xf>
    <xf numFmtId="0" fontId="52" fillId="0" borderId="61" xfId="0" applyFont="1" applyBorder="1" applyAlignment="1">
      <alignment horizontal="center" vertical="center" wrapText="1"/>
    </xf>
    <xf numFmtId="0" fontId="52" fillId="0" borderId="55" xfId="0" applyFont="1" applyBorder="1" applyAlignment="1">
      <alignment horizontal="center" vertical="center" wrapText="1"/>
    </xf>
    <xf numFmtId="0" fontId="5" fillId="0" borderId="40"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49" fillId="0" borderId="60" xfId="0" applyFont="1" applyBorder="1" applyAlignment="1">
      <alignment horizontal="center" vertical="center" wrapText="1"/>
    </xf>
    <xf numFmtId="0" fontId="49" fillId="0" borderId="63" xfId="0" applyFont="1" applyBorder="1" applyAlignment="1">
      <alignment horizontal="center" vertical="center" wrapText="1"/>
    </xf>
    <xf numFmtId="0" fontId="49" fillId="0" borderId="67" xfId="0" applyFont="1" applyBorder="1" applyAlignment="1">
      <alignment horizontal="center" vertical="center" wrapText="1"/>
    </xf>
    <xf numFmtId="0" fontId="50" fillId="0" borderId="5" xfId="0" applyFont="1" applyBorder="1" applyAlignment="1">
      <alignment horizontal="left" vertical="center" wrapText="1"/>
    </xf>
    <xf numFmtId="0" fontId="50" fillId="0" borderId="64" xfId="0" applyFont="1" applyBorder="1" applyAlignment="1">
      <alignment horizontal="left" vertical="center" wrapText="1"/>
    </xf>
    <xf numFmtId="0" fontId="52" fillId="63" borderId="21" xfId="0" applyFont="1" applyFill="1" applyBorder="1" applyAlignment="1">
      <alignment horizontal="center" vertical="center" wrapText="1"/>
    </xf>
    <xf numFmtId="0" fontId="52" fillId="63" borderId="17" xfId="0" applyFont="1" applyFill="1" applyBorder="1" applyAlignment="1">
      <alignment horizontal="center" vertical="center" wrapText="1"/>
    </xf>
    <xf numFmtId="0" fontId="52" fillId="0" borderId="14" xfId="0" applyFont="1" applyBorder="1" applyAlignment="1">
      <alignment horizontal="center" vertical="center" wrapText="1"/>
    </xf>
    <xf numFmtId="0" fontId="50" fillId="0" borderId="18" xfId="0" applyFont="1" applyBorder="1" applyAlignment="1">
      <alignment horizontal="left" vertical="center" wrapText="1"/>
    </xf>
    <xf numFmtId="0" fontId="49" fillId="68" borderId="69" xfId="0" applyFont="1" applyFill="1" applyBorder="1" applyAlignment="1">
      <alignment horizontal="left" vertical="center" wrapText="1"/>
    </xf>
    <xf numFmtId="0" fontId="49" fillId="68" borderId="70" xfId="0" applyFont="1" applyFill="1" applyBorder="1" applyAlignment="1">
      <alignment horizontal="left" vertical="center" wrapText="1"/>
    </xf>
    <xf numFmtId="0" fontId="49" fillId="68" borderId="71" xfId="0" applyFont="1" applyFill="1" applyBorder="1" applyAlignment="1">
      <alignment horizontal="left" vertical="center" wrapText="1"/>
    </xf>
    <xf numFmtId="0" fontId="4" fillId="64" borderId="59" xfId="115" applyFont="1" applyFill="1" applyAlignment="1">
      <alignment horizontal="center" vertical="center" wrapText="1"/>
    </xf>
    <xf numFmtId="0" fontId="4" fillId="64" borderId="59" xfId="115" applyFont="1" applyFill="1" applyAlignment="1">
      <alignment horizontal="center" vertical="center"/>
    </xf>
    <xf numFmtId="0" fontId="4" fillId="65" borderId="59" xfId="115" applyFont="1" applyFill="1" applyAlignment="1">
      <alignment horizontal="center" vertical="center" wrapText="1"/>
    </xf>
    <xf numFmtId="0" fontId="50" fillId="0" borderId="13" xfId="0" applyFont="1" applyBorder="1" applyAlignment="1">
      <alignment horizontal="center" vertical="center"/>
    </xf>
    <xf numFmtId="0" fontId="50" fillId="0" borderId="14" xfId="0" applyFont="1" applyBorder="1" applyAlignment="1">
      <alignment horizontal="center" vertical="center"/>
    </xf>
    <xf numFmtId="0" fontId="50" fillId="0" borderId="72" xfId="0" applyFont="1" applyBorder="1" applyAlignment="1">
      <alignment horizontal="center" vertical="center"/>
    </xf>
    <xf numFmtId="0" fontId="50" fillId="0" borderId="48" xfId="0" applyFont="1" applyBorder="1" applyAlignment="1">
      <alignment horizontal="center" vertical="center"/>
    </xf>
    <xf numFmtId="0" fontId="50" fillId="0" borderId="61" xfId="0" applyFont="1" applyBorder="1" applyAlignment="1">
      <alignment horizontal="center" vertical="center"/>
    </xf>
    <xf numFmtId="0" fontId="51" fillId="68" borderId="69" xfId="0" applyFont="1" applyFill="1" applyBorder="1" applyAlignment="1">
      <alignment horizontal="left" vertical="center" wrapText="1"/>
    </xf>
    <xf numFmtId="0" fontId="51" fillId="68" borderId="70" xfId="0" applyFont="1" applyFill="1" applyBorder="1" applyAlignment="1">
      <alignment horizontal="left" vertical="center" wrapText="1"/>
    </xf>
    <xf numFmtId="0" fontId="51" fillId="68" borderId="71" xfId="0" applyFont="1" applyFill="1" applyBorder="1" applyAlignment="1">
      <alignment horizontal="left" vertical="center" wrapText="1"/>
    </xf>
    <xf numFmtId="0" fontId="0" fillId="0" borderId="0" xfId="0" applyAlignment="1" applyProtection="1">
      <alignment horizontal="left" wrapText="1"/>
      <protection locked="0"/>
    </xf>
    <xf numFmtId="0" fontId="39" fillId="0" borderId="13" xfId="0" applyFont="1" applyBorder="1" applyAlignment="1">
      <alignment horizontal="center" vertical="center"/>
    </xf>
    <xf numFmtId="0" fontId="39" fillId="0" borderId="14" xfId="0" applyFont="1" applyBorder="1" applyAlignment="1">
      <alignment horizontal="center" vertical="center"/>
    </xf>
    <xf numFmtId="0" fontId="53" fillId="68" borderId="7" xfId="0" applyFont="1" applyFill="1" applyBorder="1" applyAlignment="1">
      <alignment horizontal="center" vertical="center" wrapText="1"/>
    </xf>
    <xf numFmtId="0" fontId="53" fillId="68" borderId="8" xfId="0" applyFont="1" applyFill="1" applyBorder="1" applyAlignment="1">
      <alignment horizontal="center" vertical="center" wrapText="1"/>
    </xf>
    <xf numFmtId="0" fontId="53" fillId="68" borderId="41" xfId="0" applyFont="1" applyFill="1" applyBorder="1" applyAlignment="1">
      <alignment horizontal="center" vertical="center" wrapText="1"/>
    </xf>
    <xf numFmtId="0" fontId="53" fillId="68" borderId="45" xfId="0" applyFont="1" applyFill="1" applyBorder="1" applyAlignment="1">
      <alignment horizontal="center" vertical="center" wrapText="1"/>
    </xf>
    <xf numFmtId="0" fontId="53" fillId="68" borderId="37" xfId="0" applyFont="1" applyFill="1" applyBorder="1" applyAlignment="1">
      <alignment horizontal="center" vertical="center" wrapText="1"/>
    </xf>
    <xf numFmtId="0" fontId="53" fillId="68" borderId="36" xfId="0" applyFont="1" applyFill="1" applyBorder="1" applyAlignment="1">
      <alignment horizontal="center" vertical="center" wrapText="1"/>
    </xf>
    <xf numFmtId="0" fontId="52" fillId="63" borderId="14" xfId="0" applyFont="1" applyFill="1" applyBorder="1" applyAlignment="1">
      <alignment horizontal="center" vertical="center" wrapText="1"/>
    </xf>
    <xf numFmtId="0" fontId="52" fillId="68" borderId="40" xfId="0" applyFont="1" applyFill="1" applyBorder="1" applyAlignment="1">
      <alignment horizontal="center" vertical="center" wrapText="1"/>
    </xf>
    <xf numFmtId="0" fontId="52" fillId="68" borderId="43" xfId="0" applyFont="1" applyFill="1" applyBorder="1" applyAlignment="1">
      <alignment horizontal="center" vertical="center" wrapText="1"/>
    </xf>
    <xf numFmtId="0" fontId="3" fillId="0" borderId="4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5" fillId="49" borderId="40" xfId="0" applyFont="1" applyFill="1" applyBorder="1" applyAlignment="1" applyProtection="1">
      <alignment horizontal="center" vertical="center" wrapText="1"/>
      <protection locked="0"/>
    </xf>
    <xf numFmtId="0" fontId="5" fillId="49" borderId="43" xfId="0" applyFont="1" applyFill="1" applyBorder="1" applyAlignment="1" applyProtection="1">
      <alignment horizontal="center" vertical="center" wrapText="1"/>
      <protection locked="0"/>
    </xf>
    <xf numFmtId="0" fontId="5" fillId="49" borderId="35" xfId="0" applyFont="1" applyFill="1" applyBorder="1" applyAlignment="1" applyProtection="1">
      <alignment horizontal="center" vertical="center" wrapText="1"/>
      <protection locked="0"/>
    </xf>
    <xf numFmtId="0" fontId="5" fillId="49" borderId="7" xfId="0" applyFont="1" applyFill="1" applyBorder="1" applyAlignment="1" applyProtection="1">
      <alignment horizontal="center" vertical="center" wrapText="1"/>
      <protection locked="0"/>
    </xf>
    <xf numFmtId="0" fontId="5" fillId="49" borderId="41" xfId="0" applyFont="1" applyFill="1" applyBorder="1" applyAlignment="1" applyProtection="1">
      <alignment horizontal="center" vertical="center" wrapText="1"/>
      <protection locked="0"/>
    </xf>
    <xf numFmtId="0" fontId="5" fillId="49" borderId="45" xfId="0" applyFont="1" applyFill="1" applyBorder="1" applyAlignment="1" applyProtection="1">
      <alignment horizontal="center" vertical="center" wrapText="1"/>
      <protection locked="0"/>
    </xf>
    <xf numFmtId="0" fontId="5" fillId="49" borderId="36" xfId="0" applyFont="1" applyFill="1" applyBorder="1" applyAlignment="1" applyProtection="1">
      <alignment horizontal="center" vertical="center" wrapText="1"/>
      <protection locked="0"/>
    </xf>
    <xf numFmtId="0" fontId="3" fillId="0" borderId="4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2" xfId="0" applyFont="1" applyBorder="1" applyAlignment="1">
      <alignment horizontal="center" vertical="center" wrapText="1"/>
    </xf>
    <xf numFmtId="0" fontId="3" fillId="60" borderId="40" xfId="0" applyFont="1" applyFill="1" applyBorder="1" applyAlignment="1" applyProtection="1">
      <alignment horizontal="center" vertical="center" wrapText="1"/>
      <protection locked="0"/>
    </xf>
    <xf numFmtId="0" fontId="3" fillId="60" borderId="43" xfId="0" applyFont="1" applyFill="1" applyBorder="1" applyAlignment="1" applyProtection="1">
      <alignment horizontal="center" vertical="center" wrapText="1"/>
      <protection locked="0"/>
    </xf>
    <xf numFmtId="0" fontId="3" fillId="60" borderId="42" xfId="0" applyFont="1" applyFill="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3" fillId="0" borderId="47"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5" fillId="49" borderId="40" xfId="0" applyFont="1" applyFill="1" applyBorder="1" applyAlignment="1" applyProtection="1">
      <alignment horizontal="center" vertical="center"/>
      <protection locked="0"/>
    </xf>
    <xf numFmtId="0" fontId="5" fillId="49" borderId="35" xfId="0" applyFont="1" applyFill="1" applyBorder="1" applyAlignment="1" applyProtection="1">
      <alignment horizontal="center" vertical="center"/>
      <protection locked="0"/>
    </xf>
    <xf numFmtId="0" fontId="5" fillId="49" borderId="46" xfId="0" applyFont="1" applyFill="1" applyBorder="1" applyAlignment="1" applyProtection="1">
      <alignment horizontal="center" vertical="center"/>
      <protection locked="0"/>
    </xf>
    <xf numFmtId="0" fontId="5" fillId="49" borderId="9" xfId="0" applyFont="1" applyFill="1" applyBorder="1" applyAlignment="1" applyProtection="1">
      <alignment horizontal="center" vertical="center"/>
      <protection locked="0"/>
    </xf>
    <xf numFmtId="0" fontId="5" fillId="49" borderId="10" xfId="0" applyFont="1" applyFill="1" applyBorder="1" applyAlignment="1" applyProtection="1">
      <alignment horizontal="center" vertical="center"/>
      <protection locked="0"/>
    </xf>
    <xf numFmtId="0" fontId="0" fillId="60" borderId="40" xfId="0" applyFill="1" applyBorder="1" applyAlignment="1" applyProtection="1">
      <alignment horizontal="center" vertical="center" wrapText="1"/>
      <protection locked="0"/>
    </xf>
    <xf numFmtId="0" fontId="4" fillId="0" borderId="0" xfId="0" applyFont="1" applyAlignment="1" applyProtection="1">
      <alignment horizontal="center" wrapText="1"/>
      <protection locked="0"/>
    </xf>
    <xf numFmtId="0" fontId="0" fillId="0" borderId="37" xfId="0" applyBorder="1" applyAlignment="1">
      <alignment horizontal="center"/>
    </xf>
    <xf numFmtId="0" fontId="125" fillId="83" borderId="7" xfId="0" applyFont="1" applyFill="1" applyBorder="1" applyAlignment="1">
      <alignment horizontal="center" vertical="center" wrapText="1"/>
    </xf>
    <xf numFmtId="0" fontId="126" fillId="83" borderId="8" xfId="0" applyFont="1" applyFill="1" applyBorder="1" applyAlignment="1">
      <alignment horizontal="center" vertical="center" wrapText="1"/>
    </xf>
    <xf numFmtId="0" fontId="126" fillId="83" borderId="41" xfId="0" applyFont="1" applyFill="1" applyBorder="1" applyAlignment="1">
      <alignment horizontal="center" vertical="center" wrapText="1"/>
    </xf>
    <xf numFmtId="0" fontId="126" fillId="83" borderId="45" xfId="0" applyFont="1" applyFill="1" applyBorder="1" applyAlignment="1">
      <alignment horizontal="center" vertical="center" wrapText="1"/>
    </xf>
    <xf numFmtId="0" fontId="126" fillId="83" borderId="37" xfId="0" applyFont="1" applyFill="1" applyBorder="1" applyAlignment="1">
      <alignment horizontal="center" vertical="center" wrapText="1"/>
    </xf>
    <xf numFmtId="0" fontId="126" fillId="83" borderId="36" xfId="0" applyFont="1" applyFill="1" applyBorder="1" applyAlignment="1">
      <alignment horizontal="center" vertical="center" wrapText="1"/>
    </xf>
    <xf numFmtId="0" fontId="57" fillId="85" borderId="46" xfId="0" applyFont="1" applyFill="1" applyBorder="1" applyAlignment="1">
      <alignment horizontal="center" vertical="center" wrapText="1"/>
    </xf>
    <xf numFmtId="0" fontId="57" fillId="85" borderId="9" xfId="0" applyFont="1" applyFill="1" applyBorder="1" applyAlignment="1">
      <alignment horizontal="center" vertical="center" wrapText="1"/>
    </xf>
    <xf numFmtId="0" fontId="57" fillId="85" borderId="10" xfId="0" applyFont="1" applyFill="1" applyBorder="1" applyAlignment="1">
      <alignment horizontal="center" vertical="center" wrapText="1"/>
    </xf>
    <xf numFmtId="0" fontId="69" fillId="75" borderId="11" xfId="117" applyFont="1" applyFill="1" applyBorder="1" applyAlignment="1">
      <alignment horizontal="left" vertical="center" wrapText="1"/>
    </xf>
    <xf numFmtId="0" fontId="69" fillId="75" borderId="13" xfId="117" applyFont="1" applyFill="1" applyBorder="1" applyAlignment="1">
      <alignment horizontal="left" vertical="center" wrapText="1"/>
    </xf>
    <xf numFmtId="0" fontId="0" fillId="0" borderId="9" xfId="0" applyBorder="1" applyAlignment="1">
      <alignment horizontal="center"/>
    </xf>
    <xf numFmtId="0" fontId="69" fillId="57" borderId="11" xfId="117" applyFont="1" applyFill="1" applyBorder="1" applyAlignment="1">
      <alignment horizontal="left" vertical="center" wrapText="1"/>
    </xf>
    <xf numFmtId="0" fontId="69" fillId="57" borderId="13" xfId="117" applyFont="1" applyFill="1" applyBorder="1" applyAlignment="1">
      <alignment horizontal="left" vertical="center" wrapText="1"/>
    </xf>
    <xf numFmtId="0" fontId="69" fillId="57" borderId="2" xfId="117" applyFont="1" applyFill="1" applyBorder="1" applyAlignment="1">
      <alignment horizontal="center" vertical="center" wrapText="1"/>
    </xf>
    <xf numFmtId="0" fontId="69" fillId="57" borderId="73" xfId="117" applyFont="1" applyFill="1" applyBorder="1" applyAlignment="1">
      <alignment horizontal="center" vertical="center" wrapText="1"/>
    </xf>
    <xf numFmtId="0" fontId="69" fillId="57" borderId="3" xfId="117" applyFont="1" applyFill="1" applyBorder="1" applyAlignment="1">
      <alignment horizontal="center" vertical="center" wrapText="1"/>
    </xf>
    <xf numFmtId="0" fontId="69" fillId="57" borderId="72" xfId="117" applyFont="1" applyFill="1" applyBorder="1" applyAlignment="1">
      <alignment horizontal="center" vertical="center" wrapText="1"/>
    </xf>
    <xf numFmtId="0" fontId="69" fillId="57" borderId="4" xfId="117" applyFont="1" applyFill="1" applyBorder="1" applyAlignment="1">
      <alignment horizontal="center" vertical="center" wrapText="1"/>
    </xf>
    <xf numFmtId="0" fontId="69" fillId="57" borderId="76" xfId="117" applyFont="1" applyFill="1" applyBorder="1" applyAlignment="1">
      <alignment horizontal="center" vertical="center" wrapText="1"/>
    </xf>
    <xf numFmtId="0" fontId="69" fillId="57" borderId="65" xfId="117" applyFont="1" applyFill="1" applyBorder="1" applyAlignment="1">
      <alignment horizontal="center" vertical="center" wrapText="1"/>
    </xf>
    <xf numFmtId="0" fontId="69" fillId="57" borderId="74" xfId="117" applyFont="1" applyFill="1" applyBorder="1" applyAlignment="1">
      <alignment horizontal="center" vertical="center" wrapText="1"/>
    </xf>
    <xf numFmtId="0" fontId="69" fillId="75" borderId="33" xfId="117" applyFont="1" applyFill="1" applyBorder="1" applyAlignment="1">
      <alignment horizontal="left" vertical="center" wrapText="1"/>
    </xf>
    <xf numFmtId="0" fontId="69" fillId="75" borderId="19" xfId="117" applyFont="1" applyFill="1" applyBorder="1" applyAlignment="1">
      <alignment horizontal="left" vertical="center" wrapText="1"/>
    </xf>
    <xf numFmtId="0" fontId="69" fillId="61" borderId="11" xfId="117" applyFont="1" applyFill="1" applyBorder="1" applyAlignment="1">
      <alignment horizontal="left" vertical="center" wrapText="1"/>
    </xf>
    <xf numFmtId="0" fontId="69" fillId="61" borderId="13" xfId="117" applyFont="1" applyFill="1" applyBorder="1" applyAlignment="1">
      <alignment horizontal="left" vertical="center" wrapText="1"/>
    </xf>
    <xf numFmtId="0" fontId="68" fillId="78" borderId="73" xfId="116" applyFont="1" applyFill="1" applyBorder="1" applyAlignment="1">
      <alignment horizontal="center" vertical="center" wrapText="1"/>
    </xf>
    <xf numFmtId="0" fontId="68" fillId="78" borderId="65" xfId="116" applyFont="1" applyFill="1" applyBorder="1" applyAlignment="1">
      <alignment horizontal="center" vertical="center" wrapText="1"/>
    </xf>
    <xf numFmtId="0" fontId="66" fillId="78" borderId="65" xfId="116" applyFont="1" applyFill="1" applyBorder="1" applyAlignment="1">
      <alignment horizontal="center" vertical="center" wrapText="1"/>
    </xf>
    <xf numFmtId="0" fontId="66" fillId="78" borderId="66" xfId="116" applyFont="1" applyFill="1" applyBorder="1" applyAlignment="1">
      <alignment horizontal="center" vertical="center" wrapText="1"/>
    </xf>
    <xf numFmtId="0" fontId="69" fillId="75" borderId="65" xfId="117" applyFont="1" applyFill="1" applyBorder="1" applyAlignment="1">
      <alignment horizontal="left" vertical="center" wrapText="1"/>
    </xf>
    <xf numFmtId="0" fontId="69" fillId="75" borderId="74" xfId="117" applyFont="1" applyFill="1" applyBorder="1" applyAlignment="1">
      <alignment horizontal="left" vertical="center" wrapText="1"/>
    </xf>
    <xf numFmtId="0" fontId="68" fillId="77" borderId="54" xfId="116" applyFont="1" applyFill="1" applyBorder="1" applyAlignment="1">
      <alignment horizontal="center" vertical="center" wrapText="1"/>
    </xf>
    <xf numFmtId="0" fontId="68" fillId="77" borderId="11" xfId="116" applyFont="1" applyFill="1" applyBorder="1" applyAlignment="1">
      <alignment horizontal="center" vertical="center" wrapText="1"/>
    </xf>
    <xf numFmtId="0" fontId="66" fillId="77" borderId="13" xfId="116" applyFont="1" applyFill="1" applyBorder="1" applyAlignment="1">
      <alignment horizontal="center" vertical="center" wrapText="1"/>
    </xf>
    <xf numFmtId="0" fontId="66" fillId="77" borderId="53" xfId="116" applyFont="1" applyFill="1" applyBorder="1" applyAlignment="1">
      <alignment horizontal="center" vertical="center" wrapText="1"/>
    </xf>
    <xf numFmtId="0" fontId="0" fillId="57" borderId="7" xfId="0" applyFill="1" applyBorder="1" applyAlignment="1">
      <alignment horizontal="left" vertical="center"/>
    </xf>
    <xf numFmtId="0" fontId="0" fillId="57" borderId="8" xfId="0" applyFill="1" applyBorder="1" applyAlignment="1">
      <alignment horizontal="left" vertical="center"/>
    </xf>
    <xf numFmtId="0" fontId="0" fillId="57" borderId="52" xfId="0" applyFill="1" applyBorder="1" applyAlignment="1">
      <alignment horizontal="left" vertical="center"/>
    </xf>
    <xf numFmtId="0" fontId="0" fillId="57" borderId="0" xfId="0" applyFill="1" applyAlignment="1">
      <alignment horizontal="left" vertical="center"/>
    </xf>
    <xf numFmtId="0" fontId="0" fillId="57" borderId="52" xfId="0" applyFill="1" applyBorder="1" applyAlignment="1">
      <alignment horizontal="center" vertical="center"/>
    </xf>
    <xf numFmtId="0" fontId="0" fillId="57" borderId="0" xfId="0" applyFill="1" applyAlignment="1">
      <alignment horizontal="center" vertical="center"/>
    </xf>
    <xf numFmtId="0" fontId="44" fillId="57" borderId="3" xfId="0" applyFont="1" applyFill="1" applyBorder="1" applyAlignment="1">
      <alignment horizontal="center" vertical="center"/>
    </xf>
    <xf numFmtId="0" fontId="44" fillId="57" borderId="11" xfId="0" applyFont="1" applyFill="1" applyBorder="1" applyAlignment="1">
      <alignment horizontal="center" vertical="center"/>
    </xf>
    <xf numFmtId="0" fontId="44" fillId="57" borderId="12" xfId="0" applyFont="1" applyFill="1" applyBorder="1" applyAlignment="1">
      <alignment horizontal="center" vertical="center"/>
    </xf>
    <xf numFmtId="0" fontId="0" fillId="57" borderId="62" xfId="0" applyFill="1" applyBorder="1" applyAlignment="1">
      <alignment horizontal="center" vertical="center"/>
    </xf>
    <xf numFmtId="0" fontId="0" fillId="57" borderId="56" xfId="0" applyFill="1" applyBorder="1" applyAlignment="1">
      <alignment horizontal="center" vertical="center"/>
    </xf>
    <xf numFmtId="0" fontId="0" fillId="57" borderId="91" xfId="0" applyFill="1" applyBorder="1" applyAlignment="1">
      <alignment horizontal="center" vertical="center"/>
    </xf>
    <xf numFmtId="0" fontId="68" fillId="76" borderId="7" xfId="116" applyFont="1" applyFill="1" applyBorder="1" applyAlignment="1">
      <alignment horizontal="center" vertical="center" wrapText="1"/>
    </xf>
    <xf numFmtId="0" fontId="68" fillId="76" borderId="98" xfId="116" applyFont="1" applyFill="1" applyBorder="1" applyAlignment="1">
      <alignment horizontal="center" vertical="center" wrapText="1"/>
    </xf>
    <xf numFmtId="0" fontId="68" fillId="76" borderId="82" xfId="116" applyFont="1" applyFill="1" applyBorder="1" applyAlignment="1">
      <alignment horizontal="center" vertical="center" wrapText="1"/>
    </xf>
    <xf numFmtId="0" fontId="68" fillId="76" borderId="21" xfId="116" applyFont="1" applyFill="1" applyBorder="1" applyAlignment="1">
      <alignment horizontal="center" vertical="center" wrapText="1"/>
    </xf>
    <xf numFmtId="0" fontId="66" fillId="76" borderId="5" xfId="116" applyFont="1" applyFill="1" applyBorder="1" applyAlignment="1">
      <alignment horizontal="center" vertical="center" wrapText="1"/>
    </xf>
    <xf numFmtId="0" fontId="66" fillId="76" borderId="33" xfId="116" applyFont="1" applyFill="1" applyBorder="1" applyAlignment="1">
      <alignment horizontal="center" vertical="center" wrapText="1"/>
    </xf>
    <xf numFmtId="0" fontId="66" fillId="76" borderId="6" xfId="116" applyFont="1" applyFill="1" applyBorder="1" applyAlignment="1">
      <alignment horizontal="center" vertical="center" wrapText="1"/>
    </xf>
    <xf numFmtId="0" fontId="66" fillId="76" borderId="41" xfId="116" applyFont="1" applyFill="1" applyBorder="1" applyAlignment="1">
      <alignment horizontal="center" vertical="center" wrapText="1"/>
    </xf>
    <xf numFmtId="0" fontId="66" fillId="76" borderId="19" xfId="116" applyFont="1" applyFill="1" applyBorder="1" applyAlignment="1">
      <alignment horizontal="center" vertical="center" wrapText="1"/>
    </xf>
    <xf numFmtId="0" fontId="66" fillId="76" borderId="22" xfId="116" applyFont="1" applyFill="1" applyBorder="1" applyAlignment="1">
      <alignment horizontal="center" vertical="center" wrapText="1"/>
    </xf>
    <xf numFmtId="0" fontId="26" fillId="0" borderId="11" xfId="0" applyFont="1" applyBorder="1" applyAlignment="1">
      <alignment horizontal="center" vertical="center" wrapText="1"/>
    </xf>
    <xf numFmtId="9" fontId="47" fillId="0" borderId="11" xfId="0" applyNumberFormat="1" applyFont="1" applyBorder="1" applyAlignment="1">
      <alignment horizontal="center" vertical="center" wrapText="1"/>
    </xf>
    <xf numFmtId="9" fontId="47" fillId="0" borderId="56" xfId="0" applyNumberFormat="1" applyFont="1" applyBorder="1" applyAlignment="1">
      <alignment horizontal="center" vertical="center" wrapText="1"/>
    </xf>
    <xf numFmtId="0" fontId="78" fillId="85" borderId="11" xfId="0" applyFont="1" applyFill="1" applyBorder="1" applyAlignment="1">
      <alignment horizontal="center" vertical="center"/>
    </xf>
    <xf numFmtId="0" fontId="124" fillId="53" borderId="11" xfId="0" applyFont="1" applyFill="1" applyBorder="1" applyAlignment="1">
      <alignment horizontal="center" vertical="center"/>
    </xf>
    <xf numFmtId="0" fontId="5" fillId="50" borderId="74" xfId="0" applyFont="1" applyFill="1" applyBorder="1" applyAlignment="1">
      <alignment horizontal="center" vertical="center"/>
    </xf>
    <xf numFmtId="0" fontId="5" fillId="50" borderId="39" xfId="0" applyFont="1" applyFill="1" applyBorder="1" applyAlignment="1">
      <alignment horizontal="center" vertical="center"/>
    </xf>
    <xf numFmtId="0" fontId="44" fillId="0" borderId="91" xfId="0" applyFont="1" applyBorder="1" applyAlignment="1">
      <alignment horizontal="center" vertical="center" wrapText="1"/>
    </xf>
    <xf numFmtId="0" fontId="44" fillId="0" borderId="94" xfId="0" applyFont="1" applyBorder="1" applyAlignment="1">
      <alignment horizontal="center" vertical="center" wrapText="1"/>
    </xf>
    <xf numFmtId="0" fontId="5" fillId="71" borderId="13" xfId="0" applyFont="1" applyFill="1" applyBorder="1" applyAlignment="1">
      <alignment horizontal="center" vertical="center" wrapText="1"/>
    </xf>
    <xf numFmtId="0" fontId="5" fillId="71" borderId="14" xfId="0" applyFont="1" applyFill="1" applyBorder="1" applyAlignment="1">
      <alignment horizontal="center" vertical="center" wrapText="1"/>
    </xf>
    <xf numFmtId="0" fontId="76" fillId="83" borderId="157" xfId="0" applyFont="1" applyFill="1" applyBorder="1" applyAlignment="1">
      <alignment horizontal="center" vertical="center"/>
    </xf>
    <xf numFmtId="0" fontId="76" fillId="83" borderId="48" xfId="0" applyFont="1" applyFill="1" applyBorder="1" applyAlignment="1">
      <alignment horizontal="center" vertical="center"/>
    </xf>
    <xf numFmtId="0" fontId="76" fillId="83" borderId="158" xfId="0" applyFont="1" applyFill="1" applyBorder="1" applyAlignment="1">
      <alignment horizontal="center" vertical="center"/>
    </xf>
    <xf numFmtId="0" fontId="5" fillId="71" borderId="92" xfId="0" applyFont="1" applyFill="1" applyBorder="1" applyAlignment="1">
      <alignment horizontal="center" vertical="center" wrapText="1"/>
    </xf>
    <xf numFmtId="0" fontId="5" fillId="71" borderId="57" xfId="0" applyFont="1" applyFill="1" applyBorder="1" applyAlignment="1">
      <alignment horizontal="center" vertical="center" wrapText="1"/>
    </xf>
    <xf numFmtId="0" fontId="59" fillId="53" borderId="7" xfId="0" applyFont="1" applyFill="1" applyBorder="1" applyAlignment="1">
      <alignment horizontal="center" vertical="center" wrapText="1"/>
    </xf>
    <xf numFmtId="0" fontId="59" fillId="53" borderId="8" xfId="0" applyFont="1" applyFill="1" applyBorder="1" applyAlignment="1">
      <alignment horizontal="center" vertical="center" wrapText="1"/>
    </xf>
    <xf numFmtId="0" fontId="59" fillId="53" borderId="41" xfId="0" applyFont="1" applyFill="1" applyBorder="1" applyAlignment="1">
      <alignment horizontal="center" vertical="center" wrapText="1"/>
    </xf>
    <xf numFmtId="0" fontId="59" fillId="53" borderId="45" xfId="0" applyFont="1" applyFill="1" applyBorder="1" applyAlignment="1">
      <alignment horizontal="center" vertical="center" wrapText="1"/>
    </xf>
    <xf numFmtId="0" fontId="59" fillId="53" borderId="37" xfId="0" applyFont="1" applyFill="1" applyBorder="1" applyAlignment="1">
      <alignment horizontal="center" vertical="center" wrapText="1"/>
    </xf>
    <xf numFmtId="0" fontId="59" fillId="53" borderId="36" xfId="0" applyFont="1" applyFill="1" applyBorder="1" applyAlignment="1">
      <alignment horizontal="center" vertical="center" wrapText="1"/>
    </xf>
    <xf numFmtId="0" fontId="74" fillId="0" borderId="8" xfId="0" applyFont="1" applyBorder="1" applyAlignment="1">
      <alignment horizontal="center" vertical="center" wrapText="1"/>
    </xf>
    <xf numFmtId="0" fontId="74" fillId="0" borderId="37" xfId="0" applyFont="1" applyBorder="1" applyAlignment="1">
      <alignment horizontal="center" vertical="center" wrapText="1"/>
    </xf>
    <xf numFmtId="0" fontId="0" fillId="0" borderId="8" xfId="0" applyBorder="1" applyAlignment="1">
      <alignment horizontal="center"/>
    </xf>
    <xf numFmtId="0" fontId="46" fillId="71" borderId="0" xfId="0" applyFont="1" applyFill="1" applyAlignment="1">
      <alignment horizontal="center" vertical="center" wrapText="1"/>
    </xf>
    <xf numFmtId="0" fontId="46" fillId="71" borderId="44" xfId="0" applyFont="1" applyFill="1" applyBorder="1" applyAlignment="1">
      <alignment horizontal="center" vertical="center" wrapText="1"/>
    </xf>
    <xf numFmtId="0" fontId="5" fillId="53" borderId="38" xfId="0" applyFont="1" applyFill="1" applyBorder="1" applyAlignment="1">
      <alignment horizontal="center" vertical="center"/>
    </xf>
    <xf numFmtId="0" fontId="5" fillId="53" borderId="55" xfId="0" applyFont="1" applyFill="1" applyBorder="1" applyAlignment="1">
      <alignment horizontal="center" vertical="center"/>
    </xf>
    <xf numFmtId="0" fontId="123" fillId="83" borderId="7" xfId="116" applyFont="1" applyFill="1" applyBorder="1" applyAlignment="1">
      <alignment horizontal="center" vertical="center" wrapText="1"/>
    </xf>
    <xf numFmtId="0" fontId="123" fillId="83" borderId="8" xfId="116" applyFont="1" applyFill="1" applyBorder="1" applyAlignment="1">
      <alignment horizontal="center" vertical="center" wrapText="1"/>
    </xf>
    <xf numFmtId="0" fontId="123" fillId="83" borderId="41" xfId="116" applyFont="1" applyFill="1" applyBorder="1" applyAlignment="1">
      <alignment horizontal="center" vertical="center" wrapText="1"/>
    </xf>
    <xf numFmtId="0" fontId="123" fillId="83" borderId="52" xfId="116" applyFont="1" applyFill="1" applyBorder="1" applyAlignment="1">
      <alignment horizontal="center" vertical="center" wrapText="1"/>
    </xf>
    <xf numFmtId="0" fontId="123" fillId="83" borderId="0" xfId="116" applyFont="1" applyFill="1" applyAlignment="1">
      <alignment horizontal="center" vertical="center" wrapText="1"/>
    </xf>
    <xf numFmtId="0" fontId="123" fillId="83" borderId="44" xfId="116" applyFont="1" applyFill="1" applyBorder="1" applyAlignment="1">
      <alignment horizontal="center" vertical="center" wrapText="1"/>
    </xf>
    <xf numFmtId="0" fontId="80" fillId="83" borderId="7" xfId="116" applyFont="1" applyFill="1" applyBorder="1" applyAlignment="1">
      <alignment horizontal="center" vertical="center" wrapText="1"/>
    </xf>
    <xf numFmtId="0" fontId="80" fillId="83" borderId="8" xfId="116" applyFont="1" applyFill="1" applyBorder="1" applyAlignment="1">
      <alignment horizontal="center" vertical="center" wrapText="1"/>
    </xf>
    <xf numFmtId="0" fontId="80" fillId="83" borderId="41" xfId="116" applyFont="1" applyFill="1" applyBorder="1" applyAlignment="1">
      <alignment horizontal="center" vertical="center" wrapText="1"/>
    </xf>
    <xf numFmtId="0" fontId="80" fillId="83" borderId="82" xfId="116" applyFont="1" applyFill="1" applyBorder="1" applyAlignment="1">
      <alignment horizontal="center" vertical="center" wrapText="1"/>
    </xf>
    <xf numFmtId="0" fontId="80" fillId="83" borderId="20" xfId="116" applyFont="1" applyFill="1" applyBorder="1" applyAlignment="1">
      <alignment horizontal="center" vertical="center" wrapText="1"/>
    </xf>
    <xf numFmtId="0" fontId="80" fillId="83" borderId="22" xfId="116" applyFont="1" applyFill="1" applyBorder="1" applyAlignment="1">
      <alignment horizontal="center" vertical="center" wrapText="1"/>
    </xf>
    <xf numFmtId="0" fontId="26" fillId="0" borderId="65" xfId="0" applyFont="1" applyBorder="1" applyAlignment="1">
      <alignment horizontal="center" vertical="center" wrapText="1"/>
    </xf>
    <xf numFmtId="9" fontId="47" fillId="0" borderId="65" xfId="0" applyNumberFormat="1" applyFont="1" applyBorder="1" applyAlignment="1">
      <alignment horizontal="center" vertical="center" wrapText="1"/>
    </xf>
    <xf numFmtId="9" fontId="47" fillId="0" borderId="66" xfId="0" applyNumberFormat="1" applyFont="1" applyBorder="1" applyAlignment="1">
      <alignment horizontal="center" vertical="center" wrapText="1"/>
    </xf>
    <xf numFmtId="0" fontId="124" fillId="69" borderId="11" xfId="0" applyFont="1" applyFill="1" applyBorder="1" applyAlignment="1">
      <alignment horizontal="center" vertical="center"/>
    </xf>
    <xf numFmtId="0" fontId="124" fillId="50" borderId="65" xfId="0" applyFont="1" applyFill="1" applyBorder="1" applyAlignment="1">
      <alignment horizontal="center" vertical="center"/>
    </xf>
    <xf numFmtId="0" fontId="124" fillId="52" borderId="11" xfId="0" applyFont="1" applyFill="1" applyBorder="1" applyAlignment="1">
      <alignment horizontal="center" vertical="center"/>
    </xf>
    <xf numFmtId="0" fontId="124" fillId="51" borderId="11" xfId="0" applyFont="1" applyFill="1" applyBorder="1" applyAlignment="1">
      <alignment horizontal="center" vertical="center"/>
    </xf>
    <xf numFmtId="0" fontId="77" fillId="85" borderId="11" xfId="0" applyFont="1" applyFill="1" applyBorder="1" applyAlignment="1">
      <alignment horizontal="center" vertical="center" wrapText="1"/>
    </xf>
    <xf numFmtId="0" fontId="77" fillId="85" borderId="11" xfId="0" applyFont="1" applyFill="1" applyBorder="1" applyAlignment="1">
      <alignment horizontal="center" vertical="center"/>
    </xf>
    <xf numFmtId="0" fontId="77" fillId="85" borderId="56" xfId="0" applyFont="1" applyFill="1" applyBorder="1" applyAlignment="1">
      <alignment horizontal="center" vertical="center"/>
    </xf>
    <xf numFmtId="0" fontId="45" fillId="53" borderId="91" xfId="0" applyFont="1" applyFill="1" applyBorder="1" applyAlignment="1">
      <alignment horizontal="center" vertical="center"/>
    </xf>
    <xf numFmtId="0" fontId="45" fillId="53" borderId="94" xfId="0" applyFont="1" applyFill="1" applyBorder="1" applyAlignment="1">
      <alignment horizontal="center" vertical="center"/>
    </xf>
    <xf numFmtId="0" fontId="74" fillId="50" borderId="12" xfId="0" applyFont="1" applyFill="1" applyBorder="1" applyAlignment="1">
      <alignment horizontal="center" vertical="center" wrapText="1"/>
    </xf>
    <xf numFmtId="0" fontId="74" fillId="50" borderId="33" xfId="0" applyFont="1" applyFill="1" applyBorder="1" applyAlignment="1">
      <alignment horizontal="center" vertical="center" wrapText="1"/>
    </xf>
    <xf numFmtId="0" fontId="0" fillId="0" borderId="93" xfId="0" applyBorder="1" applyAlignment="1">
      <alignment horizontal="center"/>
    </xf>
    <xf numFmtId="0" fontId="69" fillId="75" borderId="97" xfId="117" applyFont="1" applyFill="1" applyBorder="1" applyAlignment="1">
      <alignment horizontal="center" vertical="center" wrapText="1"/>
    </xf>
    <xf numFmtId="0" fontId="69" fillId="75" borderId="77" xfId="117" applyFont="1" applyFill="1" applyBorder="1" applyAlignment="1">
      <alignment horizontal="center" vertical="center" wrapText="1"/>
    </xf>
    <xf numFmtId="0" fontId="69" fillId="75" borderId="16" xfId="117" applyFont="1" applyFill="1" applyBorder="1" applyAlignment="1">
      <alignment horizontal="center" vertical="center" wrapText="1"/>
    </xf>
    <xf numFmtId="0" fontId="69" fillId="75" borderId="84" xfId="117" applyFont="1" applyFill="1" applyBorder="1" applyAlignment="1">
      <alignment horizontal="center" vertical="center" wrapText="1"/>
    </xf>
    <xf numFmtId="0" fontId="69" fillId="75" borderId="19" xfId="117" applyFont="1" applyFill="1" applyBorder="1" applyAlignment="1">
      <alignment horizontal="center" vertical="center" wrapText="1"/>
    </xf>
    <xf numFmtId="0" fontId="69" fillId="75" borderId="22" xfId="117" applyFont="1" applyFill="1" applyBorder="1" applyAlignment="1">
      <alignment horizontal="center" vertical="center" wrapText="1"/>
    </xf>
    <xf numFmtId="0" fontId="72" fillId="75" borderId="97" xfId="117" applyFont="1" applyFill="1" applyBorder="1" applyAlignment="1">
      <alignment horizontal="center" vertical="center" wrapText="1"/>
    </xf>
    <xf numFmtId="0" fontId="72" fillId="75" borderId="77" xfId="117" applyFont="1" applyFill="1" applyBorder="1" applyAlignment="1">
      <alignment horizontal="center" vertical="center" wrapText="1"/>
    </xf>
    <xf numFmtId="0" fontId="71" fillId="75" borderId="91" xfId="117" applyFont="1" applyFill="1" applyBorder="1" applyAlignment="1">
      <alignment horizontal="center" vertical="center" wrapText="1"/>
    </xf>
    <xf numFmtId="0" fontId="71" fillId="75" borderId="78" xfId="117" applyFont="1" applyFill="1" applyBorder="1" applyAlignment="1">
      <alignment horizontal="center" vertical="center" wrapText="1"/>
    </xf>
    <xf numFmtId="0" fontId="73" fillId="69" borderId="12" xfId="0" applyFont="1" applyFill="1" applyBorder="1" applyAlignment="1">
      <alignment horizontal="center" vertical="center" textRotation="255" wrapText="1"/>
    </xf>
    <xf numFmtId="0" fontId="73" fillId="69" borderId="18" xfId="0" applyFont="1" applyFill="1" applyBorder="1" applyAlignment="1">
      <alignment horizontal="center" vertical="center" textRotation="255" wrapText="1"/>
    </xf>
    <xf numFmtId="0" fontId="73" fillId="69" borderId="33" xfId="0" applyFont="1" applyFill="1" applyBorder="1" applyAlignment="1">
      <alignment horizontal="center" vertical="center" textRotation="255" wrapText="1"/>
    </xf>
    <xf numFmtId="0" fontId="73" fillId="0" borderId="92" xfId="0" applyFont="1" applyBorder="1" applyAlignment="1">
      <alignment horizontal="center" vertical="center" wrapText="1"/>
    </xf>
    <xf numFmtId="0" fontId="73" fillId="0" borderId="14" xfId="0" applyFont="1" applyBorder="1" applyAlignment="1">
      <alignment horizontal="center" vertical="center" wrapText="1"/>
    </xf>
    <xf numFmtId="0" fontId="73" fillId="0" borderId="83"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82" xfId="0" applyFont="1" applyBorder="1" applyAlignment="1">
      <alignment horizontal="center" vertical="center" wrapText="1"/>
    </xf>
    <xf numFmtId="0" fontId="73" fillId="0" borderId="21" xfId="0" applyFont="1" applyBorder="1" applyAlignment="1">
      <alignment horizontal="center" vertical="center" wrapText="1"/>
    </xf>
    <xf numFmtId="0" fontId="74" fillId="0" borderId="83"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45" xfId="0" applyFont="1" applyBorder="1" applyAlignment="1">
      <alignment horizontal="center" vertical="center" wrapText="1"/>
    </xf>
    <xf numFmtId="0" fontId="74" fillId="0" borderId="75"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56" xfId="0" applyFont="1" applyBorder="1" applyAlignment="1">
      <alignment horizontal="center" vertical="center" wrapText="1"/>
    </xf>
    <xf numFmtId="0" fontId="44" fillId="0" borderId="75" xfId="0" applyFont="1" applyBorder="1" applyAlignment="1">
      <alignment horizontal="center" vertical="center" wrapText="1"/>
    </xf>
    <xf numFmtId="0" fontId="5" fillId="84" borderId="74" xfId="0" applyFont="1" applyFill="1" applyBorder="1" applyAlignment="1">
      <alignment horizontal="center" vertical="center"/>
    </xf>
    <xf numFmtId="0" fontId="5" fillId="84" borderId="55" xfId="0" applyFont="1" applyFill="1" applyBorder="1" applyAlignment="1">
      <alignment horizontal="center" vertical="center"/>
    </xf>
    <xf numFmtId="0" fontId="45" fillId="61" borderId="97" xfId="0" applyFont="1" applyFill="1" applyBorder="1" applyAlignment="1">
      <alignment horizontal="center" vertical="center"/>
    </xf>
    <xf numFmtId="0" fontId="45" fillId="61" borderId="96" xfId="0" applyFont="1" applyFill="1" applyBorder="1" applyAlignment="1">
      <alignment horizontal="center" vertical="center"/>
    </xf>
    <xf numFmtId="0" fontId="0" fillId="0" borderId="12" xfId="0" applyBorder="1" applyAlignment="1">
      <alignment horizontal="center"/>
    </xf>
    <xf numFmtId="0" fontId="0" fillId="0" borderId="64" xfId="0" applyBorder="1" applyAlignment="1">
      <alignment horizontal="center"/>
    </xf>
    <xf numFmtId="0" fontId="45" fillId="51" borderId="12" xfId="0" applyFont="1" applyFill="1" applyBorder="1" applyAlignment="1">
      <alignment horizontal="center" vertical="center"/>
    </xf>
    <xf numFmtId="0" fontId="45" fillId="51" borderId="64" xfId="0" applyFont="1" applyFill="1" applyBorder="1" applyAlignment="1">
      <alignment horizontal="center" vertical="center"/>
    </xf>
    <xf numFmtId="0" fontId="56" fillId="61" borderId="8" xfId="0" applyFont="1" applyFill="1" applyBorder="1" applyAlignment="1">
      <alignment horizontal="center" vertical="center"/>
    </xf>
    <xf numFmtId="0" fontId="85" fillId="83" borderId="13" xfId="0" applyFont="1" applyFill="1" applyBorder="1" applyAlignment="1">
      <alignment horizontal="center" vertical="center"/>
    </xf>
    <xf numFmtId="0" fontId="85" fillId="83" borderId="57" xfId="0" applyFont="1" applyFill="1" applyBorder="1" applyAlignment="1">
      <alignment horizontal="center" vertical="center"/>
    </xf>
    <xf numFmtId="0" fontId="85" fillId="83" borderId="14" xfId="0" applyFont="1" applyFill="1" applyBorder="1" applyAlignment="1">
      <alignment horizontal="center" vertical="center"/>
    </xf>
    <xf numFmtId="0" fontId="70" fillId="61" borderId="13" xfId="0" applyFont="1" applyFill="1" applyBorder="1" applyAlignment="1">
      <alignment horizontal="center" vertical="center"/>
    </xf>
    <xf numFmtId="0" fontId="70" fillId="61" borderId="57" xfId="0" applyFont="1" applyFill="1" applyBorder="1" applyAlignment="1">
      <alignment horizontal="center" vertical="center"/>
    </xf>
    <xf numFmtId="0" fontId="70" fillId="61" borderId="14" xfId="0" applyFont="1" applyFill="1" applyBorder="1" applyAlignment="1">
      <alignment horizontal="center" vertical="center"/>
    </xf>
    <xf numFmtId="0" fontId="70" fillId="61" borderId="1" xfId="0" applyFont="1" applyFill="1" applyBorder="1" applyAlignment="1">
      <alignment horizontal="center" vertical="center"/>
    </xf>
    <xf numFmtId="0" fontId="70" fillId="61" borderId="23" xfId="0" applyFont="1" applyFill="1" applyBorder="1" applyAlignment="1">
      <alignment horizontal="center" vertical="center"/>
    </xf>
    <xf numFmtId="0" fontId="70" fillId="61" borderId="19" xfId="0" applyFont="1" applyFill="1" applyBorder="1" applyAlignment="1">
      <alignment horizontal="center" vertical="center"/>
    </xf>
    <xf numFmtId="0" fontId="70" fillId="61" borderId="20" xfId="0" applyFont="1" applyFill="1" applyBorder="1" applyAlignment="1">
      <alignment horizontal="center" vertical="center"/>
    </xf>
    <xf numFmtId="0" fontId="70" fillId="61" borderId="21" xfId="0" applyFont="1" applyFill="1" applyBorder="1" applyAlignment="1">
      <alignment horizontal="center" vertical="center"/>
    </xf>
    <xf numFmtId="0" fontId="81" fillId="85" borderId="80" xfId="0" applyFont="1" applyFill="1" applyBorder="1" applyAlignment="1">
      <alignment horizontal="center" vertical="center"/>
    </xf>
    <xf numFmtId="0" fontId="81" fillId="85" borderId="81" xfId="0" applyFont="1" applyFill="1" applyBorder="1" applyAlignment="1">
      <alignment horizontal="center" vertical="center"/>
    </xf>
    <xf numFmtId="0" fontId="79" fillId="0" borderId="33" xfId="0" applyFont="1" applyBorder="1" applyAlignment="1">
      <alignment horizontal="left" vertical="center" wrapText="1"/>
    </xf>
    <xf numFmtId="0" fontId="79" fillId="0" borderId="78" xfId="0" applyFont="1" applyBorder="1" applyAlignment="1">
      <alignment horizontal="left" vertical="center" wrapText="1"/>
    </xf>
    <xf numFmtId="0" fontId="79" fillId="0" borderId="11" xfId="0" applyFont="1" applyBorder="1" applyAlignment="1">
      <alignment horizontal="left" vertical="center" wrapText="1"/>
    </xf>
    <xf numFmtId="0" fontId="79" fillId="0" borderId="56" xfId="0" applyFont="1" applyBorder="1" applyAlignment="1">
      <alignment horizontal="left" vertical="center" wrapText="1"/>
    </xf>
    <xf numFmtId="0" fontId="80" fillId="83" borderId="4" xfId="116" applyFont="1" applyFill="1" applyBorder="1" applyAlignment="1">
      <alignment horizontal="center" vertical="center" wrapText="1"/>
    </xf>
    <xf numFmtId="0" fontId="80" fillId="83" borderId="5" xfId="116" applyFont="1" applyFill="1" applyBorder="1" applyAlignment="1">
      <alignment horizontal="center" vertical="center"/>
    </xf>
    <xf numFmtId="0" fontId="80" fillId="83" borderId="76" xfId="116" applyFont="1" applyFill="1" applyBorder="1" applyAlignment="1">
      <alignment horizontal="center" vertical="center"/>
    </xf>
    <xf numFmtId="0" fontId="76" fillId="83" borderId="4" xfId="116" applyFont="1" applyFill="1" applyBorder="1" applyAlignment="1">
      <alignment horizontal="center" vertical="center" wrapText="1"/>
    </xf>
    <xf numFmtId="0" fontId="67" fillId="83" borderId="5" xfId="116" applyFont="1" applyFill="1" applyBorder="1" applyAlignment="1">
      <alignment horizontal="center" vertical="center"/>
    </xf>
    <xf numFmtId="0" fontId="67" fillId="83" borderId="76" xfId="116" applyFont="1" applyFill="1" applyBorder="1" applyAlignment="1">
      <alignment horizontal="center" vertical="center"/>
    </xf>
    <xf numFmtId="0" fontId="79" fillId="0" borderId="65" xfId="0" applyFont="1" applyBorder="1" applyAlignment="1">
      <alignment horizontal="left" vertical="center" wrapText="1"/>
    </xf>
    <xf numFmtId="0" fontId="79" fillId="0" borderId="66" xfId="0" applyFont="1" applyBorder="1" applyAlignment="1">
      <alignment horizontal="left" vertical="center" wrapText="1"/>
    </xf>
    <xf numFmtId="0" fontId="80" fillId="83" borderId="8" xfId="116" applyFont="1" applyFill="1" applyBorder="1" applyAlignment="1">
      <alignment horizontal="center" vertical="center"/>
    </xf>
    <xf numFmtId="0" fontId="82" fillId="0" borderId="3" xfId="0" applyFont="1" applyBorder="1" applyAlignment="1">
      <alignment horizontal="left" vertical="center" wrapText="1"/>
    </xf>
    <xf numFmtId="0" fontId="82" fillId="0" borderId="11" xfId="0" applyFont="1" applyBorder="1" applyAlignment="1">
      <alignment horizontal="left" vertical="center" wrapText="1"/>
    </xf>
    <xf numFmtId="0" fontId="82" fillId="0" borderId="65" xfId="0" applyFont="1" applyBorder="1" applyAlignment="1">
      <alignment horizontal="left" vertical="center" wrapText="1"/>
    </xf>
    <xf numFmtId="0" fontId="76" fillId="83" borderId="7" xfId="116" applyFont="1" applyFill="1" applyBorder="1" applyAlignment="1">
      <alignment horizontal="center" vertical="center" wrapText="1"/>
    </xf>
    <xf numFmtId="0" fontId="67" fillId="83" borderId="8" xfId="116" applyFont="1" applyFill="1" applyBorder="1" applyAlignment="1">
      <alignment horizontal="center" vertical="center"/>
    </xf>
    <xf numFmtId="0" fontId="81" fillId="85" borderId="5" xfId="0" applyFont="1" applyFill="1" applyBorder="1" applyAlignment="1">
      <alignment horizontal="center" vertical="center" wrapText="1"/>
    </xf>
    <xf numFmtId="0" fontId="59" fillId="72" borderId="86" xfId="0" applyFont="1" applyFill="1" applyBorder="1" applyAlignment="1">
      <alignment horizontal="center" vertical="center" wrapText="1"/>
    </xf>
    <xf numFmtId="0" fontId="59" fillId="72" borderId="85" xfId="0" applyFont="1" applyFill="1" applyBorder="1" applyAlignment="1">
      <alignment horizontal="center" vertical="center" wrapText="1"/>
    </xf>
    <xf numFmtId="0" fontId="59" fillId="72" borderId="87" xfId="0" applyFont="1" applyFill="1" applyBorder="1" applyAlignment="1">
      <alignment horizontal="center" vertical="center" wrapText="1"/>
    </xf>
    <xf numFmtId="0" fontId="59" fillId="72" borderId="88" xfId="0" applyFont="1" applyFill="1" applyBorder="1" applyAlignment="1">
      <alignment horizontal="center" vertical="center" wrapText="1"/>
    </xf>
    <xf numFmtId="0" fontId="59" fillId="72" borderId="89" xfId="0" applyFont="1" applyFill="1" applyBorder="1" applyAlignment="1">
      <alignment horizontal="center" vertical="center" wrapText="1"/>
    </xf>
    <xf numFmtId="0" fontId="59" fillId="72" borderId="90" xfId="0" applyFont="1" applyFill="1" applyBorder="1" applyAlignment="1">
      <alignment horizontal="center" vertical="center" wrapText="1"/>
    </xf>
    <xf numFmtId="0" fontId="27" fillId="0" borderId="0" xfId="0" applyFont="1" applyAlignment="1">
      <alignment horizontal="left" vertical="center" wrapText="1"/>
    </xf>
    <xf numFmtId="0" fontId="60" fillId="69" borderId="40" xfId="0" applyFont="1" applyFill="1" applyBorder="1" applyAlignment="1">
      <alignment horizontal="center" vertical="center" textRotation="255" wrapText="1"/>
    </xf>
    <xf numFmtId="0" fontId="60" fillId="69" borderId="43" xfId="0" applyFont="1" applyFill="1" applyBorder="1" applyAlignment="1">
      <alignment horizontal="center" vertical="center" textRotation="255" wrapText="1"/>
    </xf>
    <xf numFmtId="0" fontId="60" fillId="69" borderId="35" xfId="0" applyFont="1" applyFill="1" applyBorder="1" applyAlignment="1">
      <alignment horizontal="center" vertical="center" textRotation="255" wrapText="1"/>
    </xf>
    <xf numFmtId="0" fontId="46" fillId="71" borderId="46" xfId="0" applyFont="1" applyFill="1" applyBorder="1" applyAlignment="1">
      <alignment horizontal="center" vertical="center" wrapText="1"/>
    </xf>
    <xf numFmtId="0" fontId="46" fillId="71" borderId="9" xfId="0" applyFont="1" applyFill="1" applyBorder="1" applyAlignment="1">
      <alignment horizontal="center" vertical="center" wrapText="1"/>
    </xf>
    <xf numFmtId="0" fontId="46" fillId="71" borderId="10" xfId="0" applyFont="1" applyFill="1" applyBorder="1" applyAlignment="1">
      <alignment horizontal="center" vertical="center" wrapText="1"/>
    </xf>
    <xf numFmtId="0" fontId="46" fillId="50" borderId="0" xfId="0" applyFont="1" applyFill="1" applyAlignment="1">
      <alignment horizontal="center" vertical="center" wrapText="1"/>
    </xf>
    <xf numFmtId="0" fontId="4" fillId="53" borderId="1" xfId="0" applyFont="1" applyFill="1" applyBorder="1" applyAlignment="1">
      <alignment horizontal="center" vertical="center"/>
    </xf>
    <xf numFmtId="0" fontId="4" fillId="53" borderId="0" xfId="0" applyFont="1" applyFill="1" applyAlignment="1">
      <alignment horizontal="center" vertical="center"/>
    </xf>
    <xf numFmtId="0" fontId="59" fillId="53" borderId="86" xfId="0" applyFont="1" applyFill="1" applyBorder="1" applyAlignment="1">
      <alignment horizontal="center" vertical="center" wrapText="1"/>
    </xf>
    <xf numFmtId="0" fontId="59" fillId="53" borderId="85" xfId="0" applyFont="1" applyFill="1" applyBorder="1" applyAlignment="1">
      <alignment horizontal="center" vertical="center" wrapText="1"/>
    </xf>
    <xf numFmtId="0" fontId="59" fillId="53" borderId="87" xfId="0" applyFont="1" applyFill="1" applyBorder="1" applyAlignment="1">
      <alignment horizontal="center" vertical="center" wrapText="1"/>
    </xf>
    <xf numFmtId="0" fontId="59" fillId="53" borderId="88" xfId="0" applyFont="1" applyFill="1" applyBorder="1" applyAlignment="1">
      <alignment horizontal="center" vertical="center" wrapText="1"/>
    </xf>
    <xf numFmtId="0" fontId="59" fillId="53" borderId="89" xfId="0" applyFont="1" applyFill="1" applyBorder="1" applyAlignment="1">
      <alignment horizontal="center" vertical="center" wrapText="1"/>
    </xf>
    <xf numFmtId="0" fontId="59" fillId="53" borderId="90" xfId="0" applyFont="1" applyFill="1" applyBorder="1" applyAlignment="1">
      <alignment horizontal="center" vertical="center" wrapText="1"/>
    </xf>
    <xf numFmtId="0" fontId="59" fillId="65" borderId="86" xfId="0" applyFont="1" applyFill="1" applyBorder="1" applyAlignment="1">
      <alignment horizontal="center" vertical="center" wrapText="1"/>
    </xf>
    <xf numFmtId="0" fontId="59" fillId="65" borderId="85" xfId="0" applyFont="1" applyFill="1" applyBorder="1" applyAlignment="1">
      <alignment horizontal="center" vertical="center" wrapText="1"/>
    </xf>
    <xf numFmtId="0" fontId="59" fillId="65" borderId="87" xfId="0" applyFont="1" applyFill="1" applyBorder="1" applyAlignment="1">
      <alignment horizontal="center" vertical="center" wrapText="1"/>
    </xf>
    <xf numFmtId="0" fontId="59" fillId="65" borderId="88" xfId="0" applyFont="1" applyFill="1" applyBorder="1" applyAlignment="1">
      <alignment horizontal="center" vertical="center" wrapText="1"/>
    </xf>
    <xf numFmtId="0" fontId="59" fillId="65" borderId="89" xfId="0" applyFont="1" applyFill="1" applyBorder="1" applyAlignment="1">
      <alignment horizontal="center" vertical="center" wrapText="1"/>
    </xf>
    <xf numFmtId="0" fontId="59" fillId="65" borderId="90" xfId="0" applyFont="1" applyFill="1" applyBorder="1" applyAlignment="1">
      <alignment horizontal="center" vertical="center" wrapText="1"/>
    </xf>
    <xf numFmtId="0" fontId="64" fillId="61" borderId="181" xfId="0" applyFont="1" applyFill="1" applyBorder="1" applyAlignment="1">
      <alignment horizontal="center" vertical="center" wrapText="1"/>
    </xf>
    <xf numFmtId="0" fontId="64" fillId="61" borderId="180" xfId="0" applyFont="1" applyFill="1" applyBorder="1" applyAlignment="1">
      <alignment horizontal="center" vertical="center" wrapText="1"/>
    </xf>
    <xf numFmtId="0" fontId="64" fillId="61" borderId="166" xfId="0" applyFont="1" applyFill="1" applyBorder="1" applyAlignment="1">
      <alignment horizontal="center" vertical="center" wrapText="1"/>
    </xf>
    <xf numFmtId="0" fontId="70" fillId="52" borderId="165" xfId="0" applyFont="1" applyFill="1" applyBorder="1" applyAlignment="1">
      <alignment horizontal="center" vertical="center"/>
    </xf>
    <xf numFmtId="0" fontId="63" fillId="52" borderId="178" xfId="0" applyFont="1" applyFill="1" applyBorder="1" applyAlignment="1">
      <alignment horizontal="center" vertical="center"/>
    </xf>
    <xf numFmtId="0" fontId="63" fillId="52" borderId="177" xfId="0" applyFont="1" applyFill="1" applyBorder="1" applyAlignment="1">
      <alignment horizontal="center" vertical="center"/>
    </xf>
    <xf numFmtId="0" fontId="63" fillId="52" borderId="204" xfId="0" applyFont="1" applyFill="1" applyBorder="1" applyAlignment="1">
      <alignment horizontal="center" vertical="center"/>
    </xf>
    <xf numFmtId="0" fontId="63" fillId="52" borderId="196" xfId="0" applyFont="1" applyFill="1" applyBorder="1" applyAlignment="1">
      <alignment horizontal="center" vertical="center"/>
    </xf>
    <xf numFmtId="0" fontId="63" fillId="52" borderId="193" xfId="0" applyFont="1" applyFill="1" applyBorder="1" applyAlignment="1">
      <alignment horizontal="center" vertical="center"/>
    </xf>
    <xf numFmtId="0" fontId="63" fillId="52" borderId="205" xfId="0" applyFont="1" applyFill="1" applyBorder="1" applyAlignment="1">
      <alignment horizontal="center" vertical="center"/>
    </xf>
    <xf numFmtId="0" fontId="63" fillId="74" borderId="170" xfId="0" applyFont="1" applyFill="1" applyBorder="1" applyAlignment="1">
      <alignment horizontal="center" vertical="center"/>
    </xf>
    <xf numFmtId="0" fontId="63" fillId="74" borderId="169" xfId="0" applyFont="1" applyFill="1" applyBorder="1" applyAlignment="1">
      <alignment horizontal="center" vertical="center"/>
    </xf>
    <xf numFmtId="0" fontId="63" fillId="74" borderId="168" xfId="0" applyFont="1" applyFill="1" applyBorder="1" applyAlignment="1">
      <alignment horizontal="center" vertical="center"/>
    </xf>
    <xf numFmtId="0" fontId="63" fillId="74" borderId="167" xfId="0" applyFont="1" applyFill="1" applyBorder="1" applyAlignment="1">
      <alignment horizontal="center" vertical="center"/>
    </xf>
    <xf numFmtId="0" fontId="64" fillId="61" borderId="194" xfId="0" applyFont="1" applyFill="1" applyBorder="1" applyAlignment="1">
      <alignment horizontal="left" vertical="center" wrapText="1"/>
    </xf>
    <xf numFmtId="0" fontId="64" fillId="61" borderId="193" xfId="0" applyFont="1" applyFill="1" applyBorder="1" applyAlignment="1">
      <alignment horizontal="left" vertical="center" wrapText="1"/>
    </xf>
    <xf numFmtId="0" fontId="64" fillId="61" borderId="205" xfId="0" applyFont="1" applyFill="1" applyBorder="1" applyAlignment="1">
      <alignment horizontal="left" vertical="center" wrapText="1"/>
    </xf>
    <xf numFmtId="0" fontId="88" fillId="51" borderId="178" xfId="0" applyFont="1" applyFill="1" applyBorder="1" applyAlignment="1">
      <alignment horizontal="center" vertical="center" wrapText="1"/>
    </xf>
    <xf numFmtId="0" fontId="88" fillId="51" borderId="177" xfId="0" applyFont="1" applyFill="1" applyBorder="1" applyAlignment="1">
      <alignment horizontal="center" vertical="center" wrapText="1"/>
    </xf>
    <xf numFmtId="0" fontId="88" fillId="51" borderId="176" xfId="0" applyFont="1" applyFill="1" applyBorder="1" applyAlignment="1">
      <alignment horizontal="center" vertical="center" wrapText="1"/>
    </xf>
    <xf numFmtId="0" fontId="88" fillId="51" borderId="175" xfId="0" applyFont="1" applyFill="1" applyBorder="1" applyAlignment="1">
      <alignment horizontal="center" vertical="center" wrapText="1"/>
    </xf>
    <xf numFmtId="0" fontId="88" fillId="51" borderId="0" xfId="0" applyFont="1" applyFill="1" applyAlignment="1">
      <alignment horizontal="center" vertical="center" wrapText="1"/>
    </xf>
    <xf numFmtId="0" fontId="88" fillId="51" borderId="174" xfId="0" applyFont="1" applyFill="1" applyBorder="1" applyAlignment="1">
      <alignment horizontal="center" vertical="center" wrapText="1"/>
    </xf>
    <xf numFmtId="0" fontId="88" fillId="51" borderId="196" xfId="0" applyFont="1" applyFill="1" applyBorder="1" applyAlignment="1">
      <alignment horizontal="center" vertical="center" wrapText="1"/>
    </xf>
    <xf numFmtId="0" fontId="88" fillId="51" borderId="193" xfId="0" applyFont="1" applyFill="1" applyBorder="1" applyAlignment="1">
      <alignment horizontal="center" vertical="center" wrapText="1"/>
    </xf>
    <xf numFmtId="0" fontId="88" fillId="51" borderId="195" xfId="0" applyFont="1" applyFill="1" applyBorder="1" applyAlignment="1">
      <alignment horizontal="center" vertical="center" wrapText="1"/>
    </xf>
    <xf numFmtId="0" fontId="88" fillId="51" borderId="173" xfId="0" applyFont="1" applyFill="1" applyBorder="1" applyAlignment="1">
      <alignment horizontal="center" vertical="center" wrapText="1"/>
    </xf>
    <xf numFmtId="0" fontId="88" fillId="51" borderId="172" xfId="0" applyFont="1" applyFill="1" applyBorder="1" applyAlignment="1">
      <alignment horizontal="center" vertical="center" wrapText="1"/>
    </xf>
    <xf numFmtId="0" fontId="88" fillId="51" borderId="171" xfId="0" applyFont="1" applyFill="1" applyBorder="1" applyAlignment="1">
      <alignment horizontal="center" vertical="center" wrapText="1"/>
    </xf>
    <xf numFmtId="0" fontId="129" fillId="51" borderId="189" xfId="0" applyFont="1" applyFill="1" applyBorder="1" applyAlignment="1">
      <alignment horizontal="center" vertical="center"/>
    </xf>
    <xf numFmtId="0" fontId="129" fillId="51" borderId="188" xfId="0" applyFont="1" applyFill="1" applyBorder="1" applyAlignment="1">
      <alignment horizontal="center" vertical="center"/>
    </xf>
    <xf numFmtId="0" fontId="129" fillId="51" borderId="207" xfId="0" applyFont="1" applyFill="1" applyBorder="1" applyAlignment="1">
      <alignment horizontal="center" vertical="center"/>
    </xf>
    <xf numFmtId="0" fontId="129" fillId="51" borderId="187" xfId="0" applyFont="1" applyFill="1" applyBorder="1" applyAlignment="1">
      <alignment horizontal="center" vertical="center"/>
    </xf>
    <xf numFmtId="0" fontId="70" fillId="52" borderId="166" xfId="0" applyFont="1" applyFill="1" applyBorder="1" applyAlignment="1">
      <alignment horizontal="center" vertical="center"/>
    </xf>
    <xf numFmtId="0" fontId="130" fillId="51" borderId="189" xfId="0" applyFont="1" applyFill="1" applyBorder="1" applyAlignment="1">
      <alignment horizontal="center" vertical="center"/>
    </xf>
    <xf numFmtId="0" fontId="130" fillId="51" borderId="188" xfId="0" applyFont="1" applyFill="1" applyBorder="1" applyAlignment="1">
      <alignment horizontal="center" vertical="center"/>
    </xf>
    <xf numFmtId="0" fontId="130" fillId="51" borderId="187" xfId="0" applyFont="1" applyFill="1" applyBorder="1" applyAlignment="1">
      <alignment horizontal="center" vertical="center"/>
    </xf>
    <xf numFmtId="0" fontId="63" fillId="52" borderId="162" xfId="0" applyFont="1" applyFill="1" applyBorder="1" applyAlignment="1">
      <alignment horizontal="center" vertical="center"/>
    </xf>
    <xf numFmtId="0" fontId="63" fillId="52" borderId="161" xfId="0" applyFont="1" applyFill="1" applyBorder="1" applyAlignment="1">
      <alignment horizontal="center" vertical="center"/>
    </xf>
    <xf numFmtId="0" fontId="63" fillId="52" borderId="160" xfId="0" applyFont="1" applyFill="1" applyBorder="1" applyAlignment="1">
      <alignment horizontal="center" vertical="center"/>
    </xf>
    <xf numFmtId="0" fontId="79" fillId="0" borderId="184" xfId="0" applyFont="1" applyBorder="1" applyAlignment="1">
      <alignment horizontal="center"/>
    </xf>
    <xf numFmtId="0" fontId="79" fillId="0" borderId="183" xfId="0" applyFont="1" applyBorder="1" applyAlignment="1">
      <alignment horizontal="center"/>
    </xf>
    <xf numFmtId="0" fontId="79" fillId="0" borderId="182" xfId="0" applyFont="1" applyBorder="1" applyAlignment="1">
      <alignment horizontal="center"/>
    </xf>
    <xf numFmtId="0" fontId="79" fillId="0" borderId="175" xfId="0" applyFont="1" applyBorder="1" applyAlignment="1">
      <alignment horizontal="center"/>
    </xf>
    <xf numFmtId="0" fontId="79" fillId="0" borderId="174" xfId="0" applyFont="1" applyBorder="1" applyAlignment="1">
      <alignment horizontal="center"/>
    </xf>
    <xf numFmtId="0" fontId="79" fillId="0" borderId="196" xfId="0" applyFont="1" applyBorder="1" applyAlignment="1">
      <alignment horizontal="center"/>
    </xf>
    <xf numFmtId="0" fontId="79" fillId="0" borderId="193" xfId="0" applyFont="1" applyBorder="1" applyAlignment="1">
      <alignment horizontal="center"/>
    </xf>
    <xf numFmtId="0" fontId="79" fillId="0" borderId="195" xfId="0" applyFont="1" applyBorder="1" applyAlignment="1">
      <alignment horizontal="center"/>
    </xf>
    <xf numFmtId="0" fontId="132" fillId="53" borderId="198" xfId="116" applyFont="1" applyFill="1" applyBorder="1" applyAlignment="1">
      <alignment horizontal="center" vertical="center" wrapText="1"/>
    </xf>
    <xf numFmtId="0" fontId="132" fillId="53" borderId="183" xfId="116" applyFont="1" applyFill="1" applyBorder="1" applyAlignment="1">
      <alignment horizontal="center" vertical="center" wrapText="1"/>
    </xf>
    <xf numFmtId="0" fontId="132" fillId="53" borderId="197" xfId="116" applyFont="1" applyFill="1" applyBorder="1" applyAlignment="1">
      <alignment horizontal="center" vertical="center" wrapText="1"/>
    </xf>
    <xf numFmtId="0" fontId="132" fillId="53" borderId="0" xfId="116" applyFont="1" applyFill="1" applyAlignment="1">
      <alignment horizontal="center" vertical="center" wrapText="1"/>
    </xf>
    <xf numFmtId="0" fontId="132" fillId="53" borderId="194" xfId="116" applyFont="1" applyFill="1" applyBorder="1" applyAlignment="1">
      <alignment horizontal="center" vertical="center" wrapText="1"/>
    </xf>
    <xf numFmtId="0" fontId="132" fillId="53" borderId="193" xfId="116" applyFont="1" applyFill="1" applyBorder="1" applyAlignment="1">
      <alignment horizontal="center" vertical="center" wrapText="1"/>
    </xf>
    <xf numFmtId="0" fontId="0" fillId="0" borderId="183" xfId="0" applyBorder="1" applyAlignment="1">
      <alignment horizontal="center"/>
    </xf>
    <xf numFmtId="0" fontId="63" fillId="74" borderId="181" xfId="0" applyFont="1" applyFill="1" applyBorder="1" applyAlignment="1">
      <alignment horizontal="center" vertical="center"/>
    </xf>
    <xf numFmtId="0" fontId="63" fillId="74" borderId="180" xfId="0" applyFont="1" applyFill="1" applyBorder="1" applyAlignment="1">
      <alignment horizontal="center" vertical="center"/>
    </xf>
    <xf numFmtId="0" fontId="127" fillId="85" borderId="166" xfId="0" applyFont="1" applyFill="1" applyBorder="1" applyAlignment="1">
      <alignment horizontal="center" vertical="center"/>
    </xf>
    <xf numFmtId="0" fontId="127" fillId="85" borderId="165" xfId="0" applyFont="1" applyFill="1" applyBorder="1" applyAlignment="1">
      <alignment horizontal="center" vertical="center"/>
    </xf>
    <xf numFmtId="0" fontId="127" fillId="85" borderId="203" xfId="0" applyFont="1" applyFill="1" applyBorder="1" applyAlignment="1">
      <alignment horizontal="center" vertical="center"/>
    </xf>
    <xf numFmtId="0" fontId="127" fillId="85" borderId="201" xfId="0" applyFont="1" applyFill="1" applyBorder="1" applyAlignment="1">
      <alignment horizontal="center" vertical="center"/>
    </xf>
    <xf numFmtId="0" fontId="127" fillId="85" borderId="162" xfId="0" applyFont="1" applyFill="1" applyBorder="1" applyAlignment="1">
      <alignment horizontal="center" vertical="center"/>
    </xf>
    <xf numFmtId="0" fontId="127" fillId="85" borderId="161" xfId="0" applyFont="1" applyFill="1" applyBorder="1" applyAlignment="1">
      <alignment horizontal="center" vertical="center"/>
    </xf>
    <xf numFmtId="0" fontId="87" fillId="50" borderId="165" xfId="0" applyFont="1" applyFill="1" applyBorder="1" applyAlignment="1">
      <alignment horizontal="center" vertical="center"/>
    </xf>
    <xf numFmtId="0" fontId="87" fillId="50" borderId="201" xfId="0" applyFont="1" applyFill="1" applyBorder="1" applyAlignment="1">
      <alignment horizontal="center" vertical="center"/>
    </xf>
    <xf numFmtId="0" fontId="87" fillId="50" borderId="161" xfId="0" applyFont="1" applyFill="1" applyBorder="1" applyAlignment="1">
      <alignment horizontal="center" vertical="center"/>
    </xf>
    <xf numFmtId="0" fontId="62" fillId="0" borderId="165" xfId="0" applyFont="1" applyBorder="1" applyAlignment="1">
      <alignment horizontal="center" vertical="center" wrapText="1"/>
    </xf>
    <xf numFmtId="0" fontId="62" fillId="0" borderId="164" xfId="0" applyFont="1" applyBorder="1" applyAlignment="1">
      <alignment horizontal="center" vertical="center" wrapText="1"/>
    </xf>
    <xf numFmtId="0" fontId="62" fillId="0" borderId="181" xfId="0" applyFont="1" applyBorder="1" applyAlignment="1">
      <alignment horizontal="center" vertical="center" wrapText="1"/>
    </xf>
    <xf numFmtId="0" fontId="62" fillId="0" borderId="180" xfId="0" applyFont="1" applyBorder="1" applyAlignment="1">
      <alignment horizontal="center" vertical="center" wrapText="1"/>
    </xf>
    <xf numFmtId="0" fontId="62" fillId="0" borderId="179" xfId="0" applyFont="1" applyBorder="1" applyAlignment="1">
      <alignment horizontal="center" vertical="center" wrapText="1"/>
    </xf>
    <xf numFmtId="0" fontId="62" fillId="0" borderId="166" xfId="0" applyFont="1" applyBorder="1" applyAlignment="1">
      <alignment horizontal="center" vertical="center" wrapText="1"/>
    </xf>
    <xf numFmtId="0" fontId="128" fillId="50" borderId="165" xfId="0" applyFont="1" applyFill="1" applyBorder="1" applyAlignment="1">
      <alignment horizontal="center" vertical="center"/>
    </xf>
    <xf numFmtId="0" fontId="63" fillId="74" borderId="186" xfId="0" applyFont="1" applyFill="1" applyBorder="1" applyAlignment="1">
      <alignment horizontal="center" vertical="center"/>
    </xf>
    <xf numFmtId="0" fontId="63" fillId="74" borderId="185" xfId="0" applyFont="1" applyFill="1" applyBorder="1" applyAlignment="1">
      <alignment horizontal="center" vertical="center"/>
    </xf>
    <xf numFmtId="0" fontId="131" fillId="51" borderId="192" xfId="0" applyFont="1" applyFill="1" applyBorder="1" applyAlignment="1">
      <alignment horizontal="center" vertical="center"/>
    </xf>
    <xf numFmtId="0" fontId="131" fillId="51" borderId="191" xfId="0" applyFont="1" applyFill="1" applyBorder="1" applyAlignment="1">
      <alignment horizontal="center" vertical="center"/>
    </xf>
    <xf numFmtId="0" fontId="131" fillId="51" borderId="190" xfId="0" applyFont="1" applyFill="1" applyBorder="1" applyAlignment="1">
      <alignment horizontal="center" vertical="center"/>
    </xf>
    <xf numFmtId="0" fontId="0" fillId="0" borderId="163" xfId="0" applyBorder="1" applyAlignment="1">
      <alignment horizontal="center"/>
    </xf>
    <xf numFmtId="0" fontId="62" fillId="0" borderId="201" xfId="0" applyFont="1" applyBorder="1" applyAlignment="1">
      <alignment horizontal="center" vertical="center" wrapText="1"/>
    </xf>
    <xf numFmtId="0" fontId="62" fillId="0" borderId="202" xfId="0" applyFont="1" applyBorder="1" applyAlignment="1">
      <alignment horizontal="center" vertical="center" wrapText="1"/>
    </xf>
    <xf numFmtId="0" fontId="62" fillId="0" borderId="161" xfId="0" applyFont="1" applyBorder="1" applyAlignment="1">
      <alignment horizontal="center" vertical="center" wrapText="1"/>
    </xf>
    <xf numFmtId="0" fontId="62" fillId="0" borderId="160" xfId="0" applyFont="1" applyBorder="1" applyAlignment="1">
      <alignment horizontal="center" vertical="center" wrapText="1"/>
    </xf>
    <xf numFmtId="0" fontId="62" fillId="0" borderId="0" xfId="0" applyFont="1" applyAlignment="1">
      <alignment horizontal="center" vertical="center"/>
    </xf>
    <xf numFmtId="0" fontId="0" fillId="0" borderId="7" xfId="0" applyBorder="1" applyAlignment="1">
      <alignment horizontal="center"/>
    </xf>
    <xf numFmtId="0" fontId="0" fillId="0" borderId="41" xfId="0"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53" xfId="0" applyFont="1" applyBorder="1" applyAlignment="1">
      <alignment horizontal="center"/>
    </xf>
    <xf numFmtId="0" fontId="62" fillId="0" borderId="11" xfId="0" applyFont="1" applyBorder="1" applyAlignment="1">
      <alignment horizontal="center"/>
    </xf>
    <xf numFmtId="0" fontId="63" fillId="0" borderId="12" xfId="0" applyFont="1" applyBorder="1" applyAlignment="1">
      <alignment horizontal="center"/>
    </xf>
    <xf numFmtId="0" fontId="63" fillId="0" borderId="13" xfId="0" applyFont="1" applyBorder="1" applyAlignment="1">
      <alignment horizontal="center"/>
    </xf>
    <xf numFmtId="0" fontId="63" fillId="0" borderId="53" xfId="0" applyFont="1" applyBorder="1" applyAlignment="1">
      <alignment horizontal="center"/>
    </xf>
    <xf numFmtId="0" fontId="62" fillId="0" borderId="7" xfId="0" applyFont="1" applyBorder="1" applyAlignment="1">
      <alignment horizontal="center"/>
    </xf>
    <xf numFmtId="0" fontId="62" fillId="0" borderId="8" xfId="0" applyFont="1" applyBorder="1" applyAlignment="1">
      <alignment horizontal="center"/>
    </xf>
    <xf numFmtId="0" fontId="62" fillId="0" borderId="41" xfId="0" applyFont="1" applyBorder="1" applyAlignment="1">
      <alignment horizontal="center"/>
    </xf>
    <xf numFmtId="0" fontId="62" fillId="0" borderId="20" xfId="0" applyFont="1" applyBorder="1" applyAlignment="1">
      <alignment horizontal="center" vertical="center"/>
    </xf>
    <xf numFmtId="16" fontId="104" fillId="56" borderId="4" xfId="116" applyNumberFormat="1" applyFont="1" applyFill="1" applyBorder="1" applyAlignment="1" applyProtection="1">
      <alignment horizontal="center" vertical="center"/>
      <protection locked="0"/>
    </xf>
    <xf numFmtId="0" fontId="104" fillId="70" borderId="5" xfId="116" applyFont="1" applyFill="1" applyBorder="1" applyAlignment="1" applyProtection="1">
      <alignment horizontal="center" vertical="center"/>
      <protection locked="0"/>
    </xf>
    <xf numFmtId="0" fontId="104" fillId="71" borderId="5" xfId="116" applyFont="1" applyFill="1" applyBorder="1" applyAlignment="1" applyProtection="1">
      <alignment horizontal="center" vertical="center"/>
      <protection locked="0"/>
    </xf>
    <xf numFmtId="0" fontId="104" fillId="56" borderId="95" xfId="116" applyFont="1" applyFill="1" applyBorder="1" applyAlignment="1" applyProtection="1">
      <alignment horizontal="center" vertical="center"/>
      <protection locked="0"/>
    </xf>
    <xf numFmtId="0" fontId="104" fillId="70" borderId="18" xfId="116" applyFont="1" applyFill="1" applyBorder="1" applyAlignment="1" applyProtection="1">
      <alignment horizontal="center" vertical="center"/>
      <protection locked="0"/>
    </xf>
    <xf numFmtId="0" fontId="104" fillId="71" borderId="18" xfId="116" applyFont="1" applyFill="1" applyBorder="1" applyAlignment="1" applyProtection="1">
      <alignment horizontal="center" vertical="center"/>
      <protection locked="0"/>
    </xf>
    <xf numFmtId="0" fontId="104" fillId="56" borderId="96" xfId="116" applyFont="1" applyFill="1" applyBorder="1" applyAlignment="1" applyProtection="1">
      <alignment horizontal="center" vertical="center"/>
      <protection locked="0"/>
    </xf>
    <xf numFmtId="0" fontId="104" fillId="70" borderId="64" xfId="116" applyFont="1" applyFill="1" applyBorder="1" applyAlignment="1" applyProtection="1">
      <alignment horizontal="center" vertical="center"/>
      <protection locked="0"/>
    </xf>
    <xf numFmtId="0" fontId="104" fillId="71" borderId="64" xfId="116" applyFont="1" applyFill="1" applyBorder="1" applyAlignment="1" applyProtection="1">
      <alignment horizontal="center" vertical="center"/>
      <protection locked="0"/>
    </xf>
    <xf numFmtId="0" fontId="70" fillId="106" borderId="76" xfId="116" applyFont="1" applyFill="1" applyBorder="1" applyAlignment="1" applyProtection="1">
      <alignment horizontal="center" vertical="center" wrapText="1"/>
      <protection locked="0"/>
    </xf>
    <xf numFmtId="0" fontId="70" fillId="106" borderId="93" xfId="116" applyFont="1" applyFill="1" applyBorder="1" applyAlignment="1" applyProtection="1">
      <alignment horizontal="center" vertical="center" wrapText="1"/>
      <protection locked="0"/>
    </xf>
    <xf numFmtId="0" fontId="70" fillId="106" borderId="94" xfId="116" applyFont="1" applyFill="1" applyBorder="1" applyAlignment="1" applyProtection="1">
      <alignment horizontal="center" vertical="center" wrapText="1"/>
      <protection locked="0"/>
    </xf>
    <xf numFmtId="0" fontId="88" fillId="0" borderId="251" xfId="0" applyFont="1" applyBorder="1" applyAlignment="1">
      <alignment horizontal="center" vertical="center"/>
    </xf>
    <xf numFmtId="0" fontId="88" fillId="0" borderId="252" xfId="0" applyFont="1" applyBorder="1" applyAlignment="1">
      <alignment horizontal="center" vertical="center"/>
    </xf>
    <xf numFmtId="0" fontId="88" fillId="0" borderId="252" xfId="0" applyFont="1" applyBorder="1" applyAlignment="1">
      <alignment horizontal="center" vertical="center"/>
    </xf>
    <xf numFmtId="0" fontId="95" fillId="82" borderId="253" xfId="116" applyFont="1" applyFill="1" applyBorder="1" applyAlignment="1">
      <alignment horizontal="center" vertical="center"/>
    </xf>
    <xf numFmtId="0" fontId="70" fillId="61" borderId="254" xfId="116" applyFont="1" applyFill="1" applyBorder="1" applyAlignment="1" applyProtection="1">
      <alignment horizontal="center" vertical="center"/>
      <protection locked="0"/>
    </xf>
    <xf numFmtId="0" fontId="70" fillId="61" borderId="255" xfId="116" applyFont="1" applyFill="1" applyBorder="1" applyAlignment="1" applyProtection="1">
      <alignment horizontal="center" vertical="center"/>
      <protection locked="0"/>
    </xf>
    <xf numFmtId="0" fontId="70" fillId="61" borderId="256" xfId="116" applyFont="1" applyFill="1" applyBorder="1" applyAlignment="1" applyProtection="1">
      <alignment horizontal="center" vertical="center"/>
      <protection locked="0"/>
    </xf>
    <xf numFmtId="0" fontId="70" fillId="61" borderId="257" xfId="116" applyFont="1" applyFill="1" applyBorder="1" applyAlignment="1" applyProtection="1">
      <alignment horizontal="center" vertical="center"/>
      <protection locked="0"/>
    </xf>
    <xf numFmtId="0" fontId="70" fillId="61" borderId="258" xfId="116" applyFont="1" applyFill="1" applyBorder="1" applyAlignment="1" applyProtection="1">
      <alignment horizontal="center" vertical="center"/>
      <protection locked="0"/>
    </xf>
    <xf numFmtId="0" fontId="70" fillId="61" borderId="259" xfId="116" applyFont="1" applyFill="1" applyBorder="1" applyAlignment="1" applyProtection="1">
      <alignment horizontal="center" vertical="center"/>
      <protection locked="0"/>
    </xf>
  </cellXfs>
  <cellStyles count="119">
    <cellStyle name="20% - Énfasis1 2" xfId="2" xr:uid="{00000000-0005-0000-0000-000000000000}"/>
    <cellStyle name="20% - Énfasis1 3" xfId="3" xr:uid="{00000000-0005-0000-0000-000001000000}"/>
    <cellStyle name="20% - Énfasis2 2" xfId="4" xr:uid="{00000000-0005-0000-0000-000002000000}"/>
    <cellStyle name="20% - Énfasis2 3" xfId="5" xr:uid="{00000000-0005-0000-0000-000003000000}"/>
    <cellStyle name="20% - Énfasis3 2" xfId="6" xr:uid="{00000000-0005-0000-0000-000004000000}"/>
    <cellStyle name="20% - Énfasis3 3" xfId="7" xr:uid="{00000000-0005-0000-0000-000005000000}"/>
    <cellStyle name="20% - Énfasis4 2" xfId="8" xr:uid="{00000000-0005-0000-0000-000006000000}"/>
    <cellStyle name="20% - Énfasis4 3" xfId="9" xr:uid="{00000000-0005-0000-0000-000007000000}"/>
    <cellStyle name="20% - Énfasis5 2" xfId="10" xr:uid="{00000000-0005-0000-0000-000008000000}"/>
    <cellStyle name="20% - Énfasis5 3" xfId="11" xr:uid="{00000000-0005-0000-0000-000009000000}"/>
    <cellStyle name="20% - Énfasis6 2" xfId="12" xr:uid="{00000000-0005-0000-0000-00000A000000}"/>
    <cellStyle name="20% - Énfasis6 3" xfId="13" xr:uid="{00000000-0005-0000-0000-00000B000000}"/>
    <cellStyle name="40% - Énfasis1 2" xfId="14" xr:uid="{00000000-0005-0000-0000-00000C000000}"/>
    <cellStyle name="40% - Énfasis1 3" xfId="15" xr:uid="{00000000-0005-0000-0000-00000D000000}"/>
    <cellStyle name="40% - Énfasis2 2" xfId="16" xr:uid="{00000000-0005-0000-0000-00000E000000}"/>
    <cellStyle name="40% - Énfasis2 3" xfId="17" xr:uid="{00000000-0005-0000-0000-00000F000000}"/>
    <cellStyle name="40% - Énfasis3 2" xfId="18" xr:uid="{00000000-0005-0000-0000-000010000000}"/>
    <cellStyle name="40% - Énfasis3 3" xfId="19" xr:uid="{00000000-0005-0000-0000-000011000000}"/>
    <cellStyle name="40% - Énfasis4 2" xfId="20" xr:uid="{00000000-0005-0000-0000-000012000000}"/>
    <cellStyle name="40% - Énfasis4 3" xfId="21" xr:uid="{00000000-0005-0000-0000-000013000000}"/>
    <cellStyle name="40% - Énfasis5 2" xfId="22" xr:uid="{00000000-0005-0000-0000-000014000000}"/>
    <cellStyle name="40% - Énfasis5 3" xfId="23" xr:uid="{00000000-0005-0000-0000-000015000000}"/>
    <cellStyle name="40% - Énfasis6 2" xfId="24" xr:uid="{00000000-0005-0000-0000-000016000000}"/>
    <cellStyle name="40% - Énfasis6 3" xfId="25" xr:uid="{00000000-0005-0000-0000-000017000000}"/>
    <cellStyle name="60% - Énfasis1 2" xfId="26" xr:uid="{00000000-0005-0000-0000-000018000000}"/>
    <cellStyle name="60% - Énfasis1 3" xfId="27" xr:uid="{00000000-0005-0000-0000-000019000000}"/>
    <cellStyle name="60% - Énfasis2 2" xfId="28" xr:uid="{00000000-0005-0000-0000-00001A000000}"/>
    <cellStyle name="60% - Énfasis2 3" xfId="29" xr:uid="{00000000-0005-0000-0000-00001B000000}"/>
    <cellStyle name="60% - Énfasis3 2" xfId="30" xr:uid="{00000000-0005-0000-0000-00001C000000}"/>
    <cellStyle name="60% - Énfasis3 3" xfId="31" xr:uid="{00000000-0005-0000-0000-00001D000000}"/>
    <cellStyle name="60% - Énfasis4 2" xfId="32" xr:uid="{00000000-0005-0000-0000-00001E000000}"/>
    <cellStyle name="60% - Énfasis4 3" xfId="33" xr:uid="{00000000-0005-0000-0000-00001F000000}"/>
    <cellStyle name="60% - Énfasis5 2" xfId="34" xr:uid="{00000000-0005-0000-0000-000020000000}"/>
    <cellStyle name="60% - Énfasis5 3" xfId="35" xr:uid="{00000000-0005-0000-0000-000021000000}"/>
    <cellStyle name="60% - Énfasis6 2" xfId="36" xr:uid="{00000000-0005-0000-0000-000022000000}"/>
    <cellStyle name="60% - Énfasis6 3" xfId="37" xr:uid="{00000000-0005-0000-0000-000023000000}"/>
    <cellStyle name="Buena 2" xfId="38" xr:uid="{00000000-0005-0000-0000-000024000000}"/>
    <cellStyle name="Buena 3" xfId="39" xr:uid="{00000000-0005-0000-0000-000025000000}"/>
    <cellStyle name="Cálculo 2" xfId="40" xr:uid="{00000000-0005-0000-0000-000026000000}"/>
    <cellStyle name="Cálculo 3" xfId="41" xr:uid="{00000000-0005-0000-0000-000027000000}"/>
    <cellStyle name="Celda de comprobación" xfId="115" builtinId="23"/>
    <cellStyle name="Celda de comprobación 2" xfId="42" xr:uid="{00000000-0005-0000-0000-000029000000}"/>
    <cellStyle name="Celda de comprobación 3" xfId="43" xr:uid="{00000000-0005-0000-0000-00002A000000}"/>
    <cellStyle name="Celda vinculada 2" xfId="44" xr:uid="{00000000-0005-0000-0000-00002B000000}"/>
    <cellStyle name="Encabezado 1" xfId="114" builtinId="16"/>
    <cellStyle name="Encabezado 4 2" xfId="45" xr:uid="{00000000-0005-0000-0000-00002D000000}"/>
    <cellStyle name="Énfasis1 2" xfId="46" xr:uid="{00000000-0005-0000-0000-00002E000000}"/>
    <cellStyle name="Énfasis1 3" xfId="47" xr:uid="{00000000-0005-0000-0000-00002F000000}"/>
    <cellStyle name="Énfasis2 2" xfId="48" xr:uid="{00000000-0005-0000-0000-000030000000}"/>
    <cellStyle name="Énfasis2 3" xfId="49" xr:uid="{00000000-0005-0000-0000-000031000000}"/>
    <cellStyle name="Énfasis3 2" xfId="50" xr:uid="{00000000-0005-0000-0000-000032000000}"/>
    <cellStyle name="Énfasis3 3" xfId="51" xr:uid="{00000000-0005-0000-0000-000033000000}"/>
    <cellStyle name="Énfasis4 2" xfId="52" xr:uid="{00000000-0005-0000-0000-000034000000}"/>
    <cellStyle name="Énfasis4 3" xfId="53" xr:uid="{00000000-0005-0000-0000-000035000000}"/>
    <cellStyle name="Énfasis5 2" xfId="54" xr:uid="{00000000-0005-0000-0000-000036000000}"/>
    <cellStyle name="Énfasis5 3" xfId="55" xr:uid="{00000000-0005-0000-0000-000037000000}"/>
    <cellStyle name="Énfasis6 2" xfId="56" xr:uid="{00000000-0005-0000-0000-000038000000}"/>
    <cellStyle name="Énfasis6 3" xfId="57" xr:uid="{00000000-0005-0000-0000-000039000000}"/>
    <cellStyle name="Entrada 2" xfId="58" xr:uid="{00000000-0005-0000-0000-00003A000000}"/>
    <cellStyle name="Entrada 3" xfId="59" xr:uid="{00000000-0005-0000-0000-00003B000000}"/>
    <cellStyle name="Euro" xfId="60" xr:uid="{00000000-0005-0000-0000-00003C000000}"/>
    <cellStyle name="Excel Built-in Normal" xfId="111" xr:uid="{00000000-0005-0000-0000-00003D000000}"/>
    <cellStyle name="Incorrecto 2" xfId="61" xr:uid="{00000000-0005-0000-0000-00003E000000}"/>
    <cellStyle name="Incorrecto 3" xfId="62" xr:uid="{00000000-0005-0000-0000-00003F000000}"/>
    <cellStyle name="Millares 2" xfId="63" xr:uid="{00000000-0005-0000-0000-000040000000}"/>
    <cellStyle name="Moneda 2" xfId="64" xr:uid="{00000000-0005-0000-0000-000041000000}"/>
    <cellStyle name="Neutral 2" xfId="65" xr:uid="{00000000-0005-0000-0000-000042000000}"/>
    <cellStyle name="Neutral 3" xfId="66" xr:uid="{00000000-0005-0000-0000-000043000000}"/>
    <cellStyle name="Nor}al" xfId="67" xr:uid="{00000000-0005-0000-0000-000044000000}"/>
    <cellStyle name="Normal" xfId="0" builtinId="0"/>
    <cellStyle name="Normal 10" xfId="116" xr:uid="{00000000-0005-0000-0000-000046000000}"/>
    <cellStyle name="Normal 11" xfId="117" xr:uid="{00000000-0005-0000-0000-000047000000}"/>
    <cellStyle name="Normal 2" xfId="68" xr:uid="{00000000-0005-0000-0000-000048000000}"/>
    <cellStyle name="Normal 2 2" xfId="69" xr:uid="{00000000-0005-0000-0000-000049000000}"/>
    <cellStyle name="Normal 2 3" xfId="1" xr:uid="{00000000-0005-0000-0000-00004A000000}"/>
    <cellStyle name="Normal 2 4" xfId="112" xr:uid="{00000000-0005-0000-0000-00004B000000}"/>
    <cellStyle name="Normal 3" xfId="70" xr:uid="{00000000-0005-0000-0000-00004C000000}"/>
    <cellStyle name="Normal 3 2" xfId="71" xr:uid="{00000000-0005-0000-0000-00004D000000}"/>
    <cellStyle name="Normal 3 3" xfId="72" xr:uid="{00000000-0005-0000-0000-00004E000000}"/>
    <cellStyle name="Normal 4" xfId="73" xr:uid="{00000000-0005-0000-0000-00004F000000}"/>
    <cellStyle name="Normal 4 2" xfId="74" xr:uid="{00000000-0005-0000-0000-000050000000}"/>
    <cellStyle name="Normal 4 3" xfId="75" xr:uid="{00000000-0005-0000-0000-000051000000}"/>
    <cellStyle name="Normal 5" xfId="76" xr:uid="{00000000-0005-0000-0000-000052000000}"/>
    <cellStyle name="Normal 6" xfId="77" xr:uid="{00000000-0005-0000-0000-000053000000}"/>
    <cellStyle name="Normal 6 2" xfId="78" xr:uid="{00000000-0005-0000-0000-000054000000}"/>
    <cellStyle name="Normal 7" xfId="79" xr:uid="{00000000-0005-0000-0000-000055000000}"/>
    <cellStyle name="Normal 8" xfId="110" xr:uid="{00000000-0005-0000-0000-000056000000}"/>
    <cellStyle name="Normal 9" xfId="113" xr:uid="{00000000-0005-0000-0000-000057000000}"/>
    <cellStyle name="Notas 2" xfId="80" xr:uid="{00000000-0005-0000-0000-000058000000}"/>
    <cellStyle name="Notas 3" xfId="81" xr:uid="{00000000-0005-0000-0000-000059000000}"/>
    <cellStyle name="Porcentaje" xfId="118" builtinId="5"/>
    <cellStyle name="Porcentaje 2" xfId="82" xr:uid="{00000000-0005-0000-0000-00005B000000}"/>
    <cellStyle name="Porcentaje 2 2" xfId="83" xr:uid="{00000000-0005-0000-0000-00005C000000}"/>
    <cellStyle name="Porcentaje 2 3" xfId="84" xr:uid="{00000000-0005-0000-0000-00005D000000}"/>
    <cellStyle name="Porcentaje 2 3 2" xfId="85" xr:uid="{00000000-0005-0000-0000-00005E000000}"/>
    <cellStyle name="Porcentaje 2 3 3" xfId="86" xr:uid="{00000000-0005-0000-0000-00005F000000}"/>
    <cellStyle name="Porcentaje 2 4" xfId="87" xr:uid="{00000000-0005-0000-0000-000060000000}"/>
    <cellStyle name="Porcentaje 2 5" xfId="88" xr:uid="{00000000-0005-0000-0000-000061000000}"/>
    <cellStyle name="Porcentaje 2 6" xfId="89" xr:uid="{00000000-0005-0000-0000-000062000000}"/>
    <cellStyle name="Porcentaje 2 7" xfId="90" xr:uid="{00000000-0005-0000-0000-000063000000}"/>
    <cellStyle name="Porcentaje 3" xfId="91" xr:uid="{00000000-0005-0000-0000-000064000000}"/>
    <cellStyle name="Porcentaje 4" xfId="92" xr:uid="{00000000-0005-0000-0000-000065000000}"/>
    <cellStyle name="Porcentual 2" xfId="93" xr:uid="{00000000-0005-0000-0000-000066000000}"/>
    <cellStyle name="Salida 2" xfId="94" xr:uid="{00000000-0005-0000-0000-000067000000}"/>
    <cellStyle name="Salida 3" xfId="95" xr:uid="{00000000-0005-0000-0000-000068000000}"/>
    <cellStyle name="Sin nombre1" xfId="96" xr:uid="{00000000-0005-0000-0000-000069000000}"/>
    <cellStyle name="Sin nombre1 2" xfId="97" xr:uid="{00000000-0005-0000-0000-00006A000000}"/>
    <cellStyle name="Sin nombre2" xfId="98" xr:uid="{00000000-0005-0000-0000-00006B000000}"/>
    <cellStyle name="Sin nombre2 2" xfId="99" xr:uid="{00000000-0005-0000-0000-00006C000000}"/>
    <cellStyle name="Sin nombre3" xfId="100" xr:uid="{00000000-0005-0000-0000-00006D000000}"/>
    <cellStyle name="Sin nombre3 2" xfId="101" xr:uid="{00000000-0005-0000-0000-00006E000000}"/>
    <cellStyle name="Texto de advertencia 2" xfId="102" xr:uid="{00000000-0005-0000-0000-00006F000000}"/>
    <cellStyle name="Texto explicativo 2" xfId="103" xr:uid="{00000000-0005-0000-0000-000070000000}"/>
    <cellStyle name="Título 1 2" xfId="104" xr:uid="{00000000-0005-0000-0000-000071000000}"/>
    <cellStyle name="Título 2 2" xfId="105" xr:uid="{00000000-0005-0000-0000-000072000000}"/>
    <cellStyle name="Título 3 2" xfId="106" xr:uid="{00000000-0005-0000-0000-000073000000}"/>
    <cellStyle name="Título 4" xfId="107" xr:uid="{00000000-0005-0000-0000-000074000000}"/>
    <cellStyle name="Título 5" xfId="108" xr:uid="{00000000-0005-0000-0000-000075000000}"/>
    <cellStyle name="Total 2" xfId="109" xr:uid="{00000000-0005-0000-0000-000076000000}"/>
  </cellStyles>
  <dxfs count="9839">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rgb="FF00B050"/>
          <bgColor rgb="FF00B05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92D050"/>
          <bgColor rgb="FF92D050"/>
        </patternFill>
      </fill>
    </dxf>
    <dxf>
      <fill>
        <patternFill patternType="solid">
          <fgColor theme="0"/>
          <bgColor theme="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patternType="solid">
          <fgColor rgb="FF92D050"/>
          <bgColor rgb="FF92D050"/>
        </patternFill>
      </fill>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ill>
        <patternFill>
          <bgColor rgb="FFFF000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patternType="solid">
          <fgColor rgb="FF92D050"/>
          <bgColor rgb="FF92D050"/>
        </patternFill>
      </fill>
    </dxf>
    <dxf>
      <fill>
        <patternFill patternType="solid">
          <fgColor rgb="FF00B0F0"/>
          <bgColor rgb="FF00B0F0"/>
        </patternFill>
      </fill>
    </dxf>
    <dxf>
      <fill>
        <patternFill patternType="solid">
          <fgColor rgb="FF0070C0"/>
          <bgColor rgb="FF0070C0"/>
        </patternFill>
      </fill>
    </dxf>
    <dxf>
      <fill>
        <patternFill patternType="solid">
          <fgColor rgb="FF92D050"/>
          <bgColor rgb="FF92D050"/>
        </patternFill>
      </fill>
    </dxf>
    <dxf>
      <fill>
        <patternFill patternType="solid">
          <fgColor rgb="FFFF0000"/>
          <bgColor rgb="FFFF000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rgb="FF00B0F0"/>
          <bgColor rgb="FF00B0F0"/>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theme="1"/>
          <bgColor theme="1"/>
        </patternFill>
      </fill>
    </dxf>
    <dxf>
      <fill>
        <patternFill patternType="solid">
          <fgColor rgb="FF00B050"/>
          <bgColor rgb="FF00B050"/>
        </patternFill>
      </fill>
    </dxf>
    <dxf>
      <fill>
        <patternFill patternType="solid">
          <fgColor rgb="FF92D050"/>
          <bgColor rgb="FF92D050"/>
        </patternFill>
      </fill>
    </dxf>
    <dxf>
      <fill>
        <patternFill patternType="solid">
          <fgColor rgb="FF00B0F0"/>
          <bgColor rgb="FF00B0F0"/>
        </patternFill>
      </fill>
    </dxf>
    <dxf>
      <fill>
        <patternFill patternType="solid">
          <fgColor rgb="FF00B0F0"/>
          <bgColor rgb="FF00B0F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none"/>
      </fill>
    </dxf>
    <dxf>
      <fill>
        <patternFill patternType="solid">
          <fgColor rgb="FF92D050"/>
          <bgColor rgb="FF92D050"/>
        </patternFill>
      </fill>
    </dxf>
    <dxf>
      <fill>
        <patternFill patternType="solid">
          <fgColor rgb="FF92D050"/>
          <bgColor rgb="FF92D050"/>
        </patternFill>
      </fill>
    </dxf>
    <dxf>
      <fill>
        <patternFill patternType="solid">
          <fgColor rgb="FF00B050"/>
          <bgColor rgb="FF00B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solid">
          <fgColor rgb="FF92D050"/>
          <bgColor rgb="FF92D050"/>
        </patternFill>
      </fill>
    </dxf>
    <dxf>
      <numFmt numFmtId="13" formatCode="0%"/>
      <fill>
        <patternFill patternType="solid">
          <fgColor rgb="FF00B050"/>
          <bgColor rgb="FF00B050"/>
        </patternFill>
      </fill>
    </dxf>
    <dxf>
      <numFmt numFmtId="13" formatCode="0%"/>
      <fill>
        <patternFill patternType="solid">
          <fgColor rgb="FFFFFF00"/>
          <bgColor rgb="FFFFFF00"/>
        </patternFill>
      </fill>
    </dxf>
    <dxf>
      <numFmt numFmtId="13" formatCode="0%"/>
      <fill>
        <patternFill patternType="solid">
          <fgColor rgb="FFE36C09"/>
          <bgColor rgb="FFE36C09"/>
        </patternFill>
      </fill>
    </dxf>
    <dxf>
      <numFmt numFmtId="13" formatCode="0%"/>
      <fill>
        <patternFill patternType="solid">
          <fgColor rgb="FFFF0000"/>
          <bgColor rgb="FFFF0000"/>
        </patternFill>
      </fill>
    </dxf>
    <dxf>
      <fill>
        <patternFill patternType="solid">
          <fgColor rgb="FFFFFF00"/>
          <bgColor rgb="FFFFFF00"/>
        </patternFill>
      </fill>
    </dxf>
    <dxf>
      <fill>
        <patternFill patternType="solid">
          <fgColor rgb="FFE36C09"/>
          <bgColor rgb="FFE36C09"/>
        </patternFill>
      </fill>
    </dxf>
    <dxf>
      <fill>
        <patternFill patternType="solid">
          <fgColor rgb="FFFF0000"/>
          <bgColor rgb="FFFF0000"/>
        </patternFill>
      </fill>
    </dxf>
    <dxf>
      <fill>
        <patternFill patternType="solid">
          <fgColor rgb="FF92D050"/>
          <bgColor rgb="FF92D050"/>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92D050"/>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FFFF00"/>
          <bgColor rgb="FFFFFF00"/>
        </patternFill>
      </fill>
    </dxf>
    <dxf>
      <fill>
        <patternFill patternType="solid">
          <fgColor rgb="FFFFFF00"/>
          <bgColor rgb="FFFFFF00"/>
        </patternFill>
      </fill>
    </dxf>
    <dxf>
      <fill>
        <patternFill patternType="solid">
          <fgColor rgb="FFFFFF00"/>
          <bgColor rgb="FFFFFF00"/>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E36C09"/>
          <bgColor rgb="FFE36C09"/>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numFmt numFmtId="13" formatCode="0%"/>
      <fill>
        <patternFill patternType="none"/>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theme="8" tint="0.39994506668294322"/>
        </patternFill>
      </fill>
    </dxf>
    <dxf>
      <fill>
        <patternFill>
          <bgColor rgb="FF92D050"/>
        </patternFill>
      </fill>
    </dxf>
    <dxf>
      <fill>
        <patternFill>
          <bgColor theme="9" tint="0.39994506668294322"/>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00B050"/>
        </patternFill>
      </fill>
    </dxf>
    <dxf>
      <fill>
        <patternFill>
          <bgColor rgb="FFFFFF00"/>
        </patternFill>
      </fill>
    </dxf>
    <dxf>
      <fill>
        <patternFill>
          <bgColor theme="9" tint="-0.24994659260841701"/>
        </patternFill>
      </fill>
    </dxf>
    <dxf>
      <fill>
        <patternFill>
          <bgColor rgb="FFFF0000"/>
        </patternFill>
      </fill>
    </dxf>
    <dxf>
      <fill>
        <patternFill>
          <bgColor rgb="FF92D050"/>
        </patternFill>
      </fill>
    </dxf>
    <dxf>
      <fill>
        <patternFill>
          <bgColor rgb="FF92D050"/>
        </patternFill>
      </fill>
    </dxf>
    <dxf>
      <fill>
        <patternFill>
          <bgColor rgb="FFFFFF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rgb="FFFFFF00"/>
        </patternFill>
      </fill>
    </dxf>
    <dxf>
      <fill>
        <patternFill>
          <bgColor rgb="FFFFFF00"/>
        </patternFill>
      </fill>
    </dxf>
    <dxf>
      <fill>
        <patternFill>
          <bgColor rgb="FFFFFF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3" formatCode="0%"/>
    </dxf>
    <dxf>
      <numFmt numFmtId="13" formatCode="0%"/>
    </dxf>
    <dxf>
      <fill>
        <patternFill>
          <bgColor rgb="FF92D05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theme="0"/>
        </patternFill>
      </fill>
    </dxf>
    <dxf>
      <font>
        <color rgb="FF9C0006"/>
      </font>
      <fill>
        <patternFill>
          <bgColor rgb="FFFFC7CE"/>
        </patternFill>
      </fill>
    </dxf>
    <dxf>
      <fill>
        <patternFill>
          <bgColor rgb="FF92D050"/>
        </patternFill>
      </fill>
    </dxf>
    <dxf>
      <fill>
        <patternFill>
          <bgColor rgb="FF92D050"/>
        </patternFill>
      </fill>
    </dxf>
    <dxf>
      <fill>
        <patternFill>
          <bgColor theme="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70FC81"/>
      <color rgb="FF0066CC"/>
      <color rgb="FF3CFE5C"/>
      <color rgb="FFD7F666"/>
      <color rgb="FFE7F567"/>
      <color rgb="FF0099FF"/>
      <color rgb="FF244062"/>
      <color rgb="FF000003"/>
      <color rgb="FF4324FC"/>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31</xdr:col>
      <xdr:colOff>517069</xdr:colOff>
      <xdr:row>1</xdr:row>
      <xdr:rowOff>113544</xdr:rowOff>
    </xdr:from>
    <xdr:to>
      <xdr:col>33</xdr:col>
      <xdr:colOff>408213</xdr:colOff>
      <xdr:row>3</xdr:row>
      <xdr:rowOff>346094</xdr:rowOff>
    </xdr:to>
    <xdr:pic>
      <xdr:nvPicPr>
        <xdr:cNvPr id="5" name="Imagen 4">
          <a:extLst>
            <a:ext uri="{FF2B5EF4-FFF2-40B4-BE49-F238E27FC236}">
              <a16:creationId xmlns:a16="http://schemas.microsoft.com/office/drawing/2014/main" id="{20532595-C27B-4EC6-9CF7-61232D0340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24152" y="282877"/>
          <a:ext cx="1415144" cy="131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363008</xdr:colOff>
      <xdr:row>1</xdr:row>
      <xdr:rowOff>102658</xdr:rowOff>
    </xdr:from>
    <xdr:to>
      <xdr:col>3</xdr:col>
      <xdr:colOff>715434</xdr:colOff>
      <xdr:row>3</xdr:row>
      <xdr:rowOff>78853</xdr:rowOff>
    </xdr:to>
    <xdr:pic>
      <xdr:nvPicPr>
        <xdr:cNvPr id="4" name="Imagen 3">
          <a:extLst>
            <a:ext uri="{FF2B5EF4-FFF2-40B4-BE49-F238E27FC236}">
              <a16:creationId xmlns:a16="http://schemas.microsoft.com/office/drawing/2014/main" id="{55AAEA3F-25D4-4B5A-8005-4499A5689C9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4425" y="271991"/>
          <a:ext cx="1114426" cy="11191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962025</xdr:colOff>
      <xdr:row>1</xdr:row>
      <xdr:rowOff>161925</xdr:rowOff>
    </xdr:from>
    <xdr:to>
      <xdr:col>2</xdr:col>
      <xdr:colOff>2390775</xdr:colOff>
      <xdr:row>3</xdr:row>
      <xdr:rowOff>415690</xdr:rowOff>
    </xdr:to>
    <xdr:pic>
      <xdr:nvPicPr>
        <xdr:cNvPr id="3" name="Imagen 2">
          <a:extLst>
            <a:ext uri="{FF2B5EF4-FFF2-40B4-BE49-F238E27FC236}">
              <a16:creationId xmlns:a16="http://schemas.microsoft.com/office/drawing/2014/main" id="{242808EA-C8D2-413C-8DDE-C46DCBC52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8275" y="304800"/>
          <a:ext cx="1428750" cy="14348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27</xdr:col>
      <xdr:colOff>517070</xdr:colOff>
      <xdr:row>2</xdr:row>
      <xdr:rowOff>229960</xdr:rowOff>
    </xdr:from>
    <xdr:to>
      <xdr:col>29</xdr:col>
      <xdr:colOff>408214</xdr:colOff>
      <xdr:row>5</xdr:row>
      <xdr:rowOff>240260</xdr:rowOff>
    </xdr:to>
    <xdr:pic>
      <xdr:nvPicPr>
        <xdr:cNvPr id="4" name="Imagen 3">
          <a:extLst>
            <a:ext uri="{FF2B5EF4-FFF2-40B4-BE49-F238E27FC236}">
              <a16:creationId xmlns:a16="http://schemas.microsoft.com/office/drawing/2014/main" id="{674A73E7-DB8B-4B0A-9E4F-B8DA5062F29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50963" y="1100817"/>
          <a:ext cx="1578430" cy="1602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1042147</xdr:colOff>
      <xdr:row>1</xdr:row>
      <xdr:rowOff>246529</xdr:rowOff>
    </xdr:from>
    <xdr:to>
      <xdr:col>4</xdr:col>
      <xdr:colOff>520564</xdr:colOff>
      <xdr:row>3</xdr:row>
      <xdr:rowOff>494209</xdr:rowOff>
    </xdr:to>
    <xdr:pic>
      <xdr:nvPicPr>
        <xdr:cNvPr id="5" name="Imagen 4">
          <a:extLst>
            <a:ext uri="{FF2B5EF4-FFF2-40B4-BE49-F238E27FC236}">
              <a16:creationId xmlns:a16="http://schemas.microsoft.com/office/drawing/2014/main" id="{D9F8D8AF-26B0-4E96-955B-57F98BC781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323" y="403411"/>
          <a:ext cx="1697182" cy="1704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2307545</xdr:colOff>
      <xdr:row>25</xdr:row>
      <xdr:rowOff>19960</xdr:rowOff>
    </xdr:from>
    <xdr:to>
      <xdr:col>4</xdr:col>
      <xdr:colOff>521378</xdr:colOff>
      <xdr:row>28</xdr:row>
      <xdr:rowOff>46716</xdr:rowOff>
    </xdr:to>
    <xdr:sp macro="" textlink="">
      <xdr:nvSpPr>
        <xdr:cNvPr id="5" name="Llamada ovalada 4">
          <a:extLst>
            <a:ext uri="{FF2B5EF4-FFF2-40B4-BE49-F238E27FC236}">
              <a16:creationId xmlns:a16="http://schemas.microsoft.com/office/drawing/2014/main" id="{00000000-0008-0000-0900-000005000000}"/>
            </a:ext>
          </a:extLst>
        </xdr:cNvPr>
        <xdr:cNvSpPr/>
      </xdr:nvSpPr>
      <xdr:spPr>
        <a:xfrm rot="20999280" flipH="1">
          <a:off x="5079320" y="8268610"/>
          <a:ext cx="1442808" cy="922106"/>
        </a:xfrm>
        <a:prstGeom prst="wedgeEllipseCallout">
          <a:avLst/>
        </a:prstGeom>
        <a:gradFill flip="none" rotWithShape="1">
          <a:gsLst>
            <a:gs pos="0">
              <a:srgbClr val="0070C0">
                <a:shade val="30000"/>
                <a:satMod val="115000"/>
              </a:srgbClr>
            </a:gs>
            <a:gs pos="50000">
              <a:srgbClr val="0070C0">
                <a:shade val="67500"/>
                <a:satMod val="115000"/>
              </a:srgbClr>
            </a:gs>
            <a:gs pos="100000">
              <a:srgbClr val="0070C0">
                <a:shade val="100000"/>
                <a:satMod val="115000"/>
              </a:srgbClr>
            </a:gs>
          </a:gsLst>
          <a:lin ang="81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a:t>Nivel</a:t>
          </a:r>
          <a:r>
            <a:rPr lang="es-CO" sz="1100" baseline="0"/>
            <a:t> de impacto </a:t>
          </a:r>
        </a:p>
        <a:p>
          <a:pPr algn="ctr"/>
          <a:r>
            <a:rPr lang="es-CO" sz="1200" b="1" baseline="0"/>
            <a:t>MAYOR</a:t>
          </a:r>
          <a:endParaRPr lang="es-CO" sz="1200" b="1"/>
        </a:p>
      </xdr:txBody>
    </xdr:sp>
    <xdr:clientData/>
  </xdr:twoCellAnchor>
  <xdr:twoCellAnchor>
    <xdr:from>
      <xdr:col>11</xdr:col>
      <xdr:colOff>212725</xdr:colOff>
      <xdr:row>22</xdr:row>
      <xdr:rowOff>174625</xdr:rowOff>
    </xdr:from>
    <xdr:to>
      <xdr:col>11</xdr:col>
      <xdr:colOff>231775</xdr:colOff>
      <xdr:row>27</xdr:row>
      <xdr:rowOff>41276</xdr:rowOff>
    </xdr:to>
    <xdr:cxnSp macro="">
      <xdr:nvCxnSpPr>
        <xdr:cNvPr id="12" name="6 Conector recto de flecha">
          <a:extLst>
            <a:ext uri="{FF2B5EF4-FFF2-40B4-BE49-F238E27FC236}">
              <a16:creationId xmlns:a16="http://schemas.microsoft.com/office/drawing/2014/main" id="{00000000-0008-0000-0900-00000C000000}"/>
            </a:ext>
          </a:extLst>
        </xdr:cNvPr>
        <xdr:cNvCxnSpPr/>
      </xdr:nvCxnSpPr>
      <xdr:spPr>
        <a:xfrm flipV="1">
          <a:off x="10594975" y="7604125"/>
          <a:ext cx="19050" cy="1743076"/>
        </a:xfrm>
        <a:prstGeom prst="straightConnector1">
          <a:avLst/>
        </a:prstGeom>
        <a:ln w="571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542925</xdr:colOff>
      <xdr:row>29</xdr:row>
      <xdr:rowOff>139739</xdr:rowOff>
    </xdr:from>
    <xdr:to>
      <xdr:col>16</xdr:col>
      <xdr:colOff>342900</xdr:colOff>
      <xdr:row>29</xdr:row>
      <xdr:rowOff>149226</xdr:rowOff>
    </xdr:to>
    <xdr:cxnSp macro="">
      <xdr:nvCxnSpPr>
        <xdr:cNvPr id="13" name="5 Conector recto de flecha">
          <a:extLst>
            <a:ext uri="{FF2B5EF4-FFF2-40B4-BE49-F238E27FC236}">
              <a16:creationId xmlns:a16="http://schemas.microsoft.com/office/drawing/2014/main" id="{00000000-0008-0000-0900-00000D000000}"/>
            </a:ext>
          </a:extLst>
        </xdr:cNvPr>
        <xdr:cNvCxnSpPr/>
      </xdr:nvCxnSpPr>
      <xdr:spPr>
        <a:xfrm flipV="1">
          <a:off x="11315700" y="9855239"/>
          <a:ext cx="2847975" cy="9487"/>
        </a:xfrm>
        <a:prstGeom prst="straightConnector1">
          <a:avLst/>
        </a:prstGeom>
        <a:ln w="571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295275</xdr:colOff>
      <xdr:row>22</xdr:row>
      <xdr:rowOff>85725</xdr:rowOff>
    </xdr:from>
    <xdr:to>
      <xdr:col>16</xdr:col>
      <xdr:colOff>714375</xdr:colOff>
      <xdr:row>27</xdr:row>
      <xdr:rowOff>47625</xdr:rowOff>
    </xdr:to>
    <xdr:sp macro="" textlink="">
      <xdr:nvSpPr>
        <xdr:cNvPr id="14" name="Rectángulo redondeado 13">
          <a:extLst>
            <a:ext uri="{FF2B5EF4-FFF2-40B4-BE49-F238E27FC236}">
              <a16:creationId xmlns:a16="http://schemas.microsoft.com/office/drawing/2014/main" id="{00000000-0008-0000-0900-00000E000000}"/>
            </a:ext>
          </a:extLst>
        </xdr:cNvPr>
        <xdr:cNvSpPr/>
      </xdr:nvSpPr>
      <xdr:spPr>
        <a:xfrm>
          <a:off x="12592050" y="7515225"/>
          <a:ext cx="1943100" cy="1838325"/>
        </a:xfrm>
        <a:prstGeom prst="round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100" b="1">
              <a:solidFill>
                <a:srgbClr val="002060"/>
              </a:solidFill>
            </a:rPr>
            <a:t>Zona Aplicable para los riesgos de corrupción</a:t>
          </a:r>
          <a:r>
            <a:rPr lang="es-CO" sz="2100" b="1" baseline="0">
              <a:solidFill>
                <a:srgbClr val="002060"/>
              </a:solidFill>
            </a:rPr>
            <a:t> </a:t>
          </a:r>
          <a:r>
            <a:rPr lang="es-CO" sz="2100" b="1">
              <a:solidFill>
                <a:srgbClr val="002060"/>
              </a:solidFill>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525695</xdr:colOff>
      <xdr:row>3</xdr:row>
      <xdr:rowOff>499714</xdr:rowOff>
    </xdr:from>
    <xdr:to>
      <xdr:col>8</xdr:col>
      <xdr:colOff>97631</xdr:colOff>
      <xdr:row>6</xdr:row>
      <xdr:rowOff>285111</xdr:rowOff>
    </xdr:to>
    <xdr:sp macro="" textlink="">
      <xdr:nvSpPr>
        <xdr:cNvPr id="4" name="Llamada con línea 3 3">
          <a:extLst>
            <a:ext uri="{FF2B5EF4-FFF2-40B4-BE49-F238E27FC236}">
              <a16:creationId xmlns:a16="http://schemas.microsoft.com/office/drawing/2014/main" id="{00000000-0008-0000-0800-000004000000}"/>
            </a:ext>
          </a:extLst>
        </xdr:cNvPr>
        <xdr:cNvSpPr/>
      </xdr:nvSpPr>
      <xdr:spPr>
        <a:xfrm>
          <a:off x="9038664" y="2285652"/>
          <a:ext cx="5453623" cy="1535615"/>
        </a:xfrm>
        <a:prstGeom prst="borderCallout3">
          <a:avLst>
            <a:gd name="adj1" fmla="val 18750"/>
            <a:gd name="adj2" fmla="val -8333"/>
            <a:gd name="adj3" fmla="val 18750"/>
            <a:gd name="adj4" fmla="val -16667"/>
            <a:gd name="adj5" fmla="val 100000"/>
            <a:gd name="adj6" fmla="val -16667"/>
            <a:gd name="adj7" fmla="val 99873"/>
            <a:gd name="adj8" fmla="val -83809"/>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10800000" scaled="1"/>
          <a:tileRect/>
        </a:gradFill>
        <a:ln w="28575">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2">
                  <a:lumMod val="75000"/>
                </a:schemeClr>
              </a:solidFill>
            </a:rPr>
            <a:t>La</a:t>
          </a:r>
          <a:r>
            <a:rPr lang="es-CO" sz="1400" baseline="0">
              <a:solidFill>
                <a:schemeClr val="tx2">
                  <a:lumMod val="75000"/>
                </a:schemeClr>
              </a:solidFill>
            </a:rPr>
            <a:t> actividad se realiza </a:t>
          </a:r>
          <a:r>
            <a:rPr lang="es-CO" sz="1400" b="1" baseline="0">
              <a:solidFill>
                <a:schemeClr val="tx2">
                  <a:lumMod val="75000"/>
                </a:schemeClr>
              </a:solidFill>
            </a:rPr>
            <a:t>120 </a:t>
          </a:r>
          <a:r>
            <a:rPr lang="es-CO" sz="1400" baseline="0">
              <a:solidFill>
                <a:schemeClr val="tx2">
                  <a:lumMod val="75000"/>
                </a:schemeClr>
              </a:solidFill>
            </a:rPr>
            <a:t>veces al año, la probabilidad de ocurrencia del riesgo es </a:t>
          </a:r>
          <a:r>
            <a:rPr lang="es-CO" sz="1800" b="1" baseline="0">
              <a:solidFill>
                <a:schemeClr val="tx2">
                  <a:lumMod val="75000"/>
                </a:schemeClr>
              </a:solidFill>
            </a:rPr>
            <a:t>Media</a:t>
          </a:r>
          <a:endParaRPr lang="es-CO" sz="1800" b="1">
            <a:solidFill>
              <a:schemeClr val="tx2">
                <a:lumMod val="75000"/>
              </a:schemeClr>
            </a:solidFill>
          </a:endParaRPr>
        </a:p>
      </xdr:txBody>
    </xdr:sp>
    <xdr:clientData/>
  </xdr:twoCellAnchor>
  <xdr:twoCellAnchor>
    <xdr:from>
      <xdr:col>6</xdr:col>
      <xdr:colOff>475689</xdr:colOff>
      <xdr:row>12</xdr:row>
      <xdr:rowOff>68709</xdr:rowOff>
    </xdr:from>
    <xdr:to>
      <xdr:col>8</xdr:col>
      <xdr:colOff>47625</xdr:colOff>
      <xdr:row>14</xdr:row>
      <xdr:rowOff>437512</xdr:rowOff>
    </xdr:to>
    <xdr:sp macro="" textlink="">
      <xdr:nvSpPr>
        <xdr:cNvPr id="5" name="Llamada con línea 3 4">
          <a:extLst>
            <a:ext uri="{FF2B5EF4-FFF2-40B4-BE49-F238E27FC236}">
              <a16:creationId xmlns:a16="http://schemas.microsoft.com/office/drawing/2014/main" id="{00000000-0008-0000-0800-000005000000}"/>
            </a:ext>
          </a:extLst>
        </xdr:cNvPr>
        <xdr:cNvSpPr/>
      </xdr:nvSpPr>
      <xdr:spPr>
        <a:xfrm>
          <a:off x="8988658" y="6724303"/>
          <a:ext cx="5453623" cy="1535615"/>
        </a:xfrm>
        <a:prstGeom prst="borderCallout3">
          <a:avLst>
            <a:gd name="adj1" fmla="val 18750"/>
            <a:gd name="adj2" fmla="val -8333"/>
            <a:gd name="adj3" fmla="val 18750"/>
            <a:gd name="adj4" fmla="val -16667"/>
            <a:gd name="adj5" fmla="val 100000"/>
            <a:gd name="adj6" fmla="val -16667"/>
            <a:gd name="adj7" fmla="val 99873"/>
            <a:gd name="adj8" fmla="val -83809"/>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10800000" scaled="1"/>
          <a:tileRect/>
        </a:gradFill>
        <a:ln w="28575">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2">
                  <a:lumMod val="75000"/>
                </a:schemeClr>
              </a:solidFill>
            </a:rPr>
            <a:t>La</a:t>
          </a:r>
          <a:r>
            <a:rPr lang="es-CO" sz="1400" baseline="0">
              <a:solidFill>
                <a:schemeClr val="tx2">
                  <a:lumMod val="75000"/>
                </a:schemeClr>
              </a:solidFill>
            </a:rPr>
            <a:t> afectación se calcula en 500 SMLMV, el impacto del riesgo es </a:t>
          </a:r>
          <a:r>
            <a:rPr lang="es-CO" sz="1800" b="1" baseline="0">
              <a:solidFill>
                <a:schemeClr val="tx2">
                  <a:lumMod val="75000"/>
                </a:schemeClr>
              </a:solidFill>
            </a:rPr>
            <a:t>Mayor</a:t>
          </a:r>
          <a:endParaRPr lang="es-CO" sz="1800" b="1">
            <a:solidFill>
              <a:schemeClr val="tx2">
                <a:lumMod val="75000"/>
              </a:schemeClr>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184150</xdr:colOff>
      <xdr:row>19</xdr:row>
      <xdr:rowOff>234950</xdr:rowOff>
    </xdr:from>
    <xdr:to>
      <xdr:col>4</xdr:col>
      <xdr:colOff>203200</xdr:colOff>
      <xdr:row>23</xdr:row>
      <xdr:rowOff>625476</xdr:rowOff>
    </xdr:to>
    <xdr:cxnSp macro="">
      <xdr:nvCxnSpPr>
        <xdr:cNvPr id="4" name="3 Conector recto de flecha">
          <a:extLst>
            <a:ext uri="{FF2B5EF4-FFF2-40B4-BE49-F238E27FC236}">
              <a16:creationId xmlns:a16="http://schemas.microsoft.com/office/drawing/2014/main" id="{00000000-0008-0000-0A00-000004000000}"/>
            </a:ext>
          </a:extLst>
        </xdr:cNvPr>
        <xdr:cNvCxnSpPr/>
      </xdr:nvCxnSpPr>
      <xdr:spPr>
        <a:xfrm flipV="1">
          <a:off x="2533650" y="7569200"/>
          <a:ext cx="19050" cy="3756026"/>
        </a:xfrm>
        <a:prstGeom prst="straightConnector1">
          <a:avLst/>
        </a:prstGeom>
        <a:ln w="762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25</xdr:row>
      <xdr:rowOff>222289</xdr:rowOff>
    </xdr:from>
    <xdr:to>
      <xdr:col>9</xdr:col>
      <xdr:colOff>962025</xdr:colOff>
      <xdr:row>25</xdr:row>
      <xdr:rowOff>231776</xdr:rowOff>
    </xdr:to>
    <xdr:cxnSp macro="">
      <xdr:nvCxnSpPr>
        <xdr:cNvPr id="5" name="4 Conector recto de flecha">
          <a:extLst>
            <a:ext uri="{FF2B5EF4-FFF2-40B4-BE49-F238E27FC236}">
              <a16:creationId xmlns:a16="http://schemas.microsoft.com/office/drawing/2014/main" id="{00000000-0008-0000-0A00-000005000000}"/>
            </a:ext>
          </a:extLst>
        </xdr:cNvPr>
        <xdr:cNvCxnSpPr/>
      </xdr:nvCxnSpPr>
      <xdr:spPr>
        <a:xfrm flipV="1">
          <a:off x="3717925" y="12366664"/>
          <a:ext cx="6943725" cy="9487"/>
        </a:xfrm>
        <a:prstGeom prst="straightConnector1">
          <a:avLst/>
        </a:prstGeom>
        <a:ln w="762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184150</xdr:colOff>
      <xdr:row>4</xdr:row>
      <xdr:rowOff>250825</xdr:rowOff>
    </xdr:from>
    <xdr:to>
      <xdr:col>4</xdr:col>
      <xdr:colOff>203200</xdr:colOff>
      <xdr:row>8</xdr:row>
      <xdr:rowOff>641351</xdr:rowOff>
    </xdr:to>
    <xdr:cxnSp macro="">
      <xdr:nvCxnSpPr>
        <xdr:cNvPr id="7" name="6 Conector recto de flecha">
          <a:extLst>
            <a:ext uri="{FF2B5EF4-FFF2-40B4-BE49-F238E27FC236}">
              <a16:creationId xmlns:a16="http://schemas.microsoft.com/office/drawing/2014/main" id="{00000000-0008-0000-0A00-000007000000}"/>
            </a:ext>
          </a:extLst>
        </xdr:cNvPr>
        <xdr:cNvCxnSpPr/>
      </xdr:nvCxnSpPr>
      <xdr:spPr>
        <a:xfrm flipV="1">
          <a:off x="2533650" y="869950"/>
          <a:ext cx="19050" cy="3756026"/>
        </a:xfrm>
        <a:prstGeom prst="straightConnector1">
          <a:avLst/>
        </a:prstGeom>
        <a:ln w="762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590550</xdr:colOff>
      <xdr:row>10</xdr:row>
      <xdr:rowOff>206414</xdr:rowOff>
    </xdr:from>
    <xdr:to>
      <xdr:col>9</xdr:col>
      <xdr:colOff>1057275</xdr:colOff>
      <xdr:row>10</xdr:row>
      <xdr:rowOff>215901</xdr:rowOff>
    </xdr:to>
    <xdr:cxnSp macro="">
      <xdr:nvCxnSpPr>
        <xdr:cNvPr id="6" name="5 Conector recto de flecha">
          <a:extLst>
            <a:ext uri="{FF2B5EF4-FFF2-40B4-BE49-F238E27FC236}">
              <a16:creationId xmlns:a16="http://schemas.microsoft.com/office/drawing/2014/main" id="{00000000-0008-0000-0A00-000006000000}"/>
            </a:ext>
          </a:extLst>
        </xdr:cNvPr>
        <xdr:cNvCxnSpPr/>
      </xdr:nvCxnSpPr>
      <xdr:spPr>
        <a:xfrm flipV="1">
          <a:off x="3813175" y="5524539"/>
          <a:ext cx="6943725" cy="9487"/>
        </a:xfrm>
        <a:prstGeom prst="straightConnector1">
          <a:avLst/>
        </a:prstGeom>
        <a:ln w="762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222249</xdr:colOff>
      <xdr:row>21</xdr:row>
      <xdr:rowOff>301625</xdr:rowOff>
    </xdr:from>
    <xdr:to>
      <xdr:col>8</xdr:col>
      <xdr:colOff>841374</xdr:colOff>
      <xdr:row>22</xdr:row>
      <xdr:rowOff>635000</xdr:rowOff>
    </xdr:to>
    <xdr:sp macro="" textlink="">
      <xdr:nvSpPr>
        <xdr:cNvPr id="2" name="Rectángulo redondeado 1">
          <a:extLst>
            <a:ext uri="{FF2B5EF4-FFF2-40B4-BE49-F238E27FC236}">
              <a16:creationId xmlns:a16="http://schemas.microsoft.com/office/drawing/2014/main" id="{00000000-0008-0000-0A00-000002000000}"/>
            </a:ext>
          </a:extLst>
        </xdr:cNvPr>
        <xdr:cNvSpPr/>
      </xdr:nvSpPr>
      <xdr:spPr>
        <a:xfrm>
          <a:off x="3444874" y="9842500"/>
          <a:ext cx="5476875" cy="1174750"/>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162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200">
              <a:solidFill>
                <a:srgbClr val="FF0000"/>
              </a:solidFill>
            </a:rPr>
            <a:t>Eficiencia del Control </a:t>
          </a:r>
        </a:p>
      </xdr:txBody>
    </xdr:sp>
    <xdr:clientData/>
  </xdr:twoCellAnchor>
  <xdr:twoCellAnchor>
    <xdr:from>
      <xdr:col>5</xdr:col>
      <xdr:colOff>279400</xdr:colOff>
      <xdr:row>23</xdr:row>
      <xdr:rowOff>136525</xdr:rowOff>
    </xdr:from>
    <xdr:to>
      <xdr:col>8</xdr:col>
      <xdr:colOff>857250</xdr:colOff>
      <xdr:row>23</xdr:row>
      <xdr:rowOff>714375</xdr:rowOff>
    </xdr:to>
    <xdr:sp macro="" textlink="">
      <xdr:nvSpPr>
        <xdr:cNvPr id="10" name="Rectángulo redondeado 9">
          <a:extLst>
            <a:ext uri="{FF2B5EF4-FFF2-40B4-BE49-F238E27FC236}">
              <a16:creationId xmlns:a16="http://schemas.microsoft.com/office/drawing/2014/main" id="{00000000-0008-0000-0A00-00000A000000}"/>
            </a:ext>
          </a:extLst>
        </xdr:cNvPr>
        <xdr:cNvSpPr/>
      </xdr:nvSpPr>
      <xdr:spPr>
        <a:xfrm>
          <a:off x="3502025" y="11360150"/>
          <a:ext cx="5435600" cy="577850"/>
        </a:xfrm>
        <a:prstGeom prst="round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162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800">
              <a:solidFill>
                <a:srgbClr val="FF0000"/>
              </a:solidFill>
            </a:rPr>
            <a:t>Riesgos Residual</a:t>
          </a:r>
        </a:p>
      </xdr:txBody>
    </xdr:sp>
    <xdr:clientData/>
  </xdr:twoCellAnchor>
  <xdr:twoCellAnchor>
    <xdr:from>
      <xdr:col>5</xdr:col>
      <xdr:colOff>15875</xdr:colOff>
      <xdr:row>21</xdr:row>
      <xdr:rowOff>158750</xdr:rowOff>
    </xdr:from>
    <xdr:to>
      <xdr:col>8</xdr:col>
      <xdr:colOff>1270000</xdr:colOff>
      <xdr:row>21</xdr:row>
      <xdr:rowOff>190500</xdr:rowOff>
    </xdr:to>
    <xdr:cxnSp macro="">
      <xdr:nvCxnSpPr>
        <xdr:cNvPr id="11" name="Conector recto 10">
          <a:extLst>
            <a:ext uri="{FF2B5EF4-FFF2-40B4-BE49-F238E27FC236}">
              <a16:creationId xmlns:a16="http://schemas.microsoft.com/office/drawing/2014/main" id="{00000000-0008-0000-0A00-00000B000000}"/>
            </a:ext>
          </a:extLst>
        </xdr:cNvPr>
        <xdr:cNvCxnSpPr/>
      </xdr:nvCxnSpPr>
      <xdr:spPr>
        <a:xfrm>
          <a:off x="3238500" y="9699625"/>
          <a:ext cx="6111875" cy="31750"/>
        </a:xfrm>
        <a:prstGeom prst="line">
          <a:avLst/>
        </a:pr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22</xdr:row>
      <xdr:rowOff>739775</xdr:rowOff>
    </xdr:from>
    <xdr:to>
      <xdr:col>8</xdr:col>
      <xdr:colOff>1263650</xdr:colOff>
      <xdr:row>22</xdr:row>
      <xdr:rowOff>771525</xdr:rowOff>
    </xdr:to>
    <xdr:cxnSp macro="">
      <xdr:nvCxnSpPr>
        <xdr:cNvPr id="13" name="Conector recto 12">
          <a:extLst>
            <a:ext uri="{FF2B5EF4-FFF2-40B4-BE49-F238E27FC236}">
              <a16:creationId xmlns:a16="http://schemas.microsoft.com/office/drawing/2014/main" id="{00000000-0008-0000-0A00-00000D000000}"/>
            </a:ext>
          </a:extLst>
        </xdr:cNvPr>
        <xdr:cNvCxnSpPr/>
      </xdr:nvCxnSpPr>
      <xdr:spPr>
        <a:xfrm>
          <a:off x="3232150" y="11122025"/>
          <a:ext cx="6111875" cy="31750"/>
        </a:xfrm>
        <a:prstGeom prst="line">
          <a:avLst/>
        </a:pr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1273175</xdr:colOff>
      <xdr:row>21</xdr:row>
      <xdr:rowOff>193675</xdr:rowOff>
    </xdr:from>
    <xdr:to>
      <xdr:col>8</xdr:col>
      <xdr:colOff>1301750</xdr:colOff>
      <xdr:row>23</xdr:row>
      <xdr:rowOff>777875</xdr:rowOff>
    </xdr:to>
    <xdr:cxnSp macro="">
      <xdr:nvCxnSpPr>
        <xdr:cNvPr id="14" name="Conector recto 13">
          <a:extLst>
            <a:ext uri="{FF2B5EF4-FFF2-40B4-BE49-F238E27FC236}">
              <a16:creationId xmlns:a16="http://schemas.microsoft.com/office/drawing/2014/main" id="{00000000-0008-0000-0A00-00000E000000}"/>
            </a:ext>
          </a:extLst>
        </xdr:cNvPr>
        <xdr:cNvCxnSpPr/>
      </xdr:nvCxnSpPr>
      <xdr:spPr>
        <a:xfrm>
          <a:off x="9353550" y="9734550"/>
          <a:ext cx="28575" cy="2266950"/>
        </a:xfrm>
        <a:prstGeom prst="line">
          <a:avLst/>
        </a:pr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184150</xdr:colOff>
      <xdr:row>4</xdr:row>
      <xdr:rowOff>250825</xdr:rowOff>
    </xdr:from>
    <xdr:to>
      <xdr:col>14</xdr:col>
      <xdr:colOff>203200</xdr:colOff>
      <xdr:row>8</xdr:row>
      <xdr:rowOff>641351</xdr:rowOff>
    </xdr:to>
    <xdr:cxnSp macro="">
      <xdr:nvCxnSpPr>
        <xdr:cNvPr id="17" name="6 Conector recto de flecha">
          <a:extLst>
            <a:ext uri="{FF2B5EF4-FFF2-40B4-BE49-F238E27FC236}">
              <a16:creationId xmlns:a16="http://schemas.microsoft.com/office/drawing/2014/main" id="{00000000-0008-0000-0A00-000011000000}"/>
            </a:ext>
          </a:extLst>
        </xdr:cNvPr>
        <xdr:cNvCxnSpPr/>
      </xdr:nvCxnSpPr>
      <xdr:spPr>
        <a:xfrm flipV="1">
          <a:off x="2994025" y="869950"/>
          <a:ext cx="19050" cy="3756026"/>
        </a:xfrm>
        <a:prstGeom prst="straightConnector1">
          <a:avLst/>
        </a:prstGeom>
        <a:ln w="762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10</xdr:row>
      <xdr:rowOff>206414</xdr:rowOff>
    </xdr:from>
    <xdr:to>
      <xdr:col>19</xdr:col>
      <xdr:colOff>1057275</xdr:colOff>
      <xdr:row>10</xdr:row>
      <xdr:rowOff>215901</xdr:rowOff>
    </xdr:to>
    <xdr:cxnSp macro="">
      <xdr:nvCxnSpPr>
        <xdr:cNvPr id="18" name="5 Conector recto de flecha">
          <a:extLst>
            <a:ext uri="{FF2B5EF4-FFF2-40B4-BE49-F238E27FC236}">
              <a16:creationId xmlns:a16="http://schemas.microsoft.com/office/drawing/2014/main" id="{00000000-0008-0000-0A00-000012000000}"/>
            </a:ext>
          </a:extLst>
        </xdr:cNvPr>
        <xdr:cNvCxnSpPr/>
      </xdr:nvCxnSpPr>
      <xdr:spPr>
        <a:xfrm flipV="1">
          <a:off x="3813175" y="5524539"/>
          <a:ext cx="6943725" cy="9487"/>
        </a:xfrm>
        <a:prstGeom prst="straightConnector1">
          <a:avLst/>
        </a:prstGeom>
        <a:ln w="762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508000</xdr:colOff>
      <xdr:row>4</xdr:row>
      <xdr:rowOff>238125</xdr:rowOff>
    </xdr:from>
    <xdr:to>
      <xdr:col>19</xdr:col>
      <xdr:colOff>873125</xdr:colOff>
      <xdr:row>8</xdr:row>
      <xdr:rowOff>444500</xdr:rowOff>
    </xdr:to>
    <xdr:sp macro="" textlink="">
      <xdr:nvSpPr>
        <xdr:cNvPr id="19" name="Rectángulo redondeado 18">
          <a:extLst>
            <a:ext uri="{FF2B5EF4-FFF2-40B4-BE49-F238E27FC236}">
              <a16:creationId xmlns:a16="http://schemas.microsoft.com/office/drawing/2014/main" id="{00000000-0008-0000-0A00-000013000000}"/>
            </a:ext>
          </a:extLst>
        </xdr:cNvPr>
        <xdr:cNvSpPr/>
      </xdr:nvSpPr>
      <xdr:spPr>
        <a:xfrm>
          <a:off x="18811875" y="857250"/>
          <a:ext cx="3603625" cy="3571875"/>
        </a:xfrm>
        <a:prstGeom prst="roundRect">
          <a:avLst/>
        </a:prstGeom>
        <a:no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3600" b="1">
              <a:solidFill>
                <a:srgbClr val="002060"/>
              </a:solidFill>
            </a:rPr>
            <a:t>Zona Aplicable para los riesgos de corrupción</a:t>
          </a:r>
          <a:r>
            <a:rPr lang="es-CO" sz="3600" b="1" baseline="0">
              <a:solidFill>
                <a:srgbClr val="002060"/>
              </a:solidFill>
            </a:rPr>
            <a:t> </a:t>
          </a:r>
          <a:r>
            <a:rPr lang="es-CO" sz="3600" b="1">
              <a:solidFill>
                <a:srgbClr val="002060"/>
              </a:solidFill>
            </a:rPr>
            <a:t> </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89806</xdr:colOff>
      <xdr:row>1</xdr:row>
      <xdr:rowOff>163286</xdr:rowOff>
    </xdr:from>
    <xdr:ext cx="4210052" cy="1510393"/>
    <xdr:pic>
      <xdr:nvPicPr>
        <xdr:cNvPr id="2" name="Imagen 1">
          <a:extLst>
            <a:ext uri="{FF2B5EF4-FFF2-40B4-BE49-F238E27FC236}">
              <a16:creationId xmlns:a16="http://schemas.microsoft.com/office/drawing/2014/main" id="{4120DEB7-3BFC-4A81-9B73-6E19C56D27E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1806" y="325211"/>
          <a:ext cx="4210052" cy="151039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USER\Mis%20documentos\1.%20Estrategias%20de%20racionalizaci&#243;n%20de%20tr&#225;mites%20H.%20Bosa%20II%20Niv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6.159.34\administracion%20del%20riesgo\Riesgos\Guia%20de%20Riesgos%20Subred\Matriz%20de%20Riesgos%20Unificad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20DIRECCIONAMIENTO%20ESTRAT&#201;GICO/SUBPROCESOS/FONDO%20DE%20DESARROLLO%20LOCAL/Matriz%20Institucional%20de%20Riesgos%20Gesti&#243;n%20-%20Direccionamiento%20Estrat&#233;gico%20-%20FD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72.16.159.34\administracion%20del%20riesgo\1.%20MATRIZ%20DE%20RIESGOS\1.%20DIRECCIONAMIENTO%20ESTRAT&#201;GICO\SUBPROCESOS\PROYECTOS\Matriz%20Institucional%20de%20Riesgos%20Gesti&#243;n%20-%20Proyec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LISTADO TRAMITES"/>
      <sheetName val="ESTRATEGIAS DE RACIONALIZACION"/>
      <sheetName val="CADENA DE TRÁMITES"/>
      <sheetName val="TABLA"/>
      <sheetName val="Listas"/>
      <sheetName val="VALORACIÓN DEL RIESGO"/>
    </sheetNames>
    <sheetDataSet>
      <sheetData sheetId="0"/>
      <sheetData sheetId="1">
        <row r="3">
          <cell r="C3" t="str">
            <v>HOSPITAL BOSA II NIVEL E.S.E</v>
          </cell>
        </row>
      </sheetData>
      <sheetData sheetId="2"/>
      <sheetData sheetId="3"/>
      <sheetData sheetId="4">
        <row r="2">
          <cell r="F2" t="str">
            <v>Cumplimiento D.L/019</v>
          </cell>
          <cell r="G2" t="str">
            <v>Administrativa</v>
          </cell>
          <cell r="I2" t="str">
            <v>Eliminación del trámite</v>
          </cell>
          <cell r="K2" t="str">
            <v>Decreto</v>
          </cell>
          <cell r="T2" t="str">
            <v/>
          </cell>
        </row>
        <row r="3">
          <cell r="F3" t="str">
            <v>Iniciativa de la entidad</v>
          </cell>
          <cell r="G3" t="str">
            <v>Tecnológica</v>
          </cell>
          <cell r="I3" t="str">
            <v>Aumento en horarios y/o puntos de atención</v>
          </cell>
          <cell r="K3" t="str">
            <v>Acuerdo</v>
          </cell>
          <cell r="T3" t="str">
            <v/>
          </cell>
        </row>
        <row r="4">
          <cell r="F4" t="str">
            <v>GRAT</v>
          </cell>
          <cell r="I4" t="str">
            <v>Fusión de trámites</v>
          </cell>
          <cell r="K4" t="str">
            <v>Ordenanza</v>
          </cell>
          <cell r="T4" t="str">
            <v/>
          </cell>
        </row>
        <row r="5">
          <cell r="G5" t="str">
            <v>Administrativa</v>
          </cell>
          <cell r="I5" t="str">
            <v>Reducción de costos operativos en la entidad</v>
          </cell>
          <cell r="K5" t="str">
            <v>Resolución</v>
          </cell>
          <cell r="T5" t="str">
            <v/>
          </cell>
        </row>
        <row r="6">
          <cell r="G6" t="str">
            <v>Tecnológico</v>
          </cell>
          <cell r="I6" t="str">
            <v>Reducción de costos para el usuario</v>
          </cell>
          <cell r="K6" t="str">
            <v>Circular</v>
          </cell>
          <cell r="T6" t="str">
            <v/>
          </cell>
        </row>
        <row r="7">
          <cell r="I7" t="str">
            <v>Reducción de documentos</v>
          </cell>
          <cell r="K7" t="str">
            <v>Acta</v>
          </cell>
          <cell r="T7" t="str">
            <v/>
          </cell>
        </row>
        <row r="8">
          <cell r="I8" t="str">
            <v>Reducción de pasos del usuario</v>
          </cell>
          <cell r="K8" t="str">
            <v>Memorando</v>
          </cell>
          <cell r="T8" t="str">
            <v/>
          </cell>
        </row>
        <row r="9">
          <cell r="I9" t="str">
            <v>Reducción de pasos en procedimientos internos</v>
          </cell>
          <cell r="T9" t="str">
            <v/>
          </cell>
        </row>
        <row r="10">
          <cell r="I10" t="str">
            <v>Reducción de requisitos</v>
          </cell>
          <cell r="T10" t="str">
            <v/>
          </cell>
        </row>
        <row r="11">
          <cell r="I11" t="str">
            <v>Reducción de tiempo de duración  del trámite</v>
          </cell>
          <cell r="T11" t="str">
            <v/>
          </cell>
        </row>
        <row r="12">
          <cell r="I12" t="str">
            <v>Aumento de vigencia del Trámite</v>
          </cell>
          <cell r="T12" t="str">
            <v/>
          </cell>
        </row>
        <row r="13">
          <cell r="I13" t="str">
            <v>Otro</v>
          </cell>
          <cell r="T13" t="str">
            <v/>
          </cell>
        </row>
        <row r="14">
          <cell r="T14" t="str">
            <v/>
          </cell>
        </row>
        <row r="15">
          <cell r="T15" t="str">
            <v/>
          </cell>
        </row>
        <row r="16">
          <cell r="T16" t="str">
            <v/>
          </cell>
        </row>
        <row r="17">
          <cell r="T17" t="str">
            <v/>
          </cell>
        </row>
        <row r="18">
          <cell r="T18" t="str">
            <v/>
          </cell>
        </row>
        <row r="19">
          <cell r="T19" t="str">
            <v/>
          </cell>
        </row>
        <row r="20">
          <cell r="T20" t="str">
            <v/>
          </cell>
        </row>
        <row r="21">
          <cell r="T21" t="str">
            <v/>
          </cell>
        </row>
        <row r="22">
          <cell r="T22" t="str">
            <v/>
          </cell>
        </row>
        <row r="23">
          <cell r="T23" t="str">
            <v/>
          </cell>
        </row>
        <row r="24">
          <cell r="T24" t="str">
            <v/>
          </cell>
        </row>
        <row r="25">
          <cell r="T25" t="str">
            <v/>
          </cell>
        </row>
        <row r="26">
          <cell r="T26" t="str">
            <v/>
          </cell>
        </row>
        <row r="27">
          <cell r="T27" t="str">
            <v/>
          </cell>
        </row>
        <row r="28">
          <cell r="T28" t="str">
            <v/>
          </cell>
        </row>
        <row r="29">
          <cell r="T29" t="str">
            <v/>
          </cell>
        </row>
        <row r="30">
          <cell r="T30" t="str">
            <v/>
          </cell>
        </row>
        <row r="31">
          <cell r="T31" t="str">
            <v/>
          </cell>
        </row>
        <row r="32">
          <cell r="T32" t="str">
            <v/>
          </cell>
        </row>
        <row r="33">
          <cell r="T33" t="str">
            <v/>
          </cell>
        </row>
        <row r="34">
          <cell r="T34" t="str">
            <v/>
          </cell>
        </row>
        <row r="35">
          <cell r="T35" t="str">
            <v/>
          </cell>
        </row>
        <row r="36">
          <cell r="T36" t="str">
            <v/>
          </cell>
        </row>
        <row r="37">
          <cell r="T37" t="str">
            <v/>
          </cell>
        </row>
        <row r="38">
          <cell r="T38" t="str">
            <v/>
          </cell>
        </row>
        <row r="39">
          <cell r="T39" t="str">
            <v/>
          </cell>
        </row>
        <row r="40">
          <cell r="T40" t="str">
            <v/>
          </cell>
        </row>
        <row r="41">
          <cell r="T41" t="str">
            <v/>
          </cell>
        </row>
        <row r="42">
          <cell r="T42" t="str">
            <v/>
          </cell>
        </row>
        <row r="43">
          <cell r="T43" t="str">
            <v/>
          </cell>
        </row>
        <row r="44">
          <cell r="T44" t="str">
            <v/>
          </cell>
        </row>
        <row r="45">
          <cell r="T45" t="str">
            <v/>
          </cell>
        </row>
        <row r="46">
          <cell r="T46" t="str">
            <v/>
          </cell>
        </row>
        <row r="47">
          <cell r="T47" t="str">
            <v/>
          </cell>
        </row>
        <row r="48">
          <cell r="T48" t="str">
            <v/>
          </cell>
        </row>
        <row r="49">
          <cell r="T49" t="str">
            <v/>
          </cell>
        </row>
        <row r="50">
          <cell r="T50" t="str">
            <v/>
          </cell>
        </row>
        <row r="51">
          <cell r="T51" t="str">
            <v/>
          </cell>
        </row>
        <row r="52">
          <cell r="T52" t="str">
            <v/>
          </cell>
        </row>
        <row r="53">
          <cell r="T53" t="str">
            <v/>
          </cell>
        </row>
        <row r="54">
          <cell r="T54" t="str">
            <v/>
          </cell>
        </row>
        <row r="55">
          <cell r="T55" t="str">
            <v/>
          </cell>
        </row>
        <row r="56">
          <cell r="T56" t="str">
            <v/>
          </cell>
        </row>
        <row r="57">
          <cell r="T57" t="str">
            <v/>
          </cell>
        </row>
        <row r="58">
          <cell r="T58" t="str">
            <v/>
          </cell>
        </row>
        <row r="59">
          <cell r="T59" t="str">
            <v/>
          </cell>
        </row>
        <row r="60">
          <cell r="T60" t="str">
            <v/>
          </cell>
        </row>
        <row r="61">
          <cell r="T61" t="str">
            <v/>
          </cell>
        </row>
        <row r="62">
          <cell r="T62" t="str">
            <v/>
          </cell>
        </row>
        <row r="63">
          <cell r="T63" t="str">
            <v/>
          </cell>
        </row>
        <row r="64">
          <cell r="T64" t="str">
            <v/>
          </cell>
        </row>
        <row r="65">
          <cell r="T65" t="str">
            <v/>
          </cell>
        </row>
        <row r="66">
          <cell r="T66" t="str">
            <v/>
          </cell>
        </row>
        <row r="67">
          <cell r="T67" t="str">
            <v/>
          </cell>
        </row>
        <row r="68">
          <cell r="T68" t="str">
            <v/>
          </cell>
        </row>
        <row r="69">
          <cell r="T69" t="str">
            <v/>
          </cell>
        </row>
        <row r="70">
          <cell r="T70" t="str">
            <v/>
          </cell>
        </row>
        <row r="71">
          <cell r="T71" t="str">
            <v/>
          </cell>
        </row>
        <row r="72">
          <cell r="T72" t="str">
            <v/>
          </cell>
        </row>
        <row r="73">
          <cell r="T73" t="str">
            <v/>
          </cell>
        </row>
        <row r="74">
          <cell r="T74" t="str">
            <v/>
          </cell>
        </row>
        <row r="75">
          <cell r="T75" t="str">
            <v/>
          </cell>
        </row>
        <row r="76">
          <cell r="T76" t="str">
            <v/>
          </cell>
        </row>
        <row r="77">
          <cell r="T77" t="str">
            <v/>
          </cell>
        </row>
        <row r="78">
          <cell r="T78" t="str">
            <v/>
          </cell>
        </row>
        <row r="79">
          <cell r="T79" t="str">
            <v/>
          </cell>
        </row>
        <row r="80">
          <cell r="T80" t="str">
            <v/>
          </cell>
        </row>
        <row r="81">
          <cell r="T81" t="str">
            <v/>
          </cell>
        </row>
        <row r="82">
          <cell r="T82" t="str">
            <v/>
          </cell>
        </row>
        <row r="83">
          <cell r="T83" t="str">
            <v/>
          </cell>
        </row>
        <row r="84">
          <cell r="T84" t="str">
            <v/>
          </cell>
        </row>
        <row r="85">
          <cell r="T85" t="str">
            <v/>
          </cell>
        </row>
        <row r="86">
          <cell r="T86" t="str">
            <v/>
          </cell>
        </row>
        <row r="87">
          <cell r="T87" t="str">
            <v/>
          </cell>
        </row>
        <row r="88">
          <cell r="T88" t="str">
            <v/>
          </cell>
        </row>
        <row r="89">
          <cell r="T89" t="str">
            <v/>
          </cell>
        </row>
        <row r="90">
          <cell r="T90" t="str">
            <v/>
          </cell>
        </row>
        <row r="91">
          <cell r="T91" t="str">
            <v/>
          </cell>
        </row>
        <row r="92">
          <cell r="T92" t="str">
            <v/>
          </cell>
        </row>
        <row r="93">
          <cell r="T93" t="str">
            <v/>
          </cell>
        </row>
        <row r="94">
          <cell r="T94" t="str">
            <v/>
          </cell>
        </row>
        <row r="95">
          <cell r="T95" t="str">
            <v/>
          </cell>
        </row>
        <row r="96">
          <cell r="T96" t="str">
            <v/>
          </cell>
        </row>
        <row r="97">
          <cell r="T97" t="str">
            <v/>
          </cell>
        </row>
        <row r="98">
          <cell r="T98" t="str">
            <v/>
          </cell>
        </row>
        <row r="99">
          <cell r="T99" t="str">
            <v/>
          </cell>
        </row>
        <row r="100">
          <cell r="T100" t="str">
            <v/>
          </cell>
        </row>
        <row r="101">
          <cell r="T101" t="str">
            <v/>
          </cell>
        </row>
        <row r="102">
          <cell r="T102" t="str">
            <v/>
          </cell>
        </row>
        <row r="103">
          <cell r="T103" t="str">
            <v/>
          </cell>
        </row>
        <row r="104">
          <cell r="T104" t="str">
            <v/>
          </cell>
        </row>
        <row r="105">
          <cell r="T105" t="str">
            <v/>
          </cell>
        </row>
        <row r="106">
          <cell r="T106" t="str">
            <v/>
          </cell>
        </row>
        <row r="107">
          <cell r="T107" t="str">
            <v/>
          </cell>
        </row>
        <row r="108">
          <cell r="T108" t="str">
            <v/>
          </cell>
        </row>
        <row r="109">
          <cell r="T109" t="str">
            <v/>
          </cell>
        </row>
        <row r="110">
          <cell r="T110" t="str">
            <v/>
          </cell>
        </row>
        <row r="111">
          <cell r="T111" t="str">
            <v/>
          </cell>
        </row>
        <row r="112">
          <cell r="T112" t="str">
            <v/>
          </cell>
        </row>
        <row r="113">
          <cell r="T113" t="str">
            <v/>
          </cell>
        </row>
        <row r="114">
          <cell r="T114" t="str">
            <v/>
          </cell>
        </row>
        <row r="115">
          <cell r="T115" t="str">
            <v/>
          </cell>
        </row>
        <row r="116">
          <cell r="T116" t="str">
            <v/>
          </cell>
        </row>
        <row r="117">
          <cell r="T117" t="str">
            <v/>
          </cell>
        </row>
        <row r="118">
          <cell r="T118" t="str">
            <v/>
          </cell>
        </row>
        <row r="119">
          <cell r="T119" t="str">
            <v/>
          </cell>
        </row>
        <row r="120">
          <cell r="T120" t="str">
            <v/>
          </cell>
        </row>
        <row r="121">
          <cell r="T121" t="str">
            <v/>
          </cell>
        </row>
        <row r="122">
          <cell r="T122" t="str">
            <v/>
          </cell>
        </row>
        <row r="123">
          <cell r="T123" t="str">
            <v/>
          </cell>
        </row>
        <row r="124">
          <cell r="T124" t="str">
            <v/>
          </cell>
        </row>
        <row r="125">
          <cell r="T125" t="str">
            <v/>
          </cell>
        </row>
        <row r="126">
          <cell r="T126" t="str">
            <v/>
          </cell>
        </row>
        <row r="127">
          <cell r="T127" t="str">
            <v/>
          </cell>
        </row>
        <row r="128">
          <cell r="T128" t="str">
            <v/>
          </cell>
        </row>
        <row r="129">
          <cell r="T129" t="str">
            <v/>
          </cell>
        </row>
        <row r="130">
          <cell r="T130" t="str">
            <v/>
          </cell>
        </row>
        <row r="131">
          <cell r="T131" t="str">
            <v/>
          </cell>
        </row>
        <row r="132">
          <cell r="T132" t="str">
            <v/>
          </cell>
        </row>
        <row r="133">
          <cell r="T133" t="str">
            <v/>
          </cell>
        </row>
        <row r="134">
          <cell r="T134" t="str">
            <v/>
          </cell>
        </row>
        <row r="135">
          <cell r="T135" t="str">
            <v/>
          </cell>
        </row>
        <row r="136">
          <cell r="T136" t="str">
            <v/>
          </cell>
        </row>
        <row r="137">
          <cell r="T137" t="str">
            <v/>
          </cell>
        </row>
        <row r="138">
          <cell r="T138" t="str">
            <v/>
          </cell>
        </row>
        <row r="139">
          <cell r="T139" t="str">
            <v/>
          </cell>
        </row>
        <row r="140">
          <cell r="T140" t="str">
            <v/>
          </cell>
        </row>
        <row r="141">
          <cell r="T141" t="str">
            <v/>
          </cell>
        </row>
        <row r="142">
          <cell r="T142" t="str">
            <v/>
          </cell>
        </row>
        <row r="143">
          <cell r="T143" t="str">
            <v/>
          </cell>
        </row>
        <row r="144">
          <cell r="T144" t="str">
            <v/>
          </cell>
        </row>
        <row r="145">
          <cell r="T145" t="str">
            <v/>
          </cell>
        </row>
        <row r="146">
          <cell r="T146" t="str">
            <v/>
          </cell>
        </row>
        <row r="147">
          <cell r="T147" t="str">
            <v/>
          </cell>
        </row>
        <row r="148">
          <cell r="T148" t="str">
            <v/>
          </cell>
        </row>
        <row r="149">
          <cell r="T149" t="str">
            <v/>
          </cell>
        </row>
        <row r="150">
          <cell r="T150" t="str">
            <v/>
          </cell>
        </row>
        <row r="151">
          <cell r="T151" t="str">
            <v/>
          </cell>
        </row>
        <row r="152">
          <cell r="T152" t="str">
            <v/>
          </cell>
        </row>
        <row r="153">
          <cell r="T153" t="str">
            <v/>
          </cell>
        </row>
        <row r="154">
          <cell r="T154" t="str">
            <v/>
          </cell>
        </row>
        <row r="155">
          <cell r="T155" t="str">
            <v/>
          </cell>
        </row>
        <row r="156">
          <cell r="T156" t="str">
            <v/>
          </cell>
        </row>
        <row r="157">
          <cell r="T157" t="str">
            <v/>
          </cell>
        </row>
        <row r="158">
          <cell r="T158" t="str">
            <v/>
          </cell>
        </row>
        <row r="159">
          <cell r="T159" t="str">
            <v/>
          </cell>
        </row>
        <row r="160">
          <cell r="T160" t="str">
            <v/>
          </cell>
        </row>
        <row r="161">
          <cell r="T161" t="str">
            <v/>
          </cell>
        </row>
        <row r="162">
          <cell r="T162" t="str">
            <v/>
          </cell>
        </row>
        <row r="163">
          <cell r="T163" t="str">
            <v/>
          </cell>
        </row>
        <row r="164">
          <cell r="T164" t="str">
            <v/>
          </cell>
        </row>
        <row r="165">
          <cell r="T165" t="str">
            <v/>
          </cell>
        </row>
        <row r="166">
          <cell r="T166" t="str">
            <v/>
          </cell>
        </row>
        <row r="167">
          <cell r="T167" t="str">
            <v/>
          </cell>
        </row>
        <row r="168">
          <cell r="T168" t="str">
            <v/>
          </cell>
        </row>
        <row r="169">
          <cell r="T169" t="str">
            <v/>
          </cell>
        </row>
        <row r="170">
          <cell r="T170" t="str">
            <v/>
          </cell>
        </row>
        <row r="171">
          <cell r="T171" t="str">
            <v/>
          </cell>
        </row>
        <row r="172">
          <cell r="T172" t="str">
            <v/>
          </cell>
        </row>
        <row r="173">
          <cell r="T173" t="str">
            <v/>
          </cell>
        </row>
        <row r="174">
          <cell r="T174" t="str">
            <v/>
          </cell>
        </row>
        <row r="175">
          <cell r="T175" t="str">
            <v/>
          </cell>
        </row>
        <row r="176">
          <cell r="T176" t="str">
            <v/>
          </cell>
        </row>
        <row r="177">
          <cell r="T177" t="str">
            <v/>
          </cell>
        </row>
        <row r="178">
          <cell r="T178" t="str">
            <v/>
          </cell>
        </row>
        <row r="179">
          <cell r="T179" t="str">
            <v/>
          </cell>
        </row>
        <row r="180">
          <cell r="T180" t="str">
            <v/>
          </cell>
        </row>
        <row r="181">
          <cell r="T181" t="str">
            <v/>
          </cell>
        </row>
        <row r="182">
          <cell r="T182" t="str">
            <v/>
          </cell>
        </row>
        <row r="183">
          <cell r="T183" t="str">
            <v/>
          </cell>
        </row>
        <row r="184">
          <cell r="T184" t="str">
            <v/>
          </cell>
        </row>
        <row r="185">
          <cell r="T185" t="str">
            <v/>
          </cell>
        </row>
        <row r="186">
          <cell r="T186" t="str">
            <v/>
          </cell>
        </row>
        <row r="187">
          <cell r="T187" t="str">
            <v/>
          </cell>
        </row>
        <row r="188">
          <cell r="T188" t="str">
            <v/>
          </cell>
        </row>
        <row r="189">
          <cell r="T189" t="str">
            <v/>
          </cell>
        </row>
        <row r="190">
          <cell r="T190" t="str">
            <v/>
          </cell>
        </row>
        <row r="191">
          <cell r="T191" t="str">
            <v/>
          </cell>
        </row>
        <row r="192">
          <cell r="T192" t="str">
            <v/>
          </cell>
        </row>
        <row r="193">
          <cell r="T193" t="str">
            <v>Certificado de Defunción</v>
          </cell>
        </row>
        <row r="194">
          <cell r="T194" t="str">
            <v>Registro Civil de Nacimiento</v>
          </cell>
        </row>
        <row r="195">
          <cell r="T195" t="str">
            <v>Asignación de Citas médicas</v>
          </cell>
        </row>
        <row r="196">
          <cell r="T196" t="str">
            <v/>
          </cell>
        </row>
        <row r="197">
          <cell r="T197" t="str">
            <v/>
          </cell>
        </row>
        <row r="198">
          <cell r="T198" t="str">
            <v/>
          </cell>
        </row>
        <row r="199">
          <cell r="T199" t="str">
            <v/>
          </cell>
        </row>
        <row r="200">
          <cell r="T200" t="str">
            <v/>
          </cell>
        </row>
        <row r="201">
          <cell r="T201" t="str">
            <v/>
          </cell>
        </row>
        <row r="202">
          <cell r="T202" t="str">
            <v/>
          </cell>
        </row>
        <row r="203">
          <cell r="T203" t="str">
            <v/>
          </cell>
        </row>
        <row r="204">
          <cell r="T204" t="str">
            <v/>
          </cell>
        </row>
        <row r="205">
          <cell r="T205" t="str">
            <v/>
          </cell>
        </row>
        <row r="206">
          <cell r="T206" t="str">
            <v/>
          </cell>
        </row>
        <row r="207">
          <cell r="T207" t="str">
            <v/>
          </cell>
        </row>
        <row r="208">
          <cell r="T208" t="str">
            <v/>
          </cell>
        </row>
        <row r="209">
          <cell r="T209" t="str">
            <v/>
          </cell>
        </row>
        <row r="210">
          <cell r="T210" t="str">
            <v/>
          </cell>
        </row>
        <row r="211">
          <cell r="T211" t="str">
            <v/>
          </cell>
        </row>
        <row r="212">
          <cell r="T212" t="str">
            <v/>
          </cell>
        </row>
        <row r="213">
          <cell r="T213" t="str">
            <v/>
          </cell>
        </row>
        <row r="214">
          <cell r="T214" t="str">
            <v/>
          </cell>
        </row>
        <row r="215">
          <cell r="T215" t="str">
            <v/>
          </cell>
        </row>
        <row r="216">
          <cell r="T216" t="str">
            <v/>
          </cell>
        </row>
        <row r="217">
          <cell r="T217" t="str">
            <v/>
          </cell>
        </row>
        <row r="218">
          <cell r="T218" t="str">
            <v/>
          </cell>
        </row>
        <row r="219">
          <cell r="T219" t="str">
            <v/>
          </cell>
        </row>
        <row r="220">
          <cell r="T220" t="str">
            <v/>
          </cell>
        </row>
        <row r="221">
          <cell r="T221" t="str">
            <v/>
          </cell>
        </row>
        <row r="222">
          <cell r="T222" t="str">
            <v/>
          </cell>
        </row>
        <row r="223">
          <cell r="T223" t="str">
            <v/>
          </cell>
        </row>
        <row r="224">
          <cell r="T224" t="str">
            <v/>
          </cell>
        </row>
        <row r="225">
          <cell r="T225" t="str">
            <v/>
          </cell>
        </row>
        <row r="226">
          <cell r="T226" t="str">
            <v/>
          </cell>
        </row>
        <row r="227">
          <cell r="T227" t="str">
            <v/>
          </cell>
        </row>
        <row r="228">
          <cell r="T228" t="str">
            <v/>
          </cell>
        </row>
        <row r="229">
          <cell r="T229" t="str">
            <v/>
          </cell>
        </row>
        <row r="230">
          <cell r="T230" t="str">
            <v/>
          </cell>
        </row>
        <row r="231">
          <cell r="T231" t="str">
            <v/>
          </cell>
        </row>
        <row r="232">
          <cell r="T232" t="str">
            <v/>
          </cell>
        </row>
        <row r="233">
          <cell r="T233" t="str">
            <v/>
          </cell>
        </row>
        <row r="234">
          <cell r="T234" t="str">
            <v/>
          </cell>
        </row>
        <row r="235">
          <cell r="T235" t="str">
            <v/>
          </cell>
        </row>
        <row r="236">
          <cell r="T236" t="str">
            <v/>
          </cell>
        </row>
        <row r="237">
          <cell r="T237" t="str">
            <v/>
          </cell>
        </row>
        <row r="238">
          <cell r="T238" t="str">
            <v/>
          </cell>
        </row>
        <row r="239">
          <cell r="T239" t="str">
            <v/>
          </cell>
        </row>
        <row r="240">
          <cell r="T240" t="str">
            <v/>
          </cell>
        </row>
        <row r="241">
          <cell r="T241" t="str">
            <v/>
          </cell>
        </row>
        <row r="242">
          <cell r="T242" t="str">
            <v/>
          </cell>
        </row>
        <row r="243">
          <cell r="T243" t="str">
            <v/>
          </cell>
        </row>
        <row r="244">
          <cell r="T244" t="str">
            <v/>
          </cell>
        </row>
        <row r="245">
          <cell r="T245" t="str">
            <v/>
          </cell>
        </row>
        <row r="246">
          <cell r="T246" t="str">
            <v/>
          </cell>
        </row>
        <row r="247">
          <cell r="T247" t="str">
            <v/>
          </cell>
        </row>
        <row r="248">
          <cell r="T248" t="str">
            <v/>
          </cell>
        </row>
        <row r="249">
          <cell r="T249" t="str">
            <v/>
          </cell>
        </row>
        <row r="250">
          <cell r="T250" t="str">
            <v/>
          </cell>
        </row>
        <row r="251">
          <cell r="T251" t="str">
            <v/>
          </cell>
        </row>
        <row r="252">
          <cell r="T252" t="str">
            <v/>
          </cell>
        </row>
        <row r="253">
          <cell r="T253" t="str">
            <v/>
          </cell>
        </row>
        <row r="254">
          <cell r="T254" t="str">
            <v/>
          </cell>
        </row>
        <row r="255">
          <cell r="T255" t="str">
            <v/>
          </cell>
        </row>
        <row r="256">
          <cell r="T256" t="str">
            <v/>
          </cell>
        </row>
        <row r="257">
          <cell r="T257" t="str">
            <v/>
          </cell>
        </row>
        <row r="258">
          <cell r="T258" t="str">
            <v/>
          </cell>
        </row>
        <row r="259">
          <cell r="T259" t="str">
            <v/>
          </cell>
        </row>
        <row r="260">
          <cell r="T260" t="str">
            <v/>
          </cell>
        </row>
        <row r="261">
          <cell r="T261" t="str">
            <v/>
          </cell>
        </row>
        <row r="262">
          <cell r="T262" t="str">
            <v/>
          </cell>
        </row>
        <row r="263">
          <cell r="T263" t="str">
            <v/>
          </cell>
        </row>
        <row r="264">
          <cell r="T264" t="str">
            <v/>
          </cell>
        </row>
        <row r="265">
          <cell r="T265" t="str">
            <v/>
          </cell>
        </row>
        <row r="266">
          <cell r="T266" t="str">
            <v/>
          </cell>
        </row>
        <row r="267">
          <cell r="T267" t="str">
            <v/>
          </cell>
        </row>
        <row r="268">
          <cell r="T268" t="str">
            <v/>
          </cell>
        </row>
        <row r="269">
          <cell r="T269" t="str">
            <v/>
          </cell>
        </row>
        <row r="270">
          <cell r="T270" t="str">
            <v/>
          </cell>
        </row>
        <row r="271">
          <cell r="T271" t="str">
            <v/>
          </cell>
        </row>
        <row r="272">
          <cell r="T272" t="str">
            <v/>
          </cell>
        </row>
        <row r="273">
          <cell r="T273" t="str">
            <v/>
          </cell>
        </row>
        <row r="274">
          <cell r="T274" t="str">
            <v/>
          </cell>
        </row>
        <row r="275">
          <cell r="T275" t="str">
            <v/>
          </cell>
        </row>
        <row r="276">
          <cell r="T276" t="str">
            <v/>
          </cell>
        </row>
        <row r="277">
          <cell r="T277" t="str">
            <v/>
          </cell>
        </row>
        <row r="278">
          <cell r="T278" t="str">
            <v/>
          </cell>
        </row>
        <row r="279">
          <cell r="T279" t="str">
            <v/>
          </cell>
        </row>
        <row r="280">
          <cell r="T280" t="str">
            <v/>
          </cell>
        </row>
        <row r="281">
          <cell r="T281" t="str">
            <v/>
          </cell>
        </row>
        <row r="282">
          <cell r="T282" t="str">
            <v/>
          </cell>
        </row>
        <row r="283">
          <cell r="T283" t="str">
            <v/>
          </cell>
        </row>
        <row r="284">
          <cell r="T284" t="str">
            <v/>
          </cell>
        </row>
        <row r="285">
          <cell r="T285" t="str">
            <v/>
          </cell>
        </row>
        <row r="286">
          <cell r="T286" t="str">
            <v/>
          </cell>
        </row>
        <row r="287">
          <cell r="T287" t="str">
            <v/>
          </cell>
        </row>
        <row r="288">
          <cell r="T288" t="str">
            <v/>
          </cell>
        </row>
        <row r="289">
          <cell r="T289" t="str">
            <v/>
          </cell>
        </row>
        <row r="290">
          <cell r="T290" t="str">
            <v/>
          </cell>
        </row>
        <row r="291">
          <cell r="T291" t="str">
            <v/>
          </cell>
        </row>
        <row r="292">
          <cell r="T292" t="str">
            <v/>
          </cell>
        </row>
        <row r="293">
          <cell r="T293" t="str">
            <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MATRIZ DE RIESGOS UNIFICADA"/>
      <sheetName val="ANÁLISIS DEL RIESGO"/>
      <sheetName val="Valoración del Riesgo"/>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POR PROCESO FODA"/>
      <sheetName val="3. CICLO DE RIESGOS"/>
      <sheetName val="PROBABILIDAD - IMPACTO"/>
      <sheetName val="CALIFICACIÓN DE LOS CONTROLES"/>
      <sheetName val="CALIFI DE LOS CONTROL I SEM "/>
      <sheetName val="CALIFI DE LOS CONTROL II SEM "/>
      <sheetName val="5. IMPACTO RS CORRUPCIÓN"/>
      <sheetName val="4. PROBABILIDAD e IMPACTO"/>
      <sheetName val="5. MAPA DE CALOR"/>
      <sheetName val="2. CONTEXTO POR PROCESO DOF (2)"/>
      <sheetName val="Listas"/>
    </sheetNames>
    <sheetDataSet>
      <sheetData sheetId="0"/>
      <sheetData sheetId="1"/>
      <sheetData sheetId="2"/>
      <sheetData sheetId="3"/>
      <sheetData sheetId="4"/>
      <sheetData sheetId="5"/>
      <sheetData sheetId="6"/>
      <sheetData sheetId="7"/>
      <sheetData sheetId="8"/>
      <sheetData sheetId="9"/>
      <sheetData sheetId="10"/>
      <sheetData sheetId="11">
        <row r="3">
          <cell r="E3">
            <v>1</v>
          </cell>
          <cell r="F3" t="str">
            <v xml:space="preserve">MUY ALTA </v>
          </cell>
        </row>
        <row r="4">
          <cell r="E4">
            <v>0.8</v>
          </cell>
          <cell r="F4" t="str">
            <v>ALTA</v>
          </cell>
        </row>
        <row r="5">
          <cell r="E5">
            <v>0.6</v>
          </cell>
          <cell r="F5" t="str">
            <v>MEDIA</v>
          </cell>
        </row>
        <row r="6">
          <cell r="E6">
            <v>0.4</v>
          </cell>
          <cell r="F6" t="str">
            <v>BAJA</v>
          </cell>
        </row>
        <row r="7">
          <cell r="E7">
            <v>0.2</v>
          </cell>
          <cell r="F7" t="str">
            <v>MUY BAJA</v>
          </cell>
        </row>
        <row r="20">
          <cell r="E20" t="str">
            <v xml:space="preserve">20 %
La actividad que conlleva el riesgo se ejecuta como máximos 2 veces por año </v>
          </cell>
          <cell r="F20">
            <v>0.2</v>
          </cell>
        </row>
        <row r="21">
          <cell r="E21" t="str">
            <v>40%
La actividad que conlleva el riesgo se ejecuta de 3 a 24 veces por año</v>
          </cell>
          <cell r="F21">
            <v>0.4</v>
          </cell>
        </row>
        <row r="22">
          <cell r="E22" t="str">
            <v>60%
La actividad que conlleva el riesgo se ejecuta de 24 a 500 veces por año</v>
          </cell>
          <cell r="F22">
            <v>0.6</v>
          </cell>
        </row>
        <row r="23">
          <cell r="E23" t="str">
            <v>80%
La actividad que conlleva el riesgo se ejecuta mínimo 500 veces al año y máximo 5000 veces por año</v>
          </cell>
          <cell r="F23">
            <v>0.8</v>
          </cell>
        </row>
        <row r="24">
          <cell r="E24" t="str">
            <v xml:space="preserve">100%
La actividad que conlleva el riesgo se ejecuta más de 5000 veces por año </v>
          </cell>
          <cell r="F24">
            <v>1</v>
          </cell>
        </row>
        <row r="28">
          <cell r="E28" t="str">
            <v>CASTROFICO 
100%</v>
          </cell>
          <cell r="F28">
            <v>1</v>
          </cell>
        </row>
        <row r="29">
          <cell r="E29" t="str">
            <v>MAYOR 
80%</v>
          </cell>
          <cell r="F29">
            <v>0.8</v>
          </cell>
        </row>
        <row r="30">
          <cell r="E30" t="str">
            <v>MODERADO 
60%</v>
          </cell>
          <cell r="F30">
            <v>0.6</v>
          </cell>
        </row>
        <row r="31">
          <cell r="E31" t="str">
            <v>MENOR 
40%</v>
          </cell>
          <cell r="F31">
            <v>0.4</v>
          </cell>
        </row>
        <row r="32">
          <cell r="E32" t="str">
            <v>LEVE 
20%</v>
          </cell>
          <cell r="F32">
            <v>0.2</v>
          </cell>
        </row>
        <row r="33">
          <cell r="E33" t="str">
            <v>1 - 5 (CORRUPCIÓN)</v>
          </cell>
          <cell r="F33">
            <v>5</v>
          </cell>
        </row>
        <row r="34">
          <cell r="E34" t="str">
            <v>6 - 11 (CORRUPCIÓN)</v>
          </cell>
          <cell r="F34">
            <v>10</v>
          </cell>
        </row>
        <row r="35">
          <cell r="E35" t="str">
            <v>12 - 19 (CORRUPCIÓN)</v>
          </cell>
          <cell r="F35">
            <v>20</v>
          </cell>
        </row>
        <row r="112">
          <cell r="D112" t="str">
            <v>R.INHERENTE
25</v>
          </cell>
          <cell r="E112">
            <v>25</v>
          </cell>
          <cell r="F112" t="str">
            <v>R.RESIDUAL
25</v>
          </cell>
          <cell r="G112">
            <v>25</v>
          </cell>
        </row>
        <row r="113">
          <cell r="D113" t="str">
            <v>R.INHERENTE
24</v>
          </cell>
          <cell r="E113">
            <v>24</v>
          </cell>
          <cell r="F113" t="str">
            <v>R.RESIDUAL
24</v>
          </cell>
          <cell r="G113">
            <v>24</v>
          </cell>
        </row>
        <row r="114">
          <cell r="D114" t="str">
            <v>R.INHERENTE
23</v>
          </cell>
          <cell r="E114">
            <v>23</v>
          </cell>
          <cell r="F114" t="str">
            <v>R.RESIDUAL
23</v>
          </cell>
          <cell r="G114">
            <v>23</v>
          </cell>
        </row>
        <row r="115">
          <cell r="D115" t="str">
            <v>R.INHERENTE
22</v>
          </cell>
          <cell r="E115">
            <v>22</v>
          </cell>
          <cell r="F115" t="str">
            <v>R.RESIDUAL
22</v>
          </cell>
          <cell r="G115">
            <v>22</v>
          </cell>
        </row>
        <row r="116">
          <cell r="D116" t="str">
            <v>R.INHERENTE
21</v>
          </cell>
          <cell r="E116">
            <v>21</v>
          </cell>
          <cell r="F116" t="str">
            <v>R.RESIDUAL
21</v>
          </cell>
          <cell r="G116">
            <v>21</v>
          </cell>
        </row>
        <row r="117">
          <cell r="D117" t="str">
            <v>R.INHERENTE
20</v>
          </cell>
          <cell r="E117">
            <v>20</v>
          </cell>
          <cell r="F117" t="str">
            <v>R.RESIDUAL
20</v>
          </cell>
          <cell r="G117">
            <v>20</v>
          </cell>
        </row>
        <row r="118">
          <cell r="D118" t="str">
            <v>R.INHERENTE
19</v>
          </cell>
          <cell r="E118">
            <v>19</v>
          </cell>
          <cell r="F118" t="str">
            <v>R.RESIDUAL
19</v>
          </cell>
          <cell r="G118">
            <v>19</v>
          </cell>
        </row>
        <row r="119">
          <cell r="D119" t="str">
            <v>R.INHERENTE
18</v>
          </cell>
          <cell r="E119">
            <v>18</v>
          </cell>
          <cell r="F119" t="str">
            <v>R.RESIDUAL
18</v>
          </cell>
          <cell r="G119">
            <v>18</v>
          </cell>
        </row>
        <row r="120">
          <cell r="D120" t="str">
            <v>R.INHERENTE
17</v>
          </cell>
          <cell r="E120">
            <v>17</v>
          </cell>
          <cell r="F120" t="str">
            <v>R.RESIDUAL
17</v>
          </cell>
          <cell r="G120">
            <v>17</v>
          </cell>
        </row>
        <row r="121">
          <cell r="D121" t="str">
            <v>R.INHERENTE
16</v>
          </cell>
          <cell r="E121">
            <v>16</v>
          </cell>
          <cell r="F121" t="str">
            <v>R.RESIDUAL
16</v>
          </cell>
          <cell r="G121">
            <v>16</v>
          </cell>
        </row>
        <row r="122">
          <cell r="D122" t="str">
            <v>R.INHERENTE
15</v>
          </cell>
          <cell r="E122">
            <v>15</v>
          </cell>
          <cell r="F122" t="str">
            <v>R.RESIDUAL
15</v>
          </cell>
          <cell r="G122">
            <v>15</v>
          </cell>
        </row>
        <row r="123">
          <cell r="D123" t="str">
            <v>R.INHERENTE
14</v>
          </cell>
          <cell r="E123">
            <v>14</v>
          </cell>
          <cell r="F123" t="str">
            <v>R.RESIDUAL
14</v>
          </cell>
          <cell r="G123">
            <v>14</v>
          </cell>
        </row>
        <row r="124">
          <cell r="D124" t="str">
            <v>R.INHERENTE
13</v>
          </cell>
          <cell r="E124">
            <v>13</v>
          </cell>
          <cell r="F124" t="str">
            <v>R.RESIDUAL
13</v>
          </cell>
          <cell r="G124">
            <v>13</v>
          </cell>
        </row>
        <row r="125">
          <cell r="D125" t="str">
            <v>R.INHERENTE
12</v>
          </cell>
          <cell r="E125">
            <v>12</v>
          </cell>
          <cell r="F125" t="str">
            <v>R.RESIDUAL
12</v>
          </cell>
          <cell r="G125">
            <v>12</v>
          </cell>
        </row>
        <row r="126">
          <cell r="D126" t="str">
            <v>R.INHERENTE
11</v>
          </cell>
          <cell r="E126">
            <v>11</v>
          </cell>
          <cell r="F126" t="str">
            <v>R.RESIDUAL
11</v>
          </cell>
          <cell r="G126">
            <v>11</v>
          </cell>
        </row>
        <row r="127">
          <cell r="D127" t="str">
            <v>R.INHERENTE
10</v>
          </cell>
          <cell r="E127">
            <v>10</v>
          </cell>
          <cell r="F127" t="str">
            <v>R.RESIDUAL
10</v>
          </cell>
          <cell r="G127">
            <v>10</v>
          </cell>
        </row>
        <row r="128">
          <cell r="D128" t="str">
            <v>R.INHERENTE
9</v>
          </cell>
          <cell r="E128">
            <v>9</v>
          </cell>
          <cell r="F128" t="str">
            <v>R.RESIDUAL
9</v>
          </cell>
          <cell r="G128">
            <v>9</v>
          </cell>
        </row>
        <row r="129">
          <cell r="D129" t="str">
            <v>R.INHERENTE
8</v>
          </cell>
          <cell r="E129">
            <v>8</v>
          </cell>
          <cell r="F129" t="str">
            <v>R.RESIDUAL
8</v>
          </cell>
          <cell r="G129">
            <v>8</v>
          </cell>
        </row>
        <row r="130">
          <cell r="D130" t="str">
            <v>R.INHERENTE
7</v>
          </cell>
          <cell r="E130">
            <v>7</v>
          </cell>
          <cell r="F130" t="str">
            <v>R.RESIDUAL
7</v>
          </cell>
          <cell r="G130">
            <v>7</v>
          </cell>
        </row>
        <row r="131">
          <cell r="D131" t="str">
            <v>R.INHERENTE
6</v>
          </cell>
          <cell r="E131">
            <v>6</v>
          </cell>
          <cell r="F131" t="str">
            <v>R.RESIDUAL
6</v>
          </cell>
          <cell r="G131">
            <v>6</v>
          </cell>
        </row>
        <row r="132">
          <cell r="D132" t="str">
            <v>R.INHERENTE
5</v>
          </cell>
          <cell r="E132">
            <v>5</v>
          </cell>
          <cell r="F132" t="str">
            <v>R.RESIDUAL
5</v>
          </cell>
          <cell r="G132">
            <v>5</v>
          </cell>
        </row>
        <row r="133">
          <cell r="D133" t="str">
            <v>R.INHERENTE
4</v>
          </cell>
          <cell r="E133">
            <v>4</v>
          </cell>
          <cell r="F133" t="str">
            <v>R.RESIDUAL
4</v>
          </cell>
          <cell r="G133">
            <v>4</v>
          </cell>
        </row>
        <row r="134">
          <cell r="D134" t="str">
            <v>R.INHERENTE
3</v>
          </cell>
          <cell r="E134">
            <v>3</v>
          </cell>
          <cell r="F134" t="str">
            <v>R.RESIDUAL
3</v>
          </cell>
          <cell r="G134">
            <v>3</v>
          </cell>
        </row>
        <row r="135">
          <cell r="D135" t="str">
            <v>R.INHERENTE
2</v>
          </cell>
          <cell r="E135">
            <v>2</v>
          </cell>
          <cell r="F135" t="str">
            <v>R.RESIDUAL
2</v>
          </cell>
          <cell r="G135">
            <v>2</v>
          </cell>
        </row>
        <row r="136">
          <cell r="D136" t="str">
            <v>R.INHERENTE
1</v>
          </cell>
          <cell r="E136">
            <v>1</v>
          </cell>
          <cell r="F136" t="str">
            <v>R.RESIDUAL
1</v>
          </cell>
          <cell r="G136">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VO"/>
      <sheetName val="2. CONTEXTO POR PROCESO FODA"/>
      <sheetName val="3. CICLO DE RIESGOS"/>
      <sheetName val="PROBABILIDAD - IMPACTO"/>
      <sheetName val="CALIFICACIÓN DE LOS CONTROLES"/>
      <sheetName val="CALIFI DE LOS CONTROL I SEM "/>
      <sheetName val="CALIFI DE LOS CONTROL II SEM "/>
      <sheetName val="5. IMPACTO RS CORRUPCIÓN"/>
      <sheetName val="4. PROBABILIDAD e IMPACTO"/>
      <sheetName val="5. MAPA DE CALOR"/>
      <sheetName val="2. CONTEXTO POR PROCESO DOF (2)"/>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E3">
            <v>1</v>
          </cell>
        </row>
        <row r="112">
          <cell r="D112" t="str">
            <v>R.INHERENTE
25</v>
          </cell>
          <cell r="E112">
            <v>25</v>
          </cell>
          <cell r="F112" t="str">
            <v>R.RESIDUAL
25</v>
          </cell>
          <cell r="G112">
            <v>25</v>
          </cell>
        </row>
        <row r="113">
          <cell r="D113" t="str">
            <v>R.INHERENTE
24</v>
          </cell>
          <cell r="E113">
            <v>24</v>
          </cell>
          <cell r="F113" t="str">
            <v>R.RESIDUAL
24</v>
          </cell>
          <cell r="G113">
            <v>24</v>
          </cell>
        </row>
        <row r="114">
          <cell r="D114" t="str">
            <v>R.INHERENTE
23</v>
          </cell>
          <cell r="E114">
            <v>23</v>
          </cell>
          <cell r="F114" t="str">
            <v>R.RESIDUAL
23</v>
          </cell>
          <cell r="G114">
            <v>23</v>
          </cell>
        </row>
        <row r="115">
          <cell r="D115" t="str">
            <v>R.INHERENTE
22</v>
          </cell>
          <cell r="E115">
            <v>22</v>
          </cell>
          <cell r="F115" t="str">
            <v>R.RESIDUAL
22</v>
          </cell>
          <cell r="G115">
            <v>22</v>
          </cell>
        </row>
        <row r="116">
          <cell r="D116" t="str">
            <v>R.INHERENTE
21</v>
          </cell>
          <cell r="E116">
            <v>21</v>
          </cell>
          <cell r="F116" t="str">
            <v>R.RESIDUAL
21</v>
          </cell>
          <cell r="G116">
            <v>21</v>
          </cell>
        </row>
        <row r="117">
          <cell r="D117" t="str">
            <v>R.INHERENTE
20</v>
          </cell>
          <cell r="E117">
            <v>20</v>
          </cell>
          <cell r="F117" t="str">
            <v>R.RESIDUAL
20</v>
          </cell>
          <cell r="G117">
            <v>20</v>
          </cell>
        </row>
        <row r="118">
          <cell r="D118" t="str">
            <v>R.INHERENTE
19</v>
          </cell>
          <cell r="E118">
            <v>19</v>
          </cell>
          <cell r="F118" t="str">
            <v>R.RESIDUAL
19</v>
          </cell>
          <cell r="G118">
            <v>19</v>
          </cell>
        </row>
        <row r="119">
          <cell r="D119" t="str">
            <v>R.INHERENTE
18</v>
          </cell>
          <cell r="E119">
            <v>18</v>
          </cell>
          <cell r="F119" t="str">
            <v>R.RESIDUAL
18</v>
          </cell>
          <cell r="G119">
            <v>18</v>
          </cell>
        </row>
        <row r="120">
          <cell r="D120" t="str">
            <v>R.INHERENTE
17</v>
          </cell>
          <cell r="E120">
            <v>17</v>
          </cell>
          <cell r="F120" t="str">
            <v>R.RESIDUAL
17</v>
          </cell>
          <cell r="G120">
            <v>17</v>
          </cell>
        </row>
        <row r="121">
          <cell r="D121" t="str">
            <v>R.INHERENTE
16</v>
          </cell>
          <cell r="E121">
            <v>16</v>
          </cell>
          <cell r="F121" t="str">
            <v>R.RESIDUAL
16</v>
          </cell>
          <cell r="G121">
            <v>16</v>
          </cell>
        </row>
        <row r="122">
          <cell r="D122" t="str">
            <v>R.INHERENTE
15</v>
          </cell>
          <cell r="E122">
            <v>15</v>
          </cell>
          <cell r="F122" t="str">
            <v>R.RESIDUAL
15</v>
          </cell>
          <cell r="G122">
            <v>15</v>
          </cell>
        </row>
        <row r="123">
          <cell r="D123" t="str">
            <v>R.INHERENTE
14</v>
          </cell>
          <cell r="E123">
            <v>14</v>
          </cell>
          <cell r="F123" t="str">
            <v>R.RESIDUAL
14</v>
          </cell>
          <cell r="G123">
            <v>14</v>
          </cell>
        </row>
        <row r="124">
          <cell r="D124" t="str">
            <v>R.INHERENTE
13</v>
          </cell>
          <cell r="E124">
            <v>13</v>
          </cell>
          <cell r="F124" t="str">
            <v>R.RESIDUAL
13</v>
          </cell>
          <cell r="G124">
            <v>13</v>
          </cell>
        </row>
        <row r="125">
          <cell r="D125" t="str">
            <v>R.INHERENTE
12</v>
          </cell>
          <cell r="E125">
            <v>12</v>
          </cell>
          <cell r="F125" t="str">
            <v>R.RESIDUAL
12</v>
          </cell>
          <cell r="G125">
            <v>12</v>
          </cell>
        </row>
        <row r="126">
          <cell r="D126" t="str">
            <v>R.INHERENTE
11</v>
          </cell>
          <cell r="E126">
            <v>11</v>
          </cell>
          <cell r="F126" t="str">
            <v>R.RESIDUAL
11</v>
          </cell>
          <cell r="G126">
            <v>11</v>
          </cell>
        </row>
        <row r="127">
          <cell r="D127" t="str">
            <v>R.INHERENTE
10</v>
          </cell>
          <cell r="E127">
            <v>10</v>
          </cell>
          <cell r="F127" t="str">
            <v>R.RESIDUAL
10</v>
          </cell>
          <cell r="G127">
            <v>10</v>
          </cell>
        </row>
        <row r="128">
          <cell r="D128" t="str">
            <v>R.INHERENTE
9</v>
          </cell>
          <cell r="E128">
            <v>9</v>
          </cell>
          <cell r="F128" t="str">
            <v>R.RESIDUAL
9</v>
          </cell>
          <cell r="G128">
            <v>9</v>
          </cell>
        </row>
        <row r="129">
          <cell r="D129" t="str">
            <v>R.INHERENTE
8</v>
          </cell>
          <cell r="E129">
            <v>8</v>
          </cell>
          <cell r="F129" t="str">
            <v>R.RESIDUAL
8</v>
          </cell>
          <cell r="G129">
            <v>8</v>
          </cell>
        </row>
        <row r="130">
          <cell r="D130" t="str">
            <v>R.INHERENTE
7</v>
          </cell>
          <cell r="E130">
            <v>7</v>
          </cell>
          <cell r="F130" t="str">
            <v>R.RESIDUAL
7</v>
          </cell>
          <cell r="G130">
            <v>7</v>
          </cell>
        </row>
        <row r="131">
          <cell r="D131" t="str">
            <v>R.INHERENTE
6</v>
          </cell>
          <cell r="E131">
            <v>6</v>
          </cell>
          <cell r="F131" t="str">
            <v>R.RESIDUAL
6</v>
          </cell>
          <cell r="G131">
            <v>6</v>
          </cell>
        </row>
        <row r="132">
          <cell r="D132" t="str">
            <v>R.INHERENTE
5</v>
          </cell>
          <cell r="E132">
            <v>5</v>
          </cell>
          <cell r="F132" t="str">
            <v>R.RESIDUAL
5</v>
          </cell>
          <cell r="G132">
            <v>5</v>
          </cell>
        </row>
        <row r="133">
          <cell r="D133" t="str">
            <v>R.INHERENTE
4</v>
          </cell>
          <cell r="E133">
            <v>4</v>
          </cell>
          <cell r="F133" t="str">
            <v>R.RESIDUAL
4</v>
          </cell>
          <cell r="G133">
            <v>4</v>
          </cell>
        </row>
        <row r="134">
          <cell r="D134" t="str">
            <v>R.INHERENTE
3</v>
          </cell>
          <cell r="E134">
            <v>3</v>
          </cell>
          <cell r="F134" t="str">
            <v>R.RESIDUAL
3</v>
          </cell>
          <cell r="G134">
            <v>3</v>
          </cell>
        </row>
        <row r="135">
          <cell r="D135" t="str">
            <v>R.INHERENTE
2</v>
          </cell>
          <cell r="E135">
            <v>2</v>
          </cell>
          <cell r="F135" t="str">
            <v>R.RESIDUAL
2</v>
          </cell>
          <cell r="G135">
            <v>2</v>
          </cell>
        </row>
        <row r="136">
          <cell r="D136" t="str">
            <v>R.INHERENTE
1</v>
          </cell>
          <cell r="E136">
            <v>1</v>
          </cell>
          <cell r="F136" t="str">
            <v>R.RESIDUAL
1</v>
          </cell>
          <cell r="G136">
            <v>1</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AH93"/>
  <sheetViews>
    <sheetView zoomScale="90" zoomScaleNormal="90" workbookViewId="0">
      <selection activeCell="B6" sqref="B6:U6"/>
    </sheetView>
  </sheetViews>
  <sheetFormatPr baseColWidth="10" defaultRowHeight="12.75" x14ac:dyDescent="0.2"/>
  <cols>
    <col min="1" max="1" width="2.28515625" style="207" customWidth="1"/>
    <col min="2" max="2" width="9" style="207" customWidth="1"/>
    <col min="3" max="14" width="11.42578125" style="207"/>
    <col min="15" max="16" width="13.28515625" style="207" customWidth="1"/>
    <col min="17" max="17" width="11.42578125" style="207"/>
    <col min="18" max="18" width="11.42578125" style="207" customWidth="1"/>
    <col min="19" max="20" width="11.42578125" style="207"/>
    <col min="21" max="21" width="12.42578125" style="207" customWidth="1"/>
    <col min="22" max="22" width="3" style="207" customWidth="1"/>
    <col min="23" max="16384" width="11.42578125" style="207"/>
  </cols>
  <sheetData>
    <row r="1" spans="2:34" ht="13.5" thickBot="1" x14ac:dyDescent="0.25"/>
    <row r="2" spans="2:34" ht="48" customHeight="1" x14ac:dyDescent="0.2">
      <c r="B2" s="607"/>
      <c r="C2" s="608"/>
      <c r="D2" s="608"/>
      <c r="E2" s="608"/>
      <c r="F2" s="608"/>
      <c r="G2" s="613" t="s">
        <v>870</v>
      </c>
      <c r="H2" s="614"/>
      <c r="I2" s="614"/>
      <c r="J2" s="614"/>
      <c r="K2" s="614"/>
      <c r="L2" s="614"/>
      <c r="M2" s="614"/>
      <c r="N2" s="614"/>
      <c r="O2" s="617" t="s">
        <v>817</v>
      </c>
      <c r="P2" s="617"/>
      <c r="Q2" s="617"/>
      <c r="R2" s="617"/>
      <c r="S2" s="620" t="s">
        <v>860</v>
      </c>
      <c r="T2" s="620"/>
      <c r="U2" s="621"/>
      <c r="V2" s="226"/>
      <c r="W2" s="630" t="s">
        <v>862</v>
      </c>
      <c r="X2" s="631"/>
      <c r="Y2" s="631"/>
      <c r="Z2" s="638" t="s">
        <v>863</v>
      </c>
      <c r="AA2" s="638"/>
      <c r="AB2" s="638"/>
      <c r="AC2" s="638"/>
      <c r="AD2" s="638"/>
      <c r="AE2" s="638"/>
      <c r="AF2" s="639"/>
      <c r="AG2" s="639"/>
      <c r="AH2" s="640"/>
    </row>
    <row r="3" spans="2:34" ht="42" customHeight="1" x14ac:dyDescent="0.2">
      <c r="B3" s="609"/>
      <c r="C3" s="610"/>
      <c r="D3" s="610"/>
      <c r="E3" s="610"/>
      <c r="F3" s="610"/>
      <c r="G3" s="615"/>
      <c r="H3" s="615"/>
      <c r="I3" s="615"/>
      <c r="J3" s="615"/>
      <c r="K3" s="615"/>
      <c r="L3" s="615"/>
      <c r="M3" s="615"/>
      <c r="N3" s="615"/>
      <c r="O3" s="618" t="s">
        <v>816</v>
      </c>
      <c r="P3" s="618"/>
      <c r="Q3" s="618"/>
      <c r="R3" s="618"/>
      <c r="S3" s="622" t="s">
        <v>1055</v>
      </c>
      <c r="T3" s="622"/>
      <c r="U3" s="623"/>
      <c r="V3" s="226"/>
      <c r="W3" s="632" t="s">
        <v>864</v>
      </c>
      <c r="X3" s="633"/>
      <c r="Y3" s="633"/>
      <c r="Z3" s="636" t="s">
        <v>865</v>
      </c>
      <c r="AA3" s="636"/>
      <c r="AB3" s="636"/>
      <c r="AC3" s="636"/>
      <c r="AD3" s="636"/>
      <c r="AE3" s="636"/>
      <c r="AF3" s="641"/>
      <c r="AG3" s="641"/>
      <c r="AH3" s="642"/>
    </row>
    <row r="4" spans="2:34" ht="36.75" customHeight="1" thickBot="1" x14ac:dyDescent="0.25">
      <c r="B4" s="611"/>
      <c r="C4" s="612"/>
      <c r="D4" s="612"/>
      <c r="E4" s="612"/>
      <c r="F4" s="612"/>
      <c r="G4" s="616"/>
      <c r="H4" s="616"/>
      <c r="I4" s="616"/>
      <c r="J4" s="616"/>
      <c r="K4" s="616"/>
      <c r="L4" s="616"/>
      <c r="M4" s="616"/>
      <c r="N4" s="616"/>
      <c r="O4" s="619" t="s">
        <v>815</v>
      </c>
      <c r="P4" s="619"/>
      <c r="Q4" s="619"/>
      <c r="R4" s="619"/>
      <c r="S4" s="624">
        <v>44985</v>
      </c>
      <c r="T4" s="625"/>
      <c r="U4" s="626"/>
      <c r="V4" s="226"/>
      <c r="W4" s="632" t="s">
        <v>867</v>
      </c>
      <c r="X4" s="633"/>
      <c r="Y4" s="633"/>
      <c r="Z4" s="636" t="s">
        <v>868</v>
      </c>
      <c r="AA4" s="636"/>
      <c r="AB4" s="636"/>
      <c r="AC4" s="636"/>
      <c r="AD4" s="636"/>
      <c r="AE4" s="636"/>
      <c r="AF4" s="641"/>
      <c r="AG4" s="641"/>
      <c r="AH4" s="642"/>
    </row>
    <row r="5" spans="2:34" ht="9" customHeight="1" thickBot="1" x14ac:dyDescent="0.25">
      <c r="V5" s="226"/>
      <c r="W5" s="634"/>
      <c r="X5" s="635"/>
      <c r="Y5" s="635"/>
      <c r="Z5" s="637"/>
      <c r="AA5" s="637"/>
      <c r="AB5" s="637"/>
      <c r="AC5" s="637"/>
      <c r="AD5" s="637"/>
      <c r="AE5" s="637"/>
      <c r="AF5" s="643"/>
      <c r="AG5" s="643"/>
      <c r="AH5" s="644"/>
    </row>
    <row r="6" spans="2:34" ht="32.25" customHeight="1" x14ac:dyDescent="0.2">
      <c r="B6" s="605" t="s">
        <v>940</v>
      </c>
      <c r="C6" s="605"/>
      <c r="D6" s="605"/>
      <c r="E6" s="605"/>
      <c r="F6" s="605"/>
      <c r="G6" s="605"/>
      <c r="H6" s="605"/>
      <c r="I6" s="605"/>
      <c r="J6" s="605"/>
      <c r="K6" s="605"/>
      <c r="L6" s="605"/>
      <c r="M6" s="605"/>
      <c r="N6" s="605"/>
      <c r="O6" s="605"/>
      <c r="P6" s="605"/>
      <c r="Q6" s="605"/>
      <c r="R6" s="605"/>
      <c r="S6" s="605"/>
      <c r="T6" s="605"/>
      <c r="U6" s="606"/>
      <c r="V6" s="226"/>
      <c r="W6" s="226"/>
      <c r="X6" s="226"/>
      <c r="Y6" s="226"/>
    </row>
    <row r="7" spans="2:34" ht="9.75" customHeight="1" thickBot="1" x14ac:dyDescent="0.25"/>
    <row r="8" spans="2:34" ht="41.25" customHeight="1" x14ac:dyDescent="0.2">
      <c r="B8" s="602" t="s">
        <v>1056</v>
      </c>
      <c r="C8" s="603"/>
      <c r="D8" s="603"/>
      <c r="E8" s="603"/>
      <c r="F8" s="603"/>
      <c r="G8" s="603"/>
      <c r="H8" s="603"/>
      <c r="I8" s="603"/>
      <c r="J8" s="603"/>
      <c r="K8" s="603"/>
      <c r="L8" s="603"/>
      <c r="M8" s="603"/>
      <c r="N8" s="603"/>
      <c r="O8" s="603"/>
      <c r="P8" s="603"/>
      <c r="Q8" s="603"/>
      <c r="R8" s="603"/>
      <c r="S8" s="603"/>
      <c r="T8" s="603"/>
      <c r="U8" s="604"/>
    </row>
    <row r="9" spans="2:34" s="226" customFormat="1" ht="26.25" customHeight="1" x14ac:dyDescent="0.2">
      <c r="B9" s="520" t="s">
        <v>706</v>
      </c>
      <c r="C9" s="563" t="s">
        <v>1001</v>
      </c>
      <c r="D9" s="563"/>
      <c r="E9" s="563"/>
      <c r="F9" s="563"/>
      <c r="G9" s="563"/>
      <c r="H9" s="563"/>
      <c r="I9" s="563"/>
      <c r="J9" s="563"/>
      <c r="K9" s="563"/>
      <c r="L9" s="563"/>
      <c r="M9" s="563"/>
      <c r="N9" s="563"/>
      <c r="O9" s="563"/>
      <c r="P9" s="563"/>
      <c r="Q9" s="563"/>
      <c r="R9" s="563"/>
      <c r="S9" s="563"/>
      <c r="T9" s="563"/>
      <c r="U9" s="564"/>
    </row>
    <row r="10" spans="2:34" s="226" customFormat="1" ht="26.25" customHeight="1" x14ac:dyDescent="0.2">
      <c r="B10" s="521"/>
      <c r="C10" s="563" t="s">
        <v>1002</v>
      </c>
      <c r="D10" s="563"/>
      <c r="E10" s="563"/>
      <c r="F10" s="563"/>
      <c r="G10" s="563"/>
      <c r="H10" s="563"/>
      <c r="I10" s="563"/>
      <c r="J10" s="563"/>
      <c r="K10" s="563"/>
      <c r="L10" s="563"/>
      <c r="M10" s="563"/>
      <c r="N10" s="563"/>
      <c r="O10" s="563"/>
      <c r="P10" s="563"/>
      <c r="Q10" s="563"/>
      <c r="R10" s="563"/>
      <c r="S10" s="563"/>
      <c r="T10" s="563"/>
      <c r="U10" s="564"/>
    </row>
    <row r="11" spans="2:34" s="226" customFormat="1" ht="26.25" customHeight="1" x14ac:dyDescent="0.2">
      <c r="B11" s="521"/>
      <c r="C11" s="563" t="s">
        <v>1003</v>
      </c>
      <c r="D11" s="563"/>
      <c r="E11" s="563"/>
      <c r="F11" s="563"/>
      <c r="G11" s="563"/>
      <c r="H11" s="563"/>
      <c r="I11" s="563"/>
      <c r="J11" s="563"/>
      <c r="K11" s="563"/>
      <c r="L11" s="563"/>
      <c r="M11" s="563"/>
      <c r="N11" s="563"/>
      <c r="O11" s="563"/>
      <c r="P11" s="563"/>
      <c r="Q11" s="563"/>
      <c r="R11" s="563"/>
      <c r="S11" s="563"/>
      <c r="T11" s="563"/>
      <c r="U11" s="564"/>
    </row>
    <row r="12" spans="2:34" s="226" customFormat="1" ht="26.25" customHeight="1" x14ac:dyDescent="0.2">
      <c r="B12" s="521"/>
      <c r="C12" s="628" t="s">
        <v>707</v>
      </c>
      <c r="D12" s="628"/>
      <c r="E12" s="628"/>
      <c r="F12" s="628"/>
      <c r="G12" s="628"/>
      <c r="H12" s="628"/>
      <c r="I12" s="628"/>
      <c r="J12" s="628"/>
      <c r="K12" s="628"/>
      <c r="L12" s="628"/>
      <c r="M12" s="628"/>
      <c r="N12" s="628"/>
      <c r="O12" s="628"/>
      <c r="P12" s="628"/>
      <c r="Q12" s="628"/>
      <c r="R12" s="628"/>
      <c r="S12" s="628"/>
      <c r="T12" s="628"/>
      <c r="U12" s="629"/>
    </row>
    <row r="13" spans="2:34" s="226" customFormat="1" ht="26.25" customHeight="1" x14ac:dyDescent="0.2">
      <c r="B13" s="521"/>
      <c r="C13" s="532" t="s">
        <v>1004</v>
      </c>
      <c r="D13" s="532"/>
      <c r="E13" s="532"/>
      <c r="F13" s="532"/>
      <c r="G13" s="532"/>
      <c r="H13" s="532"/>
      <c r="I13" s="532"/>
      <c r="J13" s="532"/>
      <c r="K13" s="532"/>
      <c r="L13" s="532"/>
      <c r="M13" s="532"/>
      <c r="N13" s="532"/>
      <c r="O13" s="532"/>
      <c r="P13" s="532"/>
      <c r="Q13" s="532"/>
      <c r="R13" s="532"/>
      <c r="S13" s="532"/>
      <c r="T13" s="532"/>
      <c r="U13" s="533"/>
    </row>
    <row r="14" spans="2:34" s="226" customFormat="1" ht="26.25" customHeight="1" x14ac:dyDescent="0.2">
      <c r="B14" s="521"/>
      <c r="C14" s="563" t="s">
        <v>705</v>
      </c>
      <c r="D14" s="563"/>
      <c r="E14" s="563"/>
      <c r="F14" s="563"/>
      <c r="G14" s="563"/>
      <c r="H14" s="563"/>
      <c r="I14" s="563"/>
      <c r="J14" s="563"/>
      <c r="K14" s="563"/>
      <c r="L14" s="563"/>
      <c r="M14" s="563"/>
      <c r="N14" s="563"/>
      <c r="O14" s="563"/>
      <c r="P14" s="563"/>
      <c r="Q14" s="563"/>
      <c r="R14" s="563"/>
      <c r="S14" s="563"/>
      <c r="T14" s="563"/>
      <c r="U14" s="564"/>
    </row>
    <row r="15" spans="2:34" s="226" customFormat="1" ht="26.25" customHeight="1" x14ac:dyDescent="0.2">
      <c r="B15" s="521"/>
      <c r="C15" s="563" t="s">
        <v>704</v>
      </c>
      <c r="D15" s="563"/>
      <c r="E15" s="563"/>
      <c r="F15" s="563"/>
      <c r="G15" s="563"/>
      <c r="H15" s="563"/>
      <c r="I15" s="563"/>
      <c r="J15" s="563"/>
      <c r="K15" s="563"/>
      <c r="L15" s="563"/>
      <c r="M15" s="563"/>
      <c r="N15" s="563"/>
      <c r="O15" s="563"/>
      <c r="P15" s="563"/>
      <c r="Q15" s="563"/>
      <c r="R15" s="563"/>
      <c r="S15" s="563"/>
      <c r="T15" s="563"/>
      <c r="U15" s="564"/>
    </row>
    <row r="16" spans="2:34" s="226" customFormat="1" ht="26.25" customHeight="1" x14ac:dyDescent="0.2">
      <c r="B16" s="521"/>
      <c r="C16" s="574" t="s">
        <v>1005</v>
      </c>
      <c r="D16" s="575"/>
      <c r="E16" s="575"/>
      <c r="F16" s="575"/>
      <c r="G16" s="575"/>
      <c r="H16" s="575"/>
      <c r="I16" s="575"/>
      <c r="J16" s="575"/>
      <c r="K16" s="575"/>
      <c r="L16" s="575"/>
      <c r="M16" s="575"/>
      <c r="N16" s="575"/>
      <c r="O16" s="575"/>
      <c r="P16" s="575"/>
      <c r="Q16" s="575"/>
      <c r="R16" s="575"/>
      <c r="S16" s="575"/>
      <c r="T16" s="575"/>
      <c r="U16" s="576"/>
    </row>
    <row r="17" spans="2:21" s="226" customFormat="1" ht="26.25" customHeight="1" x14ac:dyDescent="0.2">
      <c r="B17" s="521"/>
      <c r="C17" s="563" t="s">
        <v>1006</v>
      </c>
      <c r="D17" s="563"/>
      <c r="E17" s="563"/>
      <c r="F17" s="563"/>
      <c r="G17" s="563"/>
      <c r="H17" s="563"/>
      <c r="I17" s="563"/>
      <c r="J17" s="563"/>
      <c r="K17" s="563"/>
      <c r="L17" s="563"/>
      <c r="M17" s="563"/>
      <c r="N17" s="563"/>
      <c r="O17" s="563"/>
      <c r="P17" s="563"/>
      <c r="Q17" s="563"/>
      <c r="R17" s="563"/>
      <c r="S17" s="563"/>
      <c r="T17" s="563"/>
      <c r="U17" s="564"/>
    </row>
    <row r="18" spans="2:21" s="226" customFormat="1" ht="26.25" customHeight="1" x14ac:dyDescent="0.2">
      <c r="B18" s="521"/>
      <c r="C18" s="563" t="s">
        <v>1007</v>
      </c>
      <c r="D18" s="563"/>
      <c r="E18" s="563"/>
      <c r="F18" s="563"/>
      <c r="G18" s="563"/>
      <c r="H18" s="563"/>
      <c r="I18" s="563"/>
      <c r="J18" s="563"/>
      <c r="K18" s="563"/>
      <c r="L18" s="563"/>
      <c r="M18" s="563"/>
      <c r="N18" s="563"/>
      <c r="O18" s="563"/>
      <c r="P18" s="563"/>
      <c r="Q18" s="563"/>
      <c r="R18" s="563"/>
      <c r="S18" s="563"/>
      <c r="T18" s="563"/>
      <c r="U18" s="564"/>
    </row>
    <row r="19" spans="2:21" s="226" customFormat="1" ht="26.25" customHeight="1" x14ac:dyDescent="0.2">
      <c r="B19" s="521"/>
      <c r="C19" s="563" t="s">
        <v>1008</v>
      </c>
      <c r="D19" s="563"/>
      <c r="E19" s="563"/>
      <c r="F19" s="563"/>
      <c r="G19" s="563"/>
      <c r="H19" s="563"/>
      <c r="I19" s="563"/>
      <c r="J19" s="563"/>
      <c r="K19" s="563"/>
      <c r="L19" s="563"/>
      <c r="M19" s="563"/>
      <c r="N19" s="563"/>
      <c r="O19" s="563"/>
      <c r="P19" s="563"/>
      <c r="Q19" s="563"/>
      <c r="R19" s="563"/>
      <c r="S19" s="563"/>
      <c r="T19" s="563"/>
      <c r="U19" s="564"/>
    </row>
    <row r="20" spans="2:21" s="226" customFormat="1" ht="26.25" customHeight="1" x14ac:dyDescent="0.2">
      <c r="B20" s="521"/>
      <c r="C20" s="563" t="s">
        <v>1009</v>
      </c>
      <c r="D20" s="563"/>
      <c r="E20" s="563"/>
      <c r="F20" s="563"/>
      <c r="G20" s="563"/>
      <c r="H20" s="563"/>
      <c r="I20" s="563"/>
      <c r="J20" s="563"/>
      <c r="K20" s="563"/>
      <c r="L20" s="563"/>
      <c r="M20" s="563"/>
      <c r="N20" s="563"/>
      <c r="O20" s="563"/>
      <c r="P20" s="563"/>
      <c r="Q20" s="563"/>
      <c r="R20" s="563"/>
      <c r="S20" s="563"/>
      <c r="T20" s="563"/>
      <c r="U20" s="564"/>
    </row>
    <row r="21" spans="2:21" s="226" customFormat="1" ht="26.25" customHeight="1" x14ac:dyDescent="0.2">
      <c r="B21" s="521"/>
      <c r="C21" s="574" t="s">
        <v>1057</v>
      </c>
      <c r="D21" s="575"/>
      <c r="E21" s="575"/>
      <c r="F21" s="575"/>
      <c r="G21" s="575"/>
      <c r="H21" s="575"/>
      <c r="I21" s="575"/>
      <c r="J21" s="575"/>
      <c r="K21" s="575"/>
      <c r="L21" s="575"/>
      <c r="M21" s="575"/>
      <c r="N21" s="575"/>
      <c r="O21" s="575"/>
      <c r="P21" s="575"/>
      <c r="Q21" s="575"/>
      <c r="R21" s="575"/>
      <c r="S21" s="575"/>
      <c r="T21" s="575"/>
      <c r="U21" s="576"/>
    </row>
    <row r="22" spans="2:21" s="226" customFormat="1" ht="26.25" customHeight="1" x14ac:dyDescent="0.2">
      <c r="B22" s="521"/>
      <c r="C22" s="563" t="s">
        <v>1010</v>
      </c>
      <c r="D22" s="563"/>
      <c r="E22" s="563"/>
      <c r="F22" s="563"/>
      <c r="G22" s="563"/>
      <c r="H22" s="563"/>
      <c r="I22" s="563"/>
      <c r="J22" s="563"/>
      <c r="K22" s="563"/>
      <c r="L22" s="563"/>
      <c r="M22" s="563"/>
      <c r="N22" s="563"/>
      <c r="O22" s="563"/>
      <c r="P22" s="563"/>
      <c r="Q22" s="563"/>
      <c r="R22" s="563"/>
      <c r="S22" s="563"/>
      <c r="T22" s="563"/>
      <c r="U22" s="564"/>
    </row>
    <row r="23" spans="2:21" s="226" customFormat="1" ht="26.25" customHeight="1" x14ac:dyDescent="0.2">
      <c r="B23" s="521"/>
      <c r="C23" s="628" t="s">
        <v>713</v>
      </c>
      <c r="D23" s="628"/>
      <c r="E23" s="628"/>
      <c r="F23" s="628"/>
      <c r="G23" s="628"/>
      <c r="H23" s="628"/>
      <c r="I23" s="628"/>
      <c r="J23" s="628"/>
      <c r="K23" s="628"/>
      <c r="L23" s="628"/>
      <c r="M23" s="628"/>
      <c r="N23" s="628"/>
      <c r="O23" s="628"/>
      <c r="P23" s="628"/>
      <c r="Q23" s="628"/>
      <c r="R23" s="628"/>
      <c r="S23" s="628"/>
      <c r="T23" s="628"/>
      <c r="U23" s="629"/>
    </row>
    <row r="24" spans="2:21" s="226" customFormat="1" ht="26.25" customHeight="1" x14ac:dyDescent="0.2">
      <c r="B24" s="521"/>
      <c r="C24" s="563" t="s">
        <v>1011</v>
      </c>
      <c r="D24" s="563"/>
      <c r="E24" s="563"/>
      <c r="F24" s="563"/>
      <c r="G24" s="563"/>
      <c r="H24" s="563"/>
      <c r="I24" s="563"/>
      <c r="J24" s="563"/>
      <c r="K24" s="563"/>
      <c r="L24" s="563"/>
      <c r="M24" s="563"/>
      <c r="N24" s="563"/>
      <c r="O24" s="563"/>
      <c r="P24" s="563"/>
      <c r="Q24" s="563"/>
      <c r="R24" s="563"/>
      <c r="S24" s="563"/>
      <c r="T24" s="563"/>
      <c r="U24" s="564"/>
    </row>
    <row r="25" spans="2:21" s="226" customFormat="1" ht="26.25" customHeight="1" x14ac:dyDescent="0.2">
      <c r="B25" s="521"/>
      <c r="C25" s="563" t="s">
        <v>1012</v>
      </c>
      <c r="D25" s="563"/>
      <c r="E25" s="563"/>
      <c r="F25" s="563"/>
      <c r="G25" s="563"/>
      <c r="H25" s="563"/>
      <c r="I25" s="563"/>
      <c r="J25" s="563"/>
      <c r="K25" s="563"/>
      <c r="L25" s="563"/>
      <c r="M25" s="563"/>
      <c r="N25" s="563"/>
      <c r="O25" s="563"/>
      <c r="P25" s="563"/>
      <c r="Q25" s="563"/>
      <c r="R25" s="563"/>
      <c r="S25" s="563"/>
      <c r="T25" s="563"/>
      <c r="U25" s="564"/>
    </row>
    <row r="26" spans="2:21" s="226" customFormat="1" ht="26.25" customHeight="1" x14ac:dyDescent="0.2">
      <c r="B26" s="521"/>
      <c r="C26" s="563" t="s">
        <v>1013</v>
      </c>
      <c r="D26" s="563"/>
      <c r="E26" s="563"/>
      <c r="F26" s="563"/>
      <c r="G26" s="563"/>
      <c r="H26" s="563"/>
      <c r="I26" s="563"/>
      <c r="J26" s="563"/>
      <c r="K26" s="563"/>
      <c r="L26" s="563"/>
      <c r="M26" s="563"/>
      <c r="N26" s="563"/>
      <c r="O26" s="563"/>
      <c r="P26" s="563"/>
      <c r="Q26" s="563"/>
      <c r="R26" s="563"/>
      <c r="S26" s="563"/>
      <c r="T26" s="563"/>
      <c r="U26" s="564"/>
    </row>
    <row r="27" spans="2:21" s="226" customFormat="1" ht="26.25" customHeight="1" x14ac:dyDescent="0.2">
      <c r="B27" s="627"/>
      <c r="C27" s="563" t="s">
        <v>1014</v>
      </c>
      <c r="D27" s="563"/>
      <c r="E27" s="563"/>
      <c r="F27" s="563"/>
      <c r="G27" s="563"/>
      <c r="H27" s="563"/>
      <c r="I27" s="563"/>
      <c r="J27" s="563"/>
      <c r="K27" s="563"/>
      <c r="L27" s="563"/>
      <c r="M27" s="563"/>
      <c r="N27" s="563"/>
      <c r="O27" s="563"/>
      <c r="P27" s="563"/>
      <c r="Q27" s="563"/>
      <c r="R27" s="563"/>
      <c r="S27" s="563"/>
      <c r="T27" s="563"/>
      <c r="U27" s="564"/>
    </row>
    <row r="28" spans="2:21" s="226" customFormat="1" ht="27" customHeight="1" x14ac:dyDescent="0.2">
      <c r="B28" s="551" t="s">
        <v>996</v>
      </c>
      <c r="C28" s="522" t="s">
        <v>714</v>
      </c>
      <c r="D28" s="522"/>
      <c r="E28" s="522"/>
      <c r="F28" s="522"/>
      <c r="G28" s="522"/>
      <c r="H28" s="522"/>
      <c r="I28" s="522"/>
      <c r="J28" s="522"/>
      <c r="K28" s="522"/>
      <c r="L28" s="522"/>
      <c r="M28" s="522"/>
      <c r="N28" s="522"/>
      <c r="O28" s="522"/>
      <c r="P28" s="522"/>
      <c r="Q28" s="522"/>
      <c r="R28" s="522"/>
      <c r="S28" s="522"/>
      <c r="T28" s="522"/>
      <c r="U28" s="523"/>
    </row>
    <row r="29" spans="2:21" s="226" customFormat="1" ht="27" customHeight="1" x14ac:dyDescent="0.2">
      <c r="B29" s="551"/>
      <c r="C29" s="565" t="s">
        <v>766</v>
      </c>
      <c r="D29" s="566"/>
      <c r="E29" s="567"/>
      <c r="F29" s="574" t="s">
        <v>767</v>
      </c>
      <c r="G29" s="575"/>
      <c r="H29" s="575"/>
      <c r="I29" s="575"/>
      <c r="J29" s="575"/>
      <c r="K29" s="575"/>
      <c r="L29" s="575"/>
      <c r="M29" s="575"/>
      <c r="N29" s="575"/>
      <c r="O29" s="575"/>
      <c r="P29" s="575"/>
      <c r="Q29" s="575"/>
      <c r="R29" s="575"/>
      <c r="S29" s="575"/>
      <c r="T29" s="575"/>
      <c r="U29" s="576"/>
    </row>
    <row r="30" spans="2:21" s="226" customFormat="1" ht="27" customHeight="1" x14ac:dyDescent="0.2">
      <c r="B30" s="551"/>
      <c r="C30" s="568"/>
      <c r="D30" s="569"/>
      <c r="E30" s="570"/>
      <c r="F30" s="574" t="s">
        <v>1015</v>
      </c>
      <c r="G30" s="575"/>
      <c r="H30" s="575"/>
      <c r="I30" s="575"/>
      <c r="J30" s="575"/>
      <c r="K30" s="575"/>
      <c r="L30" s="575"/>
      <c r="M30" s="575"/>
      <c r="N30" s="575"/>
      <c r="O30" s="575"/>
      <c r="P30" s="575"/>
      <c r="Q30" s="575"/>
      <c r="R30" s="575"/>
      <c r="S30" s="575"/>
      <c r="T30" s="575"/>
      <c r="U30" s="576"/>
    </row>
    <row r="31" spans="2:21" s="226" customFormat="1" ht="27" customHeight="1" x14ac:dyDescent="0.2">
      <c r="B31" s="551"/>
      <c r="C31" s="568"/>
      <c r="D31" s="569"/>
      <c r="E31" s="570"/>
      <c r="F31" s="574" t="s">
        <v>1016</v>
      </c>
      <c r="G31" s="575"/>
      <c r="H31" s="575"/>
      <c r="I31" s="575"/>
      <c r="J31" s="575"/>
      <c r="K31" s="575"/>
      <c r="L31" s="575"/>
      <c r="M31" s="575"/>
      <c r="N31" s="575"/>
      <c r="O31" s="575"/>
      <c r="P31" s="575"/>
      <c r="Q31" s="575"/>
      <c r="R31" s="575"/>
      <c r="S31" s="575"/>
      <c r="T31" s="575"/>
      <c r="U31" s="576"/>
    </row>
    <row r="32" spans="2:21" s="226" customFormat="1" ht="27" customHeight="1" x14ac:dyDescent="0.2">
      <c r="B32" s="551"/>
      <c r="C32" s="571"/>
      <c r="D32" s="572"/>
      <c r="E32" s="573"/>
      <c r="F32" s="574" t="s">
        <v>1017</v>
      </c>
      <c r="G32" s="575"/>
      <c r="H32" s="575"/>
      <c r="I32" s="575"/>
      <c r="J32" s="575"/>
      <c r="K32" s="575"/>
      <c r="L32" s="575"/>
      <c r="M32" s="575"/>
      <c r="N32" s="575"/>
      <c r="O32" s="575"/>
      <c r="P32" s="575"/>
      <c r="Q32" s="575"/>
      <c r="R32" s="575"/>
      <c r="S32" s="575"/>
      <c r="T32" s="575"/>
      <c r="U32" s="576"/>
    </row>
    <row r="33" spans="2:27" s="226" customFormat="1" ht="27" customHeight="1" x14ac:dyDescent="0.2">
      <c r="B33" s="551"/>
      <c r="C33" s="563" t="s">
        <v>1018</v>
      </c>
      <c r="D33" s="563"/>
      <c r="E33" s="563"/>
      <c r="F33" s="563"/>
      <c r="G33" s="563"/>
      <c r="H33" s="563"/>
      <c r="I33" s="563"/>
      <c r="J33" s="563"/>
      <c r="K33" s="563"/>
      <c r="L33" s="563"/>
      <c r="M33" s="563"/>
      <c r="N33" s="563"/>
      <c r="O33" s="563"/>
      <c r="P33" s="563"/>
      <c r="Q33" s="563"/>
      <c r="R33" s="563"/>
      <c r="S33" s="563"/>
      <c r="T33" s="563"/>
      <c r="U33" s="564"/>
    </row>
    <row r="34" spans="2:27" s="226" customFormat="1" ht="27" customHeight="1" x14ac:dyDescent="0.2">
      <c r="B34" s="551"/>
      <c r="C34" s="563" t="s">
        <v>1019</v>
      </c>
      <c r="D34" s="563"/>
      <c r="E34" s="563"/>
      <c r="F34" s="563"/>
      <c r="G34" s="563"/>
      <c r="H34" s="563"/>
      <c r="I34" s="563"/>
      <c r="J34" s="563"/>
      <c r="K34" s="563"/>
      <c r="L34" s="563"/>
      <c r="M34" s="563"/>
      <c r="N34" s="563"/>
      <c r="O34" s="563"/>
      <c r="P34" s="563"/>
      <c r="Q34" s="563"/>
      <c r="R34" s="563"/>
      <c r="S34" s="563"/>
      <c r="T34" s="563"/>
      <c r="U34" s="564"/>
    </row>
    <row r="35" spans="2:27" s="226" customFormat="1" ht="27" customHeight="1" x14ac:dyDescent="0.2">
      <c r="B35" s="551"/>
      <c r="C35" s="563" t="s">
        <v>1020</v>
      </c>
      <c r="D35" s="563"/>
      <c r="E35" s="563"/>
      <c r="F35" s="563"/>
      <c r="G35" s="563"/>
      <c r="H35" s="563"/>
      <c r="I35" s="563"/>
      <c r="J35" s="563"/>
      <c r="K35" s="563"/>
      <c r="L35" s="563"/>
      <c r="M35" s="563"/>
      <c r="N35" s="563"/>
      <c r="O35" s="563"/>
      <c r="P35" s="563"/>
      <c r="Q35" s="563"/>
      <c r="R35" s="563"/>
      <c r="S35" s="563"/>
      <c r="T35" s="563"/>
      <c r="U35" s="564"/>
    </row>
    <row r="36" spans="2:27" s="226" customFormat="1" ht="27" customHeight="1" x14ac:dyDescent="0.2">
      <c r="B36" s="551"/>
      <c r="C36" s="563" t="s">
        <v>1021</v>
      </c>
      <c r="D36" s="563"/>
      <c r="E36" s="563"/>
      <c r="F36" s="563"/>
      <c r="G36" s="563"/>
      <c r="H36" s="563"/>
      <c r="I36" s="563"/>
      <c r="J36" s="563"/>
      <c r="K36" s="563"/>
      <c r="L36" s="563"/>
      <c r="M36" s="563"/>
      <c r="N36" s="563"/>
      <c r="O36" s="563"/>
      <c r="P36" s="563"/>
      <c r="Q36" s="563"/>
      <c r="R36" s="563"/>
      <c r="S36" s="563"/>
      <c r="T36" s="563"/>
      <c r="U36" s="564"/>
    </row>
    <row r="37" spans="2:27" s="226" customFormat="1" ht="27" customHeight="1" thickBot="1" x14ac:dyDescent="0.25">
      <c r="B37" s="551"/>
      <c r="C37" s="563" t="s">
        <v>1022</v>
      </c>
      <c r="D37" s="563"/>
      <c r="E37" s="563"/>
      <c r="F37" s="563"/>
      <c r="G37" s="563"/>
      <c r="H37" s="563"/>
      <c r="I37" s="563"/>
      <c r="J37" s="563"/>
      <c r="K37" s="563"/>
      <c r="L37" s="563"/>
      <c r="M37" s="563"/>
      <c r="N37" s="563"/>
      <c r="O37" s="563"/>
      <c r="P37" s="563"/>
      <c r="Q37" s="563"/>
      <c r="R37" s="563"/>
      <c r="S37" s="563"/>
      <c r="T37" s="563"/>
      <c r="U37" s="564"/>
    </row>
    <row r="38" spans="2:27" s="226" customFormat="1" ht="27" customHeight="1" x14ac:dyDescent="0.2">
      <c r="B38" s="551"/>
      <c r="C38" s="563" t="s">
        <v>1023</v>
      </c>
      <c r="D38" s="563"/>
      <c r="E38" s="563"/>
      <c r="F38" s="563"/>
      <c r="G38" s="563"/>
      <c r="H38" s="563"/>
      <c r="I38" s="563"/>
      <c r="J38" s="563"/>
      <c r="K38" s="563"/>
      <c r="L38" s="563"/>
      <c r="M38" s="563"/>
      <c r="N38" s="563"/>
      <c r="O38" s="563"/>
      <c r="P38" s="563"/>
      <c r="Q38" s="563"/>
      <c r="R38" s="563"/>
      <c r="S38" s="563"/>
      <c r="T38" s="563"/>
      <c r="U38" s="564"/>
      <c r="W38" s="553" t="s">
        <v>715</v>
      </c>
      <c r="X38" s="554"/>
      <c r="Y38" s="554"/>
      <c r="Z38" s="554"/>
      <c r="AA38" s="555"/>
    </row>
    <row r="39" spans="2:27" s="226" customFormat="1" ht="27.75" customHeight="1" x14ac:dyDescent="0.2">
      <c r="B39" s="551"/>
      <c r="C39" s="563" t="s">
        <v>1024</v>
      </c>
      <c r="D39" s="563"/>
      <c r="E39" s="563"/>
      <c r="F39" s="563"/>
      <c r="G39" s="563"/>
      <c r="H39" s="563"/>
      <c r="I39" s="563"/>
      <c r="J39" s="563"/>
      <c r="K39" s="563"/>
      <c r="L39" s="563"/>
      <c r="M39" s="563"/>
      <c r="N39" s="563"/>
      <c r="O39" s="563"/>
      <c r="P39" s="563"/>
      <c r="Q39" s="563"/>
      <c r="R39" s="563"/>
      <c r="S39" s="563"/>
      <c r="T39" s="563"/>
      <c r="U39" s="564"/>
      <c r="W39" s="556"/>
      <c r="X39" s="557"/>
      <c r="Y39" s="557"/>
      <c r="Z39" s="557"/>
      <c r="AA39" s="558"/>
    </row>
    <row r="40" spans="2:27" s="226" customFormat="1" ht="27" customHeight="1" thickBot="1" x14ac:dyDescent="0.25">
      <c r="B40" s="551"/>
      <c r="C40" s="563" t="s">
        <v>1025</v>
      </c>
      <c r="D40" s="563"/>
      <c r="E40" s="563"/>
      <c r="F40" s="563"/>
      <c r="G40" s="563"/>
      <c r="H40" s="563"/>
      <c r="I40" s="563"/>
      <c r="J40" s="563"/>
      <c r="K40" s="563"/>
      <c r="L40" s="563"/>
      <c r="M40" s="563"/>
      <c r="N40" s="563"/>
      <c r="O40" s="563"/>
      <c r="P40" s="563"/>
      <c r="Q40" s="563"/>
      <c r="R40" s="563"/>
      <c r="S40" s="563"/>
      <c r="T40" s="563"/>
      <c r="U40" s="564"/>
      <c r="V40" s="351"/>
      <c r="W40" s="559"/>
      <c r="X40" s="560"/>
      <c r="Y40" s="560"/>
      <c r="Z40" s="560"/>
      <c r="AA40" s="561"/>
    </row>
    <row r="41" spans="2:27" s="226" customFormat="1" ht="27.75" customHeight="1" thickBot="1" x14ac:dyDescent="0.25">
      <c r="B41" s="551"/>
      <c r="C41" s="563" t="s">
        <v>1026</v>
      </c>
      <c r="D41" s="563"/>
      <c r="E41" s="563"/>
      <c r="F41" s="563"/>
      <c r="G41" s="563"/>
      <c r="H41" s="563"/>
      <c r="I41" s="563"/>
      <c r="J41" s="563"/>
      <c r="K41" s="563"/>
      <c r="L41" s="563"/>
      <c r="M41" s="563"/>
      <c r="N41" s="563"/>
      <c r="O41" s="563"/>
      <c r="P41" s="563"/>
      <c r="Q41" s="563"/>
      <c r="R41" s="563"/>
      <c r="S41" s="563"/>
      <c r="T41" s="563"/>
      <c r="U41" s="564"/>
    </row>
    <row r="42" spans="2:27" s="226" customFormat="1" ht="27" customHeight="1" thickBot="1" x14ac:dyDescent="0.25">
      <c r="B42" s="551"/>
      <c r="C42" s="532" t="s">
        <v>1027</v>
      </c>
      <c r="D42" s="532"/>
      <c r="E42" s="532"/>
      <c r="F42" s="532"/>
      <c r="G42" s="532"/>
      <c r="H42" s="532"/>
      <c r="I42" s="532"/>
      <c r="J42" s="532"/>
      <c r="K42" s="532"/>
      <c r="L42" s="532"/>
      <c r="M42" s="532"/>
      <c r="N42" s="532"/>
      <c r="O42" s="532"/>
      <c r="P42" s="532"/>
      <c r="Q42" s="532"/>
      <c r="R42" s="532"/>
      <c r="S42" s="532"/>
      <c r="T42" s="532"/>
      <c r="U42" s="533"/>
      <c r="V42" s="352"/>
      <c r="W42" s="562" t="s">
        <v>716</v>
      </c>
      <c r="X42" s="562"/>
      <c r="Y42" s="562"/>
      <c r="Z42" s="562"/>
      <c r="AA42" s="562"/>
    </row>
    <row r="43" spans="2:27" s="226" customFormat="1" ht="27" customHeight="1" thickBot="1" x14ac:dyDescent="0.25">
      <c r="B43" s="551"/>
      <c r="C43" s="532" t="s">
        <v>1028</v>
      </c>
      <c r="D43" s="532"/>
      <c r="E43" s="532" t="s">
        <v>1029</v>
      </c>
      <c r="F43" s="532"/>
      <c r="G43" s="532"/>
      <c r="H43" s="532"/>
      <c r="I43" s="532"/>
      <c r="J43" s="532"/>
      <c r="K43" s="532"/>
      <c r="L43" s="532"/>
      <c r="M43" s="532"/>
      <c r="N43" s="532"/>
      <c r="O43" s="532"/>
      <c r="P43" s="532"/>
      <c r="Q43" s="532"/>
      <c r="R43" s="532"/>
      <c r="S43" s="532"/>
      <c r="T43" s="532"/>
      <c r="U43" s="533"/>
      <c r="W43" s="562"/>
      <c r="X43" s="562"/>
      <c r="Y43" s="562"/>
      <c r="Z43" s="562"/>
      <c r="AA43" s="562"/>
    </row>
    <row r="44" spans="2:27" s="226" customFormat="1" ht="27" customHeight="1" thickBot="1" x14ac:dyDescent="0.25">
      <c r="B44" s="551"/>
      <c r="C44" s="532"/>
      <c r="D44" s="532"/>
      <c r="E44" s="532" t="s">
        <v>1030</v>
      </c>
      <c r="F44" s="532"/>
      <c r="G44" s="532"/>
      <c r="H44" s="532"/>
      <c r="I44" s="532"/>
      <c r="J44" s="532"/>
      <c r="K44" s="532"/>
      <c r="L44" s="532"/>
      <c r="M44" s="532"/>
      <c r="N44" s="532"/>
      <c r="O44" s="532"/>
      <c r="P44" s="532"/>
      <c r="Q44" s="532"/>
      <c r="R44" s="532"/>
      <c r="S44" s="532"/>
      <c r="T44" s="532"/>
      <c r="U44" s="533"/>
      <c r="W44" s="562"/>
      <c r="X44" s="562"/>
      <c r="Y44" s="562"/>
      <c r="Z44" s="562"/>
      <c r="AA44" s="562"/>
    </row>
    <row r="45" spans="2:27" s="226" customFormat="1" ht="27" customHeight="1" x14ac:dyDescent="0.2">
      <c r="B45" s="551"/>
      <c r="C45" s="532" t="s">
        <v>1031</v>
      </c>
      <c r="D45" s="532"/>
      <c r="E45" s="532" t="s">
        <v>1032</v>
      </c>
      <c r="F45" s="532"/>
      <c r="G45" s="532"/>
      <c r="H45" s="532"/>
      <c r="I45" s="532"/>
      <c r="J45" s="532"/>
      <c r="K45" s="532"/>
      <c r="L45" s="532"/>
      <c r="M45" s="532"/>
      <c r="N45" s="532"/>
      <c r="O45" s="532"/>
      <c r="P45" s="532"/>
      <c r="Q45" s="532"/>
      <c r="R45" s="532"/>
      <c r="S45" s="532"/>
      <c r="T45" s="532"/>
      <c r="U45" s="533"/>
    </row>
    <row r="46" spans="2:27" s="226" customFormat="1" ht="27" customHeight="1" x14ac:dyDescent="0.2">
      <c r="B46" s="551"/>
      <c r="C46" s="532"/>
      <c r="D46" s="532"/>
      <c r="E46" s="532" t="s">
        <v>1033</v>
      </c>
      <c r="F46" s="532"/>
      <c r="G46" s="532"/>
      <c r="H46" s="532"/>
      <c r="I46" s="532"/>
      <c r="J46" s="532"/>
      <c r="K46" s="532"/>
      <c r="L46" s="532"/>
      <c r="M46" s="532"/>
      <c r="N46" s="532"/>
      <c r="O46" s="532"/>
      <c r="P46" s="532"/>
      <c r="Q46" s="532"/>
      <c r="R46" s="532"/>
      <c r="S46" s="532"/>
      <c r="T46" s="532"/>
      <c r="U46" s="533"/>
    </row>
    <row r="47" spans="2:27" s="226" customFormat="1" ht="27" customHeight="1" x14ac:dyDescent="0.2">
      <c r="B47" s="551"/>
      <c r="C47" s="532" t="s">
        <v>1034</v>
      </c>
      <c r="D47" s="532"/>
      <c r="E47" s="532" t="s">
        <v>1035</v>
      </c>
      <c r="F47" s="532"/>
      <c r="G47" s="532"/>
      <c r="H47" s="532"/>
      <c r="I47" s="532"/>
      <c r="J47" s="532"/>
      <c r="K47" s="532"/>
      <c r="L47" s="532"/>
      <c r="M47" s="532"/>
      <c r="N47" s="532"/>
      <c r="O47" s="532"/>
      <c r="P47" s="532"/>
      <c r="Q47" s="532"/>
      <c r="R47" s="532"/>
      <c r="S47" s="532"/>
      <c r="T47" s="532"/>
      <c r="U47" s="533"/>
    </row>
    <row r="48" spans="2:27" s="226" customFormat="1" ht="27" customHeight="1" x14ac:dyDescent="0.2">
      <c r="B48" s="551"/>
      <c r="C48" s="532"/>
      <c r="D48" s="532"/>
      <c r="E48" s="532" t="s">
        <v>1036</v>
      </c>
      <c r="F48" s="532"/>
      <c r="G48" s="532"/>
      <c r="H48" s="532"/>
      <c r="I48" s="532"/>
      <c r="J48" s="532"/>
      <c r="K48" s="532"/>
      <c r="L48" s="532"/>
      <c r="M48" s="532"/>
      <c r="N48" s="532"/>
      <c r="O48" s="532"/>
      <c r="P48" s="532"/>
      <c r="Q48" s="532"/>
      <c r="R48" s="532"/>
      <c r="S48" s="532"/>
      <c r="T48" s="532"/>
      <c r="U48" s="533"/>
      <c r="AA48" s="350"/>
    </row>
    <row r="49" spans="2:27" s="226" customFormat="1" ht="27" customHeight="1" x14ac:dyDescent="0.2">
      <c r="B49" s="551"/>
      <c r="C49" s="532" t="s">
        <v>1037</v>
      </c>
      <c r="D49" s="532"/>
      <c r="E49" s="532"/>
      <c r="F49" s="532"/>
      <c r="G49" s="532"/>
      <c r="H49" s="532"/>
      <c r="I49" s="532"/>
      <c r="J49" s="532"/>
      <c r="K49" s="532"/>
      <c r="L49" s="532"/>
      <c r="M49" s="532"/>
      <c r="N49" s="532"/>
      <c r="O49" s="532"/>
      <c r="P49" s="532"/>
      <c r="Q49" s="532"/>
      <c r="R49" s="532"/>
      <c r="S49" s="532"/>
      <c r="T49" s="532"/>
      <c r="U49" s="533"/>
      <c r="AA49" s="350"/>
    </row>
    <row r="50" spans="2:27" s="226" customFormat="1" ht="27" customHeight="1" x14ac:dyDescent="0.2">
      <c r="B50" s="551"/>
      <c r="C50" s="532" t="s">
        <v>1038</v>
      </c>
      <c r="D50" s="532"/>
      <c r="E50" s="532"/>
      <c r="F50" s="532"/>
      <c r="G50" s="532"/>
      <c r="H50" s="532"/>
      <c r="I50" s="532"/>
      <c r="J50" s="532"/>
      <c r="K50" s="532"/>
      <c r="L50" s="532"/>
      <c r="M50" s="532"/>
      <c r="N50" s="532"/>
      <c r="O50" s="532"/>
      <c r="P50" s="532"/>
      <c r="Q50" s="532"/>
      <c r="R50" s="532"/>
      <c r="S50" s="532"/>
      <c r="T50" s="532"/>
      <c r="U50" s="533"/>
      <c r="AA50" s="350"/>
    </row>
    <row r="51" spans="2:27" s="226" customFormat="1" ht="27" customHeight="1" x14ac:dyDescent="0.2">
      <c r="B51" s="551"/>
      <c r="C51" s="532" t="s">
        <v>1039</v>
      </c>
      <c r="D51" s="532"/>
      <c r="E51" s="532"/>
      <c r="F51" s="532"/>
      <c r="G51" s="532"/>
      <c r="H51" s="532"/>
      <c r="I51" s="532"/>
      <c r="J51" s="532"/>
      <c r="K51" s="532"/>
      <c r="L51" s="532"/>
      <c r="M51" s="532"/>
      <c r="N51" s="532"/>
      <c r="O51" s="532"/>
      <c r="P51" s="532"/>
      <c r="Q51" s="532"/>
      <c r="R51" s="532"/>
      <c r="S51" s="532"/>
      <c r="T51" s="532"/>
      <c r="U51" s="533"/>
      <c r="AA51" s="350"/>
    </row>
    <row r="52" spans="2:27" s="226" customFormat="1" ht="27" customHeight="1" x14ac:dyDescent="0.2">
      <c r="B52" s="551"/>
      <c r="C52" s="532" t="s">
        <v>721</v>
      </c>
      <c r="D52" s="532"/>
      <c r="E52" s="532"/>
      <c r="F52" s="532"/>
      <c r="G52" s="532"/>
      <c r="H52" s="532"/>
      <c r="I52" s="532"/>
      <c r="J52" s="532"/>
      <c r="K52" s="532"/>
      <c r="L52" s="532"/>
      <c r="M52" s="532"/>
      <c r="N52" s="532"/>
      <c r="O52" s="532"/>
      <c r="P52" s="532"/>
      <c r="Q52" s="532"/>
      <c r="R52" s="532"/>
      <c r="S52" s="532"/>
      <c r="T52" s="532"/>
      <c r="U52" s="533"/>
    </row>
    <row r="53" spans="2:27" s="226" customFormat="1" ht="27" customHeight="1" x14ac:dyDescent="0.2">
      <c r="B53" s="551"/>
      <c r="C53" s="532" t="s">
        <v>722</v>
      </c>
      <c r="D53" s="532"/>
      <c r="E53" s="532"/>
      <c r="F53" s="532"/>
      <c r="G53" s="532"/>
      <c r="H53" s="532"/>
      <c r="I53" s="532"/>
      <c r="J53" s="532"/>
      <c r="K53" s="532"/>
      <c r="L53" s="532"/>
      <c r="M53" s="532"/>
      <c r="N53" s="532"/>
      <c r="O53" s="532"/>
      <c r="P53" s="532"/>
      <c r="Q53" s="532"/>
      <c r="R53" s="532"/>
      <c r="S53" s="532"/>
      <c r="T53" s="532"/>
      <c r="U53" s="533"/>
    </row>
    <row r="54" spans="2:27" s="226" customFormat="1" ht="27" customHeight="1" x14ac:dyDescent="0.2">
      <c r="B54" s="520" t="s">
        <v>997</v>
      </c>
      <c r="C54" s="522" t="s">
        <v>723</v>
      </c>
      <c r="D54" s="522"/>
      <c r="E54" s="522"/>
      <c r="F54" s="522"/>
      <c r="G54" s="522"/>
      <c r="H54" s="522"/>
      <c r="I54" s="522"/>
      <c r="J54" s="522"/>
      <c r="K54" s="522"/>
      <c r="L54" s="522"/>
      <c r="M54" s="522"/>
      <c r="N54" s="522"/>
      <c r="O54" s="522"/>
      <c r="P54" s="522"/>
      <c r="Q54" s="522"/>
      <c r="R54" s="522"/>
      <c r="S54" s="522"/>
      <c r="T54" s="522"/>
      <c r="U54" s="523"/>
    </row>
    <row r="55" spans="2:27" s="226" customFormat="1" ht="27" customHeight="1" x14ac:dyDescent="0.2">
      <c r="B55" s="521"/>
      <c r="C55" s="532" t="s">
        <v>1040</v>
      </c>
      <c r="D55" s="532"/>
      <c r="E55" s="532"/>
      <c r="F55" s="532"/>
      <c r="G55" s="532"/>
      <c r="H55" s="532"/>
      <c r="I55" s="532"/>
      <c r="J55" s="532"/>
      <c r="K55" s="532"/>
      <c r="L55" s="532"/>
      <c r="M55" s="532"/>
      <c r="N55" s="532"/>
      <c r="O55" s="532"/>
      <c r="P55" s="532"/>
      <c r="Q55" s="532"/>
      <c r="R55" s="532"/>
      <c r="S55" s="532"/>
      <c r="T55" s="532"/>
      <c r="U55" s="533"/>
    </row>
    <row r="56" spans="2:27" s="226" customFormat="1" ht="27" customHeight="1" x14ac:dyDescent="0.2">
      <c r="B56" s="521"/>
      <c r="C56" s="532" t="s">
        <v>1041</v>
      </c>
      <c r="D56" s="532"/>
      <c r="E56" s="532"/>
      <c r="F56" s="532"/>
      <c r="G56" s="532"/>
      <c r="H56" s="532"/>
      <c r="I56" s="532"/>
      <c r="J56" s="532"/>
      <c r="K56" s="532"/>
      <c r="L56" s="532"/>
      <c r="M56" s="532"/>
      <c r="N56" s="532"/>
      <c r="O56" s="532"/>
      <c r="P56" s="532"/>
      <c r="Q56" s="532"/>
      <c r="R56" s="532"/>
      <c r="S56" s="532"/>
      <c r="T56" s="532"/>
      <c r="U56" s="533"/>
    </row>
    <row r="57" spans="2:27" s="226" customFormat="1" ht="27" customHeight="1" x14ac:dyDescent="0.2">
      <c r="B57" s="521"/>
      <c r="C57" s="532" t="s">
        <v>1042</v>
      </c>
      <c r="D57" s="532"/>
      <c r="E57" s="532"/>
      <c r="F57" s="532"/>
      <c r="G57" s="532"/>
      <c r="H57" s="532"/>
      <c r="I57" s="532"/>
      <c r="J57" s="532"/>
      <c r="K57" s="532"/>
      <c r="L57" s="532"/>
      <c r="M57" s="532"/>
      <c r="N57" s="532"/>
      <c r="O57" s="532"/>
      <c r="P57" s="532"/>
      <c r="Q57" s="532"/>
      <c r="R57" s="532"/>
      <c r="S57" s="532"/>
      <c r="T57" s="532"/>
      <c r="U57" s="533"/>
    </row>
    <row r="58" spans="2:27" s="226" customFormat="1" ht="27" customHeight="1" x14ac:dyDescent="0.2">
      <c r="B58" s="521"/>
      <c r="C58" s="532" t="s">
        <v>1043</v>
      </c>
      <c r="D58" s="532"/>
      <c r="E58" s="532"/>
      <c r="F58" s="532"/>
      <c r="G58" s="532"/>
      <c r="H58" s="532"/>
      <c r="I58" s="532"/>
      <c r="J58" s="532"/>
      <c r="K58" s="532"/>
      <c r="L58" s="532"/>
      <c r="M58" s="532"/>
      <c r="N58" s="532"/>
      <c r="O58" s="532"/>
      <c r="P58" s="532"/>
      <c r="Q58" s="532"/>
      <c r="R58" s="532"/>
      <c r="S58" s="532"/>
      <c r="T58" s="532"/>
      <c r="U58" s="533"/>
    </row>
    <row r="59" spans="2:27" s="226" customFormat="1" ht="27" customHeight="1" x14ac:dyDescent="0.2">
      <c r="B59" s="521"/>
      <c r="C59" s="552" t="s">
        <v>726</v>
      </c>
      <c r="D59" s="552"/>
      <c r="E59" s="534" t="s">
        <v>724</v>
      </c>
      <c r="F59" s="535"/>
      <c r="G59" s="532" t="s">
        <v>725</v>
      </c>
      <c r="H59" s="532"/>
      <c r="I59" s="532"/>
      <c r="J59" s="532"/>
      <c r="K59" s="532"/>
      <c r="L59" s="532"/>
      <c r="M59" s="532"/>
      <c r="N59" s="532"/>
      <c r="O59" s="532"/>
      <c r="P59" s="532"/>
      <c r="Q59" s="532"/>
      <c r="R59" s="532"/>
      <c r="S59" s="532"/>
      <c r="T59" s="532"/>
      <c r="U59" s="533"/>
    </row>
    <row r="60" spans="2:27" s="226" customFormat="1" ht="27" customHeight="1" x14ac:dyDescent="0.2">
      <c r="B60" s="521"/>
      <c r="C60" s="552"/>
      <c r="D60" s="552"/>
      <c r="E60" s="536"/>
      <c r="F60" s="537"/>
      <c r="G60" s="532" t="s">
        <v>1044</v>
      </c>
      <c r="H60" s="532"/>
      <c r="I60" s="532"/>
      <c r="J60" s="532"/>
      <c r="K60" s="532"/>
      <c r="L60" s="532"/>
      <c r="M60" s="532"/>
      <c r="N60" s="532"/>
      <c r="O60" s="532"/>
      <c r="P60" s="532"/>
      <c r="Q60" s="532"/>
      <c r="R60" s="532"/>
      <c r="S60" s="532"/>
      <c r="T60" s="532"/>
      <c r="U60" s="533"/>
    </row>
    <row r="61" spans="2:27" s="226" customFormat="1" ht="27" customHeight="1" x14ac:dyDescent="0.2">
      <c r="B61" s="521"/>
      <c r="C61" s="552"/>
      <c r="D61" s="552"/>
      <c r="E61" s="536"/>
      <c r="F61" s="537"/>
      <c r="G61" s="532" t="s">
        <v>1045</v>
      </c>
      <c r="H61" s="532"/>
      <c r="I61" s="532"/>
      <c r="J61" s="532"/>
      <c r="K61" s="532"/>
      <c r="L61" s="532"/>
      <c r="M61" s="532"/>
      <c r="N61" s="532"/>
      <c r="O61" s="532"/>
      <c r="P61" s="532"/>
      <c r="Q61" s="532"/>
      <c r="R61" s="532"/>
      <c r="S61" s="532"/>
      <c r="T61" s="532"/>
      <c r="U61" s="533"/>
    </row>
    <row r="62" spans="2:27" s="226" customFormat="1" ht="27" customHeight="1" x14ac:dyDescent="0.2">
      <c r="B62" s="521"/>
      <c r="C62" s="552"/>
      <c r="D62" s="552"/>
      <c r="E62" s="538"/>
      <c r="F62" s="539"/>
      <c r="G62" s="540" t="s">
        <v>727</v>
      </c>
      <c r="H62" s="541"/>
      <c r="I62" s="541"/>
      <c r="J62" s="541"/>
      <c r="K62" s="541"/>
      <c r="L62" s="541"/>
      <c r="M62" s="541"/>
      <c r="N62" s="541"/>
      <c r="O62" s="541"/>
      <c r="P62" s="541"/>
      <c r="Q62" s="541"/>
      <c r="R62" s="541"/>
      <c r="S62" s="541"/>
      <c r="T62" s="541"/>
      <c r="U62" s="542"/>
    </row>
    <row r="63" spans="2:27" s="226" customFormat="1" ht="27" customHeight="1" x14ac:dyDescent="0.2">
      <c r="B63" s="521"/>
      <c r="C63" s="552"/>
      <c r="D63" s="552"/>
      <c r="E63" s="532" t="s">
        <v>1046</v>
      </c>
      <c r="F63" s="532"/>
      <c r="G63" s="532"/>
      <c r="H63" s="532"/>
      <c r="I63" s="532"/>
      <c r="J63" s="532"/>
      <c r="K63" s="532"/>
      <c r="L63" s="532"/>
      <c r="M63" s="532"/>
      <c r="N63" s="532"/>
      <c r="O63" s="532"/>
      <c r="P63" s="532"/>
      <c r="Q63" s="532"/>
      <c r="R63" s="532"/>
      <c r="S63" s="532"/>
      <c r="T63" s="532"/>
      <c r="U63" s="533"/>
    </row>
    <row r="64" spans="2:27" s="226" customFormat="1" ht="27" customHeight="1" x14ac:dyDescent="0.2">
      <c r="B64" s="521"/>
      <c r="C64" s="552"/>
      <c r="D64" s="552"/>
      <c r="E64" s="532" t="s">
        <v>1047</v>
      </c>
      <c r="F64" s="532"/>
      <c r="G64" s="532"/>
      <c r="H64" s="532"/>
      <c r="I64" s="532"/>
      <c r="J64" s="532"/>
      <c r="K64" s="532"/>
      <c r="L64" s="532"/>
      <c r="M64" s="532"/>
      <c r="N64" s="532"/>
      <c r="O64" s="532"/>
      <c r="P64" s="532"/>
      <c r="Q64" s="532"/>
      <c r="R64" s="532"/>
      <c r="S64" s="532"/>
      <c r="T64" s="532"/>
      <c r="U64" s="533"/>
    </row>
    <row r="65" spans="2:21" s="226" customFormat="1" ht="27" customHeight="1" x14ac:dyDescent="0.2">
      <c r="B65" s="521"/>
      <c r="C65" s="522" t="s">
        <v>728</v>
      </c>
      <c r="D65" s="522"/>
      <c r="E65" s="522"/>
      <c r="F65" s="522"/>
      <c r="G65" s="522"/>
      <c r="H65" s="522"/>
      <c r="I65" s="522"/>
      <c r="J65" s="522"/>
      <c r="K65" s="522"/>
      <c r="L65" s="522"/>
      <c r="M65" s="522"/>
      <c r="N65" s="522"/>
      <c r="O65" s="522"/>
      <c r="P65" s="522"/>
      <c r="Q65" s="522"/>
      <c r="R65" s="522"/>
      <c r="S65" s="522"/>
      <c r="T65" s="522"/>
      <c r="U65" s="523"/>
    </row>
    <row r="66" spans="2:21" s="226" customFormat="1" ht="27" customHeight="1" x14ac:dyDescent="0.2">
      <c r="B66" s="521"/>
      <c r="C66" s="532" t="s">
        <v>1048</v>
      </c>
      <c r="D66" s="532"/>
      <c r="E66" s="532"/>
      <c r="F66" s="532"/>
      <c r="G66" s="532"/>
      <c r="H66" s="532"/>
      <c r="I66" s="532"/>
      <c r="J66" s="532"/>
      <c r="K66" s="532"/>
      <c r="L66" s="532"/>
      <c r="M66" s="532"/>
      <c r="N66" s="532"/>
      <c r="O66" s="532"/>
      <c r="P66" s="532"/>
      <c r="Q66" s="532"/>
      <c r="R66" s="532"/>
      <c r="S66" s="532"/>
      <c r="T66" s="532"/>
      <c r="U66" s="533"/>
    </row>
    <row r="67" spans="2:21" s="226" customFormat="1" ht="27" customHeight="1" x14ac:dyDescent="0.2">
      <c r="B67" s="521"/>
      <c r="C67" s="532" t="s">
        <v>1049</v>
      </c>
      <c r="D67" s="532"/>
      <c r="E67" s="532"/>
      <c r="F67" s="532"/>
      <c r="G67" s="532"/>
      <c r="H67" s="532"/>
      <c r="I67" s="532"/>
      <c r="J67" s="532"/>
      <c r="K67" s="532"/>
      <c r="L67" s="532"/>
      <c r="M67" s="532"/>
      <c r="N67" s="532"/>
      <c r="O67" s="532"/>
      <c r="P67" s="532"/>
      <c r="Q67" s="532"/>
      <c r="R67" s="532"/>
      <c r="S67" s="532"/>
      <c r="T67" s="532"/>
      <c r="U67" s="533"/>
    </row>
    <row r="68" spans="2:21" s="226" customFormat="1" ht="27" customHeight="1" x14ac:dyDescent="0.2">
      <c r="B68" s="521"/>
      <c r="C68" s="532" t="s">
        <v>731</v>
      </c>
      <c r="D68" s="532"/>
      <c r="E68" s="532"/>
      <c r="F68" s="532"/>
      <c r="G68" s="532"/>
      <c r="H68" s="532"/>
      <c r="I68" s="532"/>
      <c r="J68" s="532"/>
      <c r="K68" s="532"/>
      <c r="L68" s="532"/>
      <c r="M68" s="532"/>
      <c r="N68" s="532"/>
      <c r="O68" s="532"/>
      <c r="P68" s="532"/>
      <c r="Q68" s="532"/>
      <c r="R68" s="532"/>
      <c r="S68" s="532"/>
      <c r="T68" s="532"/>
      <c r="U68" s="533"/>
    </row>
    <row r="69" spans="2:21" s="226" customFormat="1" ht="27" customHeight="1" x14ac:dyDescent="0.2">
      <c r="B69" s="521"/>
      <c r="C69" s="532" t="s">
        <v>1050</v>
      </c>
      <c r="D69" s="532"/>
      <c r="E69" s="532"/>
      <c r="F69" s="532"/>
      <c r="G69" s="532"/>
      <c r="H69" s="532"/>
      <c r="I69" s="532"/>
      <c r="J69" s="532"/>
      <c r="K69" s="532"/>
      <c r="L69" s="532"/>
      <c r="M69" s="532"/>
      <c r="N69" s="532"/>
      <c r="O69" s="532"/>
      <c r="P69" s="532"/>
      <c r="Q69" s="532"/>
      <c r="R69" s="532"/>
      <c r="S69" s="532"/>
      <c r="T69" s="532"/>
      <c r="U69" s="533"/>
    </row>
    <row r="70" spans="2:21" s="226" customFormat="1" ht="27" customHeight="1" x14ac:dyDescent="0.2">
      <c r="B70" s="524" t="s">
        <v>998</v>
      </c>
      <c r="C70" s="543" t="s">
        <v>749</v>
      </c>
      <c r="D70" s="544"/>
      <c r="E70" s="544"/>
      <c r="F70" s="544"/>
      <c r="G70" s="544"/>
      <c r="H70" s="544"/>
      <c r="I70" s="544"/>
      <c r="J70" s="544"/>
      <c r="K70" s="544"/>
      <c r="L70" s="544"/>
      <c r="M70" s="544"/>
      <c r="N70" s="544"/>
      <c r="O70" s="544"/>
      <c r="P70" s="544"/>
      <c r="Q70" s="544"/>
      <c r="R70" s="544"/>
      <c r="S70" s="544"/>
      <c r="T70" s="544"/>
      <c r="U70" s="545"/>
    </row>
    <row r="71" spans="2:21" s="226" customFormat="1" ht="27" customHeight="1" x14ac:dyDescent="0.2">
      <c r="B71" s="525"/>
      <c r="C71" s="592" t="s">
        <v>750</v>
      </c>
      <c r="D71" s="593"/>
      <c r="E71" s="594"/>
      <c r="F71" s="594"/>
      <c r="G71" s="594"/>
      <c r="H71" s="593"/>
      <c r="I71" s="593"/>
      <c r="J71" s="593"/>
      <c r="K71" s="593"/>
      <c r="L71" s="593"/>
      <c r="M71" s="593"/>
      <c r="N71" s="593"/>
      <c r="O71" s="593"/>
      <c r="P71" s="593"/>
      <c r="Q71" s="593"/>
      <c r="R71" s="593"/>
      <c r="S71" s="593"/>
      <c r="T71" s="593"/>
      <c r="U71" s="595"/>
    </row>
    <row r="72" spans="2:21" s="226" customFormat="1" ht="21" customHeight="1" x14ac:dyDescent="0.2">
      <c r="B72" s="525"/>
      <c r="C72" s="527" t="s">
        <v>736</v>
      </c>
      <c r="D72" s="528"/>
      <c r="E72" s="531" t="s">
        <v>739</v>
      </c>
      <c r="F72" s="531"/>
      <c r="G72" s="531"/>
      <c r="H72" s="546" t="s">
        <v>737</v>
      </c>
      <c r="I72" s="546"/>
      <c r="J72" s="546"/>
      <c r="K72" s="546"/>
      <c r="L72" s="546"/>
      <c r="M72" s="546"/>
      <c r="N72" s="546"/>
      <c r="O72" s="546"/>
      <c r="P72" s="546"/>
      <c r="Q72" s="546"/>
      <c r="R72" s="546"/>
      <c r="S72" s="546"/>
      <c r="T72" s="546"/>
      <c r="U72" s="547"/>
    </row>
    <row r="73" spans="2:21" s="226" customFormat="1" ht="21" customHeight="1" x14ac:dyDescent="0.2">
      <c r="B73" s="525"/>
      <c r="C73" s="529"/>
      <c r="D73" s="530"/>
      <c r="E73" s="531" t="s">
        <v>738</v>
      </c>
      <c r="F73" s="531"/>
      <c r="G73" s="531"/>
      <c r="H73" s="546" t="s">
        <v>740</v>
      </c>
      <c r="I73" s="546"/>
      <c r="J73" s="546"/>
      <c r="K73" s="546"/>
      <c r="L73" s="546"/>
      <c r="M73" s="546"/>
      <c r="N73" s="546"/>
      <c r="O73" s="546"/>
      <c r="P73" s="546"/>
      <c r="Q73" s="546"/>
      <c r="R73" s="546"/>
      <c r="S73" s="546"/>
      <c r="T73" s="546"/>
      <c r="U73" s="547"/>
    </row>
    <row r="74" spans="2:21" s="226" customFormat="1" ht="21" customHeight="1" x14ac:dyDescent="0.2">
      <c r="B74" s="525"/>
      <c r="C74" s="529"/>
      <c r="D74" s="530"/>
      <c r="E74" s="531" t="s">
        <v>744</v>
      </c>
      <c r="F74" s="531"/>
      <c r="G74" s="531"/>
      <c r="H74" s="546" t="s">
        <v>745</v>
      </c>
      <c r="I74" s="546"/>
      <c r="J74" s="546"/>
      <c r="K74" s="546"/>
      <c r="L74" s="546"/>
      <c r="M74" s="546"/>
      <c r="N74" s="546"/>
      <c r="O74" s="546"/>
      <c r="P74" s="546"/>
      <c r="Q74" s="546"/>
      <c r="R74" s="546"/>
      <c r="S74" s="546"/>
      <c r="T74" s="546"/>
      <c r="U74" s="547"/>
    </row>
    <row r="75" spans="2:21" s="226" customFormat="1" ht="21" customHeight="1" x14ac:dyDescent="0.2">
      <c r="B75" s="525"/>
      <c r="C75" s="529"/>
      <c r="D75" s="530"/>
      <c r="E75" s="531" t="s">
        <v>742</v>
      </c>
      <c r="F75" s="531"/>
      <c r="G75" s="531"/>
      <c r="H75" s="546" t="s">
        <v>743</v>
      </c>
      <c r="I75" s="546"/>
      <c r="J75" s="546"/>
      <c r="K75" s="546"/>
      <c r="L75" s="546"/>
      <c r="M75" s="546"/>
      <c r="N75" s="546"/>
      <c r="O75" s="546"/>
      <c r="P75" s="546"/>
      <c r="Q75" s="546"/>
      <c r="R75" s="546"/>
      <c r="S75" s="546"/>
      <c r="T75" s="546"/>
      <c r="U75" s="547"/>
    </row>
    <row r="76" spans="2:21" s="226" customFormat="1" ht="21" customHeight="1" x14ac:dyDescent="0.2">
      <c r="B76" s="525"/>
      <c r="C76" s="529"/>
      <c r="D76" s="530"/>
      <c r="E76" s="531" t="s">
        <v>747</v>
      </c>
      <c r="F76" s="531"/>
      <c r="G76" s="531"/>
      <c r="H76" s="546" t="s">
        <v>741</v>
      </c>
      <c r="I76" s="546"/>
      <c r="J76" s="546"/>
      <c r="K76" s="546"/>
      <c r="L76" s="546"/>
      <c r="M76" s="546"/>
      <c r="N76" s="546"/>
      <c r="O76" s="546"/>
      <c r="P76" s="546"/>
      <c r="Q76" s="546"/>
      <c r="R76" s="546"/>
      <c r="S76" s="546"/>
      <c r="T76" s="546"/>
      <c r="U76" s="547"/>
    </row>
    <row r="77" spans="2:21" s="226" customFormat="1" ht="21" customHeight="1" x14ac:dyDescent="0.2">
      <c r="B77" s="525"/>
      <c r="C77" s="529"/>
      <c r="D77" s="530"/>
      <c r="E77" s="531" t="s">
        <v>748</v>
      </c>
      <c r="F77" s="531"/>
      <c r="G77" s="531"/>
      <c r="H77" s="546" t="s">
        <v>746</v>
      </c>
      <c r="I77" s="546"/>
      <c r="J77" s="546"/>
      <c r="K77" s="546"/>
      <c r="L77" s="546"/>
      <c r="M77" s="546"/>
      <c r="N77" s="546"/>
      <c r="O77" s="546"/>
      <c r="P77" s="546"/>
      <c r="Q77" s="546"/>
      <c r="R77" s="546"/>
      <c r="S77" s="546"/>
      <c r="T77" s="546"/>
      <c r="U77" s="547"/>
    </row>
    <row r="78" spans="2:21" s="226" customFormat="1" ht="29.25" customHeight="1" x14ac:dyDescent="0.2">
      <c r="B78" s="525"/>
      <c r="C78" s="543" t="s">
        <v>754</v>
      </c>
      <c r="D78" s="544"/>
      <c r="E78" s="544"/>
      <c r="F78" s="544"/>
      <c r="G78" s="544"/>
      <c r="H78" s="544"/>
      <c r="I78" s="544"/>
      <c r="J78" s="544"/>
      <c r="K78" s="544"/>
      <c r="L78" s="544"/>
      <c r="M78" s="544"/>
      <c r="N78" s="544"/>
      <c r="O78" s="544"/>
      <c r="P78" s="544"/>
      <c r="Q78" s="544"/>
      <c r="R78" s="544"/>
      <c r="S78" s="544"/>
      <c r="T78" s="544"/>
      <c r="U78" s="545"/>
    </row>
    <row r="79" spans="2:21" s="226" customFormat="1" ht="21" customHeight="1" x14ac:dyDescent="0.2">
      <c r="B79" s="525"/>
      <c r="C79" s="586" t="s">
        <v>755</v>
      </c>
      <c r="D79" s="587"/>
      <c r="E79" s="587"/>
      <c r="F79" s="587"/>
      <c r="G79" s="587"/>
      <c r="H79" s="587"/>
      <c r="I79" s="587"/>
      <c r="J79" s="587"/>
      <c r="K79" s="587"/>
      <c r="L79" s="587"/>
      <c r="M79" s="587"/>
      <c r="N79" s="587"/>
      <c r="O79" s="587"/>
      <c r="P79" s="587"/>
      <c r="Q79" s="587"/>
      <c r="R79" s="587"/>
      <c r="S79" s="587"/>
      <c r="T79" s="587"/>
      <c r="U79" s="588"/>
    </row>
    <row r="80" spans="2:21" s="226" customFormat="1" ht="21" customHeight="1" x14ac:dyDescent="0.2">
      <c r="B80" s="525"/>
      <c r="C80" s="596" t="s">
        <v>756</v>
      </c>
      <c r="D80" s="597"/>
      <c r="E80" s="600" t="s">
        <v>752</v>
      </c>
      <c r="F80" s="600"/>
      <c r="G80" s="600"/>
      <c r="H80" s="600"/>
      <c r="I80" s="600"/>
      <c r="J80" s="600"/>
      <c r="K80" s="600"/>
      <c r="L80" s="600"/>
      <c r="M80" s="600"/>
      <c r="N80" s="600"/>
      <c r="O80" s="600"/>
      <c r="P80" s="600"/>
      <c r="Q80" s="600"/>
      <c r="R80" s="600"/>
      <c r="S80" s="600"/>
      <c r="T80" s="600"/>
      <c r="U80" s="601"/>
    </row>
    <row r="81" spans="2:21" s="226" customFormat="1" ht="21" customHeight="1" x14ac:dyDescent="0.2">
      <c r="B81" s="525"/>
      <c r="C81" s="598"/>
      <c r="D81" s="599"/>
      <c r="E81" s="600" t="s">
        <v>753</v>
      </c>
      <c r="F81" s="600"/>
      <c r="G81" s="600"/>
      <c r="H81" s="600"/>
      <c r="I81" s="600"/>
      <c r="J81" s="600"/>
      <c r="K81" s="600"/>
      <c r="L81" s="600"/>
      <c r="M81" s="600"/>
      <c r="N81" s="600"/>
      <c r="O81" s="600"/>
      <c r="P81" s="600"/>
      <c r="Q81" s="600"/>
      <c r="R81" s="600"/>
      <c r="S81" s="600"/>
      <c r="T81" s="600"/>
      <c r="U81" s="601"/>
    </row>
    <row r="82" spans="2:21" s="226" customFormat="1" ht="21" customHeight="1" x14ac:dyDescent="0.2">
      <c r="B82" s="525"/>
      <c r="C82" s="586" t="s">
        <v>757</v>
      </c>
      <c r="D82" s="587"/>
      <c r="E82" s="587"/>
      <c r="F82" s="587"/>
      <c r="G82" s="587"/>
      <c r="H82" s="587"/>
      <c r="I82" s="587"/>
      <c r="J82" s="587"/>
      <c r="K82" s="587"/>
      <c r="L82" s="587"/>
      <c r="M82" s="587"/>
      <c r="N82" s="587"/>
      <c r="O82" s="587"/>
      <c r="P82" s="587"/>
      <c r="Q82" s="587"/>
      <c r="R82" s="587"/>
      <c r="S82" s="587"/>
      <c r="T82" s="587"/>
      <c r="U82" s="588"/>
    </row>
    <row r="83" spans="2:21" s="226" customFormat="1" ht="21" customHeight="1" x14ac:dyDescent="0.2">
      <c r="B83" s="525"/>
      <c r="C83" s="548" t="s">
        <v>758</v>
      </c>
      <c r="D83" s="549"/>
      <c r="E83" s="549"/>
      <c r="F83" s="549"/>
      <c r="G83" s="549"/>
      <c r="H83" s="549"/>
      <c r="I83" s="549"/>
      <c r="J83" s="549"/>
      <c r="K83" s="549"/>
      <c r="L83" s="549"/>
      <c r="M83" s="549"/>
      <c r="N83" s="549"/>
      <c r="O83" s="549"/>
      <c r="P83" s="549"/>
      <c r="Q83" s="549"/>
      <c r="R83" s="549"/>
      <c r="S83" s="549"/>
      <c r="T83" s="549"/>
      <c r="U83" s="550"/>
    </row>
    <row r="84" spans="2:21" s="226" customFormat="1" ht="21" customHeight="1" x14ac:dyDescent="0.2">
      <c r="B84" s="525"/>
      <c r="C84" s="589" t="s">
        <v>760</v>
      </c>
      <c r="D84" s="590"/>
      <c r="E84" s="590"/>
      <c r="F84" s="590"/>
      <c r="G84" s="590"/>
      <c r="H84" s="590"/>
      <c r="I84" s="590"/>
      <c r="J84" s="590"/>
      <c r="K84" s="590"/>
      <c r="L84" s="590"/>
      <c r="M84" s="590"/>
      <c r="N84" s="590"/>
      <c r="O84" s="590"/>
      <c r="P84" s="590"/>
      <c r="Q84" s="590"/>
      <c r="R84" s="590"/>
      <c r="S84" s="590"/>
      <c r="T84" s="590"/>
      <c r="U84" s="591"/>
    </row>
    <row r="85" spans="2:21" s="226" customFormat="1" ht="21" customHeight="1" x14ac:dyDescent="0.2">
      <c r="B85" s="525"/>
      <c r="C85" s="586" t="s">
        <v>759</v>
      </c>
      <c r="D85" s="587"/>
      <c r="E85" s="587"/>
      <c r="F85" s="587"/>
      <c r="G85" s="587"/>
      <c r="H85" s="587"/>
      <c r="I85" s="587"/>
      <c r="J85" s="587"/>
      <c r="K85" s="587"/>
      <c r="L85" s="587"/>
      <c r="M85" s="587"/>
      <c r="N85" s="587"/>
      <c r="O85" s="587"/>
      <c r="P85" s="587"/>
      <c r="Q85" s="587"/>
      <c r="R85" s="587"/>
      <c r="S85" s="587"/>
      <c r="T85" s="587"/>
      <c r="U85" s="588"/>
    </row>
    <row r="86" spans="2:21" s="226" customFormat="1" ht="21" customHeight="1" x14ac:dyDescent="0.2">
      <c r="B86" s="525"/>
      <c r="C86" s="583" t="s">
        <v>761</v>
      </c>
      <c r="D86" s="584"/>
      <c r="E86" s="584"/>
      <c r="F86" s="584"/>
      <c r="G86" s="584"/>
      <c r="H86" s="584"/>
      <c r="I86" s="584"/>
      <c r="J86" s="584"/>
      <c r="K86" s="584"/>
      <c r="L86" s="584"/>
      <c r="M86" s="584"/>
      <c r="N86" s="584"/>
      <c r="O86" s="584"/>
      <c r="P86" s="584"/>
      <c r="Q86" s="584"/>
      <c r="R86" s="584"/>
      <c r="S86" s="584"/>
      <c r="T86" s="584"/>
      <c r="U86" s="585"/>
    </row>
    <row r="87" spans="2:21" s="226" customFormat="1" ht="32.25" customHeight="1" x14ac:dyDescent="0.2">
      <c r="B87" s="525"/>
      <c r="C87" s="543" t="s">
        <v>762</v>
      </c>
      <c r="D87" s="544"/>
      <c r="E87" s="544"/>
      <c r="F87" s="544"/>
      <c r="G87" s="544"/>
      <c r="H87" s="544"/>
      <c r="I87" s="544"/>
      <c r="J87" s="544"/>
      <c r="K87" s="544"/>
      <c r="L87" s="544"/>
      <c r="M87" s="544"/>
      <c r="N87" s="544"/>
      <c r="O87" s="544"/>
      <c r="P87" s="544"/>
      <c r="Q87" s="544"/>
      <c r="R87" s="544"/>
      <c r="S87" s="544"/>
      <c r="T87" s="544"/>
      <c r="U87" s="545"/>
    </row>
    <row r="88" spans="2:21" s="226" customFormat="1" ht="21" customHeight="1" x14ac:dyDescent="0.2">
      <c r="B88" s="525"/>
      <c r="C88" s="580" t="s">
        <v>427</v>
      </c>
      <c r="D88" s="581"/>
      <c r="E88" s="581"/>
      <c r="F88" s="581"/>
      <c r="G88" s="581"/>
      <c r="H88" s="581"/>
      <c r="I88" s="581"/>
      <c r="J88" s="581"/>
      <c r="K88" s="581"/>
      <c r="L88" s="581"/>
      <c r="M88" s="581"/>
      <c r="N88" s="581"/>
      <c r="O88" s="581"/>
      <c r="P88" s="581"/>
      <c r="Q88" s="581"/>
      <c r="R88" s="581"/>
      <c r="S88" s="581"/>
      <c r="T88" s="581"/>
      <c r="U88" s="582"/>
    </row>
    <row r="89" spans="2:21" s="226" customFormat="1" ht="21" customHeight="1" x14ac:dyDescent="0.2">
      <c r="B89" s="525"/>
      <c r="C89" s="580" t="s">
        <v>428</v>
      </c>
      <c r="D89" s="581"/>
      <c r="E89" s="581"/>
      <c r="F89" s="581"/>
      <c r="G89" s="581"/>
      <c r="H89" s="581"/>
      <c r="I89" s="581"/>
      <c r="J89" s="581"/>
      <c r="K89" s="581"/>
      <c r="L89" s="581"/>
      <c r="M89" s="581"/>
      <c r="N89" s="581"/>
      <c r="O89" s="581"/>
      <c r="P89" s="581"/>
      <c r="Q89" s="581"/>
      <c r="R89" s="581"/>
      <c r="S89" s="581"/>
      <c r="T89" s="581"/>
      <c r="U89" s="582"/>
    </row>
    <row r="90" spans="2:21" s="226" customFormat="1" ht="21" customHeight="1" x14ac:dyDescent="0.2">
      <c r="B90" s="525"/>
      <c r="C90" s="580" t="s">
        <v>432</v>
      </c>
      <c r="D90" s="581"/>
      <c r="E90" s="581"/>
      <c r="F90" s="581"/>
      <c r="G90" s="581"/>
      <c r="H90" s="581"/>
      <c r="I90" s="581"/>
      <c r="J90" s="581"/>
      <c r="K90" s="581"/>
      <c r="L90" s="581"/>
      <c r="M90" s="581"/>
      <c r="N90" s="581"/>
      <c r="O90" s="581"/>
      <c r="P90" s="581"/>
      <c r="Q90" s="581"/>
      <c r="R90" s="581"/>
      <c r="S90" s="581"/>
      <c r="T90" s="581"/>
      <c r="U90" s="582"/>
    </row>
    <row r="91" spans="2:21" s="226" customFormat="1" ht="21" customHeight="1" thickBot="1" x14ac:dyDescent="0.25">
      <c r="B91" s="526"/>
      <c r="C91" s="577" t="s">
        <v>433</v>
      </c>
      <c r="D91" s="578"/>
      <c r="E91" s="578"/>
      <c r="F91" s="578"/>
      <c r="G91" s="578"/>
      <c r="H91" s="578"/>
      <c r="I91" s="578"/>
      <c r="J91" s="578"/>
      <c r="K91" s="578"/>
      <c r="L91" s="578"/>
      <c r="M91" s="578"/>
      <c r="N91" s="578"/>
      <c r="O91" s="578"/>
      <c r="P91" s="578"/>
      <c r="Q91" s="578"/>
      <c r="R91" s="578"/>
      <c r="S91" s="578"/>
      <c r="T91" s="578"/>
      <c r="U91" s="579"/>
    </row>
    <row r="92" spans="2:21" s="226" customFormat="1" ht="16.5" customHeight="1" x14ac:dyDescent="0.2">
      <c r="C92" s="227"/>
      <c r="D92" s="227"/>
      <c r="E92" s="227"/>
      <c r="F92" s="227"/>
      <c r="G92" s="227"/>
      <c r="H92" s="227"/>
      <c r="I92" s="227"/>
      <c r="J92" s="227"/>
      <c r="K92" s="227"/>
      <c r="L92" s="227"/>
      <c r="M92" s="227"/>
      <c r="N92" s="227"/>
      <c r="O92" s="227"/>
      <c r="P92" s="227"/>
      <c r="Q92" s="227"/>
      <c r="R92" s="227"/>
      <c r="S92" s="227"/>
      <c r="T92" s="227"/>
      <c r="U92" s="227"/>
    </row>
    <row r="93" spans="2:21" s="226" customFormat="1" x14ac:dyDescent="0.2"/>
  </sheetData>
  <sheetProtection algorithmName="SHA-512" hashValue="Nyj0yal8yXxeOoubzjP1hGo8IwEm07co0qW8pnh3JnfLPmgvo6ryzQQW8l92O7WpaZHdB3grqU9AiwVWsnoQLA==" saltValue="LxoNgn6EE8FRpIrsNMljxA==" spinCount="100000" sheet="1" objects="1" scenarios="1" selectLockedCells="1" selectUnlockedCells="1"/>
  <mergeCells count="120">
    <mergeCell ref="W2:Y2"/>
    <mergeCell ref="W3:Y3"/>
    <mergeCell ref="W4:Y5"/>
    <mergeCell ref="Z4:AE5"/>
    <mergeCell ref="Z3:AE3"/>
    <mergeCell ref="Z2:AE2"/>
    <mergeCell ref="AF2:AH5"/>
    <mergeCell ref="C10:U10"/>
    <mergeCell ref="C12:U12"/>
    <mergeCell ref="C15:U15"/>
    <mergeCell ref="C17:U17"/>
    <mergeCell ref="B8:U8"/>
    <mergeCell ref="B6:U6"/>
    <mergeCell ref="B2:F4"/>
    <mergeCell ref="G2:N4"/>
    <mergeCell ref="C9:U9"/>
    <mergeCell ref="O2:R2"/>
    <mergeCell ref="O3:R3"/>
    <mergeCell ref="O4:R4"/>
    <mergeCell ref="S2:U2"/>
    <mergeCell ref="S3:U3"/>
    <mergeCell ref="S4:U4"/>
    <mergeCell ref="B9:B27"/>
    <mergeCell ref="C24:U24"/>
    <mergeCell ref="C25:U25"/>
    <mergeCell ref="C11:U11"/>
    <mergeCell ref="C18:U18"/>
    <mergeCell ref="C14:U14"/>
    <mergeCell ref="C19:U19"/>
    <mergeCell ref="C20:U20"/>
    <mergeCell ref="C22:U22"/>
    <mergeCell ref="C13:U13"/>
    <mergeCell ref="C23:U23"/>
    <mergeCell ref="C37:U37"/>
    <mergeCell ref="C69:U69"/>
    <mergeCell ref="C26:U26"/>
    <mergeCell ref="C27:U27"/>
    <mergeCell ref="C36:U36"/>
    <mergeCell ref="C38:U38"/>
    <mergeCell ref="C39:U39"/>
    <mergeCell ref="C42:U42"/>
    <mergeCell ref="C52:U52"/>
    <mergeCell ref="C66:U66"/>
    <mergeCell ref="C68:U68"/>
    <mergeCell ref="C28:U28"/>
    <mergeCell ref="C56:U56"/>
    <mergeCell ref="C57:U57"/>
    <mergeCell ref="C58:U58"/>
    <mergeCell ref="C41:U41"/>
    <mergeCell ref="C40:U40"/>
    <mergeCell ref="C16:U16"/>
    <mergeCell ref="C21:U21"/>
    <mergeCell ref="C91:U91"/>
    <mergeCell ref="C89:U89"/>
    <mergeCell ref="C90:U90"/>
    <mergeCell ref="C86:U86"/>
    <mergeCell ref="C87:U87"/>
    <mergeCell ref="C88:U88"/>
    <mergeCell ref="C79:U79"/>
    <mergeCell ref="C84:U84"/>
    <mergeCell ref="C85:U85"/>
    <mergeCell ref="C70:U70"/>
    <mergeCell ref="C71:U71"/>
    <mergeCell ref="H72:U72"/>
    <mergeCell ref="H73:U73"/>
    <mergeCell ref="C80:D81"/>
    <mergeCell ref="E80:U80"/>
    <mergeCell ref="E81:U81"/>
    <mergeCell ref="C82:U82"/>
    <mergeCell ref="C47:D48"/>
    <mergeCell ref="E47:U47"/>
    <mergeCell ref="E48:U48"/>
    <mergeCell ref="C49:U49"/>
    <mergeCell ref="C50:U50"/>
    <mergeCell ref="B28:B53"/>
    <mergeCell ref="G59:U59"/>
    <mergeCell ref="G60:U60"/>
    <mergeCell ref="G61:U61"/>
    <mergeCell ref="C59:D64"/>
    <mergeCell ref="C55:U55"/>
    <mergeCell ref="W38:AA40"/>
    <mergeCell ref="C53:U53"/>
    <mergeCell ref="W42:AA44"/>
    <mergeCell ref="C51:U51"/>
    <mergeCell ref="C34:U34"/>
    <mergeCell ref="C35:U35"/>
    <mergeCell ref="C33:U33"/>
    <mergeCell ref="C29:E32"/>
    <mergeCell ref="F29:U29"/>
    <mergeCell ref="F30:U30"/>
    <mergeCell ref="F31:U31"/>
    <mergeCell ref="F32:U32"/>
    <mergeCell ref="E43:U43"/>
    <mergeCell ref="C43:D44"/>
    <mergeCell ref="E44:U44"/>
    <mergeCell ref="C45:D46"/>
    <mergeCell ref="E45:U45"/>
    <mergeCell ref="E46:U46"/>
    <mergeCell ref="B54:B69"/>
    <mergeCell ref="C54:U54"/>
    <mergeCell ref="B70:B91"/>
    <mergeCell ref="C72:D77"/>
    <mergeCell ref="E72:G72"/>
    <mergeCell ref="E73:G73"/>
    <mergeCell ref="E64:U64"/>
    <mergeCell ref="E63:U63"/>
    <mergeCell ref="E59:F62"/>
    <mergeCell ref="G62:U62"/>
    <mergeCell ref="C65:U65"/>
    <mergeCell ref="C78:U78"/>
    <mergeCell ref="E74:G74"/>
    <mergeCell ref="E75:G75"/>
    <mergeCell ref="E76:G76"/>
    <mergeCell ref="E77:G77"/>
    <mergeCell ref="H74:U74"/>
    <mergeCell ref="H75:U75"/>
    <mergeCell ref="H76:U76"/>
    <mergeCell ref="H77:U77"/>
    <mergeCell ref="C83:U83"/>
    <mergeCell ref="C67:U67"/>
  </mergeCells>
  <pageMargins left="0.7" right="0.7" top="0.75" bottom="0.75" header="0.3" footer="0.3"/>
  <pageSetup paperSize="9" scale="4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B1:U30"/>
  <sheetViews>
    <sheetView view="pageBreakPreview" zoomScale="55" zoomScaleNormal="100" zoomScaleSheetLayoutView="55" workbookViewId="0">
      <selection activeCell="G5" sqref="G5"/>
    </sheetView>
  </sheetViews>
  <sheetFormatPr baseColWidth="10" defaultRowHeight="12.75" x14ac:dyDescent="0.2"/>
  <cols>
    <col min="1" max="1" width="6.28515625" customWidth="1"/>
    <col min="2" max="2" width="20.140625" customWidth="1"/>
    <col min="3" max="3" width="6.85546875" customWidth="1"/>
    <col min="4" max="4" width="15" customWidth="1"/>
    <col min="5" max="5" width="6.140625" customWidth="1"/>
    <col min="6" max="10" width="24.28515625" customWidth="1"/>
    <col min="11" max="11" width="6.85546875" style="155" customWidth="1"/>
    <col min="12" max="12" width="20.28515625" style="155" customWidth="1"/>
    <col min="13" max="13" width="6.85546875" style="155" customWidth="1"/>
    <col min="14" max="14" width="15" style="155" customWidth="1"/>
    <col min="15" max="15" width="7.140625" style="155" customWidth="1"/>
    <col min="16" max="20" width="24.28515625" style="155" customWidth="1"/>
    <col min="21" max="21" width="3.85546875" customWidth="1"/>
    <col min="24" max="24" width="11.42578125" customWidth="1"/>
  </cols>
  <sheetData>
    <row r="1" spans="2:20" ht="13.5" thickBot="1" x14ac:dyDescent="0.25"/>
    <row r="2" spans="2:20" ht="18.75" customHeight="1" x14ac:dyDescent="0.2">
      <c r="B2" s="1661" t="s">
        <v>321</v>
      </c>
      <c r="C2" s="1662"/>
      <c r="D2" s="1662"/>
      <c r="E2" s="1662"/>
      <c r="F2" s="1662"/>
      <c r="G2" s="1662"/>
      <c r="H2" s="1662"/>
      <c r="I2" s="1662"/>
      <c r="J2" s="1663"/>
      <c r="K2"/>
      <c r="L2" s="1655" t="s">
        <v>446</v>
      </c>
      <c r="M2" s="1656"/>
      <c r="N2" s="1656"/>
      <c r="O2" s="1656"/>
      <c r="P2" s="1656"/>
      <c r="Q2" s="1656"/>
      <c r="R2" s="1656"/>
      <c r="S2" s="1656"/>
      <c r="T2" s="1657"/>
    </row>
    <row r="3" spans="2:20" ht="18" customHeight="1" thickBot="1" x14ac:dyDescent="0.25">
      <c r="B3" s="1664"/>
      <c r="C3" s="1665"/>
      <c r="D3" s="1665"/>
      <c r="E3" s="1665"/>
      <c r="F3" s="1665"/>
      <c r="G3" s="1665"/>
      <c r="H3" s="1665"/>
      <c r="I3" s="1665"/>
      <c r="J3" s="1666"/>
      <c r="K3"/>
      <c r="L3" s="1658"/>
      <c r="M3" s="1659"/>
      <c r="N3" s="1659"/>
      <c r="O3" s="1659"/>
      <c r="P3" s="1659"/>
      <c r="Q3" s="1659"/>
      <c r="R3" s="1659"/>
      <c r="S3" s="1659"/>
      <c r="T3" s="1660"/>
    </row>
    <row r="4" spans="2:20" ht="13.5" thickBot="1" x14ac:dyDescent="0.25">
      <c r="K4"/>
      <c r="L4"/>
      <c r="M4"/>
      <c r="N4"/>
      <c r="O4"/>
      <c r="P4"/>
      <c r="Q4"/>
      <c r="R4"/>
      <c r="S4"/>
      <c r="T4"/>
    </row>
    <row r="5" spans="2:20" ht="66" customHeight="1" x14ac:dyDescent="0.2">
      <c r="B5" s="103" t="s">
        <v>315</v>
      </c>
      <c r="C5" s="1646" t="s">
        <v>439</v>
      </c>
      <c r="D5" s="158" t="s">
        <v>434</v>
      </c>
      <c r="E5" s="101"/>
      <c r="F5" s="157"/>
      <c r="G5" s="157"/>
      <c r="H5" s="157"/>
      <c r="I5" s="157"/>
      <c r="J5" s="150"/>
      <c r="K5"/>
      <c r="L5" s="103" t="s">
        <v>315</v>
      </c>
      <c r="M5" s="1646" t="s">
        <v>439</v>
      </c>
      <c r="N5" s="180" t="s">
        <v>434</v>
      </c>
      <c r="O5" s="101"/>
      <c r="P5" s="156"/>
      <c r="Q5" s="156"/>
      <c r="R5" s="157"/>
      <c r="S5" s="157"/>
      <c r="T5" s="150"/>
    </row>
    <row r="6" spans="2:20" ht="66" customHeight="1" x14ac:dyDescent="0.2">
      <c r="B6" s="103" t="s">
        <v>316</v>
      </c>
      <c r="C6" s="1647"/>
      <c r="D6" s="158" t="s">
        <v>438</v>
      </c>
      <c r="E6" s="101"/>
      <c r="F6" s="151"/>
      <c r="G6" s="151"/>
      <c r="H6" s="157"/>
      <c r="I6" s="157"/>
      <c r="J6" s="150"/>
      <c r="K6"/>
      <c r="L6" s="103" t="s">
        <v>316</v>
      </c>
      <c r="M6" s="1647"/>
      <c r="N6" s="181" t="s">
        <v>438</v>
      </c>
      <c r="O6" s="101"/>
      <c r="P6" s="156"/>
      <c r="Q6" s="156"/>
      <c r="R6" s="157"/>
      <c r="S6" s="157"/>
      <c r="T6" s="150"/>
    </row>
    <row r="7" spans="2:20" ht="66" customHeight="1" x14ac:dyDescent="0.2">
      <c r="B7" s="103" t="s">
        <v>317</v>
      </c>
      <c r="C7" s="1647"/>
      <c r="D7" s="158" t="s">
        <v>437</v>
      </c>
      <c r="E7" s="101"/>
      <c r="F7" s="152"/>
      <c r="G7" s="151"/>
      <c r="H7" s="151"/>
      <c r="I7" s="157"/>
      <c r="J7" s="150"/>
      <c r="K7"/>
      <c r="L7" s="103" t="s">
        <v>317</v>
      </c>
      <c r="M7" s="1647"/>
      <c r="N7" s="182" t="s">
        <v>437</v>
      </c>
      <c r="O7" s="101"/>
      <c r="P7" s="156"/>
      <c r="Q7" s="156"/>
      <c r="R7" s="151"/>
      <c r="S7" s="157"/>
      <c r="T7" s="150"/>
    </row>
    <row r="8" spans="2:20" ht="66" customHeight="1" x14ac:dyDescent="0.2">
      <c r="B8" s="103" t="s">
        <v>318</v>
      </c>
      <c r="C8" s="1647"/>
      <c r="D8" s="158" t="s">
        <v>436</v>
      </c>
      <c r="E8" s="101"/>
      <c r="F8" s="152"/>
      <c r="G8" s="152"/>
      <c r="H8" s="151"/>
      <c r="I8" s="157"/>
      <c r="J8" s="150"/>
      <c r="K8"/>
      <c r="L8" s="103" t="s">
        <v>318</v>
      </c>
      <c r="M8" s="1647"/>
      <c r="N8" s="183" t="s">
        <v>436</v>
      </c>
      <c r="O8" s="101"/>
      <c r="P8" s="156"/>
      <c r="Q8" s="156"/>
      <c r="R8" s="151"/>
      <c r="S8" s="157"/>
      <c r="T8" s="150"/>
    </row>
    <row r="9" spans="2:20" ht="66" customHeight="1" thickBot="1" x14ac:dyDescent="0.25">
      <c r="B9" s="103" t="s">
        <v>319</v>
      </c>
      <c r="C9" s="1648"/>
      <c r="D9" s="158" t="s">
        <v>435</v>
      </c>
      <c r="E9" s="101"/>
      <c r="F9" s="152"/>
      <c r="G9" s="152"/>
      <c r="H9" s="151"/>
      <c r="I9" s="157"/>
      <c r="J9" s="150"/>
      <c r="K9"/>
      <c r="L9" s="103" t="s">
        <v>319</v>
      </c>
      <c r="M9" s="1648"/>
      <c r="N9" s="184" t="s">
        <v>435</v>
      </c>
      <c r="O9" s="101"/>
      <c r="P9" s="156"/>
      <c r="Q9" s="156"/>
      <c r="R9" s="151"/>
      <c r="S9" s="157"/>
      <c r="T9" s="150"/>
    </row>
    <row r="10" spans="2:20" ht="38.25" customHeight="1" x14ac:dyDescent="0.2">
      <c r="F10" s="158" t="s">
        <v>441</v>
      </c>
      <c r="G10" s="158" t="s">
        <v>443</v>
      </c>
      <c r="H10" s="158" t="s">
        <v>442</v>
      </c>
      <c r="I10" s="158" t="s">
        <v>444</v>
      </c>
      <c r="J10" s="158" t="s">
        <v>445</v>
      </c>
      <c r="K10"/>
      <c r="L10"/>
      <c r="M10"/>
      <c r="N10"/>
      <c r="O10"/>
      <c r="P10" s="158" t="s">
        <v>441</v>
      </c>
      <c r="Q10" s="158" t="s">
        <v>443</v>
      </c>
      <c r="R10" s="158" t="s">
        <v>442</v>
      </c>
      <c r="S10" s="158" t="s">
        <v>444</v>
      </c>
      <c r="T10" s="158" t="s">
        <v>445</v>
      </c>
    </row>
    <row r="11" spans="2:20" ht="34.5" customHeight="1" thickBot="1" x14ac:dyDescent="0.25">
      <c r="F11" s="101"/>
      <c r="G11" s="101"/>
      <c r="H11" s="101"/>
      <c r="I11" s="101"/>
      <c r="J11" s="101"/>
      <c r="K11"/>
      <c r="L11"/>
      <c r="M11"/>
      <c r="N11"/>
      <c r="O11"/>
      <c r="P11" s="101"/>
      <c r="Q11" s="101"/>
      <c r="R11" s="101"/>
      <c r="S11" s="101"/>
      <c r="T11" s="101"/>
    </row>
    <row r="12" spans="2:20" ht="33" customHeight="1" thickBot="1" x14ac:dyDescent="0.25">
      <c r="F12" s="1649" t="s">
        <v>440</v>
      </c>
      <c r="G12" s="1650"/>
      <c r="H12" s="1650"/>
      <c r="I12" s="1650"/>
      <c r="J12" s="1651"/>
      <c r="K12"/>
      <c r="L12"/>
      <c r="M12"/>
      <c r="N12"/>
      <c r="O12"/>
      <c r="P12" s="1649" t="s">
        <v>440</v>
      </c>
      <c r="Q12" s="1650"/>
      <c r="R12" s="1650"/>
      <c r="S12" s="1650"/>
      <c r="T12" s="1651"/>
    </row>
    <row r="13" spans="2:20" x14ac:dyDescent="0.2">
      <c r="K13"/>
      <c r="L13"/>
      <c r="M13"/>
      <c r="N13"/>
      <c r="O13"/>
      <c r="P13"/>
      <c r="Q13"/>
      <c r="R13"/>
      <c r="S13"/>
      <c r="T13"/>
    </row>
    <row r="14" spans="2:20" ht="41.25" customHeight="1" x14ac:dyDescent="0.2">
      <c r="B14" s="1653" t="s">
        <v>164</v>
      </c>
      <c r="C14" s="1654"/>
      <c r="D14" s="189"/>
      <c r="E14" s="189"/>
      <c r="F14" s="185" t="s">
        <v>447</v>
      </c>
      <c r="G14" s="189"/>
      <c r="H14" s="186" t="s">
        <v>74</v>
      </c>
      <c r="I14" s="187"/>
      <c r="J14" s="188" t="s">
        <v>165</v>
      </c>
      <c r="K14"/>
      <c r="L14" s="1653" t="s">
        <v>164</v>
      </c>
      <c r="M14" s="1654"/>
      <c r="N14" s="189"/>
      <c r="O14" s="189"/>
      <c r="P14" s="185" t="s">
        <v>447</v>
      </c>
      <c r="Q14" s="189"/>
      <c r="R14" s="186" t="s">
        <v>74</v>
      </c>
      <c r="S14" s="187"/>
      <c r="T14" s="188" t="s">
        <v>165</v>
      </c>
    </row>
    <row r="15" spans="2:20" x14ac:dyDescent="0.2">
      <c r="K15"/>
      <c r="L15"/>
      <c r="M15"/>
      <c r="N15"/>
      <c r="O15"/>
      <c r="P15"/>
      <c r="Q15"/>
      <c r="R15"/>
      <c r="S15"/>
      <c r="T15"/>
    </row>
    <row r="16" spans="2:20" ht="18" customHeight="1" thickBot="1" x14ac:dyDescent="0.25">
      <c r="K16"/>
      <c r="L16"/>
      <c r="M16"/>
      <c r="N16"/>
      <c r="O16"/>
      <c r="P16"/>
      <c r="Q16"/>
      <c r="R16"/>
      <c r="S16"/>
      <c r="T16"/>
    </row>
    <row r="17" spans="2:21" x14ac:dyDescent="0.2">
      <c r="B17" s="1639" t="s">
        <v>320</v>
      </c>
      <c r="C17" s="1640"/>
      <c r="D17" s="1640"/>
      <c r="E17" s="1640"/>
      <c r="F17" s="1640"/>
      <c r="G17" s="1640"/>
      <c r="H17" s="1640"/>
      <c r="I17" s="1640"/>
      <c r="J17" s="1641"/>
      <c r="K17"/>
      <c r="L17"/>
      <c r="M17"/>
      <c r="N17"/>
      <c r="O17"/>
      <c r="P17"/>
      <c r="Q17"/>
      <c r="R17"/>
      <c r="S17"/>
      <c r="T17"/>
    </row>
    <row r="18" spans="2:21" ht="23.25" customHeight="1" thickBot="1" x14ac:dyDescent="0.25">
      <c r="B18" s="1642"/>
      <c r="C18" s="1643"/>
      <c r="D18" s="1643"/>
      <c r="E18" s="1643"/>
      <c r="F18" s="1643"/>
      <c r="G18" s="1643"/>
      <c r="H18" s="1643"/>
      <c r="I18" s="1643"/>
      <c r="J18" s="1644"/>
      <c r="K18"/>
      <c r="L18"/>
      <c r="M18"/>
      <c r="N18"/>
      <c r="O18"/>
      <c r="P18"/>
      <c r="Q18"/>
      <c r="R18"/>
      <c r="S18"/>
      <c r="T18"/>
    </row>
    <row r="19" spans="2:21" ht="13.5" thickBot="1" x14ac:dyDescent="0.25">
      <c r="K19"/>
      <c r="L19"/>
      <c r="M19"/>
      <c r="N19"/>
      <c r="O19"/>
      <c r="P19"/>
      <c r="Q19"/>
      <c r="R19"/>
      <c r="S19"/>
      <c r="T19"/>
    </row>
    <row r="20" spans="2:21" ht="66.75" customHeight="1" x14ac:dyDescent="0.2">
      <c r="B20" s="103" t="s">
        <v>315</v>
      </c>
      <c r="C20" s="1646" t="s">
        <v>439</v>
      </c>
      <c r="D20" s="158" t="s">
        <v>434</v>
      </c>
      <c r="E20" s="101"/>
      <c r="F20" s="157"/>
      <c r="G20" s="157"/>
      <c r="H20" s="157"/>
      <c r="I20" s="157"/>
      <c r="J20" s="150"/>
      <c r="K20"/>
      <c r="L20"/>
      <c r="M20"/>
      <c r="N20"/>
      <c r="O20"/>
      <c r="P20"/>
      <c r="Q20"/>
      <c r="R20"/>
      <c r="S20"/>
      <c r="T20"/>
    </row>
    <row r="21" spans="2:21" ht="66.75" customHeight="1" x14ac:dyDescent="0.2">
      <c r="B21" s="103" t="s">
        <v>316</v>
      </c>
      <c r="C21" s="1647"/>
      <c r="D21" s="158" t="s">
        <v>438</v>
      </c>
      <c r="E21" s="101"/>
      <c r="F21" s="151"/>
      <c r="G21" s="151"/>
      <c r="H21" s="157"/>
      <c r="I21" s="157"/>
      <c r="J21" s="150"/>
      <c r="K21"/>
      <c r="L21"/>
      <c r="M21"/>
      <c r="N21"/>
      <c r="O21"/>
      <c r="P21"/>
      <c r="Q21"/>
      <c r="R21"/>
      <c r="S21"/>
      <c r="T21"/>
    </row>
    <row r="22" spans="2:21" ht="66.75" customHeight="1" x14ac:dyDescent="0.2">
      <c r="B22" s="103" t="s">
        <v>317</v>
      </c>
      <c r="C22" s="1647"/>
      <c r="D22" s="158" t="s">
        <v>437</v>
      </c>
      <c r="E22" s="101"/>
      <c r="F22" s="152"/>
      <c r="G22" s="151"/>
      <c r="H22" s="151"/>
      <c r="I22" s="157"/>
      <c r="J22" s="150"/>
      <c r="K22"/>
      <c r="L22"/>
      <c r="M22"/>
      <c r="N22"/>
      <c r="O22"/>
      <c r="P22"/>
      <c r="Q22"/>
      <c r="R22"/>
      <c r="S22"/>
      <c r="T22"/>
    </row>
    <row r="23" spans="2:21" ht="66.75" customHeight="1" x14ac:dyDescent="0.2">
      <c r="B23" s="103" t="s">
        <v>318</v>
      </c>
      <c r="C23" s="1647"/>
      <c r="D23" s="158" t="s">
        <v>436</v>
      </c>
      <c r="E23" s="101"/>
      <c r="F23" s="152"/>
      <c r="G23" s="152"/>
      <c r="H23" s="151"/>
      <c r="I23" s="157"/>
      <c r="J23" s="150"/>
      <c r="K23"/>
      <c r="L23"/>
      <c r="M23"/>
      <c r="N23"/>
      <c r="O23"/>
      <c r="P23"/>
      <c r="Q23"/>
      <c r="R23"/>
      <c r="S23"/>
      <c r="T23"/>
    </row>
    <row r="24" spans="2:21" ht="66.75" customHeight="1" thickBot="1" x14ac:dyDescent="0.25">
      <c r="B24" s="103" t="s">
        <v>319</v>
      </c>
      <c r="C24" s="1648"/>
      <c r="D24" s="158" t="s">
        <v>435</v>
      </c>
      <c r="E24" s="101"/>
      <c r="F24" s="152"/>
      <c r="G24" s="152"/>
      <c r="H24" s="151"/>
      <c r="I24" s="157"/>
      <c r="J24" s="150"/>
      <c r="K24"/>
      <c r="L24"/>
      <c r="M24"/>
      <c r="N24"/>
      <c r="O24"/>
      <c r="P24"/>
      <c r="Q24"/>
      <c r="R24"/>
      <c r="S24"/>
      <c r="T24"/>
    </row>
    <row r="25" spans="2:21" ht="36.75" customHeight="1" x14ac:dyDescent="0.2">
      <c r="F25" s="158" t="s">
        <v>441</v>
      </c>
      <c r="G25" s="158" t="s">
        <v>443</v>
      </c>
      <c r="H25" s="158" t="s">
        <v>442</v>
      </c>
      <c r="I25" s="158" t="s">
        <v>444</v>
      </c>
      <c r="J25" s="158" t="s">
        <v>445</v>
      </c>
      <c r="K25"/>
      <c r="L25"/>
      <c r="M25"/>
      <c r="N25"/>
      <c r="O25"/>
      <c r="P25"/>
      <c r="Q25"/>
      <c r="R25"/>
      <c r="S25"/>
      <c r="T25"/>
    </row>
    <row r="26" spans="2:21" ht="33" customHeight="1" x14ac:dyDescent="0.2">
      <c r="F26" s="101"/>
      <c r="G26" s="101"/>
      <c r="H26" s="101"/>
      <c r="I26" s="101"/>
      <c r="J26" s="101"/>
      <c r="K26"/>
      <c r="L26"/>
      <c r="M26"/>
      <c r="N26"/>
      <c r="O26"/>
      <c r="P26"/>
      <c r="Q26"/>
      <c r="R26"/>
      <c r="S26"/>
      <c r="T26"/>
    </row>
    <row r="27" spans="2:21" s="102" customFormat="1" ht="33.75" customHeight="1" x14ac:dyDescent="0.2">
      <c r="F27" s="1652" t="s">
        <v>440</v>
      </c>
      <c r="G27" s="1652"/>
      <c r="H27" s="1652"/>
      <c r="I27" s="1652"/>
      <c r="J27" s="1652"/>
      <c r="K27"/>
      <c r="L27"/>
      <c r="M27"/>
      <c r="N27"/>
      <c r="O27"/>
      <c r="P27"/>
      <c r="Q27"/>
      <c r="R27"/>
      <c r="S27"/>
      <c r="T27"/>
      <c r="U27" s="99"/>
    </row>
    <row r="28" spans="2:21" x14ac:dyDescent="0.2">
      <c r="K28"/>
      <c r="L28"/>
      <c r="M28"/>
      <c r="N28"/>
      <c r="O28"/>
      <c r="P28"/>
      <c r="Q28"/>
      <c r="R28"/>
      <c r="S28"/>
      <c r="T28"/>
    </row>
    <row r="29" spans="2:21" ht="42" customHeight="1" x14ac:dyDescent="0.2">
      <c r="B29" s="1653" t="s">
        <v>164</v>
      </c>
      <c r="C29" s="1654"/>
      <c r="F29" s="185" t="s">
        <v>447</v>
      </c>
      <c r="H29" s="186" t="s">
        <v>74</v>
      </c>
      <c r="I29" s="187"/>
      <c r="J29" s="188" t="s">
        <v>165</v>
      </c>
      <c r="K29"/>
      <c r="L29"/>
      <c r="M29"/>
      <c r="N29"/>
      <c r="O29"/>
      <c r="P29"/>
      <c r="Q29"/>
      <c r="R29"/>
      <c r="S29"/>
      <c r="T29"/>
    </row>
    <row r="30" spans="2:21" ht="28.5" customHeight="1" x14ac:dyDescent="0.2">
      <c r="B30" s="1645" t="s">
        <v>322</v>
      </c>
      <c r="C30" s="1645"/>
      <c r="D30" s="1645"/>
      <c r="E30" s="1645"/>
      <c r="F30" s="1645"/>
      <c r="G30" s="1645"/>
      <c r="H30" s="1645"/>
      <c r="I30" s="1645"/>
      <c r="J30" s="1645"/>
      <c r="K30"/>
      <c r="L30"/>
      <c r="M30"/>
      <c r="N30"/>
      <c r="O30"/>
      <c r="P30"/>
      <c r="Q30"/>
      <c r="R30"/>
      <c r="S30"/>
      <c r="T30"/>
    </row>
  </sheetData>
  <sheetProtection algorithmName="SHA-512" hashValue="W+hvF9v/DGPQqqtXMEz9/hwKeFl27SK/N3kGH92qVr00qgzv8Vr5Ip7qUJfpCIVhxXVqENMeyV6DJqUNl/cbww==" saltValue="uNmCRMgTUKhmM1351TK6EA==" spinCount="100000" sheet="1" objects="1" scenarios="1" selectLockedCells="1" selectUnlockedCells="1"/>
  <mergeCells count="13">
    <mergeCell ref="L2:T3"/>
    <mergeCell ref="M5:M9"/>
    <mergeCell ref="P12:T12"/>
    <mergeCell ref="L14:M14"/>
    <mergeCell ref="B2:J3"/>
    <mergeCell ref="B17:J18"/>
    <mergeCell ref="B30:J30"/>
    <mergeCell ref="C5:C9"/>
    <mergeCell ref="C20:C24"/>
    <mergeCell ref="F12:J12"/>
    <mergeCell ref="F27:J27"/>
    <mergeCell ref="B14:C14"/>
    <mergeCell ref="B29:C29"/>
  </mergeCells>
  <printOptions horizontalCentered="1" verticalCentered="1"/>
  <pageMargins left="0.70866141732283472" right="0.70866141732283472" top="0.74803149606299213" bottom="0.74803149606299213" header="0.31496062992125984" footer="0.31496062992125984"/>
  <pageSetup scale="45" orientation="portrait" r:id="rId1"/>
  <rowBreaks count="1" manualBreakCount="1">
    <brk id="30" min="1" max="7" man="1"/>
  </rowBreaks>
  <colBreaks count="1" manualBreakCount="1">
    <brk id="13" min="1" max="2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499984740745262"/>
    <pageSetUpPr fitToPage="1"/>
  </sheetPr>
  <dimension ref="A1:BG78"/>
  <sheetViews>
    <sheetView topLeftCell="B1" zoomScale="70" zoomScaleNormal="70" workbookViewId="0">
      <selection activeCell="BK4" sqref="BK4"/>
    </sheetView>
  </sheetViews>
  <sheetFormatPr baseColWidth="10" defaultRowHeight="12.75" x14ac:dyDescent="0.2"/>
  <cols>
    <col min="1" max="1" width="1.85546875" customWidth="1"/>
    <col min="2" max="2" width="5.7109375" customWidth="1"/>
    <col min="3" max="3" width="57.7109375" customWidth="1"/>
    <col min="4" max="4" width="5.7109375" customWidth="1"/>
    <col min="5" max="5" width="57.5703125" customWidth="1"/>
    <col min="6" max="6" width="1.5703125" customWidth="1"/>
    <col min="7" max="11" width="5.7109375" customWidth="1"/>
    <col min="12" max="14" width="7.140625" customWidth="1"/>
    <col min="15" max="21" width="8.42578125" customWidth="1"/>
    <col min="22" max="22" width="1.28515625" customWidth="1"/>
    <col min="23" max="39" width="5.85546875" customWidth="1"/>
    <col min="40" max="40" width="2.85546875" customWidth="1"/>
    <col min="41" max="59" width="6.28515625" customWidth="1"/>
  </cols>
  <sheetData>
    <row r="1" spans="1:59" ht="10.5" customHeight="1" thickBot="1" x14ac:dyDescent="0.25">
      <c r="B1" s="673"/>
      <c r="C1" s="673"/>
      <c r="D1" s="673"/>
      <c r="E1" s="673"/>
      <c r="F1" s="673"/>
      <c r="G1" s="673"/>
      <c r="H1" s="673"/>
      <c r="I1" s="673"/>
      <c r="J1" s="673"/>
      <c r="K1" s="673"/>
      <c r="L1" s="673"/>
      <c r="M1" s="673"/>
      <c r="N1" s="673"/>
      <c r="O1" s="673"/>
      <c r="P1" s="673"/>
      <c r="Q1" s="673"/>
      <c r="R1" s="673"/>
      <c r="S1" s="673"/>
      <c r="T1" s="673"/>
      <c r="U1" s="673"/>
      <c r="V1" s="673"/>
      <c r="W1" s="673"/>
      <c r="X1" s="673"/>
      <c r="Y1" s="673"/>
      <c r="Z1" s="673"/>
      <c r="AA1" s="673"/>
      <c r="AB1" s="673"/>
      <c r="AC1" s="673"/>
      <c r="AD1" s="673"/>
      <c r="AE1" s="673"/>
      <c r="AF1" s="673"/>
      <c r="AG1" s="673"/>
      <c r="AH1" s="673"/>
      <c r="AI1" s="673"/>
      <c r="AJ1" s="673"/>
      <c r="AK1" s="673"/>
      <c r="AL1" s="673"/>
      <c r="AM1" s="673"/>
    </row>
    <row r="2" spans="1:59" s="207" customFormat="1" ht="46.5" customHeight="1" x14ac:dyDescent="0.2">
      <c r="A2" s="645"/>
      <c r="B2" s="1707"/>
      <c r="C2" s="1708"/>
      <c r="D2" s="1709"/>
      <c r="E2" s="1715" t="s">
        <v>818</v>
      </c>
      <c r="F2" s="1716"/>
      <c r="G2" s="1716"/>
      <c r="H2" s="1716"/>
      <c r="I2" s="1716"/>
      <c r="J2" s="1716"/>
      <c r="K2" s="1716"/>
      <c r="L2" s="1716"/>
      <c r="M2" s="1716"/>
      <c r="N2" s="1716"/>
      <c r="O2" s="1716"/>
      <c r="P2" s="1716"/>
      <c r="Q2" s="1716"/>
      <c r="R2" s="1716"/>
      <c r="S2" s="1716"/>
      <c r="T2" s="1716"/>
      <c r="U2" s="1716"/>
      <c r="V2" s="1716"/>
      <c r="W2" s="1716"/>
      <c r="X2" s="1716"/>
      <c r="Y2" s="1716"/>
      <c r="Z2" s="1716"/>
      <c r="AA2" s="1716"/>
      <c r="AB2" s="1716"/>
      <c r="AC2" s="1716"/>
      <c r="AD2" s="1716"/>
      <c r="AE2" s="1716"/>
      <c r="AF2" s="1716"/>
      <c r="AG2" s="1716"/>
      <c r="AH2" s="1716"/>
      <c r="AI2" s="1716"/>
      <c r="AJ2" s="1716"/>
      <c r="AK2" s="1716"/>
      <c r="AL2" s="1716"/>
      <c r="AM2" s="1716"/>
      <c r="AN2" s="1716"/>
      <c r="AO2" s="1716"/>
      <c r="AP2" s="1716"/>
      <c r="AQ2" s="1716"/>
      <c r="AR2" s="1716"/>
      <c r="AS2" s="1716"/>
      <c r="AT2" s="1716"/>
      <c r="AU2" s="1716"/>
      <c r="AV2" s="659" t="s">
        <v>817</v>
      </c>
      <c r="AW2" s="659"/>
      <c r="AX2" s="659"/>
      <c r="AY2" s="659"/>
      <c r="AZ2" s="659"/>
      <c r="BA2" s="659"/>
      <c r="BB2" s="659"/>
      <c r="BC2" s="620"/>
      <c r="BD2" s="620"/>
      <c r="BE2" s="620"/>
      <c r="BF2" s="620"/>
      <c r="BG2" s="621"/>
    </row>
    <row r="3" spans="1:59" s="207" customFormat="1" ht="46.5" customHeight="1" x14ac:dyDescent="0.2">
      <c r="A3" s="645"/>
      <c r="B3" s="1710"/>
      <c r="C3" s="645"/>
      <c r="D3" s="1711"/>
      <c r="E3" s="1717"/>
      <c r="F3" s="1718"/>
      <c r="G3" s="1718"/>
      <c r="H3" s="1718"/>
      <c r="I3" s="1718"/>
      <c r="J3" s="1718"/>
      <c r="K3" s="1718"/>
      <c r="L3" s="1718"/>
      <c r="M3" s="1718"/>
      <c r="N3" s="1718"/>
      <c r="O3" s="1718"/>
      <c r="P3" s="1718"/>
      <c r="Q3" s="1718"/>
      <c r="R3" s="1718"/>
      <c r="S3" s="1718"/>
      <c r="T3" s="1718"/>
      <c r="U3" s="1718"/>
      <c r="V3" s="1718"/>
      <c r="W3" s="1718"/>
      <c r="X3" s="1718"/>
      <c r="Y3" s="1718"/>
      <c r="Z3" s="1718"/>
      <c r="AA3" s="1718"/>
      <c r="AB3" s="1718"/>
      <c r="AC3" s="1718"/>
      <c r="AD3" s="1718"/>
      <c r="AE3" s="1718"/>
      <c r="AF3" s="1718"/>
      <c r="AG3" s="1718"/>
      <c r="AH3" s="1718"/>
      <c r="AI3" s="1718"/>
      <c r="AJ3" s="1718"/>
      <c r="AK3" s="1718"/>
      <c r="AL3" s="1718"/>
      <c r="AM3" s="1718"/>
      <c r="AN3" s="1718"/>
      <c r="AO3" s="1718"/>
      <c r="AP3" s="1718"/>
      <c r="AQ3" s="1718"/>
      <c r="AR3" s="1718"/>
      <c r="AS3" s="1718"/>
      <c r="AT3" s="1718"/>
      <c r="AU3" s="1718"/>
      <c r="AV3" s="664" t="s">
        <v>816</v>
      </c>
      <c r="AW3" s="664"/>
      <c r="AX3" s="664"/>
      <c r="AY3" s="664"/>
      <c r="AZ3" s="664"/>
      <c r="BA3" s="664"/>
      <c r="BB3" s="664"/>
      <c r="BC3" s="622"/>
      <c r="BD3" s="622"/>
      <c r="BE3" s="622"/>
      <c r="BF3" s="622"/>
      <c r="BG3" s="623"/>
    </row>
    <row r="4" spans="1:59" s="207" customFormat="1" ht="46.5" customHeight="1" thickBot="1" x14ac:dyDescent="0.25">
      <c r="A4" s="645"/>
      <c r="B4" s="1712"/>
      <c r="C4" s="1713"/>
      <c r="D4" s="1714"/>
      <c r="E4" s="1719"/>
      <c r="F4" s="1720"/>
      <c r="G4" s="1720"/>
      <c r="H4" s="1720"/>
      <c r="I4" s="1720"/>
      <c r="J4" s="1720"/>
      <c r="K4" s="1720"/>
      <c r="L4" s="1720"/>
      <c r="M4" s="1720"/>
      <c r="N4" s="1720"/>
      <c r="O4" s="1720"/>
      <c r="P4" s="1720"/>
      <c r="Q4" s="1720"/>
      <c r="R4" s="1720"/>
      <c r="S4" s="1720"/>
      <c r="T4" s="1720"/>
      <c r="U4" s="1720"/>
      <c r="V4" s="1720"/>
      <c r="W4" s="1720"/>
      <c r="X4" s="1720"/>
      <c r="Y4" s="1720"/>
      <c r="Z4" s="1720"/>
      <c r="AA4" s="1720"/>
      <c r="AB4" s="1720"/>
      <c r="AC4" s="1720"/>
      <c r="AD4" s="1720"/>
      <c r="AE4" s="1720"/>
      <c r="AF4" s="1720"/>
      <c r="AG4" s="1720"/>
      <c r="AH4" s="1720"/>
      <c r="AI4" s="1720"/>
      <c r="AJ4" s="1720"/>
      <c r="AK4" s="1720"/>
      <c r="AL4" s="1720"/>
      <c r="AM4" s="1720"/>
      <c r="AN4" s="1720"/>
      <c r="AO4" s="1720"/>
      <c r="AP4" s="1720"/>
      <c r="AQ4" s="1720"/>
      <c r="AR4" s="1720"/>
      <c r="AS4" s="1720"/>
      <c r="AT4" s="1720"/>
      <c r="AU4" s="1720"/>
      <c r="AV4" s="669" t="s">
        <v>815</v>
      </c>
      <c r="AW4" s="669"/>
      <c r="AX4" s="669"/>
      <c r="AY4" s="669"/>
      <c r="AZ4" s="669"/>
      <c r="BA4" s="669"/>
      <c r="BB4" s="669"/>
      <c r="BC4" s="625"/>
      <c r="BD4" s="625"/>
      <c r="BE4" s="625"/>
      <c r="BF4" s="625"/>
      <c r="BG4" s="626"/>
    </row>
    <row r="5" spans="1:59" s="207" customFormat="1" ht="46.5" customHeight="1" thickBot="1" x14ac:dyDescent="0.25">
      <c r="A5" s="645"/>
      <c r="B5" s="1742" t="s">
        <v>814</v>
      </c>
      <c r="C5" s="1743"/>
      <c r="D5" s="1743"/>
      <c r="E5" s="1743"/>
      <c r="F5" s="1743"/>
      <c r="G5" s="1743"/>
      <c r="H5" s="1743"/>
      <c r="I5" s="1743"/>
      <c r="J5" s="1743"/>
      <c r="K5" s="1743"/>
      <c r="L5" s="1743"/>
      <c r="M5" s="1743"/>
      <c r="N5" s="1743"/>
      <c r="O5" s="1743"/>
      <c r="P5" s="1743"/>
      <c r="Q5" s="1743"/>
      <c r="R5" s="1743"/>
      <c r="S5" s="1743"/>
      <c r="T5" s="1743"/>
      <c r="U5" s="1743"/>
      <c r="V5" s="1743"/>
      <c r="W5" s="1743"/>
      <c r="X5" s="1743"/>
      <c r="Y5" s="1743"/>
      <c r="Z5" s="1743"/>
      <c r="AA5" s="1743"/>
      <c r="AB5" s="1743"/>
      <c r="AC5" s="1743"/>
      <c r="AD5" s="1743"/>
      <c r="AE5" s="1743"/>
      <c r="AF5" s="1743"/>
      <c r="AG5" s="1743"/>
      <c r="AH5" s="1743"/>
      <c r="AI5" s="1743"/>
      <c r="AJ5" s="1743"/>
      <c r="AK5" s="1743"/>
      <c r="AL5" s="1743"/>
      <c r="AM5" s="1743"/>
      <c r="AN5" s="1743"/>
      <c r="AO5" s="1743"/>
      <c r="AP5" s="1743"/>
      <c r="AQ5" s="1743"/>
      <c r="AR5" s="1743"/>
      <c r="AS5" s="1743"/>
      <c r="AT5" s="1743"/>
      <c r="AU5" s="1743"/>
      <c r="AV5" s="1743"/>
      <c r="AW5" s="1743"/>
      <c r="AX5" s="1743"/>
      <c r="AY5" s="1743"/>
      <c r="AZ5" s="1743"/>
      <c r="BA5" s="1743"/>
      <c r="BB5" s="1743"/>
      <c r="BC5" s="1743"/>
      <c r="BD5" s="1743"/>
      <c r="BE5" s="1743"/>
      <c r="BF5" s="1743"/>
      <c r="BG5" s="1744"/>
    </row>
    <row r="6" spans="1:59" ht="10.5" customHeight="1" thickBot="1" x14ac:dyDescent="0.25">
      <c r="A6" s="645"/>
      <c r="B6" s="1721"/>
      <c r="C6" s="1721"/>
      <c r="D6" s="1721"/>
      <c r="E6" s="1721"/>
      <c r="F6" s="1721"/>
      <c r="G6" s="1721"/>
      <c r="H6" s="1721"/>
      <c r="I6" s="1721"/>
      <c r="J6" s="1721"/>
      <c r="K6" s="1721"/>
      <c r="L6" s="1721"/>
      <c r="M6" s="1721"/>
      <c r="N6" s="1721"/>
      <c r="O6" s="1721"/>
      <c r="P6" s="1721"/>
      <c r="Q6" s="1721"/>
      <c r="R6" s="1721"/>
      <c r="S6" s="1721"/>
      <c r="T6" s="1721"/>
      <c r="U6" s="1721"/>
      <c r="V6" s="1721"/>
      <c r="W6" s="1721"/>
      <c r="X6" s="1721"/>
      <c r="Y6" s="1721"/>
      <c r="Z6" s="1721"/>
      <c r="AA6" s="1721"/>
      <c r="AB6" s="1721"/>
      <c r="AC6" s="1721"/>
      <c r="AD6" s="1721"/>
      <c r="AE6" s="1721"/>
      <c r="AF6" s="1721"/>
      <c r="AG6" s="1721"/>
      <c r="AH6" s="1721"/>
      <c r="AI6" s="1721"/>
      <c r="AJ6" s="1721"/>
      <c r="AK6" s="1721"/>
      <c r="AL6" s="1721"/>
      <c r="AM6" s="1721"/>
      <c r="AN6" s="1721"/>
      <c r="AO6" s="1721"/>
      <c r="AP6" s="1721"/>
      <c r="AQ6" s="1721"/>
      <c r="AR6" s="1721"/>
      <c r="AS6" s="1721"/>
      <c r="AT6" s="1721"/>
      <c r="AU6" s="1721"/>
      <c r="AV6" s="1721"/>
      <c r="AW6" s="1721"/>
      <c r="AX6" s="1721"/>
      <c r="AY6" s="1721"/>
      <c r="AZ6" s="1721"/>
      <c r="BA6" s="1721"/>
      <c r="BB6" s="1721"/>
      <c r="BC6" s="1721"/>
      <c r="BD6" s="1721"/>
      <c r="BE6" s="1721"/>
      <c r="BF6" s="1721"/>
      <c r="BG6" s="1721"/>
    </row>
    <row r="7" spans="1:59" ht="38.25" customHeight="1" x14ac:dyDescent="0.2">
      <c r="A7" s="645"/>
      <c r="B7" s="1701" t="s">
        <v>813</v>
      </c>
      <c r="C7" s="1702"/>
      <c r="D7" s="1702"/>
      <c r="E7" s="1703"/>
      <c r="F7" s="645"/>
      <c r="G7" s="1696" t="s">
        <v>812</v>
      </c>
      <c r="H7" s="1697"/>
      <c r="I7" s="1697"/>
      <c r="J7" s="1697"/>
      <c r="K7" s="1697"/>
      <c r="L7" s="1697"/>
      <c r="M7" s="1697"/>
      <c r="N7" s="1697"/>
      <c r="O7" s="1697"/>
      <c r="P7" s="1697"/>
      <c r="Q7" s="1697"/>
      <c r="R7" s="1697"/>
      <c r="S7" s="1697"/>
      <c r="T7" s="1697"/>
      <c r="U7" s="1697"/>
      <c r="V7" s="1698"/>
      <c r="W7" s="1697"/>
      <c r="X7" s="1697"/>
      <c r="Y7" s="1697"/>
      <c r="Z7" s="1697"/>
      <c r="AA7" s="1697"/>
      <c r="AB7" s="1697"/>
      <c r="AC7" s="1697"/>
      <c r="AD7" s="1697"/>
      <c r="AE7" s="1697"/>
      <c r="AF7" s="1697"/>
      <c r="AG7" s="1697"/>
      <c r="AH7" s="1697"/>
      <c r="AI7" s="1697"/>
      <c r="AJ7" s="1697"/>
      <c r="AK7" s="1697"/>
      <c r="AL7" s="1697"/>
      <c r="AM7" s="1699"/>
      <c r="AN7" s="1745"/>
      <c r="AO7" s="1696" t="s">
        <v>448</v>
      </c>
      <c r="AP7" s="1697"/>
      <c r="AQ7" s="1697"/>
      <c r="AR7" s="1697"/>
      <c r="AS7" s="1697"/>
      <c r="AT7" s="1697"/>
      <c r="AU7" s="1697"/>
      <c r="AV7" s="1697"/>
      <c r="AW7" s="1697"/>
      <c r="AX7" s="1697"/>
      <c r="AY7" s="1697"/>
      <c r="AZ7" s="1697"/>
      <c r="BA7" s="1697"/>
      <c r="BB7" s="1697"/>
      <c r="BC7" s="1697"/>
      <c r="BD7" s="1697"/>
      <c r="BE7" s="1697"/>
      <c r="BF7" s="1697"/>
      <c r="BG7" s="1699"/>
    </row>
    <row r="8" spans="1:59" ht="30" customHeight="1" thickBot="1" x14ac:dyDescent="0.25">
      <c r="A8" s="645"/>
      <c r="B8" s="1704" t="s">
        <v>357</v>
      </c>
      <c r="C8" s="1705"/>
      <c r="D8" s="1705"/>
      <c r="E8" s="1706"/>
      <c r="F8" s="645"/>
      <c r="G8" s="1700" t="s">
        <v>811</v>
      </c>
      <c r="H8" s="1670"/>
      <c r="I8" s="1670"/>
      <c r="J8" s="1670"/>
      <c r="K8" s="1670"/>
      <c r="L8" s="1670"/>
      <c r="M8" s="1670"/>
      <c r="N8" s="1670"/>
      <c r="O8" s="1670"/>
      <c r="P8" s="1670"/>
      <c r="Q8" s="1670"/>
      <c r="R8" s="1670"/>
      <c r="S8" s="1670"/>
      <c r="T8" s="1670"/>
      <c r="U8" s="1670"/>
      <c r="V8" s="685"/>
      <c r="W8" s="1670" t="s">
        <v>448</v>
      </c>
      <c r="X8" s="1670"/>
      <c r="Y8" s="1670"/>
      <c r="Z8" s="1670"/>
      <c r="AA8" s="1670"/>
      <c r="AB8" s="1670"/>
      <c r="AC8" s="1670"/>
      <c r="AD8" s="1670"/>
      <c r="AE8" s="1670"/>
      <c r="AF8" s="1670"/>
      <c r="AG8" s="1670"/>
      <c r="AH8" s="1670"/>
      <c r="AI8" s="1670"/>
      <c r="AJ8" s="1670"/>
      <c r="AK8" s="1670"/>
      <c r="AL8" s="1670"/>
      <c r="AM8" s="401"/>
      <c r="AN8" s="1745"/>
      <c r="AO8" s="1704" t="s">
        <v>449</v>
      </c>
      <c r="AP8" s="1705"/>
      <c r="AQ8" s="1705"/>
      <c r="AR8" s="1705"/>
      <c r="AS8" s="1705"/>
      <c r="AT8" s="1705"/>
      <c r="AU8" s="1705"/>
      <c r="AV8" s="1705"/>
      <c r="AW8" s="1705"/>
      <c r="AX8" s="1705"/>
      <c r="AY8" s="1705"/>
      <c r="AZ8" s="1705"/>
      <c r="BA8" s="1705"/>
      <c r="BB8" s="1705"/>
      <c r="BC8" s="1705"/>
      <c r="BD8" s="1705"/>
      <c r="BE8" s="1705"/>
      <c r="BF8" s="1705"/>
      <c r="BG8" s="1706"/>
    </row>
    <row r="9" spans="1:59" ht="15.75" customHeight="1" x14ac:dyDescent="0.2">
      <c r="A9" s="645"/>
      <c r="B9" s="1722" t="s">
        <v>359</v>
      </c>
      <c r="C9" s="1723"/>
      <c r="D9" s="1740" t="s">
        <v>371</v>
      </c>
      <c r="E9" s="1741"/>
      <c r="F9" s="645"/>
      <c r="G9" s="1687" t="s">
        <v>810</v>
      </c>
      <c r="H9" s="1688"/>
      <c r="I9" s="1688"/>
      <c r="J9" s="1688"/>
      <c r="K9" s="1689"/>
      <c r="L9" s="705" t="s">
        <v>852</v>
      </c>
      <c r="M9" s="706"/>
      <c r="N9" s="706"/>
      <c r="O9" s="706"/>
      <c r="P9" s="706"/>
      <c r="Q9" s="706"/>
      <c r="R9" s="706"/>
      <c r="S9" s="706"/>
      <c r="T9" s="706"/>
      <c r="U9" s="707"/>
      <c r="V9" s="685"/>
      <c r="W9" s="1667" t="s">
        <v>855</v>
      </c>
      <c r="X9" s="1668"/>
      <c r="Y9" s="1668"/>
      <c r="Z9" s="1668"/>
      <c r="AA9" s="1668"/>
      <c r="AB9" s="715" t="s">
        <v>853</v>
      </c>
      <c r="AC9" s="715"/>
      <c r="AD9" s="715"/>
      <c r="AE9" s="715"/>
      <c r="AF9" s="715"/>
      <c r="AG9" s="715"/>
      <c r="AH9" s="715"/>
      <c r="AI9" s="715"/>
      <c r="AJ9" s="715"/>
      <c r="AK9" s="715"/>
      <c r="AL9" s="390"/>
      <c r="AM9" s="397"/>
      <c r="AN9" s="1745"/>
      <c r="AO9" s="1735" t="s">
        <v>465</v>
      </c>
      <c r="AP9" s="1736"/>
      <c r="AQ9" s="1736"/>
      <c r="AR9" s="1736"/>
      <c r="AS9" s="1736"/>
      <c r="AT9" s="1736"/>
      <c r="AU9" s="1736"/>
      <c r="AV9" s="1736"/>
      <c r="AW9" s="1736"/>
      <c r="AX9" s="1736"/>
      <c r="AY9" s="1736"/>
      <c r="AZ9" s="1736"/>
      <c r="BA9" s="1736"/>
      <c r="BB9" s="1736"/>
      <c r="BC9" s="1736"/>
      <c r="BD9" s="1736"/>
      <c r="BE9" s="1736"/>
      <c r="BF9" s="1736"/>
      <c r="BG9" s="1737"/>
    </row>
    <row r="10" spans="1:59" ht="12.75" customHeight="1" x14ac:dyDescent="0.2">
      <c r="A10" s="645"/>
      <c r="B10" s="382" t="s">
        <v>360</v>
      </c>
      <c r="C10" s="383"/>
      <c r="D10" s="389" t="s">
        <v>373</v>
      </c>
      <c r="E10" s="379"/>
      <c r="F10" s="645"/>
      <c r="G10" s="1687"/>
      <c r="H10" s="1688"/>
      <c r="I10" s="1688"/>
      <c r="J10" s="1688"/>
      <c r="K10" s="1689"/>
      <c r="L10" s="705"/>
      <c r="M10" s="706"/>
      <c r="N10" s="706"/>
      <c r="O10" s="706"/>
      <c r="P10" s="706"/>
      <c r="Q10" s="706"/>
      <c r="R10" s="706"/>
      <c r="S10" s="706"/>
      <c r="T10" s="706"/>
      <c r="U10" s="707"/>
      <c r="V10" s="685"/>
      <c r="W10" s="1669"/>
      <c r="X10" s="749"/>
      <c r="Y10" s="749"/>
      <c r="Z10" s="749"/>
      <c r="AA10" s="749"/>
      <c r="AB10" s="716"/>
      <c r="AC10" s="716"/>
      <c r="AD10" s="716"/>
      <c r="AE10" s="716"/>
      <c r="AF10" s="716"/>
      <c r="AG10" s="716"/>
      <c r="AH10" s="716"/>
      <c r="AI10" s="716"/>
      <c r="AJ10" s="716"/>
      <c r="AK10" s="716"/>
      <c r="AL10" s="391"/>
      <c r="AM10" s="392"/>
      <c r="AN10" s="1745"/>
      <c r="AO10" s="1738"/>
      <c r="AP10" s="1733"/>
      <c r="AQ10" s="1733"/>
      <c r="AR10" s="1733"/>
      <c r="AS10" s="1733"/>
      <c r="AT10" s="1733"/>
      <c r="AU10" s="1733"/>
      <c r="AV10" s="1733"/>
      <c r="AW10" s="1733"/>
      <c r="AX10" s="1733"/>
      <c r="AY10" s="1733"/>
      <c r="AZ10" s="1733"/>
      <c r="BA10" s="1733"/>
      <c r="BB10" s="1733"/>
      <c r="BC10" s="1733"/>
      <c r="BD10" s="1733"/>
      <c r="BE10" s="1733"/>
      <c r="BF10" s="1733"/>
      <c r="BG10" s="1734"/>
    </row>
    <row r="11" spans="1:59" ht="12.75" customHeight="1" x14ac:dyDescent="0.2">
      <c r="A11" s="645"/>
      <c r="B11" s="382" t="s">
        <v>361</v>
      </c>
      <c r="C11" s="381"/>
      <c r="D11" s="389" t="s">
        <v>375</v>
      </c>
      <c r="E11" s="379"/>
      <c r="F11" s="645"/>
      <c r="G11" s="1687"/>
      <c r="H11" s="1688"/>
      <c r="I11" s="1688"/>
      <c r="J11" s="1688"/>
      <c r="K11" s="1689"/>
      <c r="L11" s="705"/>
      <c r="M11" s="706"/>
      <c r="N11" s="706"/>
      <c r="O11" s="706"/>
      <c r="P11" s="706"/>
      <c r="Q11" s="706"/>
      <c r="R11" s="706"/>
      <c r="S11" s="706"/>
      <c r="T11" s="706"/>
      <c r="U11" s="707"/>
      <c r="V11" s="685"/>
      <c r="W11" s="1669"/>
      <c r="X11" s="749"/>
      <c r="Y11" s="749"/>
      <c r="Z11" s="749"/>
      <c r="AA11" s="749"/>
      <c r="AB11" s="729" t="s">
        <v>854</v>
      </c>
      <c r="AC11" s="729"/>
      <c r="AD11" s="729"/>
      <c r="AE11" s="729"/>
      <c r="AF11" s="729"/>
      <c r="AG11" s="729"/>
      <c r="AH11" s="729"/>
      <c r="AI11" s="729"/>
      <c r="AJ11" s="729"/>
      <c r="AK11" s="729"/>
      <c r="AL11" s="391"/>
      <c r="AM11" s="392"/>
      <c r="AN11" s="1745"/>
      <c r="AO11" s="1738"/>
      <c r="AP11" s="1733"/>
      <c r="AQ11" s="1733"/>
      <c r="AR11" s="1733"/>
      <c r="AS11" s="1733"/>
      <c r="AT11" s="1733"/>
      <c r="AU11" s="1733"/>
      <c r="AV11" s="1733"/>
      <c r="AW11" s="1733"/>
      <c r="AX11" s="1733"/>
      <c r="AY11" s="1733"/>
      <c r="AZ11" s="1733"/>
      <c r="BA11" s="1733"/>
      <c r="BB11" s="1733"/>
      <c r="BC11" s="1733"/>
      <c r="BD11" s="1733"/>
      <c r="BE11" s="1733"/>
      <c r="BF11" s="1733"/>
      <c r="BG11" s="1734"/>
    </row>
    <row r="12" spans="1:59" ht="12.75" customHeight="1" x14ac:dyDescent="0.2">
      <c r="A12" s="645"/>
      <c r="B12" s="382" t="s">
        <v>362</v>
      </c>
      <c r="C12" s="381"/>
      <c r="D12" s="389" t="s">
        <v>377</v>
      </c>
      <c r="E12" s="379"/>
      <c r="F12" s="645"/>
      <c r="G12" s="1687"/>
      <c r="H12" s="1688"/>
      <c r="I12" s="1688"/>
      <c r="J12" s="1688"/>
      <c r="K12" s="1689"/>
      <c r="L12" s="705"/>
      <c r="M12" s="706"/>
      <c r="N12" s="706"/>
      <c r="O12" s="706"/>
      <c r="P12" s="706"/>
      <c r="Q12" s="706"/>
      <c r="R12" s="706"/>
      <c r="S12" s="706"/>
      <c r="T12" s="706"/>
      <c r="U12" s="707"/>
      <c r="V12" s="685"/>
      <c r="W12" s="1669"/>
      <c r="X12" s="749"/>
      <c r="Y12" s="749"/>
      <c r="Z12" s="749"/>
      <c r="AA12" s="749"/>
      <c r="AB12" s="729"/>
      <c r="AC12" s="729"/>
      <c r="AD12" s="729"/>
      <c r="AE12" s="729"/>
      <c r="AF12" s="729"/>
      <c r="AG12" s="729"/>
      <c r="AH12" s="729"/>
      <c r="AI12" s="729"/>
      <c r="AJ12" s="729"/>
      <c r="AK12" s="729"/>
      <c r="AL12" s="391"/>
      <c r="AM12" s="392"/>
      <c r="AN12" s="1745"/>
      <c r="AO12" s="1724" t="s">
        <v>450</v>
      </c>
      <c r="AP12" s="1725"/>
      <c r="AQ12" s="1725"/>
      <c r="AR12" s="1725"/>
      <c r="AS12" s="1725"/>
      <c r="AT12" s="1725"/>
      <c r="AU12" s="1739" t="s">
        <v>460</v>
      </c>
      <c r="AV12" s="1739"/>
      <c r="AW12" s="1739"/>
      <c r="AX12" s="1733" t="s">
        <v>455</v>
      </c>
      <c r="AY12" s="1733"/>
      <c r="AZ12" s="1733"/>
      <c r="BA12" s="1733"/>
      <c r="BB12" s="1733"/>
      <c r="BC12" s="1733"/>
      <c r="BD12" s="1733"/>
      <c r="BE12" s="1733"/>
      <c r="BF12" s="1733"/>
      <c r="BG12" s="1734"/>
    </row>
    <row r="13" spans="1:59" ht="12.75" customHeight="1" x14ac:dyDescent="0.2">
      <c r="A13" s="645"/>
      <c r="B13" s="382" t="s">
        <v>363</v>
      </c>
      <c r="C13" s="381"/>
      <c r="D13" s="389" t="s">
        <v>379</v>
      </c>
      <c r="E13" s="379"/>
      <c r="F13" s="645"/>
      <c r="G13" s="1687"/>
      <c r="H13" s="1688"/>
      <c r="I13" s="1688"/>
      <c r="J13" s="1688"/>
      <c r="K13" s="1689"/>
      <c r="L13" s="705"/>
      <c r="M13" s="706"/>
      <c r="N13" s="706"/>
      <c r="O13" s="706"/>
      <c r="P13" s="706"/>
      <c r="Q13" s="706"/>
      <c r="R13" s="706"/>
      <c r="S13" s="706"/>
      <c r="T13" s="706"/>
      <c r="U13" s="707"/>
      <c r="V13" s="685"/>
      <c r="W13" s="1669" t="s">
        <v>856</v>
      </c>
      <c r="X13" s="749"/>
      <c r="Y13" s="749"/>
      <c r="Z13" s="749"/>
      <c r="AA13" s="749"/>
      <c r="AB13" s="723" t="s">
        <v>858</v>
      </c>
      <c r="AC13" s="723"/>
      <c r="AD13" s="723"/>
      <c r="AE13" s="723"/>
      <c r="AF13" s="723"/>
      <c r="AG13" s="723"/>
      <c r="AH13" s="723"/>
      <c r="AI13" s="723"/>
      <c r="AJ13" s="723"/>
      <c r="AK13" s="723"/>
      <c r="AL13" s="391"/>
      <c r="AM13" s="392"/>
      <c r="AN13" s="1745"/>
      <c r="AO13" s="1724"/>
      <c r="AP13" s="1725"/>
      <c r="AQ13" s="1725"/>
      <c r="AR13" s="1725"/>
      <c r="AS13" s="1725"/>
      <c r="AT13" s="1725"/>
      <c r="AU13" s="1739"/>
      <c r="AV13" s="1739"/>
      <c r="AW13" s="1739"/>
      <c r="AX13" s="1733"/>
      <c r="AY13" s="1733"/>
      <c r="AZ13" s="1733"/>
      <c r="BA13" s="1733"/>
      <c r="BB13" s="1733"/>
      <c r="BC13" s="1733"/>
      <c r="BD13" s="1733"/>
      <c r="BE13" s="1733"/>
      <c r="BF13" s="1733"/>
      <c r="BG13" s="1734"/>
    </row>
    <row r="14" spans="1:59" ht="12.75" customHeight="1" x14ac:dyDescent="0.2">
      <c r="A14" s="645"/>
      <c r="B14" s="382" t="s">
        <v>364</v>
      </c>
      <c r="C14" s="381"/>
      <c r="D14" s="389" t="s">
        <v>381</v>
      </c>
      <c r="E14" s="379"/>
      <c r="F14" s="645"/>
      <c r="G14" s="1693"/>
      <c r="H14" s="1694"/>
      <c r="I14" s="1694"/>
      <c r="J14" s="1694"/>
      <c r="K14" s="1695"/>
      <c r="L14" s="708"/>
      <c r="M14" s="709"/>
      <c r="N14" s="709"/>
      <c r="O14" s="709"/>
      <c r="P14" s="709"/>
      <c r="Q14" s="709"/>
      <c r="R14" s="709"/>
      <c r="S14" s="709"/>
      <c r="T14" s="709"/>
      <c r="U14" s="710"/>
      <c r="V14" s="685"/>
      <c r="W14" s="1669"/>
      <c r="X14" s="749"/>
      <c r="Y14" s="749"/>
      <c r="Z14" s="749"/>
      <c r="AA14" s="749"/>
      <c r="AB14" s="723"/>
      <c r="AC14" s="723"/>
      <c r="AD14" s="723"/>
      <c r="AE14" s="723"/>
      <c r="AF14" s="723"/>
      <c r="AG14" s="723"/>
      <c r="AH14" s="723"/>
      <c r="AI14" s="723"/>
      <c r="AJ14" s="723"/>
      <c r="AK14" s="723"/>
      <c r="AL14" s="391"/>
      <c r="AM14" s="392"/>
      <c r="AN14" s="1745"/>
      <c r="AO14" s="1724"/>
      <c r="AP14" s="1725"/>
      <c r="AQ14" s="1725"/>
      <c r="AR14" s="1725"/>
      <c r="AS14" s="1725"/>
      <c r="AT14" s="1725"/>
      <c r="AU14" s="1739"/>
      <c r="AV14" s="1739"/>
      <c r="AW14" s="1739"/>
      <c r="AX14" s="1733"/>
      <c r="AY14" s="1733"/>
      <c r="AZ14" s="1733"/>
      <c r="BA14" s="1733"/>
      <c r="BB14" s="1733"/>
      <c r="BC14" s="1733"/>
      <c r="BD14" s="1733"/>
      <c r="BE14" s="1733"/>
      <c r="BF14" s="1733"/>
      <c r="BG14" s="1734"/>
    </row>
    <row r="15" spans="1:59" ht="12.75" customHeight="1" x14ac:dyDescent="0.2">
      <c r="A15" s="645"/>
      <c r="B15" s="382" t="s">
        <v>365</v>
      </c>
      <c r="C15" s="381"/>
      <c r="D15" s="389" t="s">
        <v>383</v>
      </c>
      <c r="E15" s="379"/>
      <c r="F15" s="645"/>
      <c r="G15" s="1684" t="s">
        <v>809</v>
      </c>
      <c r="H15" s="1685"/>
      <c r="I15" s="1685"/>
      <c r="J15" s="1685"/>
      <c r="K15" s="1686"/>
      <c r="L15" s="720" t="s">
        <v>821</v>
      </c>
      <c r="M15" s="721"/>
      <c r="N15" s="721"/>
      <c r="O15" s="721"/>
      <c r="P15" s="721"/>
      <c r="Q15" s="721"/>
      <c r="R15" s="721"/>
      <c r="S15" s="721"/>
      <c r="T15" s="721"/>
      <c r="U15" s="722"/>
      <c r="V15" s="685"/>
      <c r="W15" s="1669"/>
      <c r="X15" s="749"/>
      <c r="Y15" s="749"/>
      <c r="Z15" s="749"/>
      <c r="AA15" s="749"/>
      <c r="AB15" s="723"/>
      <c r="AC15" s="723"/>
      <c r="AD15" s="723"/>
      <c r="AE15" s="723"/>
      <c r="AF15" s="723"/>
      <c r="AG15" s="723"/>
      <c r="AH15" s="723"/>
      <c r="AI15" s="723"/>
      <c r="AJ15" s="723"/>
      <c r="AK15" s="723"/>
      <c r="AL15" s="391"/>
      <c r="AM15" s="392"/>
      <c r="AN15" s="1745"/>
      <c r="AO15" s="1724"/>
      <c r="AP15" s="1725"/>
      <c r="AQ15" s="1725"/>
      <c r="AR15" s="1725"/>
      <c r="AS15" s="1725"/>
      <c r="AT15" s="1725"/>
      <c r="AU15" s="1739"/>
      <c r="AV15" s="1739"/>
      <c r="AW15" s="1739"/>
      <c r="AX15" s="1733"/>
      <c r="AY15" s="1733"/>
      <c r="AZ15" s="1733"/>
      <c r="BA15" s="1733"/>
      <c r="BB15" s="1733"/>
      <c r="BC15" s="1733"/>
      <c r="BD15" s="1733"/>
      <c r="BE15" s="1733"/>
      <c r="BF15" s="1733"/>
      <c r="BG15" s="1734"/>
    </row>
    <row r="16" spans="1:59" ht="12.75" customHeight="1" x14ac:dyDescent="0.2">
      <c r="A16" s="645"/>
      <c r="B16" s="382" t="s">
        <v>366</v>
      </c>
      <c r="C16" s="381"/>
      <c r="D16" s="389" t="s">
        <v>385</v>
      </c>
      <c r="E16" s="379"/>
      <c r="F16" s="645"/>
      <c r="G16" s="1687"/>
      <c r="H16" s="1688"/>
      <c r="I16" s="1688"/>
      <c r="J16" s="1688"/>
      <c r="K16" s="1689"/>
      <c r="L16" s="708"/>
      <c r="M16" s="709"/>
      <c r="N16" s="709"/>
      <c r="O16" s="709"/>
      <c r="P16" s="709"/>
      <c r="Q16" s="709"/>
      <c r="R16" s="709"/>
      <c r="S16" s="709"/>
      <c r="T16" s="709"/>
      <c r="U16" s="710"/>
      <c r="V16" s="685"/>
      <c r="W16" s="1669"/>
      <c r="X16" s="749"/>
      <c r="Y16" s="749"/>
      <c r="Z16" s="749"/>
      <c r="AA16" s="749"/>
      <c r="AB16" s="723"/>
      <c r="AC16" s="723"/>
      <c r="AD16" s="723"/>
      <c r="AE16" s="723"/>
      <c r="AF16" s="723"/>
      <c r="AG16" s="723"/>
      <c r="AH16" s="723"/>
      <c r="AI16" s="723"/>
      <c r="AJ16" s="723"/>
      <c r="AK16" s="723"/>
      <c r="AL16" s="391"/>
      <c r="AM16" s="392"/>
      <c r="AN16" s="1745"/>
      <c r="AO16" s="1724" t="s">
        <v>451</v>
      </c>
      <c r="AP16" s="1725"/>
      <c r="AQ16" s="1725"/>
      <c r="AR16" s="1725"/>
      <c r="AS16" s="1725"/>
      <c r="AT16" s="1725"/>
      <c r="AU16" s="1730" t="s">
        <v>461</v>
      </c>
      <c r="AV16" s="1730"/>
      <c r="AW16" s="1730"/>
      <c r="AX16" s="1733" t="s">
        <v>456</v>
      </c>
      <c r="AY16" s="1733"/>
      <c r="AZ16" s="1733"/>
      <c r="BA16" s="1733"/>
      <c r="BB16" s="1733"/>
      <c r="BC16" s="1733"/>
      <c r="BD16" s="1733"/>
      <c r="BE16" s="1733"/>
      <c r="BF16" s="1733"/>
      <c r="BG16" s="1734"/>
    </row>
    <row r="17" spans="1:59" ht="12.75" customHeight="1" x14ac:dyDescent="0.2">
      <c r="A17" s="645"/>
      <c r="B17" s="382" t="s">
        <v>367</v>
      </c>
      <c r="C17" s="381"/>
      <c r="D17" s="389" t="s">
        <v>387</v>
      </c>
      <c r="E17" s="379"/>
      <c r="F17" s="645"/>
      <c r="G17" s="1687"/>
      <c r="H17" s="1688"/>
      <c r="I17" s="1688"/>
      <c r="J17" s="1688"/>
      <c r="K17" s="1689"/>
      <c r="L17" s="720" t="s">
        <v>822</v>
      </c>
      <c r="M17" s="721"/>
      <c r="N17" s="721"/>
      <c r="O17" s="721"/>
      <c r="P17" s="721"/>
      <c r="Q17" s="721"/>
      <c r="R17" s="721"/>
      <c r="S17" s="721"/>
      <c r="T17" s="721"/>
      <c r="U17" s="722"/>
      <c r="V17" s="685"/>
      <c r="W17" s="1669" t="s">
        <v>857</v>
      </c>
      <c r="X17" s="749"/>
      <c r="Y17" s="749"/>
      <c r="Z17" s="749"/>
      <c r="AA17" s="749"/>
      <c r="AB17" s="723" t="s">
        <v>859</v>
      </c>
      <c r="AC17" s="723"/>
      <c r="AD17" s="723"/>
      <c r="AE17" s="723"/>
      <c r="AF17" s="723"/>
      <c r="AG17" s="723"/>
      <c r="AH17" s="723"/>
      <c r="AI17" s="723"/>
      <c r="AJ17" s="723"/>
      <c r="AK17" s="723"/>
      <c r="AL17" s="391"/>
      <c r="AM17" s="392"/>
      <c r="AN17" s="1745"/>
      <c r="AO17" s="1724"/>
      <c r="AP17" s="1725"/>
      <c r="AQ17" s="1725"/>
      <c r="AR17" s="1725"/>
      <c r="AS17" s="1725"/>
      <c r="AT17" s="1725"/>
      <c r="AU17" s="1730"/>
      <c r="AV17" s="1730"/>
      <c r="AW17" s="1730"/>
      <c r="AX17" s="1733"/>
      <c r="AY17" s="1733"/>
      <c r="AZ17" s="1733"/>
      <c r="BA17" s="1733"/>
      <c r="BB17" s="1733"/>
      <c r="BC17" s="1733"/>
      <c r="BD17" s="1733"/>
      <c r="BE17" s="1733"/>
      <c r="BF17" s="1733"/>
      <c r="BG17" s="1734"/>
    </row>
    <row r="18" spans="1:59" ht="12.75" customHeight="1" x14ac:dyDescent="0.2">
      <c r="A18" s="645"/>
      <c r="B18" s="382" t="s">
        <v>368</v>
      </c>
      <c r="C18" s="381"/>
      <c r="D18" s="389" t="s">
        <v>389</v>
      </c>
      <c r="E18" s="379"/>
      <c r="F18" s="645"/>
      <c r="G18" s="1687"/>
      <c r="H18" s="1688"/>
      <c r="I18" s="1688"/>
      <c r="J18" s="1688"/>
      <c r="K18" s="1689"/>
      <c r="L18" s="708"/>
      <c r="M18" s="709"/>
      <c r="N18" s="709"/>
      <c r="O18" s="709"/>
      <c r="P18" s="709"/>
      <c r="Q18" s="709"/>
      <c r="R18" s="709"/>
      <c r="S18" s="709"/>
      <c r="T18" s="709"/>
      <c r="U18" s="710"/>
      <c r="V18" s="685"/>
      <c r="W18" s="1669"/>
      <c r="X18" s="749"/>
      <c r="Y18" s="749"/>
      <c r="Z18" s="749"/>
      <c r="AA18" s="749"/>
      <c r="AB18" s="723"/>
      <c r="AC18" s="723"/>
      <c r="AD18" s="723"/>
      <c r="AE18" s="723"/>
      <c r="AF18" s="723"/>
      <c r="AG18" s="723"/>
      <c r="AH18" s="723"/>
      <c r="AI18" s="723"/>
      <c r="AJ18" s="723"/>
      <c r="AK18" s="723"/>
      <c r="AL18" s="391"/>
      <c r="AM18" s="392"/>
      <c r="AN18" s="1745"/>
      <c r="AO18" s="1724"/>
      <c r="AP18" s="1725"/>
      <c r="AQ18" s="1725"/>
      <c r="AR18" s="1725"/>
      <c r="AS18" s="1725"/>
      <c r="AT18" s="1725"/>
      <c r="AU18" s="1730"/>
      <c r="AV18" s="1730"/>
      <c r="AW18" s="1730"/>
      <c r="AX18" s="1733"/>
      <c r="AY18" s="1733"/>
      <c r="AZ18" s="1733"/>
      <c r="BA18" s="1733"/>
      <c r="BB18" s="1733"/>
      <c r="BC18" s="1733"/>
      <c r="BD18" s="1733"/>
      <c r="BE18" s="1733"/>
      <c r="BF18" s="1733"/>
      <c r="BG18" s="1734"/>
    </row>
    <row r="19" spans="1:59" ht="12.75" customHeight="1" x14ac:dyDescent="0.2">
      <c r="A19" s="645"/>
      <c r="B19" s="382" t="s">
        <v>369</v>
      </c>
      <c r="C19" s="381"/>
      <c r="D19" s="389" t="s">
        <v>391</v>
      </c>
      <c r="E19" s="379"/>
      <c r="F19" s="645"/>
      <c r="G19" s="1687"/>
      <c r="H19" s="1688"/>
      <c r="I19" s="1688"/>
      <c r="J19" s="1688"/>
      <c r="K19" s="1689"/>
      <c r="L19" s="720" t="s">
        <v>823</v>
      </c>
      <c r="M19" s="721"/>
      <c r="N19" s="721"/>
      <c r="O19" s="721"/>
      <c r="P19" s="721"/>
      <c r="Q19" s="721"/>
      <c r="R19" s="721"/>
      <c r="S19" s="721"/>
      <c r="T19" s="721"/>
      <c r="U19" s="722"/>
      <c r="V19" s="685"/>
      <c r="W19" s="1669"/>
      <c r="X19" s="749"/>
      <c r="Y19" s="749"/>
      <c r="Z19" s="749"/>
      <c r="AA19" s="749"/>
      <c r="AB19" s="723"/>
      <c r="AC19" s="723"/>
      <c r="AD19" s="723"/>
      <c r="AE19" s="723"/>
      <c r="AF19" s="723"/>
      <c r="AG19" s="723"/>
      <c r="AH19" s="723"/>
      <c r="AI19" s="723"/>
      <c r="AJ19" s="723"/>
      <c r="AK19" s="723"/>
      <c r="AL19" s="391"/>
      <c r="AM19" s="392"/>
      <c r="AN19" s="1745"/>
      <c r="AO19" s="1724" t="s">
        <v>452</v>
      </c>
      <c r="AP19" s="1725"/>
      <c r="AQ19" s="1725"/>
      <c r="AR19" s="1725"/>
      <c r="AS19" s="1725"/>
      <c r="AT19" s="1725"/>
      <c r="AU19" s="1730" t="s">
        <v>462</v>
      </c>
      <c r="AV19" s="1730"/>
      <c r="AW19" s="1730"/>
      <c r="AX19" s="1733" t="s">
        <v>457</v>
      </c>
      <c r="AY19" s="1733"/>
      <c r="AZ19" s="1733"/>
      <c r="BA19" s="1733"/>
      <c r="BB19" s="1733"/>
      <c r="BC19" s="1733"/>
      <c r="BD19" s="1733"/>
      <c r="BE19" s="1733"/>
      <c r="BF19" s="1733"/>
      <c r="BG19" s="1734"/>
    </row>
    <row r="20" spans="1:59" ht="13.5" customHeight="1" x14ac:dyDescent="0.2">
      <c r="A20" s="645"/>
      <c r="B20" s="382" t="s">
        <v>808</v>
      </c>
      <c r="C20" s="381"/>
      <c r="D20" s="389" t="s">
        <v>824</v>
      </c>
      <c r="E20" s="379"/>
      <c r="F20" s="645"/>
      <c r="G20" s="1693"/>
      <c r="H20" s="1694"/>
      <c r="I20" s="1694"/>
      <c r="J20" s="1694"/>
      <c r="K20" s="1695"/>
      <c r="L20" s="708"/>
      <c r="M20" s="709"/>
      <c r="N20" s="709"/>
      <c r="O20" s="709"/>
      <c r="P20" s="709"/>
      <c r="Q20" s="709"/>
      <c r="R20" s="709"/>
      <c r="S20" s="709"/>
      <c r="T20" s="709"/>
      <c r="U20" s="710"/>
      <c r="V20" s="685"/>
      <c r="W20" s="1669"/>
      <c r="X20" s="749"/>
      <c r="Y20" s="749"/>
      <c r="Z20" s="749"/>
      <c r="AA20" s="749"/>
      <c r="AB20" s="723"/>
      <c r="AC20" s="723"/>
      <c r="AD20" s="723"/>
      <c r="AE20" s="723"/>
      <c r="AF20" s="723"/>
      <c r="AG20" s="723"/>
      <c r="AH20" s="723"/>
      <c r="AI20" s="723"/>
      <c r="AJ20" s="723"/>
      <c r="AK20" s="723"/>
      <c r="AL20" s="391"/>
      <c r="AM20" s="392"/>
      <c r="AN20" s="1745"/>
      <c r="AO20" s="1724"/>
      <c r="AP20" s="1725"/>
      <c r="AQ20" s="1725"/>
      <c r="AR20" s="1725"/>
      <c r="AS20" s="1725"/>
      <c r="AT20" s="1725"/>
      <c r="AU20" s="1730"/>
      <c r="AV20" s="1730"/>
      <c r="AW20" s="1730"/>
      <c r="AX20" s="1733"/>
      <c r="AY20" s="1733"/>
      <c r="AZ20" s="1733"/>
      <c r="BA20" s="1733"/>
      <c r="BB20" s="1733"/>
      <c r="BC20" s="1733"/>
      <c r="BD20" s="1733"/>
      <c r="BE20" s="1733"/>
      <c r="BF20" s="1733"/>
      <c r="BG20" s="1734"/>
    </row>
    <row r="21" spans="1:59" ht="14.25" customHeight="1" x14ac:dyDescent="0.2">
      <c r="A21" s="645"/>
      <c r="B21" s="382" t="s">
        <v>833</v>
      </c>
      <c r="C21" s="381"/>
      <c r="D21" s="389" t="s">
        <v>825</v>
      </c>
      <c r="E21" s="379"/>
      <c r="F21" s="645"/>
      <c r="G21" s="1684" t="s">
        <v>819</v>
      </c>
      <c r="H21" s="1685"/>
      <c r="I21" s="1685"/>
      <c r="J21" s="1685"/>
      <c r="K21" s="1686"/>
      <c r="L21" s="720" t="s">
        <v>843</v>
      </c>
      <c r="M21" s="721"/>
      <c r="N21" s="721"/>
      <c r="O21" s="721"/>
      <c r="P21" s="721"/>
      <c r="Q21" s="721"/>
      <c r="R21" s="721"/>
      <c r="S21" s="721"/>
      <c r="T21" s="721"/>
      <c r="U21" s="722"/>
      <c r="V21" s="685"/>
      <c r="W21" s="398"/>
      <c r="X21" s="391"/>
      <c r="Y21" s="391"/>
      <c r="Z21" s="391"/>
      <c r="AA21" s="391"/>
      <c r="AB21" s="391"/>
      <c r="AC21" s="391"/>
      <c r="AD21" s="391"/>
      <c r="AE21" s="391"/>
      <c r="AF21" s="391"/>
      <c r="AG21" s="391"/>
      <c r="AH21" s="391"/>
      <c r="AI21" s="391"/>
      <c r="AJ21" s="391"/>
      <c r="AK21" s="391"/>
      <c r="AL21" s="391"/>
      <c r="AM21" s="392"/>
      <c r="AN21" s="1745"/>
      <c r="AO21" s="1724"/>
      <c r="AP21" s="1725"/>
      <c r="AQ21" s="1725"/>
      <c r="AR21" s="1725"/>
      <c r="AS21" s="1725"/>
      <c r="AT21" s="1725"/>
      <c r="AU21" s="1730"/>
      <c r="AV21" s="1730"/>
      <c r="AW21" s="1730"/>
      <c r="AX21" s="1733"/>
      <c r="AY21" s="1733"/>
      <c r="AZ21" s="1733"/>
      <c r="BA21" s="1733"/>
      <c r="BB21" s="1733"/>
      <c r="BC21" s="1733"/>
      <c r="BD21" s="1733"/>
      <c r="BE21" s="1733"/>
      <c r="BF21" s="1733"/>
      <c r="BG21" s="1734"/>
    </row>
    <row r="22" spans="1:59" ht="15.75" customHeight="1" x14ac:dyDescent="0.2">
      <c r="A22" s="645"/>
      <c r="B22" s="382" t="s">
        <v>834</v>
      </c>
      <c r="C22" s="381"/>
      <c r="D22" s="389" t="s">
        <v>826</v>
      </c>
      <c r="E22" s="379"/>
      <c r="F22" s="645"/>
      <c r="G22" s="1687"/>
      <c r="H22" s="1688"/>
      <c r="I22" s="1688"/>
      <c r="J22" s="1688"/>
      <c r="K22" s="1689"/>
      <c r="L22" s="708"/>
      <c r="M22" s="709"/>
      <c r="N22" s="709"/>
      <c r="O22" s="709"/>
      <c r="P22" s="709"/>
      <c r="Q22" s="709"/>
      <c r="R22" s="709"/>
      <c r="S22" s="709"/>
      <c r="T22" s="709"/>
      <c r="U22" s="710"/>
      <c r="V22" s="685"/>
      <c r="W22" s="398"/>
      <c r="X22" s="391"/>
      <c r="Y22" s="391"/>
      <c r="Z22" s="391"/>
      <c r="AA22" s="391"/>
      <c r="AB22" s="391"/>
      <c r="AC22" s="391"/>
      <c r="AD22" s="391"/>
      <c r="AE22" s="391"/>
      <c r="AF22" s="391"/>
      <c r="AG22" s="391"/>
      <c r="AH22" s="391"/>
      <c r="AI22" s="391"/>
      <c r="AJ22" s="391"/>
      <c r="AK22" s="391"/>
      <c r="AL22" s="391"/>
      <c r="AM22" s="392"/>
      <c r="AN22" s="1745"/>
      <c r="AO22" s="1724" t="s">
        <v>453</v>
      </c>
      <c r="AP22" s="1725"/>
      <c r="AQ22" s="1725"/>
      <c r="AR22" s="1725"/>
      <c r="AS22" s="1725"/>
      <c r="AT22" s="1725"/>
      <c r="AU22" s="1730" t="s">
        <v>463</v>
      </c>
      <c r="AV22" s="1730"/>
      <c r="AW22" s="1730"/>
      <c r="AX22" s="1733" t="s">
        <v>458</v>
      </c>
      <c r="AY22" s="1733"/>
      <c r="AZ22" s="1733"/>
      <c r="BA22" s="1733"/>
      <c r="BB22" s="1733"/>
      <c r="BC22" s="1733"/>
      <c r="BD22" s="1733"/>
      <c r="BE22" s="1733"/>
      <c r="BF22" s="1733"/>
      <c r="BG22" s="1734"/>
    </row>
    <row r="23" spans="1:59" ht="12.75" customHeight="1" x14ac:dyDescent="0.2">
      <c r="A23" s="645"/>
      <c r="B23" s="382" t="s">
        <v>835</v>
      </c>
      <c r="C23" s="381"/>
      <c r="D23" s="389" t="s">
        <v>827</v>
      </c>
      <c r="E23" s="379"/>
      <c r="F23" s="645"/>
      <c r="G23" s="1687"/>
      <c r="H23" s="1688"/>
      <c r="I23" s="1688"/>
      <c r="J23" s="1688"/>
      <c r="K23" s="1689"/>
      <c r="L23" s="720" t="s">
        <v>844</v>
      </c>
      <c r="M23" s="721"/>
      <c r="N23" s="721"/>
      <c r="O23" s="721"/>
      <c r="P23" s="721"/>
      <c r="Q23" s="721"/>
      <c r="R23" s="721"/>
      <c r="S23" s="721"/>
      <c r="T23" s="721"/>
      <c r="U23" s="722"/>
      <c r="V23" s="685"/>
      <c r="W23" s="398"/>
      <c r="X23" s="391"/>
      <c r="Y23" s="391"/>
      <c r="Z23" s="391"/>
      <c r="AA23" s="391"/>
      <c r="AB23" s="391"/>
      <c r="AC23" s="391"/>
      <c r="AD23" s="391"/>
      <c r="AE23" s="391"/>
      <c r="AF23" s="391"/>
      <c r="AG23" s="391"/>
      <c r="AH23" s="391"/>
      <c r="AI23" s="391"/>
      <c r="AJ23" s="391"/>
      <c r="AK23" s="391"/>
      <c r="AL23" s="391"/>
      <c r="AM23" s="392"/>
      <c r="AN23" s="1745"/>
      <c r="AO23" s="1724"/>
      <c r="AP23" s="1725"/>
      <c r="AQ23" s="1725"/>
      <c r="AR23" s="1725"/>
      <c r="AS23" s="1725"/>
      <c r="AT23" s="1725"/>
      <c r="AU23" s="1730"/>
      <c r="AV23" s="1730"/>
      <c r="AW23" s="1730"/>
      <c r="AX23" s="1733"/>
      <c r="AY23" s="1733"/>
      <c r="AZ23" s="1733"/>
      <c r="BA23" s="1733"/>
      <c r="BB23" s="1733"/>
      <c r="BC23" s="1733"/>
      <c r="BD23" s="1733"/>
      <c r="BE23" s="1733"/>
      <c r="BF23" s="1733"/>
      <c r="BG23" s="1734"/>
    </row>
    <row r="24" spans="1:59" ht="12.75" customHeight="1" x14ac:dyDescent="0.2">
      <c r="A24" s="645"/>
      <c r="B24" s="382" t="s">
        <v>836</v>
      </c>
      <c r="C24" s="381"/>
      <c r="D24" s="389" t="s">
        <v>841</v>
      </c>
      <c r="E24" s="379"/>
      <c r="F24" s="645"/>
      <c r="G24" s="1687"/>
      <c r="H24" s="1688"/>
      <c r="I24" s="1688"/>
      <c r="J24" s="1688"/>
      <c r="K24" s="1689"/>
      <c r="L24" s="705"/>
      <c r="M24" s="706"/>
      <c r="N24" s="706"/>
      <c r="O24" s="706"/>
      <c r="P24" s="706"/>
      <c r="Q24" s="706"/>
      <c r="R24" s="706"/>
      <c r="S24" s="706"/>
      <c r="T24" s="706"/>
      <c r="U24" s="707"/>
      <c r="V24" s="685"/>
      <c r="W24" s="398"/>
      <c r="X24" s="391"/>
      <c r="Y24" s="391"/>
      <c r="Z24" s="391"/>
      <c r="AA24" s="391"/>
      <c r="AB24" s="391"/>
      <c r="AC24" s="391"/>
      <c r="AD24" s="391"/>
      <c r="AE24" s="391"/>
      <c r="AF24" s="391"/>
      <c r="AG24" s="391"/>
      <c r="AH24" s="391"/>
      <c r="AI24" s="391"/>
      <c r="AJ24" s="391"/>
      <c r="AK24" s="391"/>
      <c r="AL24" s="391"/>
      <c r="AM24" s="392"/>
      <c r="AN24" s="1745"/>
      <c r="AO24" s="1724"/>
      <c r="AP24" s="1725"/>
      <c r="AQ24" s="1725"/>
      <c r="AR24" s="1725"/>
      <c r="AS24" s="1725"/>
      <c r="AT24" s="1725"/>
      <c r="AU24" s="1730"/>
      <c r="AV24" s="1730"/>
      <c r="AW24" s="1730"/>
      <c r="AX24" s="1733"/>
      <c r="AY24" s="1733"/>
      <c r="AZ24" s="1733"/>
      <c r="BA24" s="1733"/>
      <c r="BB24" s="1733"/>
      <c r="BC24" s="1733"/>
      <c r="BD24" s="1733"/>
      <c r="BE24" s="1733"/>
      <c r="BF24" s="1733"/>
      <c r="BG24" s="1734"/>
    </row>
    <row r="25" spans="1:59" ht="12.75" customHeight="1" x14ac:dyDescent="0.2">
      <c r="A25" s="645"/>
      <c r="B25" s="1671" t="s">
        <v>370</v>
      </c>
      <c r="C25" s="1672"/>
      <c r="D25" s="1672"/>
      <c r="E25" s="1673"/>
      <c r="F25" s="645"/>
      <c r="G25" s="1687"/>
      <c r="H25" s="1688"/>
      <c r="I25" s="1688"/>
      <c r="J25" s="1688"/>
      <c r="K25" s="1689"/>
      <c r="L25" s="708"/>
      <c r="M25" s="709"/>
      <c r="N25" s="709"/>
      <c r="O25" s="709"/>
      <c r="P25" s="709"/>
      <c r="Q25" s="709"/>
      <c r="R25" s="709"/>
      <c r="S25" s="709"/>
      <c r="T25" s="709"/>
      <c r="U25" s="710"/>
      <c r="V25" s="685"/>
      <c r="W25" s="398"/>
      <c r="X25" s="391"/>
      <c r="Y25" s="391"/>
      <c r="Z25" s="391"/>
      <c r="AA25" s="391"/>
      <c r="AB25" s="391"/>
      <c r="AC25" s="391"/>
      <c r="AD25" s="391"/>
      <c r="AE25" s="391"/>
      <c r="AF25" s="391"/>
      <c r="AG25" s="391"/>
      <c r="AH25" s="391"/>
      <c r="AI25" s="391"/>
      <c r="AJ25" s="391"/>
      <c r="AK25" s="391"/>
      <c r="AL25" s="391"/>
      <c r="AM25" s="392"/>
      <c r="AN25" s="1745"/>
      <c r="AO25" s="384"/>
      <c r="AP25" s="385"/>
      <c r="AQ25" s="385"/>
      <c r="AR25" s="385"/>
      <c r="AS25" s="385"/>
      <c r="AT25" s="385"/>
      <c r="AU25" s="386"/>
      <c r="AV25" s="386"/>
      <c r="AW25" s="386"/>
      <c r="AX25" s="387"/>
      <c r="AY25" s="387"/>
      <c r="AZ25" s="387"/>
      <c r="BA25" s="387"/>
      <c r="BB25" s="387"/>
      <c r="BC25" s="387"/>
      <c r="BD25" s="387"/>
      <c r="BE25" s="387"/>
      <c r="BF25" s="387"/>
      <c r="BG25" s="388"/>
    </row>
    <row r="26" spans="1:59" ht="12.75" customHeight="1" thickBot="1" x14ac:dyDescent="0.25">
      <c r="A26" s="645"/>
      <c r="B26" s="1674"/>
      <c r="C26" s="1675"/>
      <c r="D26" s="1675"/>
      <c r="E26" s="1676"/>
      <c r="F26" s="645"/>
      <c r="G26" s="1687"/>
      <c r="H26" s="1688"/>
      <c r="I26" s="1688"/>
      <c r="J26" s="1688"/>
      <c r="K26" s="1689"/>
      <c r="L26" s="720" t="s">
        <v>845</v>
      </c>
      <c r="M26" s="721"/>
      <c r="N26" s="721"/>
      <c r="O26" s="721"/>
      <c r="P26" s="721"/>
      <c r="Q26" s="721"/>
      <c r="R26" s="721"/>
      <c r="S26" s="721"/>
      <c r="T26" s="721"/>
      <c r="U26" s="722"/>
      <c r="V26" s="685"/>
      <c r="W26" s="398"/>
      <c r="X26" s="391"/>
      <c r="Y26" s="391"/>
      <c r="Z26" s="391"/>
      <c r="AA26" s="391"/>
      <c r="AB26" s="391"/>
      <c r="AC26" s="391"/>
      <c r="AD26" s="391"/>
      <c r="AE26" s="391"/>
      <c r="AF26" s="391"/>
      <c r="AG26" s="391"/>
      <c r="AH26" s="391"/>
      <c r="AI26" s="391"/>
      <c r="AJ26" s="391"/>
      <c r="AK26" s="391"/>
      <c r="AL26" s="391"/>
      <c r="AM26" s="392"/>
      <c r="AN26" s="1745"/>
      <c r="AO26" s="1724" t="s">
        <v>454</v>
      </c>
      <c r="AP26" s="1725"/>
      <c r="AQ26" s="1725"/>
      <c r="AR26" s="1725"/>
      <c r="AS26" s="1725"/>
      <c r="AT26" s="1725"/>
      <c r="AU26" s="1730" t="s">
        <v>464</v>
      </c>
      <c r="AV26" s="1730"/>
      <c r="AW26" s="1730"/>
      <c r="AX26" s="1733" t="s">
        <v>459</v>
      </c>
      <c r="AY26" s="1733"/>
      <c r="AZ26" s="1733"/>
      <c r="BA26" s="1733"/>
      <c r="BB26" s="1733"/>
      <c r="BC26" s="1733"/>
      <c r="BD26" s="1733"/>
      <c r="BE26" s="1733"/>
      <c r="BF26" s="1733"/>
      <c r="BG26" s="1734"/>
    </row>
    <row r="27" spans="1:59" ht="12.75" customHeight="1" x14ac:dyDescent="0.2">
      <c r="A27" s="645"/>
      <c r="B27" s="1677" t="s">
        <v>358</v>
      </c>
      <c r="C27" s="1678"/>
      <c r="D27" s="1679" t="s">
        <v>372</v>
      </c>
      <c r="E27" s="1680"/>
      <c r="F27" s="645"/>
      <c r="G27" s="1687"/>
      <c r="H27" s="1688"/>
      <c r="I27" s="1688"/>
      <c r="J27" s="1688"/>
      <c r="K27" s="1689"/>
      <c r="L27" s="705"/>
      <c r="M27" s="706"/>
      <c r="N27" s="706"/>
      <c r="O27" s="706"/>
      <c r="P27" s="706"/>
      <c r="Q27" s="706"/>
      <c r="R27" s="706"/>
      <c r="S27" s="706"/>
      <c r="T27" s="706"/>
      <c r="U27" s="707"/>
      <c r="V27" s="685"/>
      <c r="W27" s="398"/>
      <c r="X27" s="391"/>
      <c r="Y27" s="391"/>
      <c r="Z27" s="391"/>
      <c r="AA27" s="391"/>
      <c r="AB27" s="391"/>
      <c r="AC27" s="391"/>
      <c r="AD27" s="391"/>
      <c r="AE27" s="391"/>
      <c r="AF27" s="391"/>
      <c r="AG27" s="391"/>
      <c r="AH27" s="391"/>
      <c r="AI27" s="391"/>
      <c r="AJ27" s="391"/>
      <c r="AK27" s="391"/>
      <c r="AL27" s="391"/>
      <c r="AM27" s="392"/>
      <c r="AN27" s="1745"/>
      <c r="AO27" s="1724"/>
      <c r="AP27" s="1725"/>
      <c r="AQ27" s="1725"/>
      <c r="AR27" s="1725"/>
      <c r="AS27" s="1725"/>
      <c r="AT27" s="1725"/>
      <c r="AU27" s="1730"/>
      <c r="AV27" s="1730"/>
      <c r="AW27" s="1730"/>
      <c r="AX27" s="1733"/>
      <c r="AY27" s="1733"/>
      <c r="AZ27" s="1733"/>
      <c r="BA27" s="1733"/>
      <c r="BB27" s="1733"/>
      <c r="BC27" s="1733"/>
      <c r="BD27" s="1733"/>
      <c r="BE27" s="1733"/>
      <c r="BF27" s="1733"/>
      <c r="BG27" s="1734"/>
    </row>
    <row r="28" spans="1:59" ht="12.75" customHeight="1" x14ac:dyDescent="0.2">
      <c r="A28" s="645"/>
      <c r="B28" s="382" t="s">
        <v>373</v>
      </c>
      <c r="C28" s="381"/>
      <c r="D28" s="380" t="s">
        <v>374</v>
      </c>
      <c r="E28" s="379"/>
      <c r="F28" s="645"/>
      <c r="G28" s="1693"/>
      <c r="H28" s="1694"/>
      <c r="I28" s="1694"/>
      <c r="J28" s="1694"/>
      <c r="K28" s="1695"/>
      <c r="L28" s="708"/>
      <c r="M28" s="709"/>
      <c r="N28" s="709"/>
      <c r="O28" s="709"/>
      <c r="P28" s="709"/>
      <c r="Q28" s="709"/>
      <c r="R28" s="709"/>
      <c r="S28" s="709"/>
      <c r="T28" s="709"/>
      <c r="U28" s="710"/>
      <c r="V28" s="685"/>
      <c r="W28" s="398"/>
      <c r="X28" s="391"/>
      <c r="Y28" s="391"/>
      <c r="Z28" s="391"/>
      <c r="AA28" s="391"/>
      <c r="AB28" s="391"/>
      <c r="AC28" s="391"/>
      <c r="AD28" s="391"/>
      <c r="AE28" s="391"/>
      <c r="AF28" s="391"/>
      <c r="AG28" s="391"/>
      <c r="AH28" s="391"/>
      <c r="AI28" s="391"/>
      <c r="AJ28" s="391"/>
      <c r="AK28" s="391"/>
      <c r="AL28" s="391"/>
      <c r="AM28" s="392"/>
      <c r="AN28" s="1745"/>
      <c r="AO28" s="1724"/>
      <c r="AP28" s="1725"/>
      <c r="AQ28" s="1725"/>
      <c r="AR28" s="1725"/>
      <c r="AS28" s="1725"/>
      <c r="AT28" s="1725"/>
      <c r="AU28" s="1730"/>
      <c r="AV28" s="1730"/>
      <c r="AW28" s="1730"/>
      <c r="AX28" s="1733"/>
      <c r="AY28" s="1733"/>
      <c r="AZ28" s="1733"/>
      <c r="BA28" s="1733"/>
      <c r="BB28" s="1733"/>
      <c r="BC28" s="1733"/>
      <c r="BD28" s="1733"/>
      <c r="BE28" s="1733"/>
      <c r="BF28" s="1733"/>
      <c r="BG28" s="1734"/>
    </row>
    <row r="29" spans="1:59" ht="12.75" customHeight="1" x14ac:dyDescent="0.2">
      <c r="A29" s="645"/>
      <c r="B29" s="382" t="s">
        <v>375</v>
      </c>
      <c r="C29" s="381"/>
      <c r="D29" s="380" t="s">
        <v>376</v>
      </c>
      <c r="E29" s="379"/>
      <c r="F29" s="645"/>
      <c r="G29" s="1684" t="s">
        <v>820</v>
      </c>
      <c r="H29" s="1685"/>
      <c r="I29" s="1685"/>
      <c r="J29" s="1685"/>
      <c r="K29" s="1686"/>
      <c r="L29" s="764" t="s">
        <v>828</v>
      </c>
      <c r="M29" s="765"/>
      <c r="N29" s="766"/>
      <c r="O29" s="720" t="s">
        <v>832</v>
      </c>
      <c r="P29" s="721"/>
      <c r="Q29" s="721"/>
      <c r="R29" s="721"/>
      <c r="S29" s="721"/>
      <c r="T29" s="721"/>
      <c r="U29" s="722"/>
      <c r="V29" s="685"/>
      <c r="W29" s="398"/>
      <c r="X29" s="391"/>
      <c r="Y29" s="391"/>
      <c r="Z29" s="391"/>
      <c r="AA29" s="391"/>
      <c r="AB29" s="391"/>
      <c r="AC29" s="391"/>
      <c r="AD29" s="391"/>
      <c r="AE29" s="391"/>
      <c r="AF29" s="391"/>
      <c r="AG29" s="391"/>
      <c r="AH29" s="391"/>
      <c r="AI29" s="391"/>
      <c r="AJ29" s="391"/>
      <c r="AK29" s="391"/>
      <c r="AL29" s="391"/>
      <c r="AM29" s="392"/>
      <c r="AN29" s="1745"/>
      <c r="AO29" s="1724"/>
      <c r="AP29" s="1725"/>
      <c r="AQ29" s="1725"/>
      <c r="AR29" s="1725"/>
      <c r="AS29" s="1725"/>
      <c r="AT29" s="1725"/>
      <c r="AU29" s="1730"/>
      <c r="AV29" s="1730"/>
      <c r="AW29" s="1730"/>
      <c r="AX29" s="1733"/>
      <c r="AY29" s="1733"/>
      <c r="AZ29" s="1733"/>
      <c r="BA29" s="1733"/>
      <c r="BB29" s="1733"/>
      <c r="BC29" s="1733"/>
      <c r="BD29" s="1733"/>
      <c r="BE29" s="1733"/>
      <c r="BF29" s="1733"/>
      <c r="BG29" s="1734"/>
    </row>
    <row r="30" spans="1:59" ht="12.75" customHeight="1" x14ac:dyDescent="0.2">
      <c r="A30" s="645"/>
      <c r="B30" s="382" t="s">
        <v>377</v>
      </c>
      <c r="C30" s="381"/>
      <c r="D30" s="380" t="s">
        <v>378</v>
      </c>
      <c r="E30" s="379"/>
      <c r="F30" s="645"/>
      <c r="G30" s="1687"/>
      <c r="H30" s="1688"/>
      <c r="I30" s="1688"/>
      <c r="J30" s="1688"/>
      <c r="K30" s="1689"/>
      <c r="L30" s="767"/>
      <c r="M30" s="768"/>
      <c r="N30" s="769"/>
      <c r="O30" s="705"/>
      <c r="P30" s="706"/>
      <c r="Q30" s="706"/>
      <c r="R30" s="706"/>
      <c r="S30" s="706"/>
      <c r="T30" s="706"/>
      <c r="U30" s="707"/>
      <c r="V30" s="685"/>
      <c r="W30" s="398"/>
      <c r="X30" s="391"/>
      <c r="Y30" s="391"/>
      <c r="Z30" s="391"/>
      <c r="AA30" s="391"/>
      <c r="AB30" s="391"/>
      <c r="AC30" s="391"/>
      <c r="AD30" s="391"/>
      <c r="AE30" s="391"/>
      <c r="AF30" s="391"/>
      <c r="AG30" s="391"/>
      <c r="AH30" s="391"/>
      <c r="AI30" s="391"/>
      <c r="AJ30" s="391"/>
      <c r="AK30" s="391"/>
      <c r="AL30" s="391"/>
      <c r="AM30" s="392"/>
      <c r="AN30" s="1745"/>
      <c r="AO30" s="1724"/>
      <c r="AP30" s="1725"/>
      <c r="AQ30" s="1725"/>
      <c r="AR30" s="1725"/>
      <c r="AS30" s="1725"/>
      <c r="AT30" s="1725"/>
      <c r="AU30" s="1730"/>
      <c r="AV30" s="1730"/>
      <c r="AW30" s="1730"/>
      <c r="AX30" s="1733"/>
      <c r="AY30" s="1733"/>
      <c r="AZ30" s="1733"/>
      <c r="BA30" s="1733"/>
      <c r="BB30" s="1733"/>
      <c r="BC30" s="1733"/>
      <c r="BD30" s="1733"/>
      <c r="BE30" s="1733"/>
      <c r="BF30" s="1733"/>
      <c r="BG30" s="1734"/>
    </row>
    <row r="31" spans="1:59" ht="12.75" customHeight="1" x14ac:dyDescent="0.2">
      <c r="A31" s="645"/>
      <c r="B31" s="382" t="s">
        <v>379</v>
      </c>
      <c r="C31" s="381"/>
      <c r="D31" s="380" t="s">
        <v>380</v>
      </c>
      <c r="E31" s="379"/>
      <c r="F31" s="645"/>
      <c r="G31" s="1687"/>
      <c r="H31" s="1688"/>
      <c r="I31" s="1688"/>
      <c r="J31" s="1688"/>
      <c r="K31" s="1689"/>
      <c r="L31" s="770"/>
      <c r="M31" s="771"/>
      <c r="N31" s="772"/>
      <c r="O31" s="708"/>
      <c r="P31" s="709"/>
      <c r="Q31" s="709"/>
      <c r="R31" s="709"/>
      <c r="S31" s="709"/>
      <c r="T31" s="709"/>
      <c r="U31" s="710"/>
      <c r="V31" s="685"/>
      <c r="W31" s="398"/>
      <c r="X31" s="391"/>
      <c r="Y31" s="391"/>
      <c r="Z31" s="391"/>
      <c r="AA31" s="391"/>
      <c r="AB31" s="391"/>
      <c r="AC31" s="391"/>
      <c r="AD31" s="391"/>
      <c r="AE31" s="391"/>
      <c r="AF31" s="391"/>
      <c r="AG31" s="391"/>
      <c r="AH31" s="391"/>
      <c r="AI31" s="391"/>
      <c r="AJ31" s="391"/>
      <c r="AK31" s="391"/>
      <c r="AL31" s="391"/>
      <c r="AM31" s="392"/>
      <c r="AN31" s="1745"/>
      <c r="AO31" s="384"/>
      <c r="AP31" s="385"/>
      <c r="AQ31" s="385"/>
      <c r="AR31" s="385"/>
      <c r="AS31" s="385"/>
      <c r="AT31" s="385"/>
      <c r="AU31" s="386"/>
      <c r="AV31" s="386"/>
      <c r="AW31" s="386"/>
      <c r="AX31" s="387"/>
      <c r="AY31" s="387"/>
      <c r="AZ31" s="387"/>
      <c r="BA31" s="387"/>
      <c r="BB31" s="387"/>
      <c r="BC31" s="387"/>
      <c r="BD31" s="387"/>
      <c r="BE31" s="387"/>
      <c r="BF31" s="387"/>
      <c r="BG31" s="388"/>
    </row>
    <row r="32" spans="1:59" ht="12.75" customHeight="1" x14ac:dyDescent="0.2">
      <c r="A32" s="645"/>
      <c r="B32" s="382" t="s">
        <v>381</v>
      </c>
      <c r="C32" s="381"/>
      <c r="D32" s="380" t="s">
        <v>382</v>
      </c>
      <c r="E32" s="379"/>
      <c r="F32" s="645"/>
      <c r="G32" s="1687"/>
      <c r="H32" s="1688"/>
      <c r="I32" s="1688"/>
      <c r="J32" s="1688"/>
      <c r="K32" s="1689"/>
      <c r="L32" s="764" t="s">
        <v>829</v>
      </c>
      <c r="M32" s="765"/>
      <c r="N32" s="766"/>
      <c r="O32" s="720" t="s">
        <v>848</v>
      </c>
      <c r="P32" s="721"/>
      <c r="Q32" s="721"/>
      <c r="R32" s="721"/>
      <c r="S32" s="721"/>
      <c r="T32" s="721"/>
      <c r="U32" s="722"/>
      <c r="V32" s="685"/>
      <c r="W32" s="398"/>
      <c r="X32" s="391"/>
      <c r="Y32" s="391"/>
      <c r="Z32" s="391"/>
      <c r="AA32" s="391"/>
      <c r="AB32" s="391"/>
      <c r="AC32" s="391"/>
      <c r="AD32" s="391"/>
      <c r="AE32" s="391"/>
      <c r="AF32" s="391"/>
      <c r="AG32" s="391"/>
      <c r="AH32" s="391"/>
      <c r="AI32" s="391"/>
      <c r="AJ32" s="391"/>
      <c r="AK32" s="391"/>
      <c r="AL32" s="391"/>
      <c r="AM32" s="392"/>
      <c r="AN32" s="1745"/>
      <c r="AO32" s="1724" t="s">
        <v>454</v>
      </c>
      <c r="AP32" s="1725"/>
      <c r="AQ32" s="1725"/>
      <c r="AR32" s="1725"/>
      <c r="AS32" s="1725"/>
      <c r="AT32" s="1725"/>
      <c r="AU32" s="1730" t="s">
        <v>464</v>
      </c>
      <c r="AV32" s="1730"/>
      <c r="AW32" s="1730"/>
      <c r="AX32" s="1733" t="s">
        <v>459</v>
      </c>
      <c r="AY32" s="1733"/>
      <c r="AZ32" s="1733"/>
      <c r="BA32" s="1733"/>
      <c r="BB32" s="1733"/>
      <c r="BC32" s="1733"/>
      <c r="BD32" s="1733"/>
      <c r="BE32" s="1733"/>
      <c r="BF32" s="1733"/>
      <c r="BG32" s="1734"/>
    </row>
    <row r="33" spans="1:59" ht="12.75" customHeight="1" x14ac:dyDescent="0.2">
      <c r="A33" s="645"/>
      <c r="B33" s="382" t="s">
        <v>383</v>
      </c>
      <c r="C33" s="381"/>
      <c r="D33" s="380" t="s">
        <v>384</v>
      </c>
      <c r="E33" s="379"/>
      <c r="F33" s="645"/>
      <c r="G33" s="1687"/>
      <c r="H33" s="1688"/>
      <c r="I33" s="1688"/>
      <c r="J33" s="1688"/>
      <c r="K33" s="1689"/>
      <c r="L33" s="767"/>
      <c r="M33" s="768"/>
      <c r="N33" s="769"/>
      <c r="O33" s="705"/>
      <c r="P33" s="706"/>
      <c r="Q33" s="706"/>
      <c r="R33" s="706"/>
      <c r="S33" s="706"/>
      <c r="T33" s="706"/>
      <c r="U33" s="707"/>
      <c r="V33" s="685"/>
      <c r="W33" s="398"/>
      <c r="X33" s="391"/>
      <c r="Y33" s="391"/>
      <c r="Z33" s="391"/>
      <c r="AA33" s="391"/>
      <c r="AB33" s="391"/>
      <c r="AC33" s="391"/>
      <c r="AD33" s="391"/>
      <c r="AE33" s="391"/>
      <c r="AF33" s="391"/>
      <c r="AG33" s="391"/>
      <c r="AH33" s="391"/>
      <c r="AI33" s="391"/>
      <c r="AJ33" s="391"/>
      <c r="AK33" s="391"/>
      <c r="AL33" s="391"/>
      <c r="AM33" s="392"/>
      <c r="AN33" s="1745"/>
      <c r="AO33" s="1724"/>
      <c r="AP33" s="1725"/>
      <c r="AQ33" s="1725"/>
      <c r="AR33" s="1725"/>
      <c r="AS33" s="1725"/>
      <c r="AT33" s="1725"/>
      <c r="AU33" s="1730"/>
      <c r="AV33" s="1730"/>
      <c r="AW33" s="1730"/>
      <c r="AX33" s="1733"/>
      <c r="AY33" s="1733"/>
      <c r="AZ33" s="1733"/>
      <c r="BA33" s="1733"/>
      <c r="BB33" s="1733"/>
      <c r="BC33" s="1733"/>
      <c r="BD33" s="1733"/>
      <c r="BE33" s="1733"/>
      <c r="BF33" s="1733"/>
      <c r="BG33" s="1734"/>
    </row>
    <row r="34" spans="1:59" ht="12.75" customHeight="1" x14ac:dyDescent="0.2">
      <c r="A34" s="645"/>
      <c r="B34" s="382" t="s">
        <v>385</v>
      </c>
      <c r="C34" s="381"/>
      <c r="D34" s="380" t="s">
        <v>386</v>
      </c>
      <c r="E34" s="379"/>
      <c r="F34" s="645"/>
      <c r="G34" s="1687"/>
      <c r="H34" s="1688"/>
      <c r="I34" s="1688"/>
      <c r="J34" s="1688"/>
      <c r="K34" s="1689"/>
      <c r="L34" s="770"/>
      <c r="M34" s="771"/>
      <c r="N34" s="772"/>
      <c r="O34" s="708"/>
      <c r="P34" s="709"/>
      <c r="Q34" s="709"/>
      <c r="R34" s="709"/>
      <c r="S34" s="709"/>
      <c r="T34" s="709"/>
      <c r="U34" s="710"/>
      <c r="V34" s="685"/>
      <c r="W34" s="398"/>
      <c r="X34" s="391"/>
      <c r="Y34" s="391"/>
      <c r="Z34" s="391"/>
      <c r="AA34" s="391"/>
      <c r="AB34" s="391"/>
      <c r="AC34" s="391"/>
      <c r="AD34" s="391"/>
      <c r="AE34" s="391"/>
      <c r="AF34" s="391"/>
      <c r="AG34" s="391"/>
      <c r="AH34" s="391"/>
      <c r="AI34" s="391"/>
      <c r="AJ34" s="391"/>
      <c r="AK34" s="391"/>
      <c r="AL34" s="391"/>
      <c r="AM34" s="392"/>
      <c r="AN34" s="1745"/>
      <c r="AO34" s="1724"/>
      <c r="AP34" s="1725"/>
      <c r="AQ34" s="1725"/>
      <c r="AR34" s="1725"/>
      <c r="AS34" s="1725"/>
      <c r="AT34" s="1725"/>
      <c r="AU34" s="1730"/>
      <c r="AV34" s="1730"/>
      <c r="AW34" s="1730"/>
      <c r="AX34" s="1733"/>
      <c r="AY34" s="1733"/>
      <c r="AZ34" s="1733"/>
      <c r="BA34" s="1733"/>
      <c r="BB34" s="1733"/>
      <c r="BC34" s="1733"/>
      <c r="BD34" s="1733"/>
      <c r="BE34" s="1733"/>
      <c r="BF34" s="1733"/>
      <c r="BG34" s="1734"/>
    </row>
    <row r="35" spans="1:59" ht="12.75" customHeight="1" x14ac:dyDescent="0.2">
      <c r="A35" s="645"/>
      <c r="B35" s="382" t="s">
        <v>387</v>
      </c>
      <c r="C35" s="381"/>
      <c r="D35" s="380" t="s">
        <v>388</v>
      </c>
      <c r="E35" s="379"/>
      <c r="F35" s="645"/>
      <c r="G35" s="1687"/>
      <c r="H35" s="1688"/>
      <c r="I35" s="1688"/>
      <c r="J35" s="1688"/>
      <c r="K35" s="1689"/>
      <c r="L35" s="764" t="s">
        <v>831</v>
      </c>
      <c r="M35" s="765"/>
      <c r="N35" s="766"/>
      <c r="O35" s="720" t="s">
        <v>849</v>
      </c>
      <c r="P35" s="721"/>
      <c r="Q35" s="721"/>
      <c r="R35" s="721"/>
      <c r="S35" s="721"/>
      <c r="T35" s="721"/>
      <c r="U35" s="722"/>
      <c r="V35" s="685"/>
      <c r="W35" s="398"/>
      <c r="X35" s="391"/>
      <c r="Y35" s="391"/>
      <c r="Z35" s="391"/>
      <c r="AA35" s="391"/>
      <c r="AB35" s="391"/>
      <c r="AC35" s="391"/>
      <c r="AD35" s="391"/>
      <c r="AE35" s="391"/>
      <c r="AF35" s="391"/>
      <c r="AG35" s="391"/>
      <c r="AH35" s="391"/>
      <c r="AI35" s="391"/>
      <c r="AJ35" s="391"/>
      <c r="AK35" s="391"/>
      <c r="AL35" s="391"/>
      <c r="AM35" s="392"/>
      <c r="AN35" s="1745"/>
      <c r="AO35" s="1724"/>
      <c r="AP35" s="1725"/>
      <c r="AQ35" s="1725"/>
      <c r="AR35" s="1725"/>
      <c r="AS35" s="1725"/>
      <c r="AT35" s="1725"/>
      <c r="AU35" s="1730"/>
      <c r="AV35" s="1730"/>
      <c r="AW35" s="1730"/>
      <c r="AX35" s="1733"/>
      <c r="AY35" s="1733"/>
      <c r="AZ35" s="1733"/>
      <c r="BA35" s="1733"/>
      <c r="BB35" s="1733"/>
      <c r="BC35" s="1733"/>
      <c r="BD35" s="1733"/>
      <c r="BE35" s="1733"/>
      <c r="BF35" s="1733"/>
      <c r="BG35" s="1734"/>
    </row>
    <row r="36" spans="1:59" ht="12.75" customHeight="1" x14ac:dyDescent="0.2">
      <c r="A36" s="645"/>
      <c r="B36" s="382" t="s">
        <v>389</v>
      </c>
      <c r="C36" s="381"/>
      <c r="D36" s="380" t="s">
        <v>390</v>
      </c>
      <c r="E36" s="379"/>
      <c r="F36" s="645"/>
      <c r="G36" s="1687"/>
      <c r="H36" s="1688"/>
      <c r="I36" s="1688"/>
      <c r="J36" s="1688"/>
      <c r="K36" s="1689"/>
      <c r="L36" s="767"/>
      <c r="M36" s="768"/>
      <c r="N36" s="769"/>
      <c r="O36" s="705"/>
      <c r="P36" s="706"/>
      <c r="Q36" s="706"/>
      <c r="R36" s="706"/>
      <c r="S36" s="706"/>
      <c r="T36" s="706"/>
      <c r="U36" s="707"/>
      <c r="V36" s="685"/>
      <c r="W36" s="398"/>
      <c r="X36" s="391"/>
      <c r="Y36" s="391"/>
      <c r="Z36" s="391"/>
      <c r="AA36" s="391"/>
      <c r="AB36" s="391"/>
      <c r="AC36" s="391"/>
      <c r="AD36" s="391"/>
      <c r="AE36" s="391"/>
      <c r="AF36" s="391"/>
      <c r="AG36" s="391"/>
      <c r="AH36" s="391"/>
      <c r="AI36" s="391"/>
      <c r="AJ36" s="391"/>
      <c r="AK36" s="391"/>
      <c r="AL36" s="391"/>
      <c r="AM36" s="392"/>
      <c r="AN36" s="1745"/>
      <c r="AO36" s="1724"/>
      <c r="AP36" s="1725"/>
      <c r="AQ36" s="1725"/>
      <c r="AR36" s="1725"/>
      <c r="AS36" s="1725"/>
      <c r="AT36" s="1725"/>
      <c r="AU36" s="1730"/>
      <c r="AV36" s="1730"/>
      <c r="AW36" s="1730"/>
      <c r="AX36" s="1733"/>
      <c r="AY36" s="1733"/>
      <c r="AZ36" s="1733"/>
      <c r="BA36" s="1733"/>
      <c r="BB36" s="1733"/>
      <c r="BC36" s="1733"/>
      <c r="BD36" s="1733"/>
      <c r="BE36" s="1733"/>
      <c r="BF36" s="1733"/>
      <c r="BG36" s="1734"/>
    </row>
    <row r="37" spans="1:59" ht="12.75" customHeight="1" x14ac:dyDescent="0.2">
      <c r="A37" s="645"/>
      <c r="B37" s="382" t="s">
        <v>391</v>
      </c>
      <c r="C37" s="381"/>
      <c r="D37" s="380" t="s">
        <v>392</v>
      </c>
      <c r="E37" s="379"/>
      <c r="F37" s="645"/>
      <c r="G37" s="1687"/>
      <c r="H37" s="1688"/>
      <c r="I37" s="1688"/>
      <c r="J37" s="1688"/>
      <c r="K37" s="1689"/>
      <c r="L37" s="770"/>
      <c r="M37" s="771"/>
      <c r="N37" s="772"/>
      <c r="O37" s="708"/>
      <c r="P37" s="709"/>
      <c r="Q37" s="709"/>
      <c r="R37" s="709"/>
      <c r="S37" s="709"/>
      <c r="T37" s="709"/>
      <c r="U37" s="710"/>
      <c r="V37" s="685"/>
      <c r="W37" s="398"/>
      <c r="X37" s="391"/>
      <c r="Y37" s="391"/>
      <c r="Z37" s="391"/>
      <c r="AA37" s="391"/>
      <c r="AB37" s="391"/>
      <c r="AC37" s="391"/>
      <c r="AD37" s="391"/>
      <c r="AE37" s="391"/>
      <c r="AF37" s="391"/>
      <c r="AG37" s="391"/>
      <c r="AH37" s="391"/>
      <c r="AI37" s="391"/>
      <c r="AJ37" s="391"/>
      <c r="AK37" s="391"/>
      <c r="AL37" s="391"/>
      <c r="AM37" s="392"/>
      <c r="AN37" s="1745"/>
      <c r="AO37" s="1724"/>
      <c r="AP37" s="1725"/>
      <c r="AQ37" s="1725"/>
      <c r="AR37" s="1725"/>
      <c r="AS37" s="1725"/>
      <c r="AT37" s="1725"/>
      <c r="AU37" s="1730"/>
      <c r="AV37" s="1730"/>
      <c r="AW37" s="1730"/>
      <c r="AX37" s="1733"/>
      <c r="AY37" s="1733"/>
      <c r="AZ37" s="1733"/>
      <c r="BA37" s="1733"/>
      <c r="BB37" s="1733"/>
      <c r="BC37" s="1733"/>
      <c r="BD37" s="1733"/>
      <c r="BE37" s="1733"/>
      <c r="BF37" s="1733"/>
      <c r="BG37" s="1734"/>
    </row>
    <row r="38" spans="1:59" ht="12.75" customHeight="1" x14ac:dyDescent="0.2">
      <c r="A38" s="645"/>
      <c r="B38" s="382" t="s">
        <v>824</v>
      </c>
      <c r="C38" s="381"/>
      <c r="D38" s="380" t="s">
        <v>837</v>
      </c>
      <c r="E38" s="379"/>
      <c r="F38" s="645"/>
      <c r="G38" s="1687"/>
      <c r="H38" s="1688"/>
      <c r="I38" s="1688"/>
      <c r="J38" s="1688"/>
      <c r="K38" s="1689"/>
      <c r="L38" s="764" t="s">
        <v>31</v>
      </c>
      <c r="M38" s="765"/>
      <c r="N38" s="766"/>
      <c r="O38" s="720" t="s">
        <v>851</v>
      </c>
      <c r="P38" s="721"/>
      <c r="Q38" s="721"/>
      <c r="R38" s="721"/>
      <c r="S38" s="721"/>
      <c r="T38" s="721"/>
      <c r="U38" s="722"/>
      <c r="V38" s="685"/>
      <c r="W38" s="398"/>
      <c r="X38" s="391"/>
      <c r="Y38" s="391"/>
      <c r="Z38" s="391"/>
      <c r="AA38" s="391"/>
      <c r="AB38" s="391"/>
      <c r="AC38" s="391"/>
      <c r="AD38" s="391"/>
      <c r="AE38" s="391"/>
      <c r="AF38" s="391"/>
      <c r="AG38" s="391"/>
      <c r="AH38" s="391"/>
      <c r="AI38" s="391"/>
      <c r="AJ38" s="391"/>
      <c r="AK38" s="391"/>
      <c r="AL38" s="391"/>
      <c r="AM38" s="392"/>
      <c r="AN38" s="1745"/>
      <c r="AO38" s="1724"/>
      <c r="AP38" s="1725"/>
      <c r="AQ38" s="1725"/>
      <c r="AR38" s="1725"/>
      <c r="AS38" s="1725"/>
      <c r="AT38" s="1725"/>
      <c r="AU38" s="1730"/>
      <c r="AV38" s="1730"/>
      <c r="AW38" s="1730"/>
      <c r="AX38" s="1733"/>
      <c r="AY38" s="1733"/>
      <c r="AZ38" s="1733"/>
      <c r="BA38" s="1733"/>
      <c r="BB38" s="1733"/>
      <c r="BC38" s="1733"/>
      <c r="BD38" s="1733"/>
      <c r="BE38" s="1733"/>
      <c r="BF38" s="1733"/>
      <c r="BG38" s="1734"/>
    </row>
    <row r="39" spans="1:59" ht="12.75" customHeight="1" x14ac:dyDescent="0.2">
      <c r="A39" s="645"/>
      <c r="B39" s="382" t="s">
        <v>825</v>
      </c>
      <c r="C39" s="381"/>
      <c r="D39" s="380" t="s">
        <v>838</v>
      </c>
      <c r="E39" s="379"/>
      <c r="F39" s="645"/>
      <c r="G39" s="1687"/>
      <c r="H39" s="1688"/>
      <c r="I39" s="1688"/>
      <c r="J39" s="1688"/>
      <c r="K39" s="1689"/>
      <c r="L39" s="767"/>
      <c r="M39" s="768"/>
      <c r="N39" s="769"/>
      <c r="O39" s="705"/>
      <c r="P39" s="706"/>
      <c r="Q39" s="706"/>
      <c r="R39" s="706"/>
      <c r="S39" s="706"/>
      <c r="T39" s="706"/>
      <c r="U39" s="707"/>
      <c r="V39" s="685"/>
      <c r="W39" s="398"/>
      <c r="X39" s="391"/>
      <c r="Y39" s="391"/>
      <c r="Z39" s="391"/>
      <c r="AA39" s="391"/>
      <c r="AB39" s="391"/>
      <c r="AC39" s="391"/>
      <c r="AD39" s="391"/>
      <c r="AE39" s="391"/>
      <c r="AF39" s="391"/>
      <c r="AG39" s="391"/>
      <c r="AH39" s="391"/>
      <c r="AI39" s="391"/>
      <c r="AJ39" s="391"/>
      <c r="AK39" s="391"/>
      <c r="AL39" s="391"/>
      <c r="AM39" s="392"/>
      <c r="AN39" s="1745"/>
      <c r="AO39" s="1724"/>
      <c r="AP39" s="1725"/>
      <c r="AQ39" s="1725"/>
      <c r="AR39" s="1725"/>
      <c r="AS39" s="1725"/>
      <c r="AT39" s="1725"/>
      <c r="AU39" s="1730"/>
      <c r="AV39" s="1730"/>
      <c r="AW39" s="1730"/>
      <c r="AX39" s="1733"/>
      <c r="AY39" s="1733"/>
      <c r="AZ39" s="1733"/>
      <c r="BA39" s="1733"/>
      <c r="BB39" s="1733"/>
      <c r="BC39" s="1733"/>
      <c r="BD39" s="1733"/>
      <c r="BE39" s="1733"/>
      <c r="BF39" s="1733"/>
      <c r="BG39" s="1734"/>
    </row>
    <row r="40" spans="1:59" ht="12.75" customHeight="1" x14ac:dyDescent="0.2">
      <c r="A40" s="645"/>
      <c r="B40" s="382" t="s">
        <v>826</v>
      </c>
      <c r="C40" s="381"/>
      <c r="D40" s="380" t="s">
        <v>839</v>
      </c>
      <c r="E40" s="379"/>
      <c r="F40" s="645"/>
      <c r="G40" s="1687"/>
      <c r="H40" s="1688"/>
      <c r="I40" s="1688"/>
      <c r="J40" s="1688"/>
      <c r="K40" s="1689"/>
      <c r="L40" s="770"/>
      <c r="M40" s="771"/>
      <c r="N40" s="772"/>
      <c r="O40" s="708"/>
      <c r="P40" s="709"/>
      <c r="Q40" s="709"/>
      <c r="R40" s="709"/>
      <c r="S40" s="709"/>
      <c r="T40" s="709"/>
      <c r="U40" s="710"/>
      <c r="V40" s="685"/>
      <c r="W40" s="398"/>
      <c r="X40" s="391"/>
      <c r="Y40" s="391"/>
      <c r="Z40" s="391"/>
      <c r="AA40" s="391"/>
      <c r="AB40" s="391"/>
      <c r="AC40" s="391"/>
      <c r="AD40" s="391"/>
      <c r="AE40" s="391"/>
      <c r="AF40" s="391"/>
      <c r="AG40" s="391"/>
      <c r="AH40" s="391"/>
      <c r="AI40" s="391"/>
      <c r="AJ40" s="391"/>
      <c r="AK40" s="391"/>
      <c r="AL40" s="391"/>
      <c r="AM40" s="392"/>
      <c r="AN40" s="1745"/>
      <c r="AO40" s="1724"/>
      <c r="AP40" s="1725"/>
      <c r="AQ40" s="1725"/>
      <c r="AR40" s="1725"/>
      <c r="AS40" s="1725"/>
      <c r="AT40" s="1725"/>
      <c r="AU40" s="1730"/>
      <c r="AV40" s="1730"/>
      <c r="AW40" s="1730"/>
      <c r="AX40" s="1733"/>
      <c r="AY40" s="1733"/>
      <c r="AZ40" s="1733"/>
      <c r="BA40" s="1733"/>
      <c r="BB40" s="1733"/>
      <c r="BC40" s="1733"/>
      <c r="BD40" s="1733"/>
      <c r="BE40" s="1733"/>
      <c r="BF40" s="1733"/>
      <c r="BG40" s="1734"/>
    </row>
    <row r="41" spans="1:59" ht="12.75" customHeight="1" x14ac:dyDescent="0.2">
      <c r="A41" s="645"/>
      <c r="B41" s="382" t="s">
        <v>827</v>
      </c>
      <c r="C41" s="381"/>
      <c r="D41" s="380" t="s">
        <v>840</v>
      </c>
      <c r="E41" s="379"/>
      <c r="F41" s="645"/>
      <c r="G41" s="1687"/>
      <c r="H41" s="1688"/>
      <c r="I41" s="1688"/>
      <c r="J41" s="1688"/>
      <c r="K41" s="1689"/>
      <c r="L41" s="764" t="s">
        <v>830</v>
      </c>
      <c r="M41" s="765"/>
      <c r="N41" s="766"/>
      <c r="O41" s="720" t="s">
        <v>850</v>
      </c>
      <c r="P41" s="721"/>
      <c r="Q41" s="721"/>
      <c r="R41" s="721"/>
      <c r="S41" s="721"/>
      <c r="T41" s="721"/>
      <c r="U41" s="722"/>
      <c r="V41" s="685"/>
      <c r="W41" s="398"/>
      <c r="X41" s="391"/>
      <c r="Y41" s="391"/>
      <c r="Z41" s="391"/>
      <c r="AA41" s="391"/>
      <c r="AB41" s="391"/>
      <c r="AC41" s="391"/>
      <c r="AD41" s="391"/>
      <c r="AE41" s="391"/>
      <c r="AF41" s="391"/>
      <c r="AG41" s="391"/>
      <c r="AH41" s="391"/>
      <c r="AI41" s="391"/>
      <c r="AJ41" s="391"/>
      <c r="AK41" s="391"/>
      <c r="AL41" s="391"/>
      <c r="AM41" s="392"/>
      <c r="AN41" s="1745"/>
      <c r="AO41" s="1724"/>
      <c r="AP41" s="1725"/>
      <c r="AQ41" s="1725"/>
      <c r="AR41" s="1725"/>
      <c r="AS41" s="1725"/>
      <c r="AT41" s="1725"/>
      <c r="AU41" s="1730"/>
      <c r="AV41" s="1730"/>
      <c r="AW41" s="1730"/>
      <c r="AX41" s="1733"/>
      <c r="AY41" s="1733"/>
      <c r="AZ41" s="1733"/>
      <c r="BA41" s="1733"/>
      <c r="BB41" s="1733"/>
      <c r="BC41" s="1733"/>
      <c r="BD41" s="1733"/>
      <c r="BE41" s="1733"/>
      <c r="BF41" s="1733"/>
      <c r="BG41" s="1734"/>
    </row>
    <row r="42" spans="1:59" ht="12.75" customHeight="1" x14ac:dyDescent="0.2">
      <c r="A42" s="645"/>
      <c r="B42" s="382" t="s">
        <v>841</v>
      </c>
      <c r="C42" s="381"/>
      <c r="D42" s="380" t="s">
        <v>842</v>
      </c>
      <c r="E42" s="379"/>
      <c r="F42" s="645"/>
      <c r="G42" s="1687"/>
      <c r="H42" s="1688"/>
      <c r="I42" s="1688"/>
      <c r="J42" s="1688"/>
      <c r="K42" s="1689"/>
      <c r="L42" s="767"/>
      <c r="M42" s="768"/>
      <c r="N42" s="769"/>
      <c r="O42" s="705"/>
      <c r="P42" s="706"/>
      <c r="Q42" s="706"/>
      <c r="R42" s="706"/>
      <c r="S42" s="706"/>
      <c r="T42" s="706"/>
      <c r="U42" s="707"/>
      <c r="V42" s="685"/>
      <c r="W42" s="399"/>
      <c r="X42" s="393"/>
      <c r="Y42" s="393"/>
      <c r="Z42" s="393"/>
      <c r="AA42" s="393"/>
      <c r="AB42" s="393"/>
      <c r="AC42" s="393"/>
      <c r="AD42" s="393"/>
      <c r="AE42" s="393"/>
      <c r="AF42" s="393"/>
      <c r="AG42" s="393"/>
      <c r="AH42" s="393"/>
      <c r="AI42" s="393"/>
      <c r="AJ42" s="393"/>
      <c r="AK42" s="393"/>
      <c r="AL42" s="393"/>
      <c r="AM42" s="394"/>
      <c r="AN42" s="1745"/>
      <c r="AO42" s="1726"/>
      <c r="AP42" s="1727"/>
      <c r="AQ42" s="1727"/>
      <c r="AR42" s="1727"/>
      <c r="AS42" s="1727"/>
      <c r="AT42" s="1727"/>
      <c r="AU42" s="1731"/>
      <c r="AV42" s="1731"/>
      <c r="AW42" s="1731"/>
      <c r="AX42" s="1746"/>
      <c r="AY42" s="1746"/>
      <c r="AZ42" s="1746"/>
      <c r="BA42" s="1746"/>
      <c r="BB42" s="1746"/>
      <c r="BC42" s="1746"/>
      <c r="BD42" s="1746"/>
      <c r="BE42" s="1746"/>
      <c r="BF42" s="1746"/>
      <c r="BG42" s="1747"/>
    </row>
    <row r="43" spans="1:59" ht="13.5" customHeight="1" thickBot="1" x14ac:dyDescent="0.25">
      <c r="A43" s="645"/>
      <c r="B43" s="378" t="s">
        <v>846</v>
      </c>
      <c r="C43" s="377"/>
      <c r="D43" s="376" t="s">
        <v>847</v>
      </c>
      <c r="E43" s="375"/>
      <c r="F43" s="645"/>
      <c r="G43" s="1690"/>
      <c r="H43" s="1691"/>
      <c r="I43" s="1691"/>
      <c r="J43" s="1691"/>
      <c r="K43" s="1692"/>
      <c r="L43" s="799"/>
      <c r="M43" s="800"/>
      <c r="N43" s="801"/>
      <c r="O43" s="1681"/>
      <c r="P43" s="1682"/>
      <c r="Q43" s="1682"/>
      <c r="R43" s="1682"/>
      <c r="S43" s="1682"/>
      <c r="T43" s="1682"/>
      <c r="U43" s="1683"/>
      <c r="V43" s="686"/>
      <c r="W43" s="400"/>
      <c r="X43" s="395"/>
      <c r="Y43" s="395"/>
      <c r="Z43" s="395"/>
      <c r="AA43" s="395"/>
      <c r="AB43" s="395"/>
      <c r="AC43" s="395"/>
      <c r="AD43" s="395"/>
      <c r="AE43" s="395"/>
      <c r="AF43" s="395"/>
      <c r="AG43" s="395"/>
      <c r="AH43" s="395"/>
      <c r="AI43" s="395"/>
      <c r="AJ43" s="395"/>
      <c r="AK43" s="395"/>
      <c r="AL43" s="395"/>
      <c r="AM43" s="396"/>
      <c r="AN43" s="1745"/>
      <c r="AO43" s="1728"/>
      <c r="AP43" s="1729"/>
      <c r="AQ43" s="1729"/>
      <c r="AR43" s="1729"/>
      <c r="AS43" s="1729"/>
      <c r="AT43" s="1729"/>
      <c r="AU43" s="1732"/>
      <c r="AV43" s="1732"/>
      <c r="AW43" s="1732"/>
      <c r="AX43" s="1748"/>
      <c r="AY43" s="1748"/>
      <c r="AZ43" s="1748"/>
      <c r="BA43" s="1748"/>
      <c r="BB43" s="1748"/>
      <c r="BC43" s="1748"/>
      <c r="BD43" s="1748"/>
      <c r="BE43" s="1748"/>
      <c r="BF43" s="1748"/>
      <c r="BG43" s="1749"/>
    </row>
    <row r="44" spans="1:59" ht="13.5" customHeight="1" x14ac:dyDescent="0.2"/>
    <row r="45" spans="1:59" ht="13.5" customHeight="1" x14ac:dyDescent="0.2"/>
    <row r="46" spans="1:59" ht="13.5" customHeight="1" x14ac:dyDescent="0.2"/>
    <row r="47" spans="1:59" ht="13.5" customHeight="1" x14ac:dyDescent="0.2"/>
    <row r="48" spans="1:59"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4.25" customHeight="1" x14ac:dyDescent="0.2"/>
    <row r="78" ht="12.75" customHeight="1" x14ac:dyDescent="0.2"/>
  </sheetData>
  <sheetProtection selectLockedCells="1" selectUnlockedCells="1"/>
  <mergeCells count="74">
    <mergeCell ref="A2:A43"/>
    <mergeCell ref="D9:E9"/>
    <mergeCell ref="B5:BG5"/>
    <mergeCell ref="AN7:AN43"/>
    <mergeCell ref="AX32:BG43"/>
    <mergeCell ref="AO26:AT30"/>
    <mergeCell ref="AU26:AW30"/>
    <mergeCell ref="BC2:BG2"/>
    <mergeCell ref="BC3:BG3"/>
    <mergeCell ref="BC4:BG4"/>
    <mergeCell ref="AV2:BB2"/>
    <mergeCell ref="AV3:BB3"/>
    <mergeCell ref="AV4:BB4"/>
    <mergeCell ref="AX26:BG30"/>
    <mergeCell ref="AO19:AT21"/>
    <mergeCell ref="AO22:AT24"/>
    <mergeCell ref="AU19:AW21"/>
    <mergeCell ref="AU22:AW24"/>
    <mergeCell ref="AX19:BG21"/>
    <mergeCell ref="AX22:BG24"/>
    <mergeCell ref="AO7:BG7"/>
    <mergeCell ref="AO8:BG8"/>
    <mergeCell ref="AO9:BG11"/>
    <mergeCell ref="AO16:AT18"/>
    <mergeCell ref="AU16:AW18"/>
    <mergeCell ref="AO12:AT15"/>
    <mergeCell ref="AU12:AW15"/>
    <mergeCell ref="AX12:BG15"/>
    <mergeCell ref="AX16:BG18"/>
    <mergeCell ref="G9:K14"/>
    <mergeCell ref="L15:U16"/>
    <mergeCell ref="L17:U18"/>
    <mergeCell ref="L19:U20"/>
    <mergeCell ref="B1:AM1"/>
    <mergeCell ref="G7:AM7"/>
    <mergeCell ref="G8:U8"/>
    <mergeCell ref="B7:E7"/>
    <mergeCell ref="B8:E8"/>
    <mergeCell ref="F7:F43"/>
    <mergeCell ref="B2:D4"/>
    <mergeCell ref="E2:AU4"/>
    <mergeCell ref="B6:BG6"/>
    <mergeCell ref="B9:C9"/>
    <mergeCell ref="AO32:AT43"/>
    <mergeCell ref="AU32:AW43"/>
    <mergeCell ref="L38:N40"/>
    <mergeCell ref="O38:U40"/>
    <mergeCell ref="G29:K43"/>
    <mergeCell ref="G21:K28"/>
    <mergeCell ref="G15:K20"/>
    <mergeCell ref="W8:AL8"/>
    <mergeCell ref="V8:V43"/>
    <mergeCell ref="B25:E26"/>
    <mergeCell ref="L23:U25"/>
    <mergeCell ref="B27:C27"/>
    <mergeCell ref="D27:E27"/>
    <mergeCell ref="L21:U22"/>
    <mergeCell ref="L26:U28"/>
    <mergeCell ref="L29:N31"/>
    <mergeCell ref="L32:N34"/>
    <mergeCell ref="L35:N37"/>
    <mergeCell ref="O29:U31"/>
    <mergeCell ref="O32:U34"/>
    <mergeCell ref="O35:U37"/>
    <mergeCell ref="L41:N43"/>
    <mergeCell ref="O41:U43"/>
    <mergeCell ref="AB13:AK16"/>
    <mergeCell ref="AB17:AK20"/>
    <mergeCell ref="AB9:AK10"/>
    <mergeCell ref="AB11:AK12"/>
    <mergeCell ref="L9:U14"/>
    <mergeCell ref="W9:AA12"/>
    <mergeCell ref="W13:AA16"/>
    <mergeCell ref="W17:AA20"/>
  </mergeCells>
  <pageMargins left="0.7" right="0.7" top="0.75" bottom="0.75" header="0.3" footer="0.3"/>
  <pageSetup scale="5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AN136"/>
  <sheetViews>
    <sheetView showGridLines="0" topLeftCell="A25" workbookViewId="0">
      <selection activeCell="A107" sqref="A107"/>
    </sheetView>
  </sheetViews>
  <sheetFormatPr baseColWidth="10" defaultRowHeight="12.75" x14ac:dyDescent="0.2"/>
  <cols>
    <col min="1" max="1" width="48.140625" customWidth="1"/>
    <col min="2" max="2" width="56.5703125" customWidth="1"/>
    <col min="3" max="3" width="22.7109375" customWidth="1"/>
    <col min="4" max="4" width="20.5703125" customWidth="1"/>
    <col min="5" max="5" width="30.5703125" customWidth="1"/>
    <col min="6" max="6" width="28.7109375" customWidth="1"/>
    <col min="7" max="7" width="26.5703125" customWidth="1"/>
    <col min="8" max="8" width="16" customWidth="1"/>
    <col min="9" max="9" width="41.5703125" customWidth="1"/>
    <col min="10" max="11" width="30.42578125" customWidth="1"/>
    <col min="12" max="12" width="11" customWidth="1"/>
    <col min="13" max="13" width="12.140625" customWidth="1"/>
    <col min="15" max="16" width="28.7109375" customWidth="1"/>
    <col min="18" max="18" width="21.42578125" customWidth="1"/>
    <col min="19" max="19" width="17.7109375" customWidth="1"/>
    <col min="20" max="20" width="24.85546875" customWidth="1"/>
    <col min="21" max="21" width="22.42578125" customWidth="1"/>
    <col min="22" max="22" width="17.7109375" customWidth="1"/>
    <col min="23" max="23" width="28.42578125" customWidth="1"/>
    <col min="24" max="24" width="17" customWidth="1"/>
    <col min="25" max="46" width="28.42578125" customWidth="1"/>
  </cols>
  <sheetData>
    <row r="1" spans="1:31" ht="15.75" x14ac:dyDescent="0.25">
      <c r="A1" s="250"/>
      <c r="B1" s="250"/>
      <c r="C1" s="250"/>
      <c r="D1" s="250"/>
      <c r="E1" s="250"/>
      <c r="F1" s="1756" t="s">
        <v>56</v>
      </c>
      <c r="G1" s="1756"/>
      <c r="H1" s="1756"/>
      <c r="I1" s="1756"/>
      <c r="J1" s="1756"/>
      <c r="K1" s="251"/>
      <c r="L1" s="251"/>
      <c r="M1" s="251"/>
      <c r="N1" s="250"/>
      <c r="O1" s="250"/>
      <c r="P1" s="250"/>
      <c r="Q1" s="250"/>
      <c r="R1" s="250"/>
      <c r="S1" s="250"/>
      <c r="T1" s="250"/>
      <c r="U1" s="250"/>
      <c r="V1" s="250"/>
      <c r="W1" s="250"/>
      <c r="X1" s="250"/>
      <c r="Y1" s="250"/>
      <c r="Z1" s="250"/>
      <c r="AA1" s="250"/>
      <c r="AB1" s="250"/>
      <c r="AC1" s="250"/>
    </row>
    <row r="2" spans="1:31" ht="30.75" customHeight="1" x14ac:dyDescent="0.25">
      <c r="A2" s="250" t="s">
        <v>1059</v>
      </c>
      <c r="B2" s="250"/>
      <c r="C2" s="250"/>
      <c r="D2" s="250"/>
      <c r="E2" s="1763" t="s">
        <v>30</v>
      </c>
      <c r="F2" s="1763"/>
      <c r="G2" s="252" t="s">
        <v>31</v>
      </c>
      <c r="H2" s="252"/>
      <c r="I2" s="250"/>
      <c r="J2" s="250"/>
      <c r="K2" s="250"/>
      <c r="L2" s="250"/>
      <c r="M2" s="250"/>
      <c r="N2" s="250"/>
      <c r="O2" s="250"/>
      <c r="P2" s="250"/>
      <c r="Q2" s="250"/>
      <c r="R2" s="250" t="s">
        <v>189</v>
      </c>
      <c r="S2" s="253">
        <f>'CALIFICACIÓN DE LOS CONTROLES'!H63</f>
        <v>0</v>
      </c>
      <c r="T2" s="250">
        <f>'CALIFICACIÓN DE LOS CONTROLES'!J63</f>
        <v>0</v>
      </c>
      <c r="U2" s="250"/>
      <c r="V2" s="250"/>
      <c r="W2" s="250"/>
      <c r="X2" s="250"/>
      <c r="Y2" s="250"/>
      <c r="Z2" s="250"/>
      <c r="AA2" s="250"/>
      <c r="AB2" s="250"/>
      <c r="AC2" s="250"/>
    </row>
    <row r="3" spans="1:31" ht="15.75" customHeight="1" x14ac:dyDescent="0.25">
      <c r="A3" s="250" t="s">
        <v>268</v>
      </c>
      <c r="B3" s="253" t="s">
        <v>6</v>
      </c>
      <c r="C3" s="250" t="s">
        <v>270</v>
      </c>
      <c r="D3" s="250"/>
      <c r="E3" s="254">
        <v>1</v>
      </c>
      <c r="F3" s="255" t="s">
        <v>472</v>
      </c>
      <c r="G3" s="256" t="s">
        <v>568</v>
      </c>
      <c r="H3" s="255" t="s">
        <v>72</v>
      </c>
      <c r="I3" s="257" t="s">
        <v>474</v>
      </c>
      <c r="J3" s="258" t="s">
        <v>84</v>
      </c>
      <c r="K3" s="252"/>
      <c r="L3" s="252"/>
      <c r="M3" s="252"/>
      <c r="N3" s="250"/>
      <c r="O3" s="250"/>
      <c r="P3" s="250"/>
      <c r="Q3" s="250"/>
      <c r="R3" s="250" t="s">
        <v>39</v>
      </c>
      <c r="S3" s="250">
        <v>5</v>
      </c>
      <c r="T3" s="250">
        <f>S3-$S$2</f>
        <v>5</v>
      </c>
      <c r="U3" s="250" t="str">
        <f>VLOOKUP(T3,'PROBABILIDAD - IMPACTO'!$B$7:$C$11,2,FALSE)</f>
        <v>Casi Seguro</v>
      </c>
      <c r="V3" s="250">
        <v>3</v>
      </c>
      <c r="W3" s="250" t="str">
        <f>CONCATENATE(U3,"3 MODERADO")</f>
        <v>Casi Seguro3 MODERADO</v>
      </c>
      <c r="X3" s="250"/>
      <c r="Y3" s="250"/>
      <c r="Z3" s="250"/>
      <c r="AA3" s="250"/>
      <c r="AB3" s="250"/>
      <c r="AC3" s="250"/>
    </row>
    <row r="4" spans="1:31" ht="15.75" customHeight="1" x14ac:dyDescent="0.25">
      <c r="A4" s="250" t="s">
        <v>609</v>
      </c>
      <c r="B4" s="250" t="s">
        <v>7</v>
      </c>
      <c r="C4" s="250"/>
      <c r="D4" s="250"/>
      <c r="E4" s="254">
        <v>0.8</v>
      </c>
      <c r="F4" s="259" t="s">
        <v>471</v>
      </c>
      <c r="G4" s="256" t="s">
        <v>572</v>
      </c>
      <c r="H4" s="259" t="s">
        <v>73</v>
      </c>
      <c r="I4" s="257" t="s">
        <v>473</v>
      </c>
      <c r="J4" s="258" t="s">
        <v>85</v>
      </c>
      <c r="K4" s="252"/>
      <c r="L4" s="252"/>
      <c r="M4" s="252"/>
      <c r="N4" s="250"/>
      <c r="O4" s="250"/>
      <c r="P4" s="250"/>
      <c r="Q4" s="250"/>
      <c r="R4" s="250"/>
      <c r="S4" s="250">
        <v>4</v>
      </c>
      <c r="T4" s="250">
        <f t="shared" ref="T4:T7" si="0">S4-$S$2</f>
        <v>4</v>
      </c>
      <c r="U4" s="250" t="str">
        <f>VLOOKUP(T4,'PROBABILIDAD - IMPACTO'!$B$7:$C$11,2,FALSE)</f>
        <v>Probable</v>
      </c>
      <c r="V4" s="250">
        <v>3</v>
      </c>
      <c r="W4" s="250"/>
      <c r="X4" s="250"/>
      <c r="Y4" s="250"/>
      <c r="Z4" s="250"/>
      <c r="AA4" s="250"/>
      <c r="AB4" s="250"/>
      <c r="AC4" s="250"/>
    </row>
    <row r="5" spans="1:31" ht="15.75" customHeight="1" x14ac:dyDescent="0.25">
      <c r="A5" s="250" t="s">
        <v>941</v>
      </c>
      <c r="B5" s="250" t="s">
        <v>294</v>
      </c>
      <c r="C5" s="250">
        <v>1</v>
      </c>
      <c r="D5" s="250" t="s">
        <v>225</v>
      </c>
      <c r="E5" s="254">
        <v>0.6</v>
      </c>
      <c r="F5" s="260" t="s">
        <v>470</v>
      </c>
      <c r="G5" s="256" t="s">
        <v>569</v>
      </c>
      <c r="H5" s="260" t="s">
        <v>74</v>
      </c>
      <c r="I5" s="257" t="s">
        <v>475</v>
      </c>
      <c r="J5" s="258" t="s">
        <v>86</v>
      </c>
      <c r="K5" s="252"/>
      <c r="L5" s="252"/>
      <c r="M5" s="252"/>
      <c r="N5" s="250"/>
      <c r="O5" s="250"/>
      <c r="P5" s="250"/>
      <c r="Q5" s="250"/>
      <c r="R5" s="250"/>
      <c r="S5" s="250">
        <v>3</v>
      </c>
      <c r="T5" s="250">
        <f t="shared" si="0"/>
        <v>3</v>
      </c>
      <c r="U5" s="250" t="str">
        <f>VLOOKUP(T5,'PROBABILIDAD - IMPACTO'!$B$7:$C$11,2,FALSE)</f>
        <v>Posible</v>
      </c>
      <c r="V5" s="250">
        <v>3</v>
      </c>
      <c r="W5" s="250"/>
      <c r="X5" s="250"/>
      <c r="Y5" s="250"/>
      <c r="Z5" s="250"/>
      <c r="AA5" s="250"/>
      <c r="AB5" s="250"/>
      <c r="AC5" s="250"/>
    </row>
    <row r="6" spans="1:31" ht="15.75" customHeight="1" x14ac:dyDescent="0.25">
      <c r="A6" s="250" t="s">
        <v>942</v>
      </c>
      <c r="B6" s="250" t="s">
        <v>430</v>
      </c>
      <c r="C6" s="250">
        <v>2</v>
      </c>
      <c r="D6" s="250" t="s">
        <v>225</v>
      </c>
      <c r="E6" s="254">
        <v>0.4</v>
      </c>
      <c r="F6" s="261" t="s">
        <v>469</v>
      </c>
      <c r="G6" s="256" t="s">
        <v>571</v>
      </c>
      <c r="H6" s="261" t="s">
        <v>75</v>
      </c>
      <c r="I6" s="257" t="s">
        <v>476</v>
      </c>
      <c r="J6" s="262" t="s">
        <v>87</v>
      </c>
      <c r="K6" s="252"/>
      <c r="L6" s="252"/>
      <c r="M6" s="252"/>
      <c r="N6" s="250"/>
      <c r="O6" s="250"/>
      <c r="P6" s="250"/>
      <c r="Q6" s="250"/>
      <c r="R6" s="250"/>
      <c r="S6" s="250">
        <v>2</v>
      </c>
      <c r="T6" s="250">
        <f t="shared" si="0"/>
        <v>2</v>
      </c>
      <c r="U6" s="250" t="str">
        <f>VLOOKUP(T6,'PROBABILIDAD - IMPACTO'!$B$7:$C$11,2,FALSE)</f>
        <v>Improbable</v>
      </c>
      <c r="V6" s="250">
        <v>3</v>
      </c>
      <c r="W6" s="250"/>
      <c r="X6" s="250"/>
      <c r="Y6" s="250"/>
      <c r="Z6" s="250"/>
      <c r="AA6" s="250"/>
      <c r="AB6" s="250"/>
      <c r="AC6" s="250"/>
    </row>
    <row r="7" spans="1:31" ht="15.75" customHeight="1" x14ac:dyDescent="0.25">
      <c r="A7" s="250" t="s">
        <v>943</v>
      </c>
      <c r="B7" s="250" t="s">
        <v>295</v>
      </c>
      <c r="C7" s="250">
        <v>3</v>
      </c>
      <c r="D7" s="250" t="s">
        <v>225</v>
      </c>
      <c r="E7" s="254">
        <v>0.2</v>
      </c>
      <c r="F7" s="263" t="s">
        <v>468</v>
      </c>
      <c r="G7" s="256" t="s">
        <v>570</v>
      </c>
      <c r="H7" s="263" t="s">
        <v>567</v>
      </c>
      <c r="I7" s="257" t="s">
        <v>477</v>
      </c>
      <c r="J7" s="262" t="s">
        <v>88</v>
      </c>
      <c r="K7" s="252"/>
      <c r="L7" s="252"/>
      <c r="M7" s="252"/>
      <c r="N7" s="250"/>
      <c r="O7" s="250"/>
      <c r="P7" s="250"/>
      <c r="Q7" s="250"/>
      <c r="R7" s="250"/>
      <c r="S7" s="250">
        <v>1</v>
      </c>
      <c r="T7" s="250">
        <f t="shared" si="0"/>
        <v>1</v>
      </c>
      <c r="U7" s="250" t="str">
        <f>VLOOKUP(T7,'PROBABILIDAD - IMPACTO'!$B$7:$C$11,2,FALSE)</f>
        <v>Rara vez</v>
      </c>
      <c r="V7" s="250">
        <v>3</v>
      </c>
      <c r="W7" s="250"/>
      <c r="X7" s="250"/>
      <c r="Y7" s="250"/>
      <c r="Z7" s="250"/>
      <c r="AA7" s="250"/>
      <c r="AB7" s="250"/>
      <c r="AC7" s="250"/>
    </row>
    <row r="8" spans="1:31" ht="15.75" customHeight="1" x14ac:dyDescent="0.25">
      <c r="A8" s="250" t="s">
        <v>944</v>
      </c>
      <c r="B8" s="250" t="s">
        <v>8</v>
      </c>
      <c r="C8" s="250">
        <v>4</v>
      </c>
      <c r="D8" s="250" t="s">
        <v>225</v>
      </c>
      <c r="E8" s="250"/>
      <c r="F8" s="250"/>
      <c r="G8" s="256" t="s">
        <v>777</v>
      </c>
      <c r="H8" s="260" t="s">
        <v>74</v>
      </c>
      <c r="I8" s="257" t="s">
        <v>478</v>
      </c>
      <c r="J8" s="258" t="s">
        <v>85</v>
      </c>
      <c r="K8" s="252"/>
      <c r="L8" s="252"/>
      <c r="M8" s="252"/>
      <c r="N8" s="250"/>
      <c r="O8" s="250"/>
      <c r="P8" s="250"/>
      <c r="Q8" s="250"/>
      <c r="R8" s="250"/>
      <c r="S8" s="250"/>
      <c r="T8" s="250"/>
      <c r="U8" s="250"/>
      <c r="V8" s="250"/>
      <c r="W8" s="250"/>
      <c r="X8" s="250"/>
      <c r="Y8" s="250"/>
      <c r="Z8" s="250"/>
      <c r="AA8" s="250"/>
      <c r="AB8" s="250"/>
      <c r="AC8" s="250"/>
      <c r="AE8" s="264"/>
    </row>
    <row r="9" spans="1:31" ht="15.75" customHeight="1" x14ac:dyDescent="0.25">
      <c r="A9" s="250" t="s">
        <v>945</v>
      </c>
      <c r="B9" s="250" t="s">
        <v>291</v>
      </c>
      <c r="C9" s="250">
        <v>5</v>
      </c>
      <c r="D9" s="250" t="s">
        <v>225</v>
      </c>
      <c r="E9" s="250"/>
      <c r="F9" s="250"/>
      <c r="G9" s="256" t="s">
        <v>778</v>
      </c>
      <c r="H9" s="259" t="s">
        <v>73</v>
      </c>
      <c r="I9" s="257" t="s">
        <v>479</v>
      </c>
      <c r="J9" s="258" t="s">
        <v>89</v>
      </c>
      <c r="K9" s="252"/>
      <c r="L9" s="252"/>
      <c r="M9" s="252"/>
      <c r="N9" s="250"/>
      <c r="O9" s="250"/>
      <c r="P9" s="250"/>
      <c r="Q9" s="250"/>
      <c r="R9" s="250"/>
      <c r="S9" s="250"/>
      <c r="T9" s="250"/>
      <c r="U9" s="250"/>
      <c r="V9" s="250"/>
      <c r="W9" s="250"/>
      <c r="X9" s="250"/>
      <c r="Y9" s="250"/>
      <c r="Z9" s="250"/>
      <c r="AA9" s="250"/>
      <c r="AB9" s="250"/>
      <c r="AC9" s="250"/>
      <c r="AE9" s="264"/>
    </row>
    <row r="10" spans="1:31" ht="15.75" customHeight="1" x14ac:dyDescent="0.25">
      <c r="A10" s="250" t="s">
        <v>946</v>
      </c>
      <c r="B10" s="250" t="s">
        <v>292</v>
      </c>
      <c r="C10" s="250">
        <v>6</v>
      </c>
      <c r="D10" s="250" t="s">
        <v>225</v>
      </c>
      <c r="E10" s="250"/>
      <c r="F10" s="250"/>
      <c r="G10" s="256" t="s">
        <v>779</v>
      </c>
      <c r="H10" s="255" t="s">
        <v>72</v>
      </c>
      <c r="I10" s="257" t="s">
        <v>480</v>
      </c>
      <c r="J10" s="262" t="s">
        <v>90</v>
      </c>
      <c r="K10" s="252"/>
      <c r="L10" s="252"/>
      <c r="M10" s="252"/>
      <c r="N10" s="250"/>
      <c r="O10" s="250"/>
      <c r="P10" s="250"/>
      <c r="Q10" s="250"/>
      <c r="R10" s="250"/>
      <c r="S10" s="250"/>
      <c r="T10" s="250"/>
      <c r="U10" s="250"/>
      <c r="V10" s="250"/>
      <c r="W10" s="250"/>
      <c r="X10" s="250"/>
      <c r="Y10" s="250"/>
      <c r="Z10" s="250"/>
      <c r="AA10" s="250"/>
      <c r="AB10" s="250"/>
      <c r="AC10" s="250"/>
      <c r="AE10" s="264"/>
    </row>
    <row r="11" spans="1:31" ht="15" customHeight="1" x14ac:dyDescent="0.25">
      <c r="A11" s="250" t="s">
        <v>947</v>
      </c>
      <c r="B11" s="250" t="s">
        <v>293</v>
      </c>
      <c r="C11" s="250">
        <v>7</v>
      </c>
      <c r="D11" s="250" t="s">
        <v>225</v>
      </c>
      <c r="E11" s="250"/>
      <c r="F11" s="250"/>
      <c r="G11" s="250"/>
      <c r="H11" s="250"/>
      <c r="I11" s="257" t="s">
        <v>481</v>
      </c>
      <c r="J11" s="262" t="s">
        <v>91</v>
      </c>
      <c r="K11" s="252"/>
      <c r="L11" s="252"/>
      <c r="M11" s="252"/>
      <c r="N11" s="250"/>
      <c r="O11" s="250"/>
      <c r="P11" s="250"/>
      <c r="Q11" s="250"/>
      <c r="R11" s="250"/>
      <c r="S11" s="250"/>
      <c r="T11" s="250"/>
      <c r="U11" s="250"/>
      <c r="V11" s="250"/>
      <c r="W11" s="250"/>
      <c r="X11" s="250"/>
      <c r="Y11" s="250"/>
      <c r="Z11" s="250"/>
      <c r="AA11" s="250"/>
      <c r="AB11" s="250"/>
      <c r="AC11" s="250"/>
      <c r="AE11" s="264"/>
    </row>
    <row r="12" spans="1:31" ht="15" customHeight="1" x14ac:dyDescent="0.25">
      <c r="A12" s="250" t="s">
        <v>948</v>
      </c>
      <c r="B12" s="250" t="s">
        <v>266</v>
      </c>
      <c r="C12" s="250">
        <v>8</v>
      </c>
      <c r="D12" s="250" t="s">
        <v>225</v>
      </c>
      <c r="E12" s="250"/>
      <c r="F12" s="250"/>
      <c r="G12" s="250"/>
      <c r="H12" s="250"/>
      <c r="I12" s="257" t="s">
        <v>482</v>
      </c>
      <c r="J12" s="265" t="s">
        <v>92</v>
      </c>
      <c r="K12" s="252"/>
      <c r="L12" s="252"/>
      <c r="M12" s="252"/>
      <c r="N12" s="250"/>
      <c r="O12" s="250"/>
      <c r="P12" s="250"/>
      <c r="Q12" s="250"/>
      <c r="R12" s="250"/>
      <c r="S12" s="250"/>
      <c r="T12" s="250"/>
      <c r="U12" s="250"/>
      <c r="V12" s="250"/>
      <c r="W12" s="250"/>
      <c r="X12" s="250"/>
      <c r="Y12" s="250"/>
      <c r="Z12" s="250"/>
      <c r="AA12" s="250"/>
      <c r="AB12" s="250"/>
      <c r="AC12" s="250"/>
      <c r="AE12" s="264"/>
    </row>
    <row r="13" spans="1:31" ht="15" customHeight="1" x14ac:dyDescent="0.25">
      <c r="A13" s="250" t="s">
        <v>949</v>
      </c>
      <c r="B13" s="266"/>
      <c r="C13" s="250">
        <v>9</v>
      </c>
      <c r="D13" s="250" t="s">
        <v>225</v>
      </c>
      <c r="E13" s="250"/>
      <c r="F13" s="250"/>
      <c r="G13" s="250"/>
      <c r="H13" s="250"/>
      <c r="I13" s="257" t="s">
        <v>483</v>
      </c>
      <c r="J13" s="258" t="s">
        <v>86</v>
      </c>
      <c r="K13" s="252"/>
      <c r="L13" s="252"/>
      <c r="M13" s="252"/>
      <c r="N13" s="250"/>
      <c r="O13" s="250"/>
      <c r="P13" s="250"/>
      <c r="Q13" s="250"/>
      <c r="R13" s="250"/>
      <c r="S13" s="250"/>
      <c r="T13" s="250"/>
      <c r="U13" s="250"/>
      <c r="V13" s="250"/>
      <c r="W13" s="250"/>
      <c r="X13" s="250"/>
      <c r="Y13" s="250"/>
      <c r="Z13" s="250"/>
      <c r="AA13" s="250"/>
      <c r="AB13" s="250"/>
      <c r="AC13" s="250"/>
      <c r="AE13" s="264"/>
    </row>
    <row r="14" spans="1:31" ht="15" customHeight="1" x14ac:dyDescent="0.25">
      <c r="A14" s="250" t="s">
        <v>950</v>
      </c>
      <c r="B14" s="266"/>
      <c r="C14" s="250">
        <v>10</v>
      </c>
      <c r="D14" s="250" t="s">
        <v>225</v>
      </c>
      <c r="E14" s="250" t="s">
        <v>1066</v>
      </c>
      <c r="F14" s="250"/>
      <c r="G14" s="250"/>
      <c r="H14" s="250"/>
      <c r="I14" s="257" t="s">
        <v>484</v>
      </c>
      <c r="J14" s="258" t="s">
        <v>93</v>
      </c>
      <c r="K14" s="252"/>
      <c r="L14" s="252"/>
      <c r="M14" s="252"/>
      <c r="N14" s="250"/>
      <c r="O14" s="250"/>
      <c r="P14" s="250"/>
      <c r="Q14" s="250"/>
      <c r="R14" s="250"/>
      <c r="S14" s="250"/>
      <c r="T14" s="250"/>
      <c r="U14" s="250"/>
      <c r="V14" s="250"/>
      <c r="W14" s="250"/>
      <c r="X14" s="250"/>
      <c r="Y14" s="250"/>
      <c r="Z14" s="250"/>
      <c r="AA14" s="250"/>
      <c r="AB14" s="250"/>
      <c r="AC14" s="250"/>
      <c r="AE14" s="264"/>
    </row>
    <row r="15" spans="1:31" ht="15" customHeight="1" x14ac:dyDescent="0.25">
      <c r="A15" s="250" t="s">
        <v>951</v>
      </c>
      <c r="B15" s="266"/>
      <c r="C15" s="250">
        <v>11</v>
      </c>
      <c r="D15" s="250" t="s">
        <v>225</v>
      </c>
      <c r="E15" s="250" t="s">
        <v>1067</v>
      </c>
      <c r="F15" s="250"/>
      <c r="G15" s="250"/>
      <c r="H15" s="250"/>
      <c r="I15" s="257" t="s">
        <v>485</v>
      </c>
      <c r="J15" s="262" t="s">
        <v>94</v>
      </c>
      <c r="K15" s="252"/>
      <c r="L15" s="252"/>
      <c r="M15" s="252"/>
      <c r="N15" s="250"/>
      <c r="O15" s="250"/>
      <c r="P15" s="250"/>
      <c r="Q15" s="250"/>
      <c r="R15" s="250"/>
      <c r="S15" s="250"/>
      <c r="T15" s="250"/>
      <c r="U15" s="250"/>
      <c r="V15" s="250"/>
      <c r="W15" s="250"/>
      <c r="X15" s="250"/>
      <c r="Y15" s="250"/>
      <c r="Z15" s="250"/>
      <c r="AA15" s="250"/>
      <c r="AB15" s="250"/>
      <c r="AC15" s="250"/>
      <c r="AE15" s="264"/>
    </row>
    <row r="16" spans="1:31" ht="15" customHeight="1" x14ac:dyDescent="0.25">
      <c r="A16" s="250" t="s">
        <v>952</v>
      </c>
      <c r="B16" s="250" t="s">
        <v>163</v>
      </c>
      <c r="C16" s="250">
        <v>12</v>
      </c>
      <c r="D16" s="250" t="s">
        <v>225</v>
      </c>
      <c r="E16" s="250" t="s">
        <v>1065</v>
      </c>
      <c r="F16" s="250"/>
      <c r="G16" s="250"/>
      <c r="H16" s="250"/>
      <c r="I16" s="257" t="s">
        <v>486</v>
      </c>
      <c r="J16" s="265" t="s">
        <v>95</v>
      </c>
      <c r="K16" s="252"/>
      <c r="L16" s="252"/>
      <c r="M16" s="252"/>
      <c r="N16" s="250"/>
      <c r="O16" s="250"/>
      <c r="P16" s="250"/>
      <c r="Q16" s="250"/>
      <c r="R16" s="250"/>
      <c r="S16" s="250"/>
      <c r="T16" s="250"/>
      <c r="U16" s="250"/>
      <c r="V16" s="250"/>
      <c r="W16" s="250"/>
      <c r="X16" s="250"/>
      <c r="Y16" s="250"/>
      <c r="Z16" s="250"/>
      <c r="AA16" s="250"/>
      <c r="AB16" s="250"/>
      <c r="AC16" s="250"/>
      <c r="AE16" s="264"/>
    </row>
    <row r="17" spans="1:31" ht="15" customHeight="1" x14ac:dyDescent="0.25">
      <c r="A17" s="250" t="s">
        <v>953</v>
      </c>
      <c r="B17" s="253" t="s">
        <v>156</v>
      </c>
      <c r="C17" s="250">
        <v>13</v>
      </c>
      <c r="D17" s="250" t="s">
        <v>225</v>
      </c>
      <c r="E17" s="250" t="s">
        <v>1064</v>
      </c>
      <c r="F17" s="250"/>
      <c r="G17" s="250"/>
      <c r="H17" s="250"/>
      <c r="I17" s="257" t="s">
        <v>487</v>
      </c>
      <c r="J17" s="267" t="s">
        <v>96</v>
      </c>
      <c r="K17" s="252"/>
      <c r="L17" s="252"/>
      <c r="M17" s="252"/>
      <c r="N17" s="250"/>
      <c r="O17" s="250"/>
      <c r="P17" s="250"/>
      <c r="Q17" s="250"/>
      <c r="R17" s="250"/>
      <c r="S17" s="250"/>
      <c r="T17" s="250"/>
      <c r="U17" s="250"/>
      <c r="V17" s="250"/>
      <c r="W17" s="250"/>
      <c r="X17" s="250"/>
      <c r="Y17" s="250"/>
      <c r="Z17" s="250"/>
      <c r="AA17" s="250"/>
      <c r="AB17" s="250"/>
      <c r="AC17" s="250"/>
      <c r="AE17" s="264"/>
    </row>
    <row r="18" spans="1:31" ht="15" customHeight="1" x14ac:dyDescent="0.25">
      <c r="A18" s="250" t="s">
        <v>954</v>
      </c>
      <c r="B18" s="250" t="s">
        <v>157</v>
      </c>
      <c r="C18" s="250">
        <v>14</v>
      </c>
      <c r="D18" s="250" t="s">
        <v>225</v>
      </c>
      <c r="E18" s="250"/>
      <c r="F18" s="250"/>
      <c r="G18" s="250"/>
      <c r="H18" s="250"/>
      <c r="I18" s="257" t="s">
        <v>488</v>
      </c>
      <c r="J18" s="258" t="s">
        <v>97</v>
      </c>
      <c r="K18" s="252"/>
      <c r="L18" s="252"/>
      <c r="M18" s="252"/>
      <c r="N18" s="250"/>
      <c r="O18" s="250"/>
      <c r="P18" s="250"/>
      <c r="Q18" s="250"/>
      <c r="R18" s="250"/>
      <c r="S18" s="250"/>
      <c r="T18" s="250"/>
      <c r="U18" s="250"/>
      <c r="V18" s="250"/>
      <c r="W18" s="250"/>
      <c r="X18" s="250"/>
      <c r="Y18" s="250"/>
      <c r="Z18" s="250"/>
      <c r="AA18" s="250"/>
      <c r="AB18" s="250"/>
      <c r="AC18" s="250"/>
      <c r="AE18" s="264"/>
    </row>
    <row r="19" spans="1:31" ht="15" customHeight="1" x14ac:dyDescent="0.25">
      <c r="A19" s="250" t="s">
        <v>955</v>
      </c>
      <c r="B19" s="250" t="s">
        <v>158</v>
      </c>
      <c r="C19" s="250">
        <v>15</v>
      </c>
      <c r="D19" s="250" t="s">
        <v>225</v>
      </c>
      <c r="E19" s="250"/>
      <c r="F19" s="250"/>
      <c r="G19" s="250"/>
      <c r="H19" s="250"/>
      <c r="I19" s="257" t="s">
        <v>489</v>
      </c>
      <c r="J19" s="262" t="s">
        <v>91</v>
      </c>
      <c r="K19" s="252"/>
      <c r="L19" s="252"/>
      <c r="M19" s="252"/>
      <c r="N19" s="250"/>
      <c r="O19" s="250"/>
      <c r="P19" s="250"/>
      <c r="Q19" s="250"/>
      <c r="R19" s="250"/>
      <c r="S19" s="250"/>
      <c r="T19" s="250"/>
      <c r="U19" s="250"/>
      <c r="V19" s="250"/>
      <c r="W19" s="250"/>
      <c r="X19" s="250"/>
      <c r="Y19" s="250"/>
      <c r="Z19" s="250"/>
      <c r="AA19" s="250"/>
      <c r="AB19" s="250"/>
      <c r="AC19" s="250"/>
      <c r="AE19" s="264"/>
    </row>
    <row r="20" spans="1:31" ht="15" customHeight="1" x14ac:dyDescent="0.25">
      <c r="A20" s="250" t="s">
        <v>956</v>
      </c>
      <c r="B20" s="250" t="s">
        <v>159</v>
      </c>
      <c r="C20" s="250">
        <v>16</v>
      </c>
      <c r="D20" s="250" t="s">
        <v>225</v>
      </c>
      <c r="E20" s="268" t="s">
        <v>613</v>
      </c>
      <c r="F20" s="269">
        <v>0.2</v>
      </c>
      <c r="G20" s="268"/>
      <c r="H20" s="250"/>
      <c r="I20" s="257" t="s">
        <v>490</v>
      </c>
      <c r="J20" s="265" t="s">
        <v>95</v>
      </c>
      <c r="K20" s="252"/>
      <c r="L20" s="252"/>
      <c r="M20" s="252"/>
      <c r="N20" s="250"/>
      <c r="O20" s="250"/>
      <c r="P20" s="250"/>
      <c r="Q20" s="250"/>
      <c r="R20" s="250"/>
      <c r="S20" s="250"/>
      <c r="T20" s="250"/>
      <c r="U20" s="250"/>
      <c r="V20" s="250"/>
      <c r="W20" s="250"/>
      <c r="X20" s="250"/>
      <c r="Y20" s="250"/>
      <c r="Z20" s="250"/>
      <c r="AA20" s="250"/>
      <c r="AB20" s="250"/>
      <c r="AC20" s="250"/>
      <c r="AE20" s="264"/>
    </row>
    <row r="21" spans="1:31" ht="15" customHeight="1" x14ac:dyDescent="0.25">
      <c r="A21" s="250" t="s">
        <v>957</v>
      </c>
      <c r="B21" s="250"/>
      <c r="C21" s="250">
        <v>17</v>
      </c>
      <c r="D21" s="250" t="s">
        <v>225</v>
      </c>
      <c r="E21" s="268" t="s">
        <v>612</v>
      </c>
      <c r="F21" s="270">
        <v>0.4</v>
      </c>
      <c r="G21" s="250"/>
      <c r="H21" s="250"/>
      <c r="I21" s="257" t="s">
        <v>491</v>
      </c>
      <c r="J21" s="267" t="s">
        <v>98</v>
      </c>
      <c r="K21" s="252"/>
      <c r="L21" s="252"/>
      <c r="M21" s="252"/>
      <c r="N21" s="250"/>
      <c r="O21" s="250"/>
      <c r="P21" s="250"/>
      <c r="Q21" s="250"/>
      <c r="R21" s="250"/>
      <c r="S21" s="250"/>
      <c r="T21" s="250"/>
      <c r="U21" s="250"/>
      <c r="V21" s="250"/>
      <c r="W21" s="250"/>
      <c r="X21" s="250"/>
      <c r="Y21" s="250"/>
      <c r="Z21" s="250"/>
      <c r="AA21" s="250"/>
      <c r="AB21" s="250"/>
      <c r="AC21" s="250"/>
      <c r="AE21" s="264"/>
    </row>
    <row r="22" spans="1:31" ht="15" customHeight="1" x14ac:dyDescent="0.25">
      <c r="A22" s="411" t="s">
        <v>958</v>
      </c>
      <c r="B22" s="250"/>
      <c r="C22" s="250">
        <v>18</v>
      </c>
      <c r="D22" s="250" t="s">
        <v>225</v>
      </c>
      <c r="E22" s="268" t="s">
        <v>611</v>
      </c>
      <c r="F22" s="270">
        <v>0.6</v>
      </c>
      <c r="G22" s="250"/>
      <c r="H22" s="250"/>
      <c r="I22" s="257" t="s">
        <v>492</v>
      </c>
      <c r="J22" s="267" t="s">
        <v>99</v>
      </c>
      <c r="K22" s="252"/>
      <c r="L22" s="252"/>
      <c r="M22" s="252"/>
      <c r="N22" s="250"/>
      <c r="O22" s="250"/>
      <c r="P22" s="250"/>
      <c r="Q22" s="250"/>
      <c r="R22" s="250"/>
      <c r="S22" s="250"/>
      <c r="T22" s="250"/>
      <c r="U22" s="250"/>
      <c r="V22" s="250"/>
      <c r="W22" s="250"/>
      <c r="X22" s="250"/>
      <c r="Y22" s="250"/>
      <c r="Z22" s="250"/>
      <c r="AA22" s="250"/>
      <c r="AB22" s="250"/>
      <c r="AC22" s="250"/>
      <c r="AE22" s="264"/>
    </row>
    <row r="23" spans="1:31" ht="15" customHeight="1" x14ac:dyDescent="0.25">
      <c r="A23" s="411" t="s">
        <v>959</v>
      </c>
      <c r="B23" s="250"/>
      <c r="C23" s="250">
        <v>19</v>
      </c>
      <c r="D23" s="250" t="s">
        <v>225</v>
      </c>
      <c r="E23" s="268" t="s">
        <v>610</v>
      </c>
      <c r="F23" s="270">
        <v>0.8</v>
      </c>
      <c r="G23" s="250"/>
      <c r="H23" s="250"/>
      <c r="I23" s="257" t="s">
        <v>493</v>
      </c>
      <c r="J23" s="262" t="s">
        <v>88</v>
      </c>
      <c r="K23" s="252"/>
      <c r="L23" s="252"/>
      <c r="M23" s="252"/>
      <c r="N23" s="250"/>
      <c r="O23" s="250"/>
      <c r="P23" s="250"/>
      <c r="Q23" s="250"/>
      <c r="R23" s="250"/>
      <c r="S23" s="250"/>
      <c r="T23" s="250"/>
      <c r="U23" s="250"/>
      <c r="V23" s="250"/>
      <c r="W23" s="250"/>
      <c r="X23" s="250"/>
      <c r="Y23" s="250"/>
      <c r="Z23" s="250"/>
      <c r="AA23" s="250"/>
      <c r="AB23" s="250"/>
      <c r="AC23" s="250"/>
      <c r="AE23" s="264"/>
    </row>
    <row r="24" spans="1:31" ht="15" customHeight="1" x14ac:dyDescent="0.25">
      <c r="A24" s="250" t="s">
        <v>866</v>
      </c>
      <c r="B24" s="250" t="s">
        <v>2059</v>
      </c>
      <c r="C24" s="250">
        <v>20</v>
      </c>
      <c r="D24" s="250" t="s">
        <v>225</v>
      </c>
      <c r="E24" s="268" t="s">
        <v>614</v>
      </c>
      <c r="F24" s="270">
        <v>1</v>
      </c>
      <c r="G24" s="250"/>
      <c r="H24" s="250"/>
      <c r="I24" s="257" t="s">
        <v>494</v>
      </c>
      <c r="J24" s="262" t="s">
        <v>100</v>
      </c>
      <c r="K24" s="252"/>
      <c r="L24" s="252"/>
      <c r="M24" s="252"/>
      <c r="N24" s="250"/>
      <c r="O24" s="250"/>
      <c r="P24" s="250"/>
      <c r="Q24" s="250"/>
      <c r="R24" s="250"/>
      <c r="S24" s="250"/>
      <c r="T24" s="250"/>
      <c r="U24" s="250"/>
      <c r="V24" s="250"/>
      <c r="W24" s="250"/>
      <c r="X24" s="250"/>
      <c r="Y24" s="250"/>
      <c r="Z24" s="250"/>
      <c r="AA24" s="250"/>
      <c r="AB24" s="250"/>
      <c r="AC24" s="250"/>
    </row>
    <row r="25" spans="1:31" ht="15" customHeight="1" x14ac:dyDescent="0.25">
      <c r="A25" s="250" t="s">
        <v>1060</v>
      </c>
      <c r="B25" s="250" t="s">
        <v>763</v>
      </c>
      <c r="C25" s="250">
        <v>21</v>
      </c>
      <c r="D25" s="250" t="s">
        <v>225</v>
      </c>
      <c r="E25" s="250"/>
      <c r="F25" s="250"/>
      <c r="G25" s="250"/>
      <c r="H25" s="250"/>
      <c r="I25" s="257" t="s">
        <v>495</v>
      </c>
      <c r="J25" s="265" t="s">
        <v>101</v>
      </c>
      <c r="K25" s="252"/>
      <c r="L25" s="252"/>
      <c r="M25" s="252"/>
      <c r="N25" s="250"/>
      <c r="O25" s="250"/>
      <c r="P25" s="250"/>
      <c r="Q25" s="250"/>
      <c r="R25" s="250"/>
      <c r="S25" s="250"/>
      <c r="T25" s="250"/>
      <c r="U25" s="250"/>
      <c r="V25" s="250"/>
      <c r="W25" s="250"/>
      <c r="X25" s="250"/>
      <c r="Y25" s="250"/>
      <c r="Z25" s="250"/>
      <c r="AA25" s="250"/>
      <c r="AB25" s="250"/>
      <c r="AC25" s="250"/>
    </row>
    <row r="26" spans="1:31" ht="15" customHeight="1" x14ac:dyDescent="0.25">
      <c r="B26" s="250" t="s">
        <v>764</v>
      </c>
      <c r="C26" s="250">
        <v>22</v>
      </c>
      <c r="D26" s="250" t="s">
        <v>225</v>
      </c>
      <c r="E26" s="250"/>
      <c r="F26" s="250"/>
      <c r="G26" s="250"/>
      <c r="H26" s="250"/>
      <c r="I26" s="257" t="s">
        <v>496</v>
      </c>
      <c r="J26" s="267" t="s">
        <v>99</v>
      </c>
      <c r="K26" s="252"/>
      <c r="L26" s="252"/>
      <c r="M26" s="252"/>
      <c r="N26" s="250"/>
      <c r="O26" s="250"/>
      <c r="P26" s="250"/>
      <c r="Q26" s="250"/>
      <c r="R26" s="250"/>
      <c r="S26" s="250"/>
      <c r="T26" s="250"/>
      <c r="U26" s="250"/>
      <c r="V26" s="250"/>
      <c r="W26" s="250"/>
      <c r="X26" s="250"/>
      <c r="Y26" s="250"/>
      <c r="Z26" s="250"/>
      <c r="AA26" s="250"/>
      <c r="AB26" s="250"/>
      <c r="AC26" s="250"/>
    </row>
    <row r="27" spans="1:31" ht="15" customHeight="1" x14ac:dyDescent="0.25">
      <c r="A27" s="250" t="s">
        <v>573</v>
      </c>
      <c r="B27" s="250" t="s">
        <v>765</v>
      </c>
      <c r="C27" s="250">
        <v>23</v>
      </c>
      <c r="D27" s="250" t="s">
        <v>225</v>
      </c>
      <c r="E27" s="250"/>
      <c r="F27" s="250"/>
      <c r="G27" s="250"/>
      <c r="H27" s="250"/>
      <c r="I27" s="257" t="s">
        <v>497</v>
      </c>
      <c r="J27" s="267" t="s">
        <v>102</v>
      </c>
      <c r="K27" s="252"/>
      <c r="L27" s="252"/>
      <c r="M27" s="252"/>
      <c r="N27" s="250"/>
      <c r="O27" s="250"/>
      <c r="P27" s="250"/>
      <c r="Q27" s="250"/>
      <c r="R27" s="250"/>
      <c r="S27" s="250"/>
      <c r="T27" s="250"/>
      <c r="U27" s="250"/>
      <c r="V27" s="250"/>
      <c r="W27" s="250"/>
      <c r="X27" s="250"/>
      <c r="Y27" s="250"/>
      <c r="Z27" s="250"/>
      <c r="AA27" s="250"/>
      <c r="AB27" s="250"/>
      <c r="AC27" s="250"/>
    </row>
    <row r="28" spans="1:31" ht="15" customHeight="1" x14ac:dyDescent="0.25">
      <c r="A28" s="250" t="s">
        <v>574</v>
      </c>
      <c r="B28" s="250" t="s">
        <v>36</v>
      </c>
      <c r="C28" s="250">
        <v>24</v>
      </c>
      <c r="D28" s="250" t="s">
        <v>225</v>
      </c>
      <c r="E28" s="250" t="s">
        <v>568</v>
      </c>
      <c r="F28" s="270">
        <v>1</v>
      </c>
      <c r="G28" s="250"/>
      <c r="H28" s="250"/>
      <c r="I28" s="257" t="s">
        <v>326</v>
      </c>
      <c r="J28" s="265" t="s">
        <v>175</v>
      </c>
      <c r="K28" s="252"/>
      <c r="L28" s="252"/>
      <c r="M28" s="252"/>
      <c r="N28" s="250"/>
      <c r="O28" s="250"/>
      <c r="P28" s="250"/>
      <c r="Q28" s="250"/>
      <c r="R28" s="250"/>
      <c r="S28" s="250"/>
      <c r="T28" s="250"/>
      <c r="U28" s="250"/>
      <c r="V28" s="250"/>
      <c r="W28" s="250"/>
      <c r="X28" s="250"/>
      <c r="Y28" s="250"/>
      <c r="Z28" s="250"/>
      <c r="AA28" s="250"/>
      <c r="AB28" s="250"/>
      <c r="AC28" s="250"/>
    </row>
    <row r="29" spans="1:31" ht="15" customHeight="1" x14ac:dyDescent="0.25">
      <c r="A29" s="250"/>
      <c r="B29" s="250"/>
      <c r="C29" s="250">
        <v>25</v>
      </c>
      <c r="D29" s="250" t="s">
        <v>225</v>
      </c>
      <c r="E29" s="250" t="s">
        <v>572</v>
      </c>
      <c r="F29" s="270">
        <v>0.8</v>
      </c>
      <c r="G29" s="250"/>
      <c r="H29" s="250"/>
      <c r="I29" s="257" t="s">
        <v>327</v>
      </c>
      <c r="J29" s="262" t="s">
        <v>176</v>
      </c>
      <c r="K29" s="252"/>
      <c r="L29" s="252"/>
      <c r="M29" s="252"/>
      <c r="N29" s="250"/>
      <c r="O29" s="250"/>
      <c r="P29" s="250"/>
      <c r="Q29" s="250"/>
      <c r="R29" s="250"/>
      <c r="S29" s="250"/>
      <c r="T29" s="250"/>
      <c r="U29" s="250"/>
      <c r="V29" s="250"/>
      <c r="W29" s="250"/>
      <c r="X29" s="250"/>
      <c r="Y29" s="250"/>
      <c r="Z29" s="250"/>
      <c r="AA29" s="250"/>
      <c r="AB29" s="250"/>
      <c r="AC29" s="250"/>
    </row>
    <row r="30" spans="1:31" ht="15" customHeight="1" x14ac:dyDescent="0.25">
      <c r="A30" s="250" t="s">
        <v>703</v>
      </c>
      <c r="B30" s="250"/>
      <c r="C30" s="250">
        <v>26</v>
      </c>
      <c r="D30" s="250" t="s">
        <v>225</v>
      </c>
      <c r="E30" s="250" t="s">
        <v>569</v>
      </c>
      <c r="F30" s="270">
        <v>0.6</v>
      </c>
      <c r="G30" s="250"/>
      <c r="H30" s="250"/>
      <c r="I30" s="257" t="s">
        <v>328</v>
      </c>
      <c r="J30" s="258" t="s">
        <v>173</v>
      </c>
      <c r="K30" s="252"/>
      <c r="L30" s="252"/>
      <c r="M30" s="252"/>
      <c r="N30" s="250"/>
      <c r="O30" s="250"/>
      <c r="P30" s="250"/>
      <c r="Q30" s="250"/>
      <c r="R30" s="250"/>
      <c r="S30" s="250"/>
      <c r="T30" s="250"/>
      <c r="U30" s="250"/>
      <c r="V30" s="250"/>
      <c r="W30" s="250"/>
      <c r="X30" s="250"/>
      <c r="Y30" s="250"/>
      <c r="Z30" s="250"/>
      <c r="AA30" s="250"/>
      <c r="AB30" s="250"/>
      <c r="AC30" s="250"/>
    </row>
    <row r="31" spans="1:31" ht="15" customHeight="1" x14ac:dyDescent="0.25">
      <c r="A31" s="250" t="s">
        <v>581</v>
      </c>
      <c r="B31" s="250" t="s">
        <v>770</v>
      </c>
      <c r="C31" s="250">
        <v>27</v>
      </c>
      <c r="D31" s="250" t="s">
        <v>225</v>
      </c>
      <c r="E31" s="250" t="s">
        <v>571</v>
      </c>
      <c r="F31" s="270">
        <v>0.4</v>
      </c>
      <c r="G31" s="250"/>
      <c r="H31" s="250"/>
      <c r="I31" s="257" t="s">
        <v>329</v>
      </c>
      <c r="J31" s="265" t="s">
        <v>177</v>
      </c>
      <c r="K31" s="252"/>
      <c r="L31" s="252"/>
      <c r="M31" s="252"/>
      <c r="N31" s="250"/>
      <c r="O31" s="250"/>
      <c r="P31" s="250"/>
      <c r="Q31" s="250"/>
      <c r="R31" s="250"/>
      <c r="S31" s="250"/>
      <c r="T31" s="250"/>
      <c r="U31" s="250"/>
      <c r="V31" s="250"/>
      <c r="W31" s="250"/>
      <c r="X31" s="250"/>
      <c r="Y31" s="250"/>
      <c r="Z31" s="250"/>
      <c r="AA31" s="250"/>
      <c r="AB31" s="250"/>
      <c r="AC31" s="250"/>
    </row>
    <row r="32" spans="1:31" ht="15" customHeight="1" x14ac:dyDescent="0.25">
      <c r="A32" s="250" t="s">
        <v>582</v>
      </c>
      <c r="B32" s="250" t="s">
        <v>771</v>
      </c>
      <c r="C32" s="250">
        <v>28</v>
      </c>
      <c r="D32" s="250" t="s">
        <v>225</v>
      </c>
      <c r="E32" s="250" t="s">
        <v>570</v>
      </c>
      <c r="F32" s="270">
        <v>0.2</v>
      </c>
      <c r="G32" s="250"/>
      <c r="H32" s="250"/>
      <c r="I32" s="257" t="s">
        <v>330</v>
      </c>
      <c r="J32" s="262" t="s">
        <v>174</v>
      </c>
      <c r="K32" s="252"/>
      <c r="L32" s="252"/>
      <c r="M32" s="252"/>
      <c r="N32" s="250"/>
      <c r="O32" s="250"/>
      <c r="P32" s="250"/>
      <c r="Q32" s="250"/>
      <c r="R32" s="250"/>
      <c r="S32" s="250"/>
      <c r="T32" s="250"/>
      <c r="U32" s="250"/>
      <c r="V32" s="250"/>
      <c r="W32" s="250"/>
      <c r="X32" s="250"/>
      <c r="Y32" s="250"/>
      <c r="Z32" s="250"/>
      <c r="AA32" s="250"/>
      <c r="AB32" s="250"/>
      <c r="AC32" s="250"/>
    </row>
    <row r="33" spans="1:40" ht="15" customHeight="1" x14ac:dyDescent="0.25">
      <c r="A33" s="250"/>
      <c r="B33" s="250" t="s">
        <v>772</v>
      </c>
      <c r="C33" s="250">
        <v>29</v>
      </c>
      <c r="D33" s="250" t="s">
        <v>225</v>
      </c>
      <c r="E33" s="268" t="s">
        <v>777</v>
      </c>
      <c r="F33" s="250">
        <v>5</v>
      </c>
      <c r="G33" s="250"/>
      <c r="H33" s="250"/>
      <c r="I33" s="257" t="s">
        <v>331</v>
      </c>
      <c r="J33" s="258" t="s">
        <v>178</v>
      </c>
      <c r="K33" s="252"/>
      <c r="L33" s="1750" t="s">
        <v>296</v>
      </c>
      <c r="M33" s="1750"/>
      <c r="N33" s="1750"/>
      <c r="O33" s="250"/>
      <c r="P33" s="250"/>
      <c r="Q33" s="250"/>
      <c r="R33" s="250"/>
      <c r="S33" s="250"/>
      <c r="T33" s="250"/>
      <c r="U33" s="250"/>
      <c r="V33" s="250"/>
      <c r="W33" s="250"/>
      <c r="X33" s="250"/>
      <c r="Y33" s="250"/>
      <c r="Z33" s="250"/>
      <c r="AA33" s="250"/>
      <c r="AB33" s="250"/>
      <c r="AC33" s="250"/>
    </row>
    <row r="34" spans="1:40" ht="15" customHeight="1" x14ac:dyDescent="0.25">
      <c r="A34" s="250" t="s">
        <v>587</v>
      </c>
      <c r="B34" s="250" t="s">
        <v>773</v>
      </c>
      <c r="C34" s="250">
        <v>30</v>
      </c>
      <c r="D34" s="250" t="s">
        <v>225</v>
      </c>
      <c r="E34" s="250" t="s">
        <v>778</v>
      </c>
      <c r="F34" s="250">
        <v>10</v>
      </c>
      <c r="G34" s="250"/>
      <c r="H34" s="250"/>
      <c r="I34" s="257" t="s">
        <v>332</v>
      </c>
      <c r="J34" s="265" t="s">
        <v>179</v>
      </c>
      <c r="K34" s="252"/>
      <c r="L34" s="252">
        <v>25</v>
      </c>
      <c r="M34" s="252">
        <v>15</v>
      </c>
      <c r="N34" s="250">
        <v>10</v>
      </c>
      <c r="O34" s="252">
        <v>25</v>
      </c>
      <c r="P34" s="252">
        <v>15</v>
      </c>
      <c r="Q34" s="250"/>
      <c r="R34" s="250" t="s">
        <v>304</v>
      </c>
      <c r="S34" s="250"/>
      <c r="T34" s="250"/>
      <c r="U34" s="250"/>
      <c r="V34" s="250"/>
      <c r="W34" s="250"/>
      <c r="X34" s="250"/>
      <c r="Y34" s="250"/>
      <c r="Z34" s="250"/>
      <c r="AA34" s="250"/>
      <c r="AB34" s="250"/>
      <c r="AC34" s="250"/>
    </row>
    <row r="35" spans="1:40" ht="15" customHeight="1" x14ac:dyDescent="0.25">
      <c r="A35" s="250" t="s">
        <v>588</v>
      </c>
      <c r="B35" s="250" t="s">
        <v>774</v>
      </c>
      <c r="C35" s="250">
        <v>31</v>
      </c>
      <c r="D35" s="250" t="s">
        <v>225</v>
      </c>
      <c r="E35" s="250" t="s">
        <v>779</v>
      </c>
      <c r="F35" s="250">
        <v>20</v>
      </c>
      <c r="G35" s="250"/>
      <c r="H35" s="250"/>
      <c r="I35" s="257" t="s">
        <v>333</v>
      </c>
      <c r="J35" s="262" t="s">
        <v>180</v>
      </c>
      <c r="K35" s="252"/>
      <c r="L35" s="252">
        <v>0</v>
      </c>
      <c r="M35" s="252">
        <v>0</v>
      </c>
      <c r="N35" s="250">
        <v>0</v>
      </c>
      <c r="O35" s="252">
        <v>0</v>
      </c>
      <c r="P35" s="252">
        <v>0</v>
      </c>
      <c r="Q35" s="250"/>
      <c r="R35" s="250" t="s">
        <v>345</v>
      </c>
      <c r="S35" s="250"/>
      <c r="T35" s="250"/>
      <c r="U35" s="250"/>
      <c r="V35" s="250"/>
      <c r="W35" s="250"/>
      <c r="X35" s="250"/>
      <c r="Y35" s="250"/>
      <c r="Z35" s="250"/>
      <c r="AA35" s="250"/>
      <c r="AB35" s="250"/>
      <c r="AC35" s="250"/>
    </row>
    <row r="36" spans="1:40" ht="15" customHeight="1" x14ac:dyDescent="0.25">
      <c r="A36" s="250" t="s">
        <v>589</v>
      </c>
      <c r="B36" s="250" t="s">
        <v>775</v>
      </c>
      <c r="C36" s="250">
        <v>32</v>
      </c>
      <c r="D36" s="250" t="s">
        <v>225</v>
      </c>
      <c r="E36" s="250"/>
      <c r="F36" s="250"/>
      <c r="G36" s="250"/>
      <c r="H36" s="250"/>
      <c r="I36" s="257" t="s">
        <v>334</v>
      </c>
      <c r="J36" s="258" t="s">
        <v>181</v>
      </c>
      <c r="K36" s="252"/>
      <c r="L36" s="252"/>
      <c r="M36" s="252"/>
      <c r="N36" s="250"/>
      <c r="O36" s="250"/>
      <c r="P36" s="250"/>
      <c r="Q36" s="250"/>
      <c r="R36" s="250" t="s">
        <v>346</v>
      </c>
      <c r="S36" s="250"/>
      <c r="T36" s="250" t="s">
        <v>301</v>
      </c>
      <c r="U36" s="250"/>
      <c r="V36" s="252" t="s">
        <v>228</v>
      </c>
      <c r="W36" s="250" t="s">
        <v>349</v>
      </c>
      <c r="X36" s="250"/>
      <c r="Y36" s="250"/>
      <c r="Z36" s="250"/>
      <c r="AA36" s="250"/>
      <c r="AB36" s="250"/>
      <c r="AC36" s="250"/>
    </row>
    <row r="37" spans="1:40" ht="15" customHeight="1" x14ac:dyDescent="0.25">
      <c r="A37" s="250" t="s">
        <v>590</v>
      </c>
      <c r="B37" s="250" t="s">
        <v>776</v>
      </c>
      <c r="C37" s="250">
        <v>33</v>
      </c>
      <c r="D37" s="250" t="s">
        <v>225</v>
      </c>
      <c r="E37" s="250"/>
      <c r="F37" s="250"/>
      <c r="G37" s="250"/>
      <c r="H37" s="250"/>
      <c r="I37" s="257" t="s">
        <v>335</v>
      </c>
      <c r="J37" s="265" t="s">
        <v>182</v>
      </c>
      <c r="K37" s="252"/>
      <c r="L37" s="252"/>
      <c r="M37" s="252"/>
      <c r="N37" s="250"/>
      <c r="O37" s="250"/>
      <c r="P37" s="250"/>
      <c r="Q37" s="250"/>
      <c r="R37" s="250" t="s">
        <v>347</v>
      </c>
      <c r="S37" s="271" t="s">
        <v>262</v>
      </c>
      <c r="T37" s="250" t="s">
        <v>261</v>
      </c>
      <c r="U37" s="250"/>
      <c r="V37" s="252" t="s">
        <v>74</v>
      </c>
      <c r="W37" s="250" t="s">
        <v>350</v>
      </c>
      <c r="X37" s="250"/>
      <c r="Y37" s="250"/>
      <c r="Z37" s="250"/>
      <c r="AA37" s="250"/>
      <c r="AB37" s="250"/>
      <c r="AC37" s="250"/>
    </row>
    <row r="38" spans="1:40" ht="15" customHeight="1" x14ac:dyDescent="0.25">
      <c r="A38" s="250"/>
      <c r="B38" s="250"/>
      <c r="C38" s="250">
        <v>34</v>
      </c>
      <c r="D38" s="250" t="s">
        <v>225</v>
      </c>
      <c r="E38" s="250" t="s">
        <v>650</v>
      </c>
      <c r="F38" s="250"/>
      <c r="G38" s="250"/>
      <c r="H38" s="250"/>
      <c r="I38" s="257" t="s">
        <v>336</v>
      </c>
      <c r="J38" s="265" t="s">
        <v>177</v>
      </c>
      <c r="K38" s="252"/>
      <c r="L38" s="252"/>
      <c r="M38" s="252"/>
      <c r="N38" s="250"/>
      <c r="O38" s="250"/>
      <c r="P38" s="250"/>
      <c r="Q38" s="250"/>
      <c r="R38" s="250" t="s">
        <v>348</v>
      </c>
      <c r="S38" s="271" t="s">
        <v>264</v>
      </c>
      <c r="T38" s="250" t="s">
        <v>263</v>
      </c>
      <c r="U38" s="250"/>
      <c r="V38" s="252" t="s">
        <v>225</v>
      </c>
      <c r="W38" s="250" t="s">
        <v>351</v>
      </c>
      <c r="X38" s="250"/>
      <c r="Y38" s="250"/>
      <c r="Z38" s="250"/>
      <c r="AA38" s="250"/>
      <c r="AB38" s="250"/>
      <c r="AC38" s="250"/>
    </row>
    <row r="39" spans="1:40" ht="15" customHeight="1" x14ac:dyDescent="0.25">
      <c r="A39" s="250" t="s">
        <v>648</v>
      </c>
      <c r="B39" s="250"/>
      <c r="C39" s="250">
        <v>35</v>
      </c>
      <c r="D39" s="250" t="s">
        <v>225</v>
      </c>
      <c r="E39" s="268" t="s">
        <v>651</v>
      </c>
      <c r="F39" s="250" t="s">
        <v>807</v>
      </c>
      <c r="G39" s="250"/>
      <c r="H39" s="250"/>
      <c r="I39" s="257" t="s">
        <v>337</v>
      </c>
      <c r="J39" s="262" t="s">
        <v>183</v>
      </c>
      <c r="K39" s="252"/>
      <c r="L39" s="272" t="s">
        <v>228</v>
      </c>
      <c r="M39" s="252" t="s">
        <v>189</v>
      </c>
      <c r="N39" s="250">
        <v>0</v>
      </c>
      <c r="O39" s="273" t="s">
        <v>352</v>
      </c>
      <c r="P39" s="274" t="s">
        <v>563</v>
      </c>
      <c r="Q39" s="250">
        <v>100</v>
      </c>
      <c r="R39" s="252" t="s">
        <v>297</v>
      </c>
      <c r="S39" s="271" t="s">
        <v>265</v>
      </c>
      <c r="T39" s="252" t="s">
        <v>303</v>
      </c>
      <c r="U39" s="250"/>
      <c r="V39" s="250"/>
      <c r="W39" s="250"/>
      <c r="X39" s="250"/>
      <c r="Y39" s="250"/>
      <c r="Z39" s="250"/>
      <c r="AA39" s="250"/>
      <c r="AB39" s="250"/>
      <c r="AC39" s="250"/>
    </row>
    <row r="40" spans="1:40" ht="15" customHeight="1" x14ac:dyDescent="0.25">
      <c r="A40" s="250" t="s">
        <v>646</v>
      </c>
      <c r="B40" s="250"/>
      <c r="C40" s="250">
        <v>36</v>
      </c>
      <c r="D40" s="250" t="s">
        <v>225</v>
      </c>
      <c r="E40" s="268" t="s">
        <v>652</v>
      </c>
      <c r="F40" s="250" t="s">
        <v>806</v>
      </c>
      <c r="G40" s="250"/>
      <c r="H40" s="250"/>
      <c r="I40" s="257" t="s">
        <v>338</v>
      </c>
      <c r="J40" s="265" t="s">
        <v>341</v>
      </c>
      <c r="K40" s="252"/>
      <c r="L40" s="275" t="s">
        <v>74</v>
      </c>
      <c r="M40" s="252" t="s">
        <v>39</v>
      </c>
      <c r="N40" s="250">
        <v>1</v>
      </c>
      <c r="O40" s="273" t="s">
        <v>353</v>
      </c>
      <c r="P40" s="276" t="s">
        <v>564</v>
      </c>
      <c r="Q40" s="250">
        <v>50</v>
      </c>
      <c r="R40" s="252" t="s">
        <v>298</v>
      </c>
      <c r="S40" s="271" t="s">
        <v>300</v>
      </c>
      <c r="T40" s="252" t="s">
        <v>271</v>
      </c>
      <c r="U40" s="250"/>
      <c r="V40" s="250"/>
      <c r="W40" s="250"/>
      <c r="X40" s="250"/>
      <c r="Y40" s="250"/>
      <c r="Z40" s="250"/>
      <c r="AA40" s="250"/>
      <c r="AB40" s="250"/>
      <c r="AC40" s="250"/>
    </row>
    <row r="41" spans="1:40" ht="15" customHeight="1" x14ac:dyDescent="0.25">
      <c r="A41" s="250" t="s">
        <v>647</v>
      </c>
      <c r="B41" s="250"/>
      <c r="C41" s="250">
        <v>37</v>
      </c>
      <c r="D41" s="250" t="s">
        <v>225</v>
      </c>
      <c r="E41" s="268" t="s">
        <v>653</v>
      </c>
      <c r="F41" s="250" t="s">
        <v>587</v>
      </c>
      <c r="G41" s="250"/>
      <c r="H41" s="250"/>
      <c r="I41" s="257" t="s">
        <v>339</v>
      </c>
      <c r="J41" s="265" t="s">
        <v>182</v>
      </c>
      <c r="K41" s="252"/>
      <c r="L41" s="277" t="s">
        <v>225</v>
      </c>
      <c r="M41" s="252"/>
      <c r="N41" s="250">
        <v>2</v>
      </c>
      <c r="O41" s="273" t="s">
        <v>354</v>
      </c>
      <c r="P41" s="273"/>
      <c r="Q41" s="250">
        <v>0</v>
      </c>
      <c r="R41" s="252" t="s">
        <v>299</v>
      </c>
      <c r="S41" s="250"/>
      <c r="T41" s="250" t="s">
        <v>302</v>
      </c>
      <c r="U41" s="250"/>
      <c r="V41" s="250"/>
      <c r="W41" s="250"/>
      <c r="X41" s="250"/>
      <c r="Y41" s="250"/>
      <c r="Z41" s="250"/>
      <c r="AA41" s="250"/>
      <c r="AB41" s="250"/>
      <c r="AC41" s="250"/>
    </row>
    <row r="42" spans="1:40" ht="15" customHeight="1" x14ac:dyDescent="0.25">
      <c r="A42" s="250"/>
      <c r="B42" s="250"/>
      <c r="C42" s="250">
        <v>38</v>
      </c>
      <c r="D42" s="250" t="s">
        <v>225</v>
      </c>
      <c r="E42" s="268" t="s">
        <v>654</v>
      </c>
      <c r="F42" s="250" t="s">
        <v>1063</v>
      </c>
      <c r="G42" s="250"/>
      <c r="H42" s="250"/>
      <c r="I42" s="257" t="s">
        <v>340</v>
      </c>
      <c r="J42" s="265" t="s">
        <v>177</v>
      </c>
      <c r="K42" s="252"/>
      <c r="L42" s="252"/>
      <c r="M42" s="252"/>
      <c r="N42" s="250"/>
      <c r="O42" s="250"/>
      <c r="P42" s="250"/>
      <c r="Q42" s="250"/>
      <c r="R42" s="250"/>
      <c r="S42" s="250"/>
      <c r="T42" s="250"/>
      <c r="U42" s="250"/>
      <c r="V42" s="250"/>
      <c r="W42" s="250"/>
      <c r="X42" s="250"/>
      <c r="Y42" s="250"/>
      <c r="Z42" s="250"/>
      <c r="AA42" s="250"/>
      <c r="AB42" s="250"/>
      <c r="AC42" s="250"/>
    </row>
    <row r="43" spans="1:40" ht="18" customHeight="1" x14ac:dyDescent="0.25">
      <c r="A43" s="250" t="s">
        <v>702</v>
      </c>
      <c r="B43" s="250"/>
      <c r="C43" s="250">
        <v>39</v>
      </c>
      <c r="D43" s="250" t="s">
        <v>225</v>
      </c>
      <c r="E43" s="268" t="s">
        <v>655</v>
      </c>
      <c r="F43" s="250" t="s">
        <v>588</v>
      </c>
      <c r="G43" s="250"/>
      <c r="H43" s="250"/>
      <c r="I43" s="250"/>
      <c r="J43" s="278"/>
      <c r="K43" s="252"/>
      <c r="L43" s="279" t="s">
        <v>260</v>
      </c>
      <c r="M43" s="252"/>
      <c r="N43" s="250"/>
      <c r="O43" s="250"/>
      <c r="P43" s="250"/>
      <c r="Q43" s="250"/>
      <c r="R43" s="250"/>
      <c r="S43" s="250"/>
      <c r="T43" s="250"/>
      <c r="U43" s="250"/>
      <c r="V43" s="250"/>
      <c r="W43" s="250"/>
      <c r="X43" s="250"/>
      <c r="Y43" s="250"/>
      <c r="Z43" s="250"/>
      <c r="AA43" s="250"/>
      <c r="AB43" s="250"/>
      <c r="AC43" s="250"/>
    </row>
    <row r="44" spans="1:40" ht="18" customHeight="1" x14ac:dyDescent="0.25">
      <c r="A44" s="250" t="s">
        <v>260</v>
      </c>
      <c r="B44" s="250"/>
      <c r="C44" s="250">
        <v>40</v>
      </c>
      <c r="D44" s="250" t="s">
        <v>225</v>
      </c>
      <c r="E44" s="268" t="s">
        <v>656</v>
      </c>
      <c r="F44" s="250" t="s">
        <v>589</v>
      </c>
      <c r="G44" s="250"/>
      <c r="H44" s="250"/>
      <c r="I44" s="250"/>
      <c r="J44" s="278"/>
      <c r="K44" s="252"/>
      <c r="L44" s="252"/>
      <c r="M44" s="252"/>
      <c r="N44" s="250"/>
      <c r="O44" s="250"/>
      <c r="P44" s="250"/>
      <c r="Q44" s="250"/>
      <c r="R44" s="250"/>
      <c r="S44" s="250"/>
      <c r="T44" s="250"/>
      <c r="U44" s="250"/>
      <c r="V44" s="250"/>
      <c r="W44" s="250"/>
      <c r="X44" s="250"/>
      <c r="Y44" s="250"/>
      <c r="Z44" s="250"/>
      <c r="AA44" s="250"/>
      <c r="AB44" s="250"/>
      <c r="AC44" s="250"/>
    </row>
    <row r="45" spans="1:40" ht="18" customHeight="1" x14ac:dyDescent="0.25">
      <c r="A45" s="250"/>
      <c r="B45" s="250"/>
      <c r="C45" s="250">
        <v>41</v>
      </c>
      <c r="D45" s="250" t="s">
        <v>225</v>
      </c>
      <c r="E45" s="268" t="s">
        <v>657</v>
      </c>
      <c r="F45" s="250" t="s">
        <v>590</v>
      </c>
      <c r="G45" s="250"/>
      <c r="H45" s="250"/>
      <c r="I45" s="250"/>
      <c r="J45" s="278"/>
      <c r="K45" s="252"/>
      <c r="L45" s="252"/>
      <c r="M45" s="252"/>
      <c r="N45" s="250"/>
      <c r="O45" s="250"/>
      <c r="P45" s="250"/>
      <c r="Q45" s="250"/>
      <c r="R45" s="250"/>
      <c r="S45" s="250"/>
      <c r="T45" s="250"/>
      <c r="U45" s="250"/>
      <c r="V45" s="250"/>
      <c r="W45" s="250"/>
      <c r="X45" s="250"/>
      <c r="Y45" s="250"/>
      <c r="Z45" s="250"/>
      <c r="AA45" s="250"/>
      <c r="AB45" s="250"/>
      <c r="AC45" s="250"/>
    </row>
    <row r="46" spans="1:40" ht="18" customHeight="1" thickBot="1" x14ac:dyDescent="0.3">
      <c r="A46" s="250" t="s">
        <v>268</v>
      </c>
      <c r="B46" s="250"/>
      <c r="C46" s="250">
        <v>42</v>
      </c>
      <c r="D46" s="250" t="s">
        <v>225</v>
      </c>
      <c r="E46" s="268" t="s">
        <v>658</v>
      </c>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row>
    <row r="47" spans="1:40" ht="18" customHeight="1" x14ac:dyDescent="0.25">
      <c r="A47" s="250" t="s">
        <v>802</v>
      </c>
      <c r="B47" s="250"/>
      <c r="C47" s="250">
        <v>43</v>
      </c>
      <c r="D47" s="250" t="s">
        <v>225</v>
      </c>
      <c r="E47" s="268" t="s">
        <v>659</v>
      </c>
      <c r="F47" s="250"/>
      <c r="G47" s="280" t="s">
        <v>160</v>
      </c>
      <c r="H47" s="281"/>
      <c r="I47" s="281"/>
      <c r="J47" s="281"/>
      <c r="K47" s="281"/>
      <c r="L47" s="281"/>
      <c r="M47" s="281"/>
      <c r="N47" s="281"/>
      <c r="O47" s="281"/>
      <c r="P47" s="281"/>
      <c r="Q47" s="281"/>
      <c r="R47" s="282"/>
      <c r="S47" s="250"/>
      <c r="T47" s="1760" t="s">
        <v>161</v>
      </c>
      <c r="U47" s="1761"/>
      <c r="V47" s="1761"/>
      <c r="W47" s="1761"/>
      <c r="X47" s="1761"/>
      <c r="Y47" s="1761"/>
      <c r="Z47" s="1761"/>
      <c r="AA47" s="1761"/>
      <c r="AB47" s="1761"/>
      <c r="AC47" s="1762"/>
      <c r="AE47" s="1751" t="s">
        <v>162</v>
      </c>
      <c r="AF47" s="1538"/>
      <c r="AG47" s="1538"/>
      <c r="AH47" s="1538"/>
      <c r="AI47" s="1538"/>
      <c r="AJ47" s="1538"/>
      <c r="AK47" s="1538"/>
      <c r="AL47" s="1538"/>
      <c r="AM47" s="1538"/>
      <c r="AN47" s="1752"/>
    </row>
    <row r="48" spans="1:40" ht="18" customHeight="1" x14ac:dyDescent="0.25">
      <c r="A48" s="250" t="s">
        <v>804</v>
      </c>
      <c r="B48" s="250"/>
      <c r="C48" s="250">
        <v>44</v>
      </c>
      <c r="D48" s="250" t="s">
        <v>225</v>
      </c>
      <c r="E48" s="268" t="s">
        <v>660</v>
      </c>
      <c r="F48" s="250"/>
      <c r="G48" s="283" t="s">
        <v>81</v>
      </c>
      <c r="H48" s="251"/>
      <c r="I48" s="250" t="s">
        <v>82</v>
      </c>
      <c r="J48" s="284" t="s">
        <v>77</v>
      </c>
      <c r="K48" s="284" t="s">
        <v>79</v>
      </c>
      <c r="L48" s="1757" t="s">
        <v>80</v>
      </c>
      <c r="M48" s="1757"/>
      <c r="N48" s="284" t="s">
        <v>78</v>
      </c>
      <c r="O48" s="284" t="s">
        <v>83</v>
      </c>
      <c r="P48" s="284"/>
      <c r="Q48" s="1758" t="s">
        <v>80</v>
      </c>
      <c r="R48" s="1759"/>
      <c r="S48" s="250"/>
      <c r="T48" s="283" t="s">
        <v>81</v>
      </c>
      <c r="U48" s="250" t="s">
        <v>82</v>
      </c>
      <c r="V48" s="284" t="s">
        <v>77</v>
      </c>
      <c r="W48" s="284" t="s">
        <v>79</v>
      </c>
      <c r="X48" s="1757" t="s">
        <v>80</v>
      </c>
      <c r="Y48" s="1757"/>
      <c r="Z48" s="284" t="s">
        <v>78</v>
      </c>
      <c r="AA48" s="284" t="s">
        <v>83</v>
      </c>
      <c r="AB48" s="1758" t="s">
        <v>80</v>
      </c>
      <c r="AC48" s="1759"/>
      <c r="AE48" s="285" t="s">
        <v>81</v>
      </c>
      <c r="AF48" t="s">
        <v>82</v>
      </c>
      <c r="AG48" s="102" t="s">
        <v>77</v>
      </c>
      <c r="AH48" s="102" t="s">
        <v>79</v>
      </c>
      <c r="AI48" s="1753" t="s">
        <v>80</v>
      </c>
      <c r="AJ48" s="1753"/>
      <c r="AK48" s="102" t="s">
        <v>78</v>
      </c>
      <c r="AL48" s="102" t="s">
        <v>83</v>
      </c>
      <c r="AM48" s="1754" t="s">
        <v>80</v>
      </c>
      <c r="AN48" s="1755"/>
    </row>
    <row r="49" spans="1:40" ht="18" customHeight="1" x14ac:dyDescent="0.25">
      <c r="A49" s="250" t="s">
        <v>803</v>
      </c>
      <c r="B49" s="250"/>
      <c r="C49" s="250">
        <v>45</v>
      </c>
      <c r="D49" s="250" t="s">
        <v>225</v>
      </c>
      <c r="E49" s="268" t="s">
        <v>661</v>
      </c>
      <c r="F49" s="250"/>
      <c r="G49" s="286" t="e">
        <f>CONCATENATE('3. CICLO DE RIESGOS'!#REF!," ",'3. CICLO DE RIESGOS'!#REF!," ",'3. CICLO DE RIESGOS'!Q23," ",'3. CICLO DE RIESGOS'!#REF!)</f>
        <v>#REF!</v>
      </c>
      <c r="H49" s="250"/>
      <c r="I49" s="250" t="e">
        <f>CONCATENATE(L49," ",M49," ",Q49," ",R49)</f>
        <v>#REF!</v>
      </c>
      <c r="J49" s="251" t="e">
        <f>'3. CICLO DE RIESGOS'!#REF!</f>
        <v>#REF!</v>
      </c>
      <c r="K49" s="251">
        <f>IF('CALIFICACIÓN DE LOS CONTROLES'!J63=Listas!$J$48,'CALIFICACIÓN DE LOS CONTROLES'!H63,0)</f>
        <v>0</v>
      </c>
      <c r="L49" s="287" t="e">
        <f>J49-K49</f>
        <v>#REF!</v>
      </c>
      <c r="M49" s="288" t="e">
        <f>VLOOKUP(L49,'PROBABILIDAD - IMPACTO'!$B$7:$C$11,2,FALSE)</f>
        <v>#REF!</v>
      </c>
      <c r="N49" s="251">
        <f>'3. CICLO DE RIESGOS'!Q23</f>
        <v>0</v>
      </c>
      <c r="O49" s="251">
        <f>IF('CALIFICACIÓN DE LOS CONTROLES'!J63=Listas!$N$48,'CALIFICACIÓN DE LOS CONTROLES'!H63,0)</f>
        <v>0</v>
      </c>
      <c r="P49" s="251"/>
      <c r="Q49" s="289">
        <f>N49-O49</f>
        <v>0</v>
      </c>
      <c r="R49" s="290" t="e">
        <f>VLOOKUP(Q49,'PROBABILIDAD - IMPACTO'!$B$19:$C$26,2,FALSE)</f>
        <v>#N/A</v>
      </c>
      <c r="S49" s="250"/>
      <c r="T49" s="286" t="e">
        <f>CONCATENATE('3. CICLO DE RIESGOS'!#REF!," ",'3. CICLO DE RIESGOS'!#REF!," ",'3. CICLO DE RIESGOS'!#REF!," ",'3. CICLO DE RIESGOS'!#REF!)</f>
        <v>#REF!</v>
      </c>
      <c r="U49" s="250" t="e">
        <f>CONCATENATE(X49," ",Y49," ",AB49," ",AC49)</f>
        <v>#REF!</v>
      </c>
      <c r="V49" s="251" t="e">
        <f>'3. CICLO DE RIESGOS'!#REF!</f>
        <v>#REF!</v>
      </c>
      <c r="W49" s="251">
        <f>IF('CALIFI DE LOS CONTROL I SEM '!$H$14=Listas!$J$48,'CALIFI DE LOS CONTROL I SEM '!$F$14,0)</f>
        <v>0</v>
      </c>
      <c r="X49" s="287" t="e">
        <f>V49-W49</f>
        <v>#REF!</v>
      </c>
      <c r="Y49" s="288" t="e">
        <f>VLOOKUP(X49,'PROBABILIDAD - IMPACTO'!$B$7:$C$11,2,FALSE)</f>
        <v>#REF!</v>
      </c>
      <c r="Z49" s="251" t="e">
        <f>'3. CICLO DE RIESGOS'!#REF!</f>
        <v>#REF!</v>
      </c>
      <c r="AA49" s="251">
        <f>IF('CALIFI DE LOS CONTROL I SEM '!$H$14=$AK$48,'CALIFI DE LOS CONTROL I SEM '!$F$14,0)</f>
        <v>0</v>
      </c>
      <c r="AB49" s="289" t="e">
        <f>Z49-AA49</f>
        <v>#REF!</v>
      </c>
      <c r="AC49" s="290" t="e">
        <f>VLOOKUP(AB49,'PROBABILIDAD - IMPACTO'!$B$22:$C$26,2,FALSE)</f>
        <v>#REF!</v>
      </c>
      <c r="AE49" s="291" t="e">
        <f>CONCATENATE('3. CICLO DE RIESGOS'!#REF!," ",'3. CICLO DE RIESGOS'!#REF!," ",'3. CICLO DE RIESGOS'!#REF!," ",'3. CICLO DE RIESGOS'!#REF!)</f>
        <v>#REF!</v>
      </c>
      <c r="AF49" t="e">
        <f>CONCATENATE(AI49," ",AJ49," ",AM49," ",AN49)</f>
        <v>#REF!</v>
      </c>
      <c r="AG49" s="100" t="e">
        <f>'3. CICLO DE RIESGOS'!#REF!</f>
        <v>#REF!</v>
      </c>
      <c r="AH49" s="100">
        <f>IF('CALIFI DE LOS CONTROL II SEM '!$H$14=Listas!$J$48,'CALIFI DE LOS CONTROL II SEM '!$F$14,0)</f>
        <v>0</v>
      </c>
      <c r="AI49" s="292" t="e">
        <f>AG49-AH49</f>
        <v>#REF!</v>
      </c>
      <c r="AJ49" s="293" t="e">
        <f>VLOOKUP(AI49,'PROBABILIDAD - IMPACTO'!$B$7:$C$11,2,FALSE)</f>
        <v>#REF!</v>
      </c>
      <c r="AK49" s="100" t="e">
        <f>'3. CICLO DE RIESGOS'!#REF!</f>
        <v>#REF!</v>
      </c>
      <c r="AL49" s="100">
        <f>IF('CALIFI DE LOS CONTROL II SEM '!$H$14=$AK$48,'CALIFI DE LOS CONTROL II SEM '!$F$14,0)</f>
        <v>0</v>
      </c>
      <c r="AM49" s="294" t="e">
        <f>AK49-AL49</f>
        <v>#REF!</v>
      </c>
      <c r="AN49" s="295" t="e">
        <f>VLOOKUP(AM49,'PROBABILIDAD - IMPACTO'!$B$22:$C$26,2,FALSE)</f>
        <v>#REF!</v>
      </c>
    </row>
    <row r="50" spans="1:40" ht="18" customHeight="1" x14ac:dyDescent="0.25">
      <c r="A50" s="250" t="s">
        <v>805</v>
      </c>
      <c r="B50" s="250"/>
      <c r="C50" s="250">
        <v>46</v>
      </c>
      <c r="D50" s="250" t="s">
        <v>225</v>
      </c>
      <c r="E50" s="268" t="s">
        <v>662</v>
      </c>
      <c r="F50" s="250"/>
      <c r="G50" s="286" t="e">
        <f>CONCATENATE('3. CICLO DE RIESGOS'!#REF!," ",'3. CICLO DE RIESGOS'!#REF!," ",'3. CICLO DE RIESGOS'!Q24," ",'3. CICLO DE RIESGOS'!#REF!)</f>
        <v>#REF!</v>
      </c>
      <c r="H50" s="250"/>
      <c r="I50" s="250" t="e">
        <f t="shared" ref="I50:I63" si="1">CONCATENATE(L50," ",M50," ",Q50," ",R50)</f>
        <v>#REF!</v>
      </c>
      <c r="J50" s="251" t="e">
        <f>'3. CICLO DE RIESGOS'!#REF!</f>
        <v>#REF!</v>
      </c>
      <c r="K50" s="251">
        <f>IF('CALIFICACIÓN DE LOS CONTROLES'!J64=Listas!$J$48,'CALIFICACIÓN DE LOS CONTROLES'!H64,0)</f>
        <v>0</v>
      </c>
      <c r="L50" s="287" t="e">
        <f t="shared" ref="L50:L63" si="2">J50-K50</f>
        <v>#REF!</v>
      </c>
      <c r="M50" s="288" t="e">
        <f>VLOOKUP(L50,'PROBABILIDAD - IMPACTO'!$B$7:$C$11,2,FALSE)</f>
        <v>#REF!</v>
      </c>
      <c r="N50" s="251">
        <f>'3. CICLO DE RIESGOS'!Q24</f>
        <v>0</v>
      </c>
      <c r="O50" s="251">
        <f>IF('CALIFICACIÓN DE LOS CONTROLES'!J64=Listas!$N$48,'CALIFICACIÓN DE LOS CONTROLES'!H64,0)</f>
        <v>0</v>
      </c>
      <c r="P50" s="251"/>
      <c r="Q50" s="289">
        <f t="shared" ref="Q50:Q63" si="3">N50-O50</f>
        <v>0</v>
      </c>
      <c r="R50" s="290" t="e">
        <f>VLOOKUP(Q50,'PROBABILIDAD - IMPACTO'!$B$19:$C$26,2,FALSE)</f>
        <v>#N/A</v>
      </c>
      <c r="S50" s="250"/>
      <c r="T50" s="286" t="e">
        <f>CONCATENATE('3. CICLO DE RIESGOS'!#REF!," ",'3. CICLO DE RIESGOS'!#REF!," ",'3. CICLO DE RIESGOS'!#REF!," ",'3. CICLO DE RIESGOS'!#REF!)</f>
        <v>#REF!</v>
      </c>
      <c r="U50" s="250" t="e">
        <f t="shared" ref="U50:U63" si="4">CONCATENATE(X50," ",Y50," ",AB50," ",AC50)</f>
        <v>#REF!</v>
      </c>
      <c r="V50" s="251" t="e">
        <f>'3. CICLO DE RIESGOS'!#REF!</f>
        <v>#REF!</v>
      </c>
      <c r="W50" s="251">
        <f>IF('CALIFI DE LOS CONTROL I SEM '!$H$26=Listas!$J$48,'CALIFI DE LOS CONTROL I SEM '!$F$26,0)</f>
        <v>0</v>
      </c>
      <c r="X50" s="287" t="e">
        <f t="shared" ref="X50:X63" si="5">V50-W50</f>
        <v>#REF!</v>
      </c>
      <c r="Y50" s="288" t="e">
        <f>VLOOKUP(X50,'PROBABILIDAD - IMPACTO'!$B$7:$C$11,2,FALSE)</f>
        <v>#REF!</v>
      </c>
      <c r="Z50" s="251" t="e">
        <f>'3. CICLO DE RIESGOS'!#REF!</f>
        <v>#REF!</v>
      </c>
      <c r="AA50" s="251">
        <f>IF('CALIFI DE LOS CONTROL I SEM '!$H$26=$AK$48,'CALIFI DE LOS CONTROL I SEM '!$F$26,0)</f>
        <v>0</v>
      </c>
      <c r="AB50" s="289" t="e">
        <f t="shared" ref="AB50:AB63" si="6">Z50-AA50</f>
        <v>#REF!</v>
      </c>
      <c r="AC50" s="290" t="e">
        <f>VLOOKUP(AB50,'PROBABILIDAD - IMPACTO'!$B$22:$C$26,2,FALSE)</f>
        <v>#REF!</v>
      </c>
      <c r="AE50" s="291" t="e">
        <f>CONCATENATE('3. CICLO DE RIESGOS'!#REF!," ",'3. CICLO DE RIESGOS'!#REF!," ",'3. CICLO DE RIESGOS'!#REF!," ",'3. CICLO DE RIESGOS'!#REF!)</f>
        <v>#REF!</v>
      </c>
      <c r="AF50" t="e">
        <f t="shared" ref="AF50:AF63" si="7">CONCATENATE(AI50," ",AJ50," ",AM50," ",AN50)</f>
        <v>#REF!</v>
      </c>
      <c r="AG50" s="100" t="e">
        <f>'3. CICLO DE RIESGOS'!#REF!</f>
        <v>#REF!</v>
      </c>
      <c r="AH50" s="100">
        <f>IF('CALIFI DE LOS CONTROL II SEM '!$H$26=Listas!$J$48,'CALIFI DE LOS CONTROL II SEM '!$F$26,0)</f>
        <v>0</v>
      </c>
      <c r="AI50" s="292" t="e">
        <f t="shared" ref="AI50:AI63" si="8">AG50-AH50</f>
        <v>#REF!</v>
      </c>
      <c r="AJ50" s="293" t="e">
        <f>VLOOKUP(AI50,'PROBABILIDAD - IMPACTO'!$B$7:$C$11,2,FALSE)</f>
        <v>#REF!</v>
      </c>
      <c r="AK50" s="100" t="e">
        <f>'3. CICLO DE RIESGOS'!#REF!</f>
        <v>#REF!</v>
      </c>
      <c r="AL50" s="100">
        <f>IF('CALIFI DE LOS CONTROL II SEM '!$H$26=$AK$48,'CALIFI DE LOS CONTROL II SEM '!$F$26,0)</f>
        <v>0</v>
      </c>
      <c r="AM50" s="294" t="e">
        <f t="shared" ref="AM50:AM63" si="9">AK50-AL50</f>
        <v>#REF!</v>
      </c>
      <c r="AN50" s="295" t="e">
        <f>VLOOKUP(AM50,'PROBABILIDAD - IMPACTO'!$B$22:$C$26,2,FALSE)</f>
        <v>#REF!</v>
      </c>
    </row>
    <row r="51" spans="1:40" ht="18" customHeight="1" x14ac:dyDescent="0.25">
      <c r="A51" s="250"/>
      <c r="B51" s="250"/>
      <c r="C51" s="250">
        <v>47</v>
      </c>
      <c r="D51" s="250" t="s">
        <v>225</v>
      </c>
      <c r="E51" s="268" t="s">
        <v>663</v>
      </c>
      <c r="F51" s="250"/>
      <c r="G51" s="286" t="e">
        <f>CONCATENATE('3. CICLO DE RIESGOS'!#REF!," ",'3. CICLO DE RIESGOS'!#REF!," ",'3. CICLO DE RIESGOS'!#REF!," ",'3. CICLO DE RIESGOS'!#REF!)</f>
        <v>#REF!</v>
      </c>
      <c r="H51" s="250"/>
      <c r="I51" s="250" t="e">
        <f t="shared" si="1"/>
        <v>#REF!</v>
      </c>
      <c r="J51" s="251" t="e">
        <f>'3. CICLO DE RIESGOS'!#REF!</f>
        <v>#REF!</v>
      </c>
      <c r="K51" s="251">
        <f>IF('CALIFICACIÓN DE LOS CONTROLES'!J65=Listas!$J$48,'CALIFICACIÓN DE LOS CONTROLES'!H65,0)</f>
        <v>0</v>
      </c>
      <c r="L51" s="287" t="e">
        <f t="shared" si="2"/>
        <v>#REF!</v>
      </c>
      <c r="M51" s="288" t="e">
        <f>VLOOKUP(L51,'PROBABILIDAD - IMPACTO'!$B$7:$C$11,2,FALSE)</f>
        <v>#REF!</v>
      </c>
      <c r="N51" s="251" t="e">
        <f>'3. CICLO DE RIESGOS'!#REF!</f>
        <v>#REF!</v>
      </c>
      <c r="O51" s="251">
        <f>IF('CALIFICACIÓN DE LOS CONTROLES'!J65=Listas!$N$48,'CALIFICACIÓN DE LOS CONTROLES'!H65,0)</f>
        <v>0</v>
      </c>
      <c r="P51" s="251"/>
      <c r="Q51" s="289" t="e">
        <f t="shared" si="3"/>
        <v>#REF!</v>
      </c>
      <c r="R51" s="290" t="e">
        <f>VLOOKUP(Q51,'PROBABILIDAD - IMPACTO'!$B$19:$C$26,2,FALSE)</f>
        <v>#REF!</v>
      </c>
      <c r="S51" s="250"/>
      <c r="T51" s="286" t="e">
        <f>CONCATENATE('3. CICLO DE RIESGOS'!#REF!," ",'3. CICLO DE RIESGOS'!#REF!," ",'3. CICLO DE RIESGOS'!#REF!," ",'3. CICLO DE RIESGOS'!#REF!)</f>
        <v>#REF!</v>
      </c>
      <c r="U51" s="250" t="e">
        <f t="shared" si="4"/>
        <v>#REF!</v>
      </c>
      <c r="V51" s="251" t="e">
        <f>'3. CICLO DE RIESGOS'!#REF!</f>
        <v>#REF!</v>
      </c>
      <c r="W51" s="251">
        <f>IF('CALIFI DE LOS CONTROL I SEM '!$H$38=Listas!$J$48,'CALIFI DE LOS CONTROL I SEM '!$F$38,0)</f>
        <v>0</v>
      </c>
      <c r="X51" s="287" t="e">
        <f t="shared" si="5"/>
        <v>#REF!</v>
      </c>
      <c r="Y51" s="288" t="e">
        <f>VLOOKUP(X51,'PROBABILIDAD - IMPACTO'!$B$7:$C$11,2,FALSE)</f>
        <v>#REF!</v>
      </c>
      <c r="Z51" s="251" t="e">
        <f>'3. CICLO DE RIESGOS'!#REF!</f>
        <v>#REF!</v>
      </c>
      <c r="AA51" s="251">
        <f>IF('CALIFI DE LOS CONTROL I SEM '!$H$38=$AK$48,'CALIFI DE LOS CONTROL I SEM '!$F$38,0)</f>
        <v>0</v>
      </c>
      <c r="AB51" s="289" t="e">
        <f t="shared" si="6"/>
        <v>#REF!</v>
      </c>
      <c r="AC51" s="290" t="e">
        <f>VLOOKUP(AB51,'PROBABILIDAD - IMPACTO'!$B$22:$C$26,2,FALSE)</f>
        <v>#REF!</v>
      </c>
      <c r="AE51" s="291" t="e">
        <f>CONCATENATE('3. CICLO DE RIESGOS'!#REF!," ",'3. CICLO DE RIESGOS'!#REF!," ",'3. CICLO DE RIESGOS'!#REF!," ",'3. CICLO DE RIESGOS'!#REF!)</f>
        <v>#REF!</v>
      </c>
      <c r="AF51" t="e">
        <f t="shared" si="7"/>
        <v>#REF!</v>
      </c>
      <c r="AG51" s="100" t="e">
        <f>'3. CICLO DE RIESGOS'!#REF!</f>
        <v>#REF!</v>
      </c>
      <c r="AH51" s="100">
        <f>IF('CALIFI DE LOS CONTROL II SEM '!$H$38=Listas!$J$48,'CALIFI DE LOS CONTROL II SEM '!$F$38,0)</f>
        <v>0</v>
      </c>
      <c r="AI51" s="292" t="e">
        <f t="shared" si="8"/>
        <v>#REF!</v>
      </c>
      <c r="AJ51" s="293" t="e">
        <f>VLOOKUP(AI51,'PROBABILIDAD - IMPACTO'!$B$7:$C$11,2,FALSE)</f>
        <v>#REF!</v>
      </c>
      <c r="AK51" s="100" t="e">
        <f>'3. CICLO DE RIESGOS'!#REF!</f>
        <v>#REF!</v>
      </c>
      <c r="AL51" s="100">
        <f>IF('CALIFI DE LOS CONTROL II SEM '!$H$38=$AK$48,'CALIFI DE LOS CONTROL II SEM '!$F$38,0)</f>
        <v>0</v>
      </c>
      <c r="AM51" s="294" t="e">
        <f t="shared" si="9"/>
        <v>#REF!</v>
      </c>
      <c r="AN51" s="295" t="e">
        <f>VLOOKUP(AM51,'PROBABILIDAD - IMPACTO'!$B$22:$C$26,2,FALSE)</f>
        <v>#REF!</v>
      </c>
    </row>
    <row r="52" spans="1:40" ht="18" customHeight="1" x14ac:dyDescent="0.25">
      <c r="A52" s="250"/>
      <c r="B52" s="250"/>
      <c r="C52" s="250">
        <v>48</v>
      </c>
      <c r="D52" s="250" t="s">
        <v>225</v>
      </c>
      <c r="E52" s="268" t="s">
        <v>664</v>
      </c>
      <c r="F52" s="250"/>
      <c r="G52" s="286" t="e">
        <f>CONCATENATE('3. CICLO DE RIESGOS'!#REF!," ",'3. CICLO DE RIESGOS'!#REF!," ",'3. CICLO DE RIESGOS'!#REF!," ",'3. CICLO DE RIESGOS'!#REF!)</f>
        <v>#REF!</v>
      </c>
      <c r="H52" s="250"/>
      <c r="I52" s="250" t="e">
        <f t="shared" si="1"/>
        <v>#REF!</v>
      </c>
      <c r="J52" s="251" t="e">
        <f>'3. CICLO DE RIESGOS'!#REF!</f>
        <v>#REF!</v>
      </c>
      <c r="K52" s="251">
        <f>IF('CALIFICACIÓN DE LOS CONTROLES'!J66=Listas!$J$48,'CALIFICACIÓN DE LOS CONTROLES'!H66,0)</f>
        <v>0</v>
      </c>
      <c r="L52" s="287" t="e">
        <f t="shared" si="2"/>
        <v>#REF!</v>
      </c>
      <c r="M52" s="288" t="e">
        <f>VLOOKUP(L52,'PROBABILIDAD - IMPACTO'!$B$7:$C$11,2,FALSE)</f>
        <v>#REF!</v>
      </c>
      <c r="N52" s="251" t="e">
        <f>'3. CICLO DE RIESGOS'!#REF!</f>
        <v>#REF!</v>
      </c>
      <c r="O52" s="251">
        <f>IF('CALIFICACIÓN DE LOS CONTROLES'!J66=Listas!$N$48,'CALIFICACIÓN DE LOS CONTROLES'!H66,0)</f>
        <v>0</v>
      </c>
      <c r="P52" s="251"/>
      <c r="Q52" s="289" t="e">
        <f t="shared" si="3"/>
        <v>#REF!</v>
      </c>
      <c r="R52" s="290" t="e">
        <f>VLOOKUP(Q52,'PROBABILIDAD - IMPACTO'!$B$19:$C$26,2,FALSE)</f>
        <v>#REF!</v>
      </c>
      <c r="S52" s="250"/>
      <c r="T52" s="286" t="e">
        <f>CONCATENATE('3. CICLO DE RIESGOS'!#REF!," ",'3. CICLO DE RIESGOS'!#REF!," ",'3. CICLO DE RIESGOS'!#REF!," ",'3. CICLO DE RIESGOS'!#REF!)</f>
        <v>#REF!</v>
      </c>
      <c r="U52" s="250" t="e">
        <f t="shared" si="4"/>
        <v>#REF!</v>
      </c>
      <c r="V52" s="251" t="e">
        <f>'3. CICLO DE RIESGOS'!#REF!</f>
        <v>#REF!</v>
      </c>
      <c r="W52" s="251">
        <f>IF('CALIFI DE LOS CONTROL I SEM '!$H$50=Listas!$J$48,'CALIFI DE LOS CONTROL I SEM '!$F$50,0)</f>
        <v>0</v>
      </c>
      <c r="X52" s="287" t="e">
        <f t="shared" si="5"/>
        <v>#REF!</v>
      </c>
      <c r="Y52" s="288" t="e">
        <f>VLOOKUP(X52,'PROBABILIDAD - IMPACTO'!$B$7:$C$11,2,FALSE)</f>
        <v>#REF!</v>
      </c>
      <c r="Z52" s="251" t="e">
        <f>'3. CICLO DE RIESGOS'!#REF!</f>
        <v>#REF!</v>
      </c>
      <c r="AA52" s="251">
        <f>IF('CALIFI DE LOS CONTROL I SEM '!$H$50=$AK$48,'CALIFI DE LOS CONTROL I SEM '!$F$50,0)</f>
        <v>0</v>
      </c>
      <c r="AB52" s="289" t="e">
        <f t="shared" si="6"/>
        <v>#REF!</v>
      </c>
      <c r="AC52" s="290" t="e">
        <f>VLOOKUP(AB52,'PROBABILIDAD - IMPACTO'!$B$22:$C$26,2,FALSE)</f>
        <v>#REF!</v>
      </c>
      <c r="AE52" s="291" t="e">
        <f>CONCATENATE('3. CICLO DE RIESGOS'!#REF!," ",'3. CICLO DE RIESGOS'!#REF!," ",'3. CICLO DE RIESGOS'!#REF!," ",'3. CICLO DE RIESGOS'!#REF!)</f>
        <v>#REF!</v>
      </c>
      <c r="AF52" t="e">
        <f t="shared" si="7"/>
        <v>#REF!</v>
      </c>
      <c r="AG52" s="100" t="e">
        <f>'3. CICLO DE RIESGOS'!#REF!</f>
        <v>#REF!</v>
      </c>
      <c r="AH52" s="100">
        <f>IF('CALIFI DE LOS CONTROL II SEM '!$H$50=Listas!$J$48,'CALIFI DE LOS CONTROL II SEM '!$F$50,0)</f>
        <v>0</v>
      </c>
      <c r="AI52" s="292" t="e">
        <f t="shared" si="8"/>
        <v>#REF!</v>
      </c>
      <c r="AJ52" s="293" t="e">
        <f>VLOOKUP(AI52,'PROBABILIDAD - IMPACTO'!$B$7:$C$11,2,FALSE)</f>
        <v>#REF!</v>
      </c>
      <c r="AK52" s="100" t="e">
        <f>'3. CICLO DE RIESGOS'!#REF!</f>
        <v>#REF!</v>
      </c>
      <c r="AL52" s="100">
        <f>IF('CALIFI DE LOS CONTROL II SEM '!$H$50=$AK$48,'CALIFI DE LOS CONTROL II SEM '!$F$50,0)</f>
        <v>0</v>
      </c>
      <c r="AM52" s="294" t="e">
        <f t="shared" si="9"/>
        <v>#REF!</v>
      </c>
      <c r="AN52" s="295" t="e">
        <f>VLOOKUP(AM52,'PROBABILIDAD - IMPACTO'!$B$22:$C$26,2,FALSE)</f>
        <v>#REF!</v>
      </c>
    </row>
    <row r="53" spans="1:40" ht="18" customHeight="1" x14ac:dyDescent="0.25">
      <c r="A53" s="250"/>
      <c r="B53" s="250"/>
      <c r="C53" s="250">
        <v>49</v>
      </c>
      <c r="D53" s="250" t="s">
        <v>225</v>
      </c>
      <c r="E53" s="268" t="s">
        <v>665</v>
      </c>
      <c r="F53" s="250"/>
      <c r="G53" s="286" t="e">
        <f>CONCATENATE('3. CICLO DE RIESGOS'!#REF!," ",'3. CICLO DE RIESGOS'!#REF!," ",'3. CICLO DE RIESGOS'!#REF!," ",'3. CICLO DE RIESGOS'!#REF!)</f>
        <v>#REF!</v>
      </c>
      <c r="H53" s="250"/>
      <c r="I53" s="250" t="e">
        <f t="shared" si="1"/>
        <v>#REF!</v>
      </c>
      <c r="J53" s="251" t="e">
        <f>'3. CICLO DE RIESGOS'!#REF!</f>
        <v>#REF!</v>
      </c>
      <c r="K53" s="251">
        <f>IF('CALIFICACIÓN DE LOS CONTROLES'!J67=Listas!$J$48,'CALIFICACIÓN DE LOS CONTROLES'!H67,0)</f>
        <v>0</v>
      </c>
      <c r="L53" s="287" t="e">
        <f t="shared" si="2"/>
        <v>#REF!</v>
      </c>
      <c r="M53" s="288" t="e">
        <f>VLOOKUP(L53,'PROBABILIDAD - IMPACTO'!$B$7:$C$11,2,FALSE)</f>
        <v>#REF!</v>
      </c>
      <c r="N53" s="251" t="e">
        <f>'3. CICLO DE RIESGOS'!#REF!</f>
        <v>#REF!</v>
      </c>
      <c r="O53" s="251">
        <f>IF('CALIFICACIÓN DE LOS CONTROLES'!J67=Listas!$N$48,'CALIFICACIÓN DE LOS CONTROLES'!H67,0)</f>
        <v>0</v>
      </c>
      <c r="P53" s="251"/>
      <c r="Q53" s="289" t="e">
        <f t="shared" si="3"/>
        <v>#REF!</v>
      </c>
      <c r="R53" s="290" t="e">
        <f>VLOOKUP(Q53,'PROBABILIDAD - IMPACTO'!$B$19:$C$26,2,FALSE)</f>
        <v>#REF!</v>
      </c>
      <c r="S53" s="250"/>
      <c r="T53" s="286" t="e">
        <f>CONCATENATE('3. CICLO DE RIESGOS'!#REF!," ",'3. CICLO DE RIESGOS'!#REF!," ",'3. CICLO DE RIESGOS'!#REF!," ",'3. CICLO DE RIESGOS'!#REF!)</f>
        <v>#REF!</v>
      </c>
      <c r="U53" s="250" t="e">
        <f t="shared" si="4"/>
        <v>#REF!</v>
      </c>
      <c r="V53" s="251" t="e">
        <f>'3. CICLO DE RIESGOS'!#REF!</f>
        <v>#REF!</v>
      </c>
      <c r="W53" s="251">
        <f>IF('CALIFI DE LOS CONTROL I SEM '!$H$62=Listas!$J$48,'CALIFI DE LOS CONTROL I SEM '!$F$62,0)</f>
        <v>0</v>
      </c>
      <c r="X53" s="287" t="e">
        <f t="shared" si="5"/>
        <v>#REF!</v>
      </c>
      <c r="Y53" s="288" t="e">
        <f>VLOOKUP(X53,'PROBABILIDAD - IMPACTO'!$B$7:$C$11,2,FALSE)</f>
        <v>#REF!</v>
      </c>
      <c r="Z53" s="251" t="e">
        <f>'3. CICLO DE RIESGOS'!#REF!</f>
        <v>#REF!</v>
      </c>
      <c r="AA53" s="251">
        <f>IF('CALIFI DE LOS CONTROL I SEM '!$H$62=$AK$48,'CALIFI DE LOS CONTROL I SEM '!$F$62,0)</f>
        <v>0</v>
      </c>
      <c r="AB53" s="289" t="e">
        <f t="shared" si="6"/>
        <v>#REF!</v>
      </c>
      <c r="AC53" s="290" t="e">
        <f>VLOOKUP(AB53,'PROBABILIDAD - IMPACTO'!$B$22:$C$26,2,FALSE)</f>
        <v>#REF!</v>
      </c>
      <c r="AE53" s="291" t="e">
        <f>CONCATENATE('3. CICLO DE RIESGOS'!#REF!," ",'3. CICLO DE RIESGOS'!#REF!," ",'3. CICLO DE RIESGOS'!#REF!," ",'3. CICLO DE RIESGOS'!#REF!)</f>
        <v>#REF!</v>
      </c>
      <c r="AF53" t="e">
        <f t="shared" si="7"/>
        <v>#REF!</v>
      </c>
      <c r="AG53" s="100" t="e">
        <f>'3. CICLO DE RIESGOS'!#REF!</f>
        <v>#REF!</v>
      </c>
      <c r="AH53" s="100">
        <f>IF('CALIFI DE LOS CONTROL II SEM '!$H$62=Listas!$J$48,'CALIFI DE LOS CONTROL II SEM '!$F$62,0)</f>
        <v>0</v>
      </c>
      <c r="AI53" s="292" t="e">
        <f t="shared" si="8"/>
        <v>#REF!</v>
      </c>
      <c r="AJ53" s="293" t="e">
        <f>VLOOKUP(AI53,'PROBABILIDAD - IMPACTO'!$B$7:$C$11,2,FALSE)</f>
        <v>#REF!</v>
      </c>
      <c r="AK53" s="100" t="e">
        <f>'3. CICLO DE RIESGOS'!#REF!</f>
        <v>#REF!</v>
      </c>
      <c r="AL53" s="100">
        <f>IF('CALIFI DE LOS CONTROL II SEM '!$H$62=$AK$48,'CALIFI DE LOS CONTROL II SEM '!$F$62,0)</f>
        <v>0</v>
      </c>
      <c r="AM53" s="294" t="e">
        <f t="shared" si="9"/>
        <v>#REF!</v>
      </c>
      <c r="AN53" s="295" t="e">
        <f>VLOOKUP(AM53,'PROBABILIDAD - IMPACTO'!$B$22:$C$26,2,FALSE)</f>
        <v>#REF!</v>
      </c>
    </row>
    <row r="54" spans="1:40" ht="18" customHeight="1" x14ac:dyDescent="0.25">
      <c r="A54" s="250"/>
      <c r="B54" s="250"/>
      <c r="C54" s="250">
        <v>50</v>
      </c>
      <c r="D54" s="250" t="s">
        <v>225</v>
      </c>
      <c r="E54" s="268" t="s">
        <v>666</v>
      </c>
      <c r="F54" s="250"/>
      <c r="G54" s="286" t="e">
        <f>CONCATENATE('3. CICLO DE RIESGOS'!#REF!," ",'3. CICLO DE RIESGOS'!#REF!," ",'3. CICLO DE RIESGOS'!#REF!," ",'3. CICLO DE RIESGOS'!#REF!)</f>
        <v>#REF!</v>
      </c>
      <c r="H54" s="250"/>
      <c r="I54" s="250" t="e">
        <f t="shared" si="1"/>
        <v>#REF!</v>
      </c>
      <c r="J54" s="251" t="e">
        <f>'3. CICLO DE RIESGOS'!#REF!</f>
        <v>#REF!</v>
      </c>
      <c r="K54" s="251">
        <f>IF('CALIFICACIÓN DE LOS CONTROLES'!J68=Listas!$J$48,'CALIFICACIÓN DE LOS CONTROLES'!H68,0)</f>
        <v>0</v>
      </c>
      <c r="L54" s="287" t="e">
        <f t="shared" si="2"/>
        <v>#REF!</v>
      </c>
      <c r="M54" s="288" t="e">
        <f>VLOOKUP(L54,'PROBABILIDAD - IMPACTO'!$B$7:$C$11,2,FALSE)</f>
        <v>#REF!</v>
      </c>
      <c r="N54" s="251" t="e">
        <f>'3. CICLO DE RIESGOS'!#REF!</f>
        <v>#REF!</v>
      </c>
      <c r="O54" s="251">
        <f>IF('CALIFICACIÓN DE LOS CONTROLES'!J68=Listas!$N$48,'CALIFICACIÓN DE LOS CONTROLES'!H68,0)</f>
        <v>0</v>
      </c>
      <c r="P54" s="251"/>
      <c r="Q54" s="289" t="e">
        <f t="shared" si="3"/>
        <v>#REF!</v>
      </c>
      <c r="R54" s="290" t="e">
        <f>VLOOKUP(Q54,'PROBABILIDAD - IMPACTO'!$B$19:$C$26,2,FALSE)</f>
        <v>#REF!</v>
      </c>
      <c r="S54" s="250"/>
      <c r="T54" s="286" t="e">
        <f>CONCATENATE('3. CICLO DE RIESGOS'!#REF!," ",'3. CICLO DE RIESGOS'!#REF!," ",'3. CICLO DE RIESGOS'!#REF!," ",'3. CICLO DE RIESGOS'!#REF!)</f>
        <v>#REF!</v>
      </c>
      <c r="U54" s="250" t="e">
        <f t="shared" si="4"/>
        <v>#REF!</v>
      </c>
      <c r="V54" s="251" t="e">
        <f>'3. CICLO DE RIESGOS'!#REF!</f>
        <v>#REF!</v>
      </c>
      <c r="W54" s="251">
        <f>IF('CALIFI DE LOS CONTROL I SEM '!$H$74=Listas!$J$48,'CALIFI DE LOS CONTROL I SEM '!$F$74,0)</f>
        <v>0</v>
      </c>
      <c r="X54" s="287" t="e">
        <f t="shared" si="5"/>
        <v>#REF!</v>
      </c>
      <c r="Y54" s="288" t="e">
        <f>VLOOKUP(X54,'PROBABILIDAD - IMPACTO'!$B$7:$C$11,2,FALSE)</f>
        <v>#REF!</v>
      </c>
      <c r="Z54" s="251" t="e">
        <f>'3. CICLO DE RIESGOS'!#REF!</f>
        <v>#REF!</v>
      </c>
      <c r="AA54" s="251">
        <f>IF('CALIFI DE LOS CONTROL I SEM '!$H$74=$AK$48,'CALIFI DE LOS CONTROL I SEM '!$F$74,0)</f>
        <v>0</v>
      </c>
      <c r="AB54" s="289" t="e">
        <f t="shared" si="6"/>
        <v>#REF!</v>
      </c>
      <c r="AC54" s="290" t="e">
        <f>VLOOKUP(AB54,'PROBABILIDAD - IMPACTO'!$B$22:$C$26,2,FALSE)</f>
        <v>#REF!</v>
      </c>
      <c r="AE54" s="291" t="e">
        <f>CONCATENATE('3. CICLO DE RIESGOS'!#REF!," ",'3. CICLO DE RIESGOS'!#REF!," ",'3. CICLO DE RIESGOS'!#REF!," ",'3. CICLO DE RIESGOS'!#REF!)</f>
        <v>#REF!</v>
      </c>
      <c r="AF54" t="e">
        <f t="shared" si="7"/>
        <v>#REF!</v>
      </c>
      <c r="AG54" s="100" t="e">
        <f>'3. CICLO DE RIESGOS'!#REF!</f>
        <v>#REF!</v>
      </c>
      <c r="AH54" s="100">
        <f>IF('CALIFI DE LOS CONTROL II SEM '!$H$74=Listas!$J$48,'CALIFI DE LOS CONTROL II SEM '!$F$74,0)</f>
        <v>0</v>
      </c>
      <c r="AI54" s="292" t="e">
        <f t="shared" si="8"/>
        <v>#REF!</v>
      </c>
      <c r="AJ54" s="293" t="e">
        <f>VLOOKUP(AI54,'PROBABILIDAD - IMPACTO'!$B$7:$C$11,2,FALSE)</f>
        <v>#REF!</v>
      </c>
      <c r="AK54" s="100" t="e">
        <f>'3. CICLO DE RIESGOS'!#REF!</f>
        <v>#REF!</v>
      </c>
      <c r="AL54" s="100">
        <f>IF('CALIFI DE LOS CONTROL II SEM '!$H$74=$AK$48,'CALIFI DE LOS CONTROL II SEM '!$F$74,0)</f>
        <v>0</v>
      </c>
      <c r="AM54" s="294" t="e">
        <f t="shared" si="9"/>
        <v>#REF!</v>
      </c>
      <c r="AN54" s="295" t="e">
        <f>VLOOKUP(AM54,'PROBABILIDAD - IMPACTO'!$B$22:$C$26,2,FALSE)</f>
        <v>#REF!</v>
      </c>
    </row>
    <row r="55" spans="1:40" ht="18" customHeight="1" x14ac:dyDescent="0.25">
      <c r="A55" s="250"/>
      <c r="B55" s="250"/>
      <c r="C55" s="250">
        <v>51</v>
      </c>
      <c r="D55" s="250" t="s">
        <v>225</v>
      </c>
      <c r="E55" s="268" t="s">
        <v>667</v>
      </c>
      <c r="F55" s="250"/>
      <c r="G55" s="286" t="e">
        <f>CONCATENATE('3. CICLO DE RIESGOS'!#REF!," ",'3. CICLO DE RIESGOS'!#REF!," ",'3. CICLO DE RIESGOS'!#REF!," ",'3. CICLO DE RIESGOS'!#REF!)</f>
        <v>#REF!</v>
      </c>
      <c r="H55" s="250"/>
      <c r="I55" s="250" t="e">
        <f t="shared" si="1"/>
        <v>#REF!</v>
      </c>
      <c r="J55" s="251" t="e">
        <f>'3. CICLO DE RIESGOS'!#REF!</f>
        <v>#REF!</v>
      </c>
      <c r="K55" s="251">
        <f>IF('CALIFICACIÓN DE LOS CONTROLES'!J69=Listas!$J$48,'CALIFICACIÓN DE LOS CONTROLES'!H69,0)</f>
        <v>0</v>
      </c>
      <c r="L55" s="287" t="e">
        <f t="shared" si="2"/>
        <v>#REF!</v>
      </c>
      <c r="M55" s="288" t="e">
        <f>VLOOKUP(L55,'PROBABILIDAD - IMPACTO'!$B$7:$C$11,2,FALSE)</f>
        <v>#REF!</v>
      </c>
      <c r="N55" s="251" t="e">
        <f>'3. CICLO DE RIESGOS'!#REF!</f>
        <v>#REF!</v>
      </c>
      <c r="O55" s="251">
        <f>IF('CALIFICACIÓN DE LOS CONTROLES'!J69=Listas!$N$48,'CALIFICACIÓN DE LOS CONTROLES'!H69,0)</f>
        <v>0</v>
      </c>
      <c r="P55" s="251"/>
      <c r="Q55" s="289" t="e">
        <f t="shared" si="3"/>
        <v>#REF!</v>
      </c>
      <c r="R55" s="290" t="e">
        <f>VLOOKUP(Q55,'PROBABILIDAD - IMPACTO'!$B$19:$C$26,2,FALSE)</f>
        <v>#REF!</v>
      </c>
      <c r="S55" s="250"/>
      <c r="T55" s="286" t="e">
        <f>CONCATENATE('3. CICLO DE RIESGOS'!#REF!," ",'3. CICLO DE RIESGOS'!#REF!," ",'3. CICLO DE RIESGOS'!#REF!," ",'3. CICLO DE RIESGOS'!#REF!)</f>
        <v>#REF!</v>
      </c>
      <c r="U55" s="250" t="e">
        <f t="shared" si="4"/>
        <v>#REF!</v>
      </c>
      <c r="V55" s="251" t="e">
        <f>'3. CICLO DE RIESGOS'!#REF!</f>
        <v>#REF!</v>
      </c>
      <c r="W55" s="251">
        <f>IF('CALIFI DE LOS CONTROL I SEM '!$H$86=Listas!$J$48,'CALIFI DE LOS CONTROL I SEM '!$F$86,0)</f>
        <v>0</v>
      </c>
      <c r="X55" s="287" t="e">
        <f t="shared" si="5"/>
        <v>#REF!</v>
      </c>
      <c r="Y55" s="288" t="e">
        <f>VLOOKUP(X55,'PROBABILIDAD - IMPACTO'!$B$7:$C$11,2,FALSE)</f>
        <v>#REF!</v>
      </c>
      <c r="Z55" s="251" t="e">
        <f>'3. CICLO DE RIESGOS'!#REF!</f>
        <v>#REF!</v>
      </c>
      <c r="AA55" s="251">
        <f>IF('CALIFI DE LOS CONTROL I SEM '!$H$86=$AK$48,'CALIFI DE LOS CONTROL I SEM '!$F$86,0)</f>
        <v>0</v>
      </c>
      <c r="AB55" s="289" t="e">
        <f t="shared" si="6"/>
        <v>#REF!</v>
      </c>
      <c r="AC55" s="290" t="e">
        <f>VLOOKUP(AB55,'PROBABILIDAD - IMPACTO'!$B$22:$C$26,2,FALSE)</f>
        <v>#REF!</v>
      </c>
      <c r="AE55" s="291" t="e">
        <f>CONCATENATE('3. CICLO DE RIESGOS'!#REF!," ",'3. CICLO DE RIESGOS'!#REF!," ",'3. CICLO DE RIESGOS'!#REF!," ",'3. CICLO DE RIESGOS'!#REF!)</f>
        <v>#REF!</v>
      </c>
      <c r="AF55" t="e">
        <f t="shared" si="7"/>
        <v>#REF!</v>
      </c>
      <c r="AG55" s="100" t="e">
        <f>'3. CICLO DE RIESGOS'!#REF!</f>
        <v>#REF!</v>
      </c>
      <c r="AH55" s="100">
        <f>IF('CALIFI DE LOS CONTROL II SEM '!$H$86=Listas!$J$48,'CALIFI DE LOS CONTROL II SEM '!$F$86,0)</f>
        <v>0</v>
      </c>
      <c r="AI55" s="292" t="e">
        <f t="shared" si="8"/>
        <v>#REF!</v>
      </c>
      <c r="AJ55" s="293" t="e">
        <f>VLOOKUP(AI55,'PROBABILIDAD - IMPACTO'!$B$7:$C$11,2,FALSE)</f>
        <v>#REF!</v>
      </c>
      <c r="AK55" s="100" t="e">
        <f>'3. CICLO DE RIESGOS'!#REF!</f>
        <v>#REF!</v>
      </c>
      <c r="AL55" s="100">
        <f>IF('CALIFI DE LOS CONTROL II SEM '!$H$86=$AK$48,'CALIFI DE LOS CONTROL II SEM '!$F$86,0)</f>
        <v>0</v>
      </c>
      <c r="AM55" s="294" t="e">
        <f t="shared" si="9"/>
        <v>#REF!</v>
      </c>
      <c r="AN55" s="295" t="e">
        <f>VLOOKUP(AM55,'PROBABILIDAD - IMPACTO'!$B$22:$C$26,2,FALSE)</f>
        <v>#REF!</v>
      </c>
    </row>
    <row r="56" spans="1:40" ht="18" customHeight="1" x14ac:dyDescent="0.25">
      <c r="A56" s="250"/>
      <c r="B56" s="250"/>
      <c r="C56" s="250">
        <v>52</v>
      </c>
      <c r="D56" s="250" t="s">
        <v>225</v>
      </c>
      <c r="E56" s="268" t="s">
        <v>668</v>
      </c>
      <c r="F56" s="250"/>
      <c r="G56" s="286" t="e">
        <f>CONCATENATE('3. CICLO DE RIESGOS'!#REF!," ",'3. CICLO DE RIESGOS'!#REF!," ",'3. CICLO DE RIESGOS'!#REF!," ",'3. CICLO DE RIESGOS'!#REF!)</f>
        <v>#REF!</v>
      </c>
      <c r="H56" s="250"/>
      <c r="I56" s="250" t="e">
        <f t="shared" si="1"/>
        <v>#REF!</v>
      </c>
      <c r="J56" s="251" t="e">
        <f>'3. CICLO DE RIESGOS'!#REF!</f>
        <v>#REF!</v>
      </c>
      <c r="K56" s="251">
        <f>IF('CALIFICACIÓN DE LOS CONTROLES'!J70=Listas!$J$48,'CALIFICACIÓN DE LOS CONTROLES'!H70,0)</f>
        <v>0</v>
      </c>
      <c r="L56" s="287" t="e">
        <f t="shared" si="2"/>
        <v>#REF!</v>
      </c>
      <c r="M56" s="288" t="e">
        <f>VLOOKUP(L56,'PROBABILIDAD - IMPACTO'!$B$7:$C$11,2,FALSE)</f>
        <v>#REF!</v>
      </c>
      <c r="N56" s="251" t="e">
        <f>'3. CICLO DE RIESGOS'!#REF!</f>
        <v>#REF!</v>
      </c>
      <c r="O56" s="251">
        <f>IF('CALIFICACIÓN DE LOS CONTROLES'!J70=Listas!$N$48,'CALIFICACIÓN DE LOS CONTROLES'!H70,0)</f>
        <v>0</v>
      </c>
      <c r="P56" s="251"/>
      <c r="Q56" s="289" t="e">
        <f t="shared" si="3"/>
        <v>#REF!</v>
      </c>
      <c r="R56" s="290" t="e">
        <f>VLOOKUP(Q56,'PROBABILIDAD - IMPACTO'!$B$19:$C$26,2,FALSE)</f>
        <v>#REF!</v>
      </c>
      <c r="S56" s="250"/>
      <c r="T56" s="286" t="e">
        <f>CONCATENATE('3. CICLO DE RIESGOS'!#REF!," ",'3. CICLO DE RIESGOS'!#REF!," ",'3. CICLO DE RIESGOS'!#REF!," ",'3. CICLO DE RIESGOS'!#REF!)</f>
        <v>#REF!</v>
      </c>
      <c r="U56" s="250" t="e">
        <f t="shared" si="4"/>
        <v>#REF!</v>
      </c>
      <c r="V56" s="251" t="e">
        <f>'3. CICLO DE RIESGOS'!#REF!</f>
        <v>#REF!</v>
      </c>
      <c r="W56" s="251">
        <f>IF('CALIFI DE LOS CONTROL I SEM '!$H$98=Listas!$J$48,'CALIFI DE LOS CONTROL I SEM '!$F$98,0)</f>
        <v>0</v>
      </c>
      <c r="X56" s="287" t="e">
        <f t="shared" si="5"/>
        <v>#REF!</v>
      </c>
      <c r="Y56" s="288" t="e">
        <f>VLOOKUP(X56,'PROBABILIDAD - IMPACTO'!$B$7:$C$11,2,FALSE)</f>
        <v>#REF!</v>
      </c>
      <c r="Z56" s="251" t="e">
        <f>'3. CICLO DE RIESGOS'!#REF!</f>
        <v>#REF!</v>
      </c>
      <c r="AA56" s="251">
        <f>IF('CALIFI DE LOS CONTROL I SEM '!$H$98=$AK$48,'CALIFI DE LOS CONTROL I SEM '!$F$98,0)</f>
        <v>0</v>
      </c>
      <c r="AB56" s="289" t="e">
        <f t="shared" si="6"/>
        <v>#REF!</v>
      </c>
      <c r="AC56" s="290" t="e">
        <f>VLOOKUP(AB56,'PROBABILIDAD - IMPACTO'!$B$22:$C$26,2,FALSE)</f>
        <v>#REF!</v>
      </c>
      <c r="AE56" s="291" t="e">
        <f>CONCATENATE('3. CICLO DE RIESGOS'!#REF!," ",'3. CICLO DE RIESGOS'!#REF!," ",'3. CICLO DE RIESGOS'!#REF!," ",'3. CICLO DE RIESGOS'!#REF!)</f>
        <v>#REF!</v>
      </c>
      <c r="AF56" t="e">
        <f t="shared" si="7"/>
        <v>#REF!</v>
      </c>
      <c r="AG56" s="100" t="e">
        <f>'3. CICLO DE RIESGOS'!#REF!</f>
        <v>#REF!</v>
      </c>
      <c r="AH56" s="100">
        <f>IF('CALIFI DE LOS CONTROL II SEM '!$H$98=Listas!$J$48,'CALIFI DE LOS CONTROL II SEM '!$F$98,0)</f>
        <v>0</v>
      </c>
      <c r="AI56" s="292" t="e">
        <f t="shared" si="8"/>
        <v>#REF!</v>
      </c>
      <c r="AJ56" s="293" t="e">
        <f>VLOOKUP(AI56,'PROBABILIDAD - IMPACTO'!$B$7:$C$11,2,FALSE)</f>
        <v>#REF!</v>
      </c>
      <c r="AK56" s="100" t="e">
        <f>'3. CICLO DE RIESGOS'!#REF!</f>
        <v>#REF!</v>
      </c>
      <c r="AL56" s="100">
        <f>IF('CALIFI DE LOS CONTROL II SEM '!$H$98=$AK$48,'CALIFI DE LOS CONTROL II SEM '!$F$98,0)</f>
        <v>0</v>
      </c>
      <c r="AM56" s="294" t="e">
        <f t="shared" si="9"/>
        <v>#REF!</v>
      </c>
      <c r="AN56" s="295" t="e">
        <f>VLOOKUP(AM56,'PROBABILIDAD - IMPACTO'!$B$22:$C$26,2,FALSE)</f>
        <v>#REF!</v>
      </c>
    </row>
    <row r="57" spans="1:40" ht="18" customHeight="1" x14ac:dyDescent="0.25">
      <c r="A57" s="250"/>
      <c r="B57" s="250"/>
      <c r="C57" s="250">
        <v>53</v>
      </c>
      <c r="D57" s="250" t="s">
        <v>225</v>
      </c>
      <c r="E57" s="268" t="s">
        <v>669</v>
      </c>
      <c r="F57" s="250"/>
      <c r="G57" s="286" t="e">
        <f>CONCATENATE('3. CICLO DE RIESGOS'!#REF!," ",'3. CICLO DE RIESGOS'!#REF!," ",'3. CICLO DE RIESGOS'!#REF!," ",'3. CICLO DE RIESGOS'!#REF!)</f>
        <v>#REF!</v>
      </c>
      <c r="H57" s="250"/>
      <c r="I57" s="250" t="e">
        <f t="shared" si="1"/>
        <v>#REF!</v>
      </c>
      <c r="J57" s="251" t="e">
        <f>'3. CICLO DE RIESGOS'!#REF!</f>
        <v>#REF!</v>
      </c>
      <c r="K57" s="251">
        <f>IF('CALIFICACIÓN DE LOS CONTROLES'!J71=Listas!$J$48,'CALIFICACIÓN DE LOS CONTROLES'!H71,0)</f>
        <v>0</v>
      </c>
      <c r="L57" s="287" t="e">
        <f t="shared" si="2"/>
        <v>#REF!</v>
      </c>
      <c r="M57" s="288" t="e">
        <f>VLOOKUP(L57,'PROBABILIDAD - IMPACTO'!$B$7:$C$11,2,FALSE)</f>
        <v>#REF!</v>
      </c>
      <c r="N57" s="251" t="e">
        <f>'3. CICLO DE RIESGOS'!#REF!</f>
        <v>#REF!</v>
      </c>
      <c r="O57" s="251">
        <f>IF('CALIFICACIÓN DE LOS CONTROLES'!J71=Listas!$N$48,'CALIFICACIÓN DE LOS CONTROLES'!H71,0)</f>
        <v>0</v>
      </c>
      <c r="P57" s="251"/>
      <c r="Q57" s="289" t="e">
        <f t="shared" si="3"/>
        <v>#REF!</v>
      </c>
      <c r="R57" s="290" t="e">
        <f>VLOOKUP(Q57,'PROBABILIDAD - IMPACTO'!$B$19:$C$26,2,FALSE)</f>
        <v>#REF!</v>
      </c>
      <c r="S57" s="250"/>
      <c r="T57" s="286" t="e">
        <f>CONCATENATE('3. CICLO DE RIESGOS'!#REF!," ",'3. CICLO DE RIESGOS'!#REF!," ",'3. CICLO DE RIESGOS'!#REF!," ",'3. CICLO DE RIESGOS'!#REF!)</f>
        <v>#REF!</v>
      </c>
      <c r="U57" s="250" t="e">
        <f t="shared" si="4"/>
        <v>#REF!</v>
      </c>
      <c r="V57" s="251" t="e">
        <f>'3. CICLO DE RIESGOS'!#REF!</f>
        <v>#REF!</v>
      </c>
      <c r="W57" s="251">
        <f>IF('CALIFI DE LOS CONTROL I SEM '!$H$110=Listas!$J$48,'CALIFI DE LOS CONTROL I SEM '!$F$110,0)</f>
        <v>0</v>
      </c>
      <c r="X57" s="287" t="e">
        <f t="shared" si="5"/>
        <v>#REF!</v>
      </c>
      <c r="Y57" s="288" t="e">
        <f>VLOOKUP(X57,'PROBABILIDAD - IMPACTO'!$B$7:$C$11,2,FALSE)</f>
        <v>#REF!</v>
      </c>
      <c r="Z57" s="251" t="e">
        <f>'3. CICLO DE RIESGOS'!#REF!</f>
        <v>#REF!</v>
      </c>
      <c r="AA57" s="251">
        <f>IF('CALIFI DE LOS CONTROL I SEM '!$H$110=$AK$48,'CALIFI DE LOS CONTROL I SEM '!$F$110,0)</f>
        <v>0</v>
      </c>
      <c r="AB57" s="289" t="e">
        <f t="shared" si="6"/>
        <v>#REF!</v>
      </c>
      <c r="AC57" s="290" t="e">
        <f>VLOOKUP(AB57,'PROBABILIDAD - IMPACTO'!$B$22:$C$26,2,FALSE)</f>
        <v>#REF!</v>
      </c>
      <c r="AE57" s="291" t="e">
        <f>CONCATENATE('3. CICLO DE RIESGOS'!#REF!," ",'3. CICLO DE RIESGOS'!#REF!," ",'3. CICLO DE RIESGOS'!#REF!," ",'3. CICLO DE RIESGOS'!#REF!)</f>
        <v>#REF!</v>
      </c>
      <c r="AF57" t="e">
        <f t="shared" si="7"/>
        <v>#REF!</v>
      </c>
      <c r="AG57" s="100" t="e">
        <f>'3. CICLO DE RIESGOS'!#REF!</f>
        <v>#REF!</v>
      </c>
      <c r="AH57" s="100">
        <f>IF('CALIFI DE LOS CONTROL II SEM '!$H$110=Listas!$J$48,'CALIFI DE LOS CONTROL II SEM '!$F$110,0)</f>
        <v>0</v>
      </c>
      <c r="AI57" s="292" t="e">
        <f t="shared" si="8"/>
        <v>#REF!</v>
      </c>
      <c r="AJ57" s="293" t="e">
        <f>VLOOKUP(AI57,'PROBABILIDAD - IMPACTO'!$B$7:$C$11,2,FALSE)</f>
        <v>#REF!</v>
      </c>
      <c r="AK57" s="100" t="e">
        <f>'3. CICLO DE RIESGOS'!#REF!</f>
        <v>#REF!</v>
      </c>
      <c r="AL57" s="100">
        <f>IF('CALIFI DE LOS CONTROL II SEM '!$H$110=$AK$48,'CALIFI DE LOS CONTROL II SEM '!$F$110,0)</f>
        <v>0</v>
      </c>
      <c r="AM57" s="294" t="e">
        <f t="shared" si="9"/>
        <v>#REF!</v>
      </c>
      <c r="AN57" s="295" t="e">
        <f>VLOOKUP(AM57,'PROBABILIDAD - IMPACTO'!$B$22:$C$26,2,FALSE)</f>
        <v>#REF!</v>
      </c>
    </row>
    <row r="58" spans="1:40" ht="18" customHeight="1" x14ac:dyDescent="0.25">
      <c r="A58" s="250"/>
      <c r="B58" s="250"/>
      <c r="C58" s="250">
        <v>54</v>
      </c>
      <c r="D58" s="250" t="s">
        <v>225</v>
      </c>
      <c r="E58" s="268" t="s">
        <v>670</v>
      </c>
      <c r="F58" s="250"/>
      <c r="G58" s="286" t="e">
        <f>CONCATENATE('3. CICLO DE RIESGOS'!#REF!," ",'3. CICLO DE RIESGOS'!#REF!," ",'3. CICLO DE RIESGOS'!#REF!," ",'3. CICLO DE RIESGOS'!#REF!)</f>
        <v>#REF!</v>
      </c>
      <c r="H58" s="250"/>
      <c r="I58" s="250" t="e">
        <f t="shared" si="1"/>
        <v>#REF!</v>
      </c>
      <c r="J58" s="251" t="e">
        <f>'3. CICLO DE RIESGOS'!#REF!</f>
        <v>#REF!</v>
      </c>
      <c r="K58" s="251">
        <f>IF('CALIFICACIÓN DE LOS CONTROLES'!J72=Listas!$J$48,'CALIFICACIÓN DE LOS CONTROLES'!H72,0)</f>
        <v>0</v>
      </c>
      <c r="L58" s="287" t="e">
        <f t="shared" si="2"/>
        <v>#REF!</v>
      </c>
      <c r="M58" s="288" t="e">
        <f>VLOOKUP(L58,'PROBABILIDAD - IMPACTO'!$B$7:$C$11,2,FALSE)</f>
        <v>#REF!</v>
      </c>
      <c r="N58" s="251" t="e">
        <f>'3. CICLO DE RIESGOS'!#REF!</f>
        <v>#REF!</v>
      </c>
      <c r="O58" s="251">
        <f>IF('CALIFICACIÓN DE LOS CONTROLES'!J72=Listas!$N$48,'CALIFICACIÓN DE LOS CONTROLES'!H72,0)</f>
        <v>0</v>
      </c>
      <c r="P58" s="251"/>
      <c r="Q58" s="289" t="e">
        <f t="shared" si="3"/>
        <v>#REF!</v>
      </c>
      <c r="R58" s="290" t="e">
        <f>VLOOKUP(Q58,'PROBABILIDAD - IMPACTO'!$B$19:$C$26,2,FALSE)</f>
        <v>#REF!</v>
      </c>
      <c r="S58" s="250"/>
      <c r="T58" s="286" t="e">
        <f>CONCATENATE('3. CICLO DE RIESGOS'!#REF!," ",'3. CICLO DE RIESGOS'!#REF!," ",'3. CICLO DE RIESGOS'!#REF!," ",'3. CICLO DE RIESGOS'!#REF!)</f>
        <v>#REF!</v>
      </c>
      <c r="U58" s="250" t="e">
        <f t="shared" si="4"/>
        <v>#REF!</v>
      </c>
      <c r="V58" s="251" t="e">
        <f>'3. CICLO DE RIESGOS'!#REF!</f>
        <v>#REF!</v>
      </c>
      <c r="W58" s="251">
        <f>IF('CALIFI DE LOS CONTROL I SEM '!$H$122=Listas!$J$48,'CALIFI DE LOS CONTROL I SEM '!$F$122,0)</f>
        <v>0</v>
      </c>
      <c r="X58" s="287" t="e">
        <f t="shared" si="5"/>
        <v>#REF!</v>
      </c>
      <c r="Y58" s="288" t="e">
        <f>VLOOKUP(X58,'PROBABILIDAD - IMPACTO'!$B$7:$C$11,2,FALSE)</f>
        <v>#REF!</v>
      </c>
      <c r="Z58" s="251" t="e">
        <f>'3. CICLO DE RIESGOS'!#REF!</f>
        <v>#REF!</v>
      </c>
      <c r="AA58" s="251">
        <f>IF('CALIFI DE LOS CONTROL I SEM '!$H$122=$AK$48,'CALIFI DE LOS CONTROL I SEM '!$F$122,0)</f>
        <v>0</v>
      </c>
      <c r="AB58" s="289" t="e">
        <f t="shared" si="6"/>
        <v>#REF!</v>
      </c>
      <c r="AC58" s="290" t="e">
        <f>VLOOKUP(AB58,'PROBABILIDAD - IMPACTO'!$B$22:$C$26,2,FALSE)</f>
        <v>#REF!</v>
      </c>
      <c r="AE58" s="291" t="e">
        <f>CONCATENATE('3. CICLO DE RIESGOS'!#REF!," ",'3. CICLO DE RIESGOS'!#REF!," ",'3. CICLO DE RIESGOS'!#REF!," ",'3. CICLO DE RIESGOS'!#REF!)</f>
        <v>#REF!</v>
      </c>
      <c r="AF58" t="e">
        <f t="shared" si="7"/>
        <v>#REF!</v>
      </c>
      <c r="AG58" s="100" t="e">
        <f>'3. CICLO DE RIESGOS'!#REF!</f>
        <v>#REF!</v>
      </c>
      <c r="AH58" s="100">
        <f>IF('CALIFI DE LOS CONTROL II SEM '!$H$122=Listas!$J$48,'CALIFI DE LOS CONTROL II SEM '!$F$122,0)</f>
        <v>0</v>
      </c>
      <c r="AI58" s="292" t="e">
        <f t="shared" si="8"/>
        <v>#REF!</v>
      </c>
      <c r="AJ58" s="293" t="e">
        <f>VLOOKUP(AI58,'PROBABILIDAD - IMPACTO'!$B$7:$C$11,2,FALSE)</f>
        <v>#REF!</v>
      </c>
      <c r="AK58" s="100" t="e">
        <f>'3. CICLO DE RIESGOS'!#REF!</f>
        <v>#REF!</v>
      </c>
      <c r="AL58" s="100">
        <f>IF('CALIFI DE LOS CONTROL II SEM '!$H$122=$AK$48,'CALIFI DE LOS CONTROL II SEM '!$F$122,0)</f>
        <v>0</v>
      </c>
      <c r="AM58" s="294" t="e">
        <f t="shared" si="9"/>
        <v>#REF!</v>
      </c>
      <c r="AN58" s="295" t="e">
        <f>VLOOKUP(AM58,'PROBABILIDAD - IMPACTO'!$B$22:$C$26,2,FALSE)</f>
        <v>#REF!</v>
      </c>
    </row>
    <row r="59" spans="1:40" ht="18" customHeight="1" x14ac:dyDescent="0.25">
      <c r="A59" s="250"/>
      <c r="B59" s="250" t="s">
        <v>305</v>
      </c>
      <c r="C59" s="250">
        <v>55</v>
      </c>
      <c r="D59" s="250" t="s">
        <v>225</v>
      </c>
      <c r="E59" s="268" t="s">
        <v>671</v>
      </c>
      <c r="F59" s="250"/>
      <c r="G59" s="286" t="e">
        <f>CONCATENATE('3. CICLO DE RIESGOS'!#REF!," ",'3. CICLO DE RIESGOS'!#REF!," ",'3. CICLO DE RIESGOS'!#REF!," ",'3. CICLO DE RIESGOS'!#REF!)</f>
        <v>#REF!</v>
      </c>
      <c r="H59" s="250"/>
      <c r="I59" s="250" t="e">
        <f t="shared" si="1"/>
        <v>#REF!</v>
      </c>
      <c r="J59" s="251" t="e">
        <f>'3. CICLO DE RIESGOS'!#REF!</f>
        <v>#REF!</v>
      </c>
      <c r="K59" s="251">
        <f>IF('CALIFICACIÓN DE LOS CONTROLES'!J73=Listas!$J$48,'CALIFICACIÓN DE LOS CONTROLES'!H73,0)</f>
        <v>0</v>
      </c>
      <c r="L59" s="287" t="e">
        <f t="shared" si="2"/>
        <v>#REF!</v>
      </c>
      <c r="M59" s="288" t="e">
        <f>VLOOKUP(L59,'PROBABILIDAD - IMPACTO'!$B$7:$C$11,2,FALSE)</f>
        <v>#REF!</v>
      </c>
      <c r="N59" s="251" t="e">
        <f>'3. CICLO DE RIESGOS'!#REF!</f>
        <v>#REF!</v>
      </c>
      <c r="O59" s="251">
        <f>IF('CALIFICACIÓN DE LOS CONTROLES'!J73=Listas!$N$48,'CALIFICACIÓN DE LOS CONTROLES'!H73,0)</f>
        <v>0</v>
      </c>
      <c r="P59" s="251"/>
      <c r="Q59" s="289" t="e">
        <f t="shared" si="3"/>
        <v>#REF!</v>
      </c>
      <c r="R59" s="290" t="e">
        <f>VLOOKUP(Q59,'PROBABILIDAD - IMPACTO'!$B$19:$C$26,2,FALSE)</f>
        <v>#REF!</v>
      </c>
      <c r="S59" s="250"/>
      <c r="T59" s="286" t="e">
        <f>CONCATENATE('3. CICLO DE RIESGOS'!#REF!," ",'3. CICLO DE RIESGOS'!#REF!," ",'3. CICLO DE RIESGOS'!#REF!," ",'3. CICLO DE RIESGOS'!#REF!)</f>
        <v>#REF!</v>
      </c>
      <c r="U59" s="250" t="e">
        <f t="shared" si="4"/>
        <v>#REF!</v>
      </c>
      <c r="V59" s="251" t="e">
        <f>'3. CICLO DE RIESGOS'!#REF!</f>
        <v>#REF!</v>
      </c>
      <c r="W59" s="251">
        <f>IF('CALIFI DE LOS CONTROL I SEM '!$H$134=Listas!$J$48,'CALIFI DE LOS CONTROL I SEM '!$F$134,0)</f>
        <v>0</v>
      </c>
      <c r="X59" s="287" t="e">
        <f t="shared" si="5"/>
        <v>#REF!</v>
      </c>
      <c r="Y59" s="288" t="e">
        <f>VLOOKUP(X59,'PROBABILIDAD - IMPACTO'!$B$7:$C$11,2,FALSE)</f>
        <v>#REF!</v>
      </c>
      <c r="Z59" s="251" t="e">
        <f>'3. CICLO DE RIESGOS'!#REF!</f>
        <v>#REF!</v>
      </c>
      <c r="AA59" s="251">
        <f>IF('CALIFI DE LOS CONTROL I SEM '!$H$134=$AK$48,'CALIFI DE LOS CONTROL I SEM '!$F$134,0)</f>
        <v>0</v>
      </c>
      <c r="AB59" s="289" t="e">
        <f t="shared" si="6"/>
        <v>#REF!</v>
      </c>
      <c r="AC59" s="290" t="e">
        <f>VLOOKUP(AB59,'PROBABILIDAD - IMPACTO'!$B$22:$C$26,2,FALSE)</f>
        <v>#REF!</v>
      </c>
      <c r="AE59" s="291" t="e">
        <f>CONCATENATE('3. CICLO DE RIESGOS'!#REF!," ",'3. CICLO DE RIESGOS'!#REF!," ",'3. CICLO DE RIESGOS'!#REF!," ",'3. CICLO DE RIESGOS'!#REF!)</f>
        <v>#REF!</v>
      </c>
      <c r="AF59" t="e">
        <f t="shared" si="7"/>
        <v>#REF!</v>
      </c>
      <c r="AG59" s="100" t="e">
        <f>'3. CICLO DE RIESGOS'!#REF!</f>
        <v>#REF!</v>
      </c>
      <c r="AH59" s="100">
        <f>IF('CALIFI DE LOS CONTROL II SEM '!$H$134=Listas!$J$48,'CALIFI DE LOS CONTROL II SEM '!$F$134,0)</f>
        <v>0</v>
      </c>
      <c r="AI59" s="292" t="e">
        <f t="shared" si="8"/>
        <v>#REF!</v>
      </c>
      <c r="AJ59" s="293" t="e">
        <f>VLOOKUP(AI59,'PROBABILIDAD - IMPACTO'!$B$7:$C$11,2,FALSE)</f>
        <v>#REF!</v>
      </c>
      <c r="AK59" s="100" t="e">
        <f>'3. CICLO DE RIESGOS'!#REF!</f>
        <v>#REF!</v>
      </c>
      <c r="AL59" s="100">
        <f>IF('CALIFI DE LOS CONTROL II SEM '!$H$134=$AK$48,'CALIFI DE LOS CONTROL II SEM '!$F$134,0)</f>
        <v>0</v>
      </c>
      <c r="AM59" s="294" t="e">
        <f t="shared" si="9"/>
        <v>#REF!</v>
      </c>
      <c r="AN59" s="295" t="e">
        <f>VLOOKUP(AM59,'PROBABILIDAD - IMPACTO'!$B$22:$C$26,2,FALSE)</f>
        <v>#REF!</v>
      </c>
    </row>
    <row r="60" spans="1:40" ht="18" customHeight="1" x14ac:dyDescent="0.25">
      <c r="A60" s="250" t="s">
        <v>273</v>
      </c>
      <c r="B60" s="268" t="s">
        <v>591</v>
      </c>
      <c r="C60" s="250">
        <v>56</v>
      </c>
      <c r="D60" s="250" t="s">
        <v>225</v>
      </c>
      <c r="E60" s="268" t="s">
        <v>672</v>
      </c>
      <c r="F60" s="250"/>
      <c r="G60" s="286" t="e">
        <f>CONCATENATE('3. CICLO DE RIESGOS'!#REF!," ",'3. CICLO DE RIESGOS'!#REF!," ",'3. CICLO DE RIESGOS'!#REF!," ",'3. CICLO DE RIESGOS'!#REF!)</f>
        <v>#REF!</v>
      </c>
      <c r="H60" s="250"/>
      <c r="I60" s="250" t="e">
        <f t="shared" si="1"/>
        <v>#REF!</v>
      </c>
      <c r="J60" s="251" t="e">
        <f>'3. CICLO DE RIESGOS'!#REF!</f>
        <v>#REF!</v>
      </c>
      <c r="K60" s="251">
        <f>IF('CALIFICACIÓN DE LOS CONTROLES'!J74=Listas!$J$48,'CALIFICACIÓN DE LOS CONTROLES'!H74,0)</f>
        <v>0</v>
      </c>
      <c r="L60" s="287" t="e">
        <f t="shared" si="2"/>
        <v>#REF!</v>
      </c>
      <c r="M60" s="288" t="e">
        <f>VLOOKUP(L60,'PROBABILIDAD - IMPACTO'!$B$7:$C$11,2,FALSE)</f>
        <v>#REF!</v>
      </c>
      <c r="N60" s="251" t="e">
        <f>'3. CICLO DE RIESGOS'!#REF!</f>
        <v>#REF!</v>
      </c>
      <c r="O60" s="251">
        <f>IF('CALIFICACIÓN DE LOS CONTROLES'!J74=Listas!$N$48,'CALIFICACIÓN DE LOS CONTROLES'!H74,0)</f>
        <v>0</v>
      </c>
      <c r="P60" s="251"/>
      <c r="Q60" s="289" t="e">
        <f t="shared" si="3"/>
        <v>#REF!</v>
      </c>
      <c r="R60" s="290" t="e">
        <f>VLOOKUP(Q60,'PROBABILIDAD - IMPACTO'!$B$19:$C$26,2,FALSE)</f>
        <v>#REF!</v>
      </c>
      <c r="S60" s="250"/>
      <c r="T60" s="286" t="e">
        <f>CONCATENATE('3. CICLO DE RIESGOS'!#REF!," ",'3. CICLO DE RIESGOS'!#REF!," ",'3. CICLO DE RIESGOS'!#REF!," ",'3. CICLO DE RIESGOS'!#REF!)</f>
        <v>#REF!</v>
      </c>
      <c r="U60" s="250" t="e">
        <f t="shared" si="4"/>
        <v>#REF!</v>
      </c>
      <c r="V60" s="251" t="e">
        <f>'3. CICLO DE RIESGOS'!#REF!</f>
        <v>#REF!</v>
      </c>
      <c r="W60" s="251">
        <f>IF('CALIFI DE LOS CONTROL I SEM '!$H$146=Listas!$J$48,'CALIFI DE LOS CONTROL I SEM '!$F$146,0)</f>
        <v>0</v>
      </c>
      <c r="X60" s="287" t="e">
        <f t="shared" si="5"/>
        <v>#REF!</v>
      </c>
      <c r="Y60" s="288" t="e">
        <f>VLOOKUP(X60,'PROBABILIDAD - IMPACTO'!$B$7:$C$11,2,FALSE)</f>
        <v>#REF!</v>
      </c>
      <c r="Z60" s="251" t="e">
        <f>'3. CICLO DE RIESGOS'!#REF!</f>
        <v>#REF!</v>
      </c>
      <c r="AA60" s="251">
        <f>IF('CALIFI DE LOS CONTROL I SEM '!$H$146=$AK$48,'CALIFI DE LOS CONTROL I SEM '!$F$146,0)</f>
        <v>0</v>
      </c>
      <c r="AB60" s="289" t="e">
        <f t="shared" si="6"/>
        <v>#REF!</v>
      </c>
      <c r="AC60" s="290" t="e">
        <f>VLOOKUP(AB60,'PROBABILIDAD - IMPACTO'!$B$22:$C$26,2,FALSE)</f>
        <v>#REF!</v>
      </c>
      <c r="AE60" s="291" t="e">
        <f>CONCATENATE('3. CICLO DE RIESGOS'!#REF!," ",'3. CICLO DE RIESGOS'!#REF!," ",'3. CICLO DE RIESGOS'!#REF!," ",'3. CICLO DE RIESGOS'!#REF!)</f>
        <v>#REF!</v>
      </c>
      <c r="AF60" t="e">
        <f t="shared" si="7"/>
        <v>#REF!</v>
      </c>
      <c r="AG60" s="100" t="e">
        <f>'3. CICLO DE RIESGOS'!#REF!</f>
        <v>#REF!</v>
      </c>
      <c r="AH60" s="100">
        <f>IF('CALIFI DE LOS CONTROL II SEM '!$H$146=Listas!$J$48,'CALIFI DE LOS CONTROL II SEM '!$F$146,0)</f>
        <v>0</v>
      </c>
      <c r="AI60" s="292" t="e">
        <f t="shared" si="8"/>
        <v>#REF!</v>
      </c>
      <c r="AJ60" s="293" t="e">
        <f>VLOOKUP(AI60,'PROBABILIDAD - IMPACTO'!$B$7:$C$11,2,FALSE)</f>
        <v>#REF!</v>
      </c>
      <c r="AK60" s="100" t="e">
        <f>'3. CICLO DE RIESGOS'!#REF!</f>
        <v>#REF!</v>
      </c>
      <c r="AL60" s="100">
        <f>IF('CALIFI DE LOS CONTROL II SEM '!$H$146=$AK$48,'CALIFI DE LOS CONTROL II SEM '!$F$146,0)</f>
        <v>0</v>
      </c>
      <c r="AM60" s="294" t="e">
        <f t="shared" si="9"/>
        <v>#REF!</v>
      </c>
      <c r="AN60" s="295" t="e">
        <f>VLOOKUP(AM60,'PROBABILIDAD - IMPACTO'!$B$22:$C$26,2,FALSE)</f>
        <v>#REF!</v>
      </c>
    </row>
    <row r="61" spans="1:40" ht="18" customHeight="1" x14ac:dyDescent="0.25">
      <c r="A61" s="250" t="s">
        <v>278</v>
      </c>
      <c r="B61" s="268" t="s">
        <v>596</v>
      </c>
      <c r="C61" s="250">
        <v>57</v>
      </c>
      <c r="D61" s="250" t="s">
        <v>225</v>
      </c>
      <c r="E61" s="268" t="s">
        <v>673</v>
      </c>
      <c r="F61" s="250"/>
      <c r="G61" s="286" t="e">
        <f>CONCATENATE('3. CICLO DE RIESGOS'!#REF!," ",'3. CICLO DE RIESGOS'!#REF!," ",'3. CICLO DE RIESGOS'!#REF!," ",'3. CICLO DE RIESGOS'!#REF!)</f>
        <v>#REF!</v>
      </c>
      <c r="H61" s="250"/>
      <c r="I61" s="250" t="e">
        <f t="shared" si="1"/>
        <v>#REF!</v>
      </c>
      <c r="J61" s="251" t="e">
        <f>'3. CICLO DE RIESGOS'!#REF!</f>
        <v>#REF!</v>
      </c>
      <c r="K61" s="251">
        <f>IF('CALIFICACIÓN DE LOS CONTROLES'!J75=Listas!$J$48,'CALIFICACIÓN DE LOS CONTROLES'!H75,0)</f>
        <v>0</v>
      </c>
      <c r="L61" s="287" t="e">
        <f t="shared" si="2"/>
        <v>#REF!</v>
      </c>
      <c r="M61" s="288" t="e">
        <f>VLOOKUP(L61,'PROBABILIDAD - IMPACTO'!$B$7:$C$11,2,FALSE)</f>
        <v>#REF!</v>
      </c>
      <c r="N61" s="251" t="e">
        <f>'3. CICLO DE RIESGOS'!#REF!</f>
        <v>#REF!</v>
      </c>
      <c r="O61" s="251">
        <f>IF('CALIFICACIÓN DE LOS CONTROLES'!J75=Listas!$N$48,'CALIFICACIÓN DE LOS CONTROLES'!H75,0)</f>
        <v>0</v>
      </c>
      <c r="P61" s="251"/>
      <c r="Q61" s="289" t="e">
        <f t="shared" si="3"/>
        <v>#REF!</v>
      </c>
      <c r="R61" s="290" t="e">
        <f>VLOOKUP(Q61,'PROBABILIDAD - IMPACTO'!$B$19:$C$26,2,FALSE)</f>
        <v>#REF!</v>
      </c>
      <c r="S61" s="250"/>
      <c r="T61" s="286" t="e">
        <f>CONCATENATE('3. CICLO DE RIESGOS'!#REF!," ",'3. CICLO DE RIESGOS'!#REF!," ",'3. CICLO DE RIESGOS'!#REF!," ",'3. CICLO DE RIESGOS'!#REF!)</f>
        <v>#REF!</v>
      </c>
      <c r="U61" s="250" t="e">
        <f t="shared" si="4"/>
        <v>#REF!</v>
      </c>
      <c r="V61" s="251" t="e">
        <f>'3. CICLO DE RIESGOS'!#REF!</f>
        <v>#REF!</v>
      </c>
      <c r="W61" s="251">
        <f>IF('CALIFI DE LOS CONTROL I SEM '!$H$158=Listas!$J$48,'CALIFI DE LOS CONTROL I SEM '!$F$158,0)</f>
        <v>0</v>
      </c>
      <c r="X61" s="287" t="e">
        <f t="shared" si="5"/>
        <v>#REF!</v>
      </c>
      <c r="Y61" s="288" t="e">
        <f>VLOOKUP(X61,'PROBABILIDAD - IMPACTO'!$B$7:$C$11,2,FALSE)</f>
        <v>#REF!</v>
      </c>
      <c r="Z61" s="251" t="e">
        <f>'3. CICLO DE RIESGOS'!#REF!</f>
        <v>#REF!</v>
      </c>
      <c r="AA61" s="251">
        <f>IF('CALIFI DE LOS CONTROL I SEM '!$H$158=$AK$48,'CALIFI DE LOS CONTROL I SEM '!$F$158,0)</f>
        <v>0</v>
      </c>
      <c r="AB61" s="289" t="e">
        <f t="shared" si="6"/>
        <v>#REF!</v>
      </c>
      <c r="AC61" s="290" t="e">
        <f>VLOOKUP(AB61,'PROBABILIDAD - IMPACTO'!$B$22:$C$26,2,FALSE)</f>
        <v>#REF!</v>
      </c>
      <c r="AE61" s="291" t="e">
        <f>CONCATENATE('3. CICLO DE RIESGOS'!#REF!," ",'3. CICLO DE RIESGOS'!#REF!," ",'3. CICLO DE RIESGOS'!#REF!," ",'3. CICLO DE RIESGOS'!#REF!)</f>
        <v>#REF!</v>
      </c>
      <c r="AF61" t="e">
        <f t="shared" si="7"/>
        <v>#REF!</v>
      </c>
      <c r="AG61" s="100" t="e">
        <f>'3. CICLO DE RIESGOS'!#REF!</f>
        <v>#REF!</v>
      </c>
      <c r="AH61" s="100">
        <f>IF('CALIFI DE LOS CONTROL II SEM '!$H$158=Listas!$J$48,'CALIFI DE LOS CONTROL II SEM '!$F$158,0)</f>
        <v>0</v>
      </c>
      <c r="AI61" s="292" t="e">
        <f t="shared" si="8"/>
        <v>#REF!</v>
      </c>
      <c r="AJ61" s="293" t="e">
        <f>VLOOKUP(AI61,'PROBABILIDAD - IMPACTO'!$B$7:$C$11,2,FALSE)</f>
        <v>#REF!</v>
      </c>
      <c r="AK61" s="100" t="e">
        <f>'3. CICLO DE RIESGOS'!#REF!</f>
        <v>#REF!</v>
      </c>
      <c r="AL61" s="100">
        <f>IF('CALIFI DE LOS CONTROL II SEM '!$H$158=$AK$48,'CALIFI DE LOS CONTROL II SEM '!$F$158,0)</f>
        <v>0</v>
      </c>
      <c r="AM61" s="294" t="e">
        <f t="shared" si="9"/>
        <v>#REF!</v>
      </c>
      <c r="AN61" s="295" t="e">
        <f>VLOOKUP(AM61,'PROBABILIDAD - IMPACTO'!$B$22:$C$26,2,FALSE)</f>
        <v>#REF!</v>
      </c>
    </row>
    <row r="62" spans="1:40" ht="18" customHeight="1" x14ac:dyDescent="0.25">
      <c r="A62" s="250" t="s">
        <v>275</v>
      </c>
      <c r="B62" s="268" t="s">
        <v>593</v>
      </c>
      <c r="C62" s="250">
        <v>58</v>
      </c>
      <c r="D62" s="250" t="s">
        <v>225</v>
      </c>
      <c r="E62" s="268" t="s">
        <v>674</v>
      </c>
      <c r="F62" s="250"/>
      <c r="G62" s="286" t="e">
        <f>CONCATENATE('3. CICLO DE RIESGOS'!#REF!," ",'3. CICLO DE RIESGOS'!#REF!," ",'3. CICLO DE RIESGOS'!#REF!," ",'3. CICLO DE RIESGOS'!#REF!)</f>
        <v>#REF!</v>
      </c>
      <c r="H62" s="250"/>
      <c r="I62" s="250" t="e">
        <f t="shared" si="1"/>
        <v>#REF!</v>
      </c>
      <c r="J62" s="251" t="e">
        <f>'3. CICLO DE RIESGOS'!#REF!</f>
        <v>#REF!</v>
      </c>
      <c r="K62" s="251">
        <f>IF('CALIFICACIÓN DE LOS CONTROLES'!J76=Listas!$J$48,'CALIFICACIÓN DE LOS CONTROLES'!H76,0)</f>
        <v>0</v>
      </c>
      <c r="L62" s="287" t="e">
        <f t="shared" si="2"/>
        <v>#REF!</v>
      </c>
      <c r="M62" s="288" t="e">
        <f>VLOOKUP(L62,'PROBABILIDAD - IMPACTO'!$B$7:$C$11,2,FALSE)</f>
        <v>#REF!</v>
      </c>
      <c r="N62" s="251" t="e">
        <f>'3. CICLO DE RIESGOS'!#REF!</f>
        <v>#REF!</v>
      </c>
      <c r="O62" s="251">
        <f>IF('CALIFICACIÓN DE LOS CONTROLES'!J76=Listas!$N$48,'CALIFICACIÓN DE LOS CONTROLES'!H76,0)</f>
        <v>0</v>
      </c>
      <c r="P62" s="251"/>
      <c r="Q62" s="289" t="e">
        <f t="shared" si="3"/>
        <v>#REF!</v>
      </c>
      <c r="R62" s="290" t="e">
        <f>VLOOKUP(Q62,'PROBABILIDAD - IMPACTO'!$B$19:$C$26,2,FALSE)</f>
        <v>#REF!</v>
      </c>
      <c r="S62" s="250"/>
      <c r="T62" s="286" t="e">
        <f>CONCATENATE('3. CICLO DE RIESGOS'!#REF!," ",'3. CICLO DE RIESGOS'!#REF!," ",'3. CICLO DE RIESGOS'!#REF!," ",'3. CICLO DE RIESGOS'!#REF!)</f>
        <v>#REF!</v>
      </c>
      <c r="U62" s="250" t="e">
        <f t="shared" si="4"/>
        <v>#REF!</v>
      </c>
      <c r="V62" s="251" t="e">
        <f>'3. CICLO DE RIESGOS'!#REF!</f>
        <v>#REF!</v>
      </c>
      <c r="W62" s="251">
        <f>IF('CALIFI DE LOS CONTROL I SEM '!$H$170=Listas!$J$48,'CALIFI DE LOS CONTROL I SEM '!$F$170,0)</f>
        <v>0</v>
      </c>
      <c r="X62" s="287" t="e">
        <f t="shared" si="5"/>
        <v>#REF!</v>
      </c>
      <c r="Y62" s="288" t="e">
        <f>VLOOKUP(X62,'PROBABILIDAD - IMPACTO'!$B$7:$C$11,2,FALSE)</f>
        <v>#REF!</v>
      </c>
      <c r="Z62" s="251" t="e">
        <f>'3. CICLO DE RIESGOS'!#REF!</f>
        <v>#REF!</v>
      </c>
      <c r="AA62" s="251">
        <f>IF('CALIFI DE LOS CONTROL I SEM '!$H$170=$AK$48,'CALIFI DE LOS CONTROL I SEM '!$F$170,0)</f>
        <v>0</v>
      </c>
      <c r="AB62" s="289" t="e">
        <f t="shared" si="6"/>
        <v>#REF!</v>
      </c>
      <c r="AC62" s="290" t="e">
        <f>VLOOKUP(AB62,'PROBABILIDAD - IMPACTO'!$B$22:$C$26,2,FALSE)</f>
        <v>#REF!</v>
      </c>
      <c r="AE62" s="291" t="e">
        <f>CONCATENATE('3. CICLO DE RIESGOS'!#REF!," ",'3. CICLO DE RIESGOS'!#REF!," ",'3. CICLO DE RIESGOS'!#REF!," ",'3. CICLO DE RIESGOS'!#REF!)</f>
        <v>#REF!</v>
      </c>
      <c r="AF62" t="e">
        <f t="shared" si="7"/>
        <v>#REF!</v>
      </c>
      <c r="AG62" s="100" t="e">
        <f>'3. CICLO DE RIESGOS'!#REF!</f>
        <v>#REF!</v>
      </c>
      <c r="AH62" s="100">
        <f>IF('CALIFI DE LOS CONTROL II SEM '!$H$170=Listas!$J$48,'CALIFI DE LOS CONTROL II SEM '!$F$170,0)</f>
        <v>0</v>
      </c>
      <c r="AI62" s="292" t="e">
        <f t="shared" si="8"/>
        <v>#REF!</v>
      </c>
      <c r="AJ62" s="293" t="e">
        <f>VLOOKUP(AI62,'PROBABILIDAD - IMPACTO'!$B$7:$C$11,2,FALSE)</f>
        <v>#REF!</v>
      </c>
      <c r="AK62" s="100" t="e">
        <f>'3. CICLO DE RIESGOS'!#REF!</f>
        <v>#REF!</v>
      </c>
      <c r="AL62" s="100">
        <f>IF('CALIFI DE LOS CONTROL II SEM '!$H$170=$AK$48,'CALIFI DE LOS CONTROL II SEM '!$F$170,0)</f>
        <v>0</v>
      </c>
      <c r="AM62" s="294" t="e">
        <f t="shared" si="9"/>
        <v>#REF!</v>
      </c>
      <c r="AN62" s="295" t="e">
        <f>VLOOKUP(AM62,'PROBABILIDAD - IMPACTO'!$B$22:$C$26,2,FALSE)</f>
        <v>#REF!</v>
      </c>
    </row>
    <row r="63" spans="1:40" ht="18" customHeight="1" x14ac:dyDescent="0.25">
      <c r="A63" s="250" t="s">
        <v>285</v>
      </c>
      <c r="B63" s="268" t="s">
        <v>608</v>
      </c>
      <c r="C63" s="250">
        <v>59</v>
      </c>
      <c r="D63" s="250" t="s">
        <v>225</v>
      </c>
      <c r="E63" s="268"/>
      <c r="F63" s="250"/>
      <c r="G63" s="286" t="e">
        <f>CONCATENATE('3. CICLO DE RIESGOS'!#REF!," ",'3. CICLO DE RIESGOS'!#REF!," ",'3. CICLO DE RIESGOS'!#REF!," ",'3. CICLO DE RIESGOS'!#REF!)</f>
        <v>#REF!</v>
      </c>
      <c r="H63" s="250"/>
      <c r="I63" s="250" t="e">
        <f t="shared" si="1"/>
        <v>#REF!</v>
      </c>
      <c r="J63" s="251" t="e">
        <f>'3. CICLO DE RIESGOS'!#REF!</f>
        <v>#REF!</v>
      </c>
      <c r="K63" s="251">
        <f>IF('CALIFICACIÓN DE LOS CONTROLES'!J77=Listas!$J$48,'CALIFICACIÓN DE LOS CONTROLES'!H77,0)</f>
        <v>0</v>
      </c>
      <c r="L63" s="287" t="e">
        <f t="shared" si="2"/>
        <v>#REF!</v>
      </c>
      <c r="M63" s="288" t="e">
        <f>VLOOKUP(L63,'PROBABILIDAD - IMPACTO'!$B$7:$C$11,2,FALSE)</f>
        <v>#REF!</v>
      </c>
      <c r="N63" s="251" t="e">
        <f>'3. CICLO DE RIESGOS'!#REF!</f>
        <v>#REF!</v>
      </c>
      <c r="O63" s="251">
        <f>IF('CALIFICACIÓN DE LOS CONTROLES'!J77=Listas!$N$48,'CALIFICACIÓN DE LOS CONTROLES'!H77,0)</f>
        <v>0</v>
      </c>
      <c r="P63" s="251"/>
      <c r="Q63" s="289" t="e">
        <f t="shared" si="3"/>
        <v>#REF!</v>
      </c>
      <c r="R63" s="290" t="e">
        <f>VLOOKUP(Q63,'PROBABILIDAD - IMPACTO'!$B$19:$C$26,2,FALSE)</f>
        <v>#REF!</v>
      </c>
      <c r="S63" s="250"/>
      <c r="T63" s="286" t="e">
        <f>CONCATENATE('3. CICLO DE RIESGOS'!#REF!," ",'3. CICLO DE RIESGOS'!#REF!," ",'3. CICLO DE RIESGOS'!#REF!," ",'3. CICLO DE RIESGOS'!#REF!)</f>
        <v>#REF!</v>
      </c>
      <c r="U63" s="250" t="e">
        <f t="shared" si="4"/>
        <v>#REF!</v>
      </c>
      <c r="V63" s="251" t="e">
        <f>'3. CICLO DE RIESGOS'!#REF!</f>
        <v>#REF!</v>
      </c>
      <c r="W63" s="251">
        <f>IF('CALIFI DE LOS CONTROL I SEM '!$H$182=Listas!$J$48,'CALIFI DE LOS CONTROL I SEM '!$F$182,0)</f>
        <v>0</v>
      </c>
      <c r="X63" s="287" t="e">
        <f t="shared" si="5"/>
        <v>#REF!</v>
      </c>
      <c r="Y63" s="288" t="e">
        <f>VLOOKUP(X63,'PROBABILIDAD - IMPACTO'!$B$7:$C$11,2,FALSE)</f>
        <v>#REF!</v>
      </c>
      <c r="Z63" s="251" t="e">
        <f>'3. CICLO DE RIESGOS'!#REF!</f>
        <v>#REF!</v>
      </c>
      <c r="AA63" s="251">
        <f>IF('CALIFI DE LOS CONTROL I SEM '!$H$182=$AK$48,'CALIFI DE LOS CONTROL I SEM '!$F$182,0)</f>
        <v>0</v>
      </c>
      <c r="AB63" s="296" t="e">
        <f t="shared" si="6"/>
        <v>#REF!</v>
      </c>
      <c r="AC63" s="297" t="e">
        <f>VLOOKUP(AB63,'PROBABILIDAD - IMPACTO'!$B$22:$C$26,2,FALSE)</f>
        <v>#REF!</v>
      </c>
      <c r="AE63" s="291" t="e">
        <f>CONCATENATE('3. CICLO DE RIESGOS'!#REF!," ",'3. CICLO DE RIESGOS'!#REF!," ",'3. CICLO DE RIESGOS'!#REF!," ",'3. CICLO DE RIESGOS'!#REF!)</f>
        <v>#REF!</v>
      </c>
      <c r="AF63" t="e">
        <f t="shared" si="7"/>
        <v>#REF!</v>
      </c>
      <c r="AG63" s="100" t="e">
        <f>'3. CICLO DE RIESGOS'!#REF!</f>
        <v>#REF!</v>
      </c>
      <c r="AH63" s="100">
        <f>IF('CALIFI DE LOS CONTROL II SEM '!$H$182=Listas!$J$48,'CALIFI DE LOS CONTROL II SEM '!$F$182,0)</f>
        <v>0</v>
      </c>
      <c r="AI63" s="292" t="e">
        <f t="shared" si="8"/>
        <v>#REF!</v>
      </c>
      <c r="AJ63" s="293" t="e">
        <f>VLOOKUP(AI63,'PROBABILIDAD - IMPACTO'!$B$7:$C$11,2,FALSE)</f>
        <v>#REF!</v>
      </c>
      <c r="AK63" s="100" t="e">
        <f>'3. CICLO DE RIESGOS'!#REF!</f>
        <v>#REF!</v>
      </c>
      <c r="AL63" s="100">
        <f>IF('CALIFI DE LOS CONTROL II SEM '!$H$182=$AK$48,'CALIFI DE LOS CONTROL II SEM '!$F$182,0)</f>
        <v>0</v>
      </c>
      <c r="AM63" s="298" t="e">
        <f t="shared" si="9"/>
        <v>#REF!</v>
      </c>
      <c r="AN63" s="299" t="e">
        <f>VLOOKUP(AM63,'PROBABILIDAD - IMPACTO'!$B$22:$C$26,2,FALSE)</f>
        <v>#REF!</v>
      </c>
    </row>
    <row r="64" spans="1:40" ht="18" customHeight="1" thickBot="1" x14ac:dyDescent="0.3">
      <c r="A64" s="250" t="s">
        <v>277</v>
      </c>
      <c r="B64" s="268" t="s">
        <v>595</v>
      </c>
      <c r="C64" s="250">
        <v>60</v>
      </c>
      <c r="D64" s="250" t="s">
        <v>225</v>
      </c>
      <c r="E64" s="250"/>
      <c r="F64" s="250"/>
      <c r="G64" s="300" t="e">
        <f>CONCATENATE('3. CICLO DE RIESGOS'!#REF!,'3. CICLO DE RIESGOS'!#REF!)</f>
        <v>#REF!</v>
      </c>
      <c r="H64" s="250"/>
      <c r="I64" s="250" t="str">
        <f t="shared" ref="I64:I67" si="10">CONCATENATE(L64," ",M64," ",Q64," ",R64)</f>
        <v xml:space="preserve">   </v>
      </c>
      <c r="J64" s="250"/>
      <c r="K64" s="250"/>
      <c r="L64" s="250"/>
      <c r="M64" s="250"/>
      <c r="N64" s="250"/>
      <c r="O64" s="250"/>
      <c r="P64" s="250"/>
      <c r="Q64" s="250"/>
      <c r="R64" s="250"/>
      <c r="S64" s="250"/>
      <c r="T64" s="301"/>
      <c r="U64" s="302"/>
      <c r="V64" s="302"/>
      <c r="W64" s="302"/>
      <c r="X64" s="302"/>
      <c r="Y64" s="302"/>
      <c r="Z64" s="302"/>
      <c r="AA64" s="302"/>
      <c r="AB64" s="302"/>
      <c r="AC64" s="303"/>
      <c r="AE64" s="304"/>
      <c r="AF64" s="50"/>
      <c r="AG64" s="50"/>
      <c r="AH64" s="50"/>
      <c r="AI64" s="50"/>
      <c r="AJ64" s="50"/>
      <c r="AK64" s="50"/>
      <c r="AL64" s="50"/>
      <c r="AM64" s="50"/>
      <c r="AN64" s="305"/>
    </row>
    <row r="65" spans="1:29" ht="18" customHeight="1" x14ac:dyDescent="0.25">
      <c r="A65" s="250" t="s">
        <v>279</v>
      </c>
      <c r="B65" s="268" t="s">
        <v>597</v>
      </c>
      <c r="C65" s="250">
        <v>61</v>
      </c>
      <c r="D65" s="250" t="s">
        <v>225</v>
      </c>
      <c r="E65" s="250"/>
      <c r="F65" s="250"/>
      <c r="G65" s="257"/>
      <c r="H65" s="250"/>
      <c r="I65" s="250" t="str">
        <f t="shared" si="10"/>
        <v xml:space="preserve">   </v>
      </c>
      <c r="J65" s="250"/>
      <c r="K65" s="250"/>
      <c r="L65" s="250"/>
      <c r="M65" s="250"/>
      <c r="N65" s="250"/>
      <c r="O65" s="250"/>
      <c r="P65" s="250"/>
      <c r="Q65" s="250"/>
      <c r="R65" s="250"/>
      <c r="S65" s="250"/>
      <c r="T65" s="250"/>
      <c r="U65" s="250"/>
      <c r="V65" s="250"/>
      <c r="W65" s="250"/>
      <c r="X65" s="250"/>
      <c r="Y65" s="250"/>
      <c r="Z65" s="250"/>
      <c r="AA65" s="250"/>
      <c r="AB65" s="250"/>
      <c r="AC65" s="250"/>
    </row>
    <row r="66" spans="1:29" ht="18" customHeight="1" x14ac:dyDescent="0.25">
      <c r="A66" s="250" t="s">
        <v>280</v>
      </c>
      <c r="B66" s="268" t="s">
        <v>599</v>
      </c>
      <c r="C66" s="250">
        <v>62</v>
      </c>
      <c r="D66" s="250" t="s">
        <v>225</v>
      </c>
      <c r="E66" s="250"/>
      <c r="F66" s="250"/>
      <c r="G66" s="257" t="e">
        <f>CONCATENATE('3. CICLO DE RIESGOS'!#REF!,'3. CICLO DE RIESGOS'!#REF!)</f>
        <v>#REF!</v>
      </c>
      <c r="H66" s="250"/>
      <c r="I66" s="250" t="str">
        <f t="shared" si="10"/>
        <v xml:space="preserve">   </v>
      </c>
      <c r="J66" s="250"/>
      <c r="K66" s="250"/>
      <c r="L66" s="250"/>
      <c r="M66" s="250"/>
      <c r="N66" s="250"/>
      <c r="O66" s="250"/>
      <c r="P66" s="250"/>
      <c r="Q66" s="250"/>
      <c r="R66" s="250"/>
      <c r="S66" s="250"/>
      <c r="T66" s="250"/>
      <c r="U66" s="250"/>
      <c r="V66" s="250"/>
      <c r="W66" s="250"/>
      <c r="X66" s="250"/>
      <c r="Y66" s="250"/>
      <c r="Z66" s="250"/>
      <c r="AA66" s="250"/>
      <c r="AB66" s="250"/>
      <c r="AC66" s="250"/>
    </row>
    <row r="67" spans="1:29" ht="18" customHeight="1" x14ac:dyDescent="0.25">
      <c r="A67" s="250" t="s">
        <v>281</v>
      </c>
      <c r="B67" s="268" t="s">
        <v>600</v>
      </c>
      <c r="C67" s="250">
        <v>63</v>
      </c>
      <c r="D67" s="250" t="s">
        <v>225</v>
      </c>
      <c r="E67" s="250"/>
      <c r="F67" s="250"/>
      <c r="G67" s="257" t="e">
        <f>CONCATENATE('3. CICLO DE RIESGOS'!#REF!,'3. CICLO DE RIESGOS'!#REF!)</f>
        <v>#REF!</v>
      </c>
      <c r="H67" s="250"/>
      <c r="I67" s="250" t="str">
        <f t="shared" si="10"/>
        <v xml:space="preserve">   </v>
      </c>
      <c r="J67" s="250"/>
      <c r="K67" s="250"/>
      <c r="L67" s="250"/>
      <c r="M67" s="250"/>
      <c r="N67" s="250"/>
      <c r="O67" s="250"/>
      <c r="P67" s="250"/>
      <c r="Q67" s="250"/>
      <c r="R67" s="250"/>
      <c r="S67" s="250"/>
      <c r="T67" s="250"/>
      <c r="U67" s="250"/>
      <c r="V67" s="250"/>
      <c r="W67" s="250"/>
      <c r="X67" s="250"/>
      <c r="Y67" s="250"/>
      <c r="Z67" s="250"/>
      <c r="AA67" s="250"/>
      <c r="AB67" s="250"/>
      <c r="AC67" s="250"/>
    </row>
    <row r="68" spans="1:29" ht="18" customHeight="1" x14ac:dyDescent="0.25">
      <c r="A68" s="250" t="s">
        <v>290</v>
      </c>
      <c r="B68" s="268" t="s">
        <v>598</v>
      </c>
      <c r="C68" s="250">
        <v>64</v>
      </c>
      <c r="D68" s="250" t="s">
        <v>225</v>
      </c>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row>
    <row r="69" spans="1:29" ht="18" customHeight="1" x14ac:dyDescent="0.25">
      <c r="A69" s="250" t="s">
        <v>289</v>
      </c>
      <c r="B69" s="268" t="s">
        <v>607</v>
      </c>
      <c r="C69" s="250">
        <v>65</v>
      </c>
      <c r="D69" s="250" t="s">
        <v>225</v>
      </c>
      <c r="E69" s="250"/>
      <c r="F69" s="250"/>
      <c r="G69" s="250"/>
      <c r="H69" s="250"/>
      <c r="I69" s="250"/>
      <c r="J69" s="250"/>
      <c r="K69" s="250"/>
      <c r="L69" s="250"/>
      <c r="M69" s="250"/>
      <c r="N69" s="250"/>
      <c r="O69" s="250"/>
      <c r="P69" s="250"/>
      <c r="Q69" s="250"/>
      <c r="R69" s="250"/>
      <c r="S69" s="250"/>
      <c r="T69" s="250"/>
      <c r="U69" s="250"/>
      <c r="V69" s="250"/>
      <c r="W69" s="250"/>
      <c r="X69" s="250"/>
      <c r="Y69" s="250"/>
      <c r="Z69" s="250"/>
      <c r="AA69" s="250"/>
      <c r="AB69" s="250"/>
      <c r="AC69" s="250"/>
    </row>
    <row r="70" spans="1:29" ht="18" customHeight="1" x14ac:dyDescent="0.25">
      <c r="A70" s="250" t="s">
        <v>282</v>
      </c>
      <c r="B70" s="268" t="s">
        <v>601</v>
      </c>
      <c r="C70" s="250">
        <v>66</v>
      </c>
      <c r="D70" s="250" t="s">
        <v>225</v>
      </c>
      <c r="E70" s="250"/>
      <c r="F70" s="250"/>
      <c r="G70" s="250"/>
      <c r="H70" s="250"/>
      <c r="I70" s="250"/>
      <c r="J70" s="250"/>
      <c r="K70" s="250"/>
      <c r="L70" s="250"/>
      <c r="M70" s="250"/>
      <c r="N70" s="250"/>
      <c r="O70" s="250"/>
      <c r="P70" s="250"/>
      <c r="Q70" s="250"/>
      <c r="R70" s="250"/>
      <c r="S70" s="250"/>
      <c r="T70" s="250"/>
      <c r="U70" s="250"/>
      <c r="V70" s="250"/>
      <c r="W70" s="250"/>
      <c r="X70" s="250"/>
      <c r="Y70" s="250"/>
      <c r="Z70" s="250"/>
      <c r="AA70" s="250"/>
      <c r="AB70" s="250"/>
      <c r="AC70" s="250"/>
    </row>
    <row r="71" spans="1:29" ht="18" customHeight="1" x14ac:dyDescent="0.25">
      <c r="A71" s="250" t="s">
        <v>276</v>
      </c>
      <c r="B71" s="268" t="s">
        <v>592</v>
      </c>
      <c r="C71" s="250">
        <v>67</v>
      </c>
      <c r="D71" s="250" t="s">
        <v>225</v>
      </c>
      <c r="E71" s="250"/>
      <c r="F71" s="250"/>
      <c r="G71" s="250"/>
      <c r="H71" s="250"/>
      <c r="I71" s="250"/>
      <c r="J71" s="250"/>
      <c r="K71" s="250"/>
      <c r="L71" s="250"/>
      <c r="M71" s="250"/>
      <c r="N71" s="250"/>
      <c r="O71" s="250"/>
      <c r="P71" s="250"/>
      <c r="Q71" s="250"/>
      <c r="R71" s="250"/>
      <c r="S71" s="250"/>
      <c r="T71" s="250"/>
      <c r="U71" s="250"/>
      <c r="V71" s="250"/>
      <c r="W71" s="250"/>
      <c r="X71" s="250"/>
      <c r="Y71" s="250"/>
      <c r="Z71" s="250"/>
      <c r="AA71" s="250"/>
      <c r="AB71" s="250"/>
      <c r="AC71" s="250"/>
    </row>
    <row r="72" spans="1:29" ht="18" customHeight="1" x14ac:dyDescent="0.25">
      <c r="A72" s="250" t="s">
        <v>286</v>
      </c>
      <c r="B72" s="268" t="s">
        <v>604</v>
      </c>
      <c r="C72" s="250">
        <v>68</v>
      </c>
      <c r="D72" s="250" t="s">
        <v>225</v>
      </c>
      <c r="E72" s="250"/>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row>
    <row r="73" spans="1:29" ht="18" customHeight="1" x14ac:dyDescent="0.25">
      <c r="A73" s="250" t="s">
        <v>283</v>
      </c>
      <c r="B73" s="268" t="s">
        <v>602</v>
      </c>
      <c r="C73" s="250">
        <v>69</v>
      </c>
      <c r="D73" s="250" t="s">
        <v>225</v>
      </c>
      <c r="E73" s="250"/>
      <c r="F73" s="250"/>
      <c r="G73" s="250"/>
      <c r="H73" s="250"/>
      <c r="I73" s="250"/>
      <c r="J73" s="250"/>
      <c r="K73" s="250"/>
      <c r="L73" s="250"/>
      <c r="M73" s="250"/>
      <c r="N73" s="250"/>
      <c r="O73" s="250"/>
      <c r="P73" s="250"/>
      <c r="Q73" s="250"/>
      <c r="R73" s="250"/>
      <c r="S73" s="250"/>
      <c r="T73" s="250"/>
      <c r="U73" s="250"/>
      <c r="V73" s="250"/>
      <c r="W73" s="250"/>
      <c r="X73" s="250"/>
      <c r="Y73" s="250"/>
      <c r="Z73" s="250"/>
      <c r="AA73" s="250"/>
      <c r="AB73" s="250"/>
      <c r="AC73" s="250"/>
    </row>
    <row r="74" spans="1:29" ht="18" customHeight="1" x14ac:dyDescent="0.25">
      <c r="A74" s="250" t="s">
        <v>274</v>
      </c>
      <c r="B74" s="268" t="s">
        <v>594</v>
      </c>
      <c r="C74" s="250">
        <v>70</v>
      </c>
      <c r="D74" s="250" t="s">
        <v>225</v>
      </c>
      <c r="E74" s="250"/>
      <c r="F74" s="250"/>
      <c r="G74" s="250"/>
      <c r="H74" s="250"/>
      <c r="I74" s="250"/>
      <c r="J74" s="250"/>
      <c r="K74" s="250"/>
      <c r="L74" s="250"/>
      <c r="M74" s="250"/>
      <c r="N74" s="250"/>
      <c r="O74" s="250"/>
      <c r="P74" s="250"/>
      <c r="Q74" s="250"/>
      <c r="R74" s="250"/>
      <c r="S74" s="250"/>
      <c r="T74" s="250"/>
      <c r="U74" s="250"/>
      <c r="V74" s="250"/>
      <c r="W74" s="250"/>
      <c r="X74" s="250"/>
      <c r="Y74" s="250"/>
      <c r="Z74" s="250"/>
      <c r="AA74" s="250"/>
      <c r="AB74" s="250"/>
      <c r="AC74" s="250"/>
    </row>
    <row r="75" spans="1:29" ht="18" customHeight="1" x14ac:dyDescent="0.25">
      <c r="A75" s="250" t="s">
        <v>288</v>
      </c>
      <c r="B75" s="268" t="s">
        <v>606</v>
      </c>
      <c r="C75" s="250">
        <v>71</v>
      </c>
      <c r="D75" s="250" t="s">
        <v>225</v>
      </c>
      <c r="E75" s="250"/>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row>
    <row r="76" spans="1:29" ht="18" customHeight="1" x14ac:dyDescent="0.25">
      <c r="A76" s="250" t="s">
        <v>287</v>
      </c>
      <c r="B76" s="268" t="s">
        <v>605</v>
      </c>
      <c r="C76" s="250">
        <v>72</v>
      </c>
      <c r="D76" s="250" t="s">
        <v>225</v>
      </c>
      <c r="E76" s="250"/>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0"/>
    </row>
    <row r="77" spans="1:29" ht="18" customHeight="1" x14ac:dyDescent="0.25">
      <c r="A77" s="250" t="s">
        <v>284</v>
      </c>
      <c r="B77" s="268" t="s">
        <v>603</v>
      </c>
      <c r="C77" s="250">
        <v>73</v>
      </c>
      <c r="D77" s="250" t="s">
        <v>225</v>
      </c>
      <c r="E77" s="250"/>
      <c r="F77" s="250"/>
      <c r="G77" s="250"/>
      <c r="H77" s="250"/>
      <c r="I77" s="250"/>
      <c r="J77" s="250"/>
      <c r="K77" s="250"/>
      <c r="L77" s="250"/>
      <c r="M77" s="250"/>
      <c r="N77" s="250"/>
      <c r="O77" s="250"/>
      <c r="P77" s="250"/>
      <c r="Q77" s="250"/>
      <c r="R77" s="250"/>
      <c r="S77" s="250"/>
      <c r="T77" s="250"/>
      <c r="U77" s="250"/>
      <c r="V77" s="250"/>
      <c r="W77" s="250"/>
      <c r="X77" s="250"/>
      <c r="Y77" s="250"/>
      <c r="Z77" s="250"/>
      <c r="AA77" s="250"/>
      <c r="AB77" s="250"/>
      <c r="AC77" s="250"/>
    </row>
    <row r="78" spans="1:29" ht="18" customHeight="1" x14ac:dyDescent="0.25">
      <c r="A78" s="250"/>
      <c r="B78" s="250"/>
      <c r="C78" s="250">
        <v>74</v>
      </c>
      <c r="D78" s="250" t="s">
        <v>225</v>
      </c>
      <c r="E78" s="250"/>
      <c r="F78" s="250"/>
      <c r="G78" s="250"/>
      <c r="H78" s="250"/>
      <c r="I78" s="250"/>
      <c r="J78" s="250"/>
      <c r="K78" s="250"/>
      <c r="L78" s="250"/>
      <c r="M78" s="250"/>
      <c r="N78" s="250"/>
      <c r="O78" s="250"/>
      <c r="P78" s="250"/>
      <c r="Q78" s="250"/>
      <c r="R78" s="250"/>
      <c r="S78" s="250"/>
      <c r="T78" s="250"/>
      <c r="U78" s="250"/>
      <c r="V78" s="250"/>
      <c r="W78" s="250"/>
      <c r="X78" s="250"/>
      <c r="Y78" s="250"/>
      <c r="Z78" s="250"/>
      <c r="AA78" s="250"/>
      <c r="AB78" s="250"/>
      <c r="AC78" s="250"/>
    </row>
    <row r="79" spans="1:29" ht="18" customHeight="1" x14ac:dyDescent="0.25">
      <c r="A79" s="250"/>
      <c r="B79" s="250"/>
      <c r="C79" s="250">
        <v>75</v>
      </c>
      <c r="D79" s="250" t="s">
        <v>225</v>
      </c>
      <c r="E79" s="250"/>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0"/>
    </row>
    <row r="80" spans="1:29" ht="18" customHeight="1" x14ac:dyDescent="0.25">
      <c r="A80" s="250" t="s">
        <v>11</v>
      </c>
      <c r="B80" s="268" t="s">
        <v>313</v>
      </c>
      <c r="C80" s="250">
        <v>76</v>
      </c>
      <c r="D80" s="250" t="s">
        <v>225</v>
      </c>
      <c r="E80" s="250"/>
      <c r="F80" s="250"/>
      <c r="G80" s="250"/>
      <c r="H80" s="250"/>
      <c r="I80" s="250"/>
      <c r="J80" s="250"/>
      <c r="K80" s="250"/>
      <c r="L80" s="250"/>
      <c r="M80" s="250"/>
      <c r="N80" s="250"/>
      <c r="O80" s="250"/>
      <c r="P80" s="250"/>
      <c r="Q80" s="250"/>
      <c r="R80" s="250"/>
      <c r="S80" s="250"/>
      <c r="T80" s="250"/>
      <c r="U80" s="250"/>
      <c r="V80" s="250"/>
      <c r="W80" s="250"/>
      <c r="X80" s="250"/>
      <c r="Y80" s="250"/>
      <c r="Z80" s="250"/>
      <c r="AA80" s="250"/>
      <c r="AB80" s="250"/>
      <c r="AC80" s="250"/>
    </row>
    <row r="81" spans="1:29" ht="18" customHeight="1" x14ac:dyDescent="0.25">
      <c r="A81" s="250" t="s">
        <v>312</v>
      </c>
      <c r="B81" s="250"/>
      <c r="C81" s="250">
        <v>77</v>
      </c>
      <c r="D81" s="250" t="s">
        <v>225</v>
      </c>
      <c r="E81" s="250"/>
      <c r="F81" s="250"/>
      <c r="G81" s="250"/>
      <c r="H81" s="250"/>
      <c r="I81" s="250"/>
      <c r="J81" s="250"/>
      <c r="K81" s="250"/>
      <c r="L81" s="250"/>
      <c r="M81" s="250"/>
      <c r="N81" s="250"/>
      <c r="O81" s="250"/>
      <c r="P81" s="250"/>
      <c r="Q81" s="250"/>
      <c r="R81" s="250"/>
      <c r="S81" s="250"/>
      <c r="T81" s="250"/>
      <c r="U81" s="250"/>
      <c r="V81" s="250"/>
      <c r="W81" s="250"/>
      <c r="X81" s="250"/>
      <c r="Y81" s="250"/>
      <c r="Z81" s="250"/>
      <c r="AA81" s="250"/>
      <c r="AB81" s="250"/>
      <c r="AC81" s="250"/>
    </row>
    <row r="82" spans="1:29" ht="18" customHeight="1" x14ac:dyDescent="0.25">
      <c r="A82" s="250" t="s">
        <v>307</v>
      </c>
      <c r="B82" s="250"/>
      <c r="C82" s="250">
        <v>78</v>
      </c>
      <c r="D82" s="250" t="s">
        <v>225</v>
      </c>
      <c r="E82" s="250"/>
      <c r="F82" s="250"/>
      <c r="G82" s="250"/>
      <c r="H82" s="250"/>
      <c r="I82" s="250"/>
      <c r="J82" s="250"/>
      <c r="K82" s="250"/>
      <c r="L82" s="250"/>
      <c r="M82" s="250"/>
      <c r="N82" s="250"/>
      <c r="O82" s="250"/>
      <c r="P82" s="250"/>
      <c r="Q82" s="250"/>
      <c r="R82" s="250"/>
      <c r="S82" s="250"/>
      <c r="T82" s="250"/>
      <c r="U82" s="250"/>
      <c r="V82" s="250"/>
      <c r="W82" s="250"/>
      <c r="X82" s="250"/>
      <c r="Y82" s="250"/>
      <c r="Z82" s="250"/>
      <c r="AA82" s="250"/>
      <c r="AB82" s="250"/>
      <c r="AC82" s="250"/>
    </row>
    <row r="83" spans="1:29" ht="18" customHeight="1" x14ac:dyDescent="0.25">
      <c r="A83" s="250" t="s">
        <v>311</v>
      </c>
      <c r="B83" s="250"/>
      <c r="C83" s="250">
        <v>79</v>
      </c>
      <c r="D83" s="250" t="s">
        <v>225</v>
      </c>
      <c r="E83" s="250"/>
      <c r="F83" s="250"/>
      <c r="G83" s="250"/>
      <c r="H83" s="250"/>
      <c r="I83" s="250"/>
      <c r="J83" s="250"/>
      <c r="K83" s="250"/>
      <c r="L83" s="250"/>
      <c r="M83" s="250"/>
      <c r="N83" s="250"/>
      <c r="O83" s="250"/>
      <c r="P83" s="250"/>
      <c r="Q83" s="250"/>
      <c r="R83" s="250"/>
      <c r="S83" s="250"/>
      <c r="T83" s="250"/>
      <c r="U83" s="250"/>
      <c r="V83" s="250"/>
      <c r="W83" s="250"/>
      <c r="X83" s="250"/>
      <c r="Y83" s="250"/>
      <c r="Z83" s="250"/>
      <c r="AA83" s="250"/>
      <c r="AB83" s="250"/>
      <c r="AC83" s="250"/>
    </row>
    <row r="84" spans="1:29" ht="18" customHeight="1" x14ac:dyDescent="0.25">
      <c r="A84" s="250" t="s">
        <v>308</v>
      </c>
      <c r="B84" s="250"/>
      <c r="C84" s="250">
        <v>80</v>
      </c>
      <c r="D84" s="250" t="s">
        <v>225</v>
      </c>
      <c r="E84" s="250"/>
      <c r="F84" s="250"/>
      <c r="G84" s="250"/>
      <c r="H84" s="250"/>
      <c r="I84" s="250"/>
      <c r="J84" s="250"/>
      <c r="K84" s="250"/>
      <c r="L84" s="250"/>
      <c r="M84" s="250"/>
      <c r="N84" s="250"/>
      <c r="O84" s="250"/>
      <c r="P84" s="250"/>
      <c r="Q84" s="250"/>
      <c r="R84" s="250"/>
      <c r="S84" s="250"/>
      <c r="T84" s="250"/>
      <c r="U84" s="250"/>
      <c r="V84" s="250"/>
      <c r="W84" s="250"/>
      <c r="X84" s="250"/>
      <c r="Y84" s="250"/>
      <c r="Z84" s="250"/>
      <c r="AA84" s="250"/>
      <c r="AB84" s="250"/>
      <c r="AC84" s="250"/>
    </row>
    <row r="85" spans="1:29" ht="18" customHeight="1" x14ac:dyDescent="0.25">
      <c r="A85" s="250" t="s">
        <v>309</v>
      </c>
      <c r="B85" s="250"/>
      <c r="C85" s="250">
        <v>81</v>
      </c>
      <c r="D85" s="250" t="s">
        <v>225</v>
      </c>
      <c r="E85" s="250"/>
      <c r="F85" s="250"/>
      <c r="G85" s="250"/>
      <c r="H85" s="250"/>
      <c r="I85" s="250"/>
      <c r="J85" s="250"/>
      <c r="K85" s="250"/>
      <c r="L85" s="250"/>
      <c r="M85" s="250"/>
      <c r="N85" s="250"/>
      <c r="O85" s="250"/>
      <c r="P85" s="250"/>
      <c r="Q85" s="250"/>
      <c r="R85" s="250"/>
      <c r="S85" s="250"/>
      <c r="T85" s="250"/>
      <c r="U85" s="250"/>
      <c r="V85" s="250"/>
      <c r="W85" s="250"/>
      <c r="X85" s="250"/>
      <c r="Y85" s="250"/>
      <c r="Z85" s="250"/>
      <c r="AA85" s="250"/>
      <c r="AB85" s="250"/>
      <c r="AC85" s="250"/>
    </row>
    <row r="86" spans="1:29" ht="18" customHeight="1" x14ac:dyDescent="0.25">
      <c r="A86" s="250" t="s">
        <v>310</v>
      </c>
      <c r="B86" s="250"/>
      <c r="C86" s="250">
        <v>82</v>
      </c>
      <c r="D86" s="250" t="s">
        <v>225</v>
      </c>
      <c r="E86" s="250"/>
      <c r="F86" s="250"/>
      <c r="G86" s="250"/>
      <c r="H86" s="250"/>
      <c r="I86" s="250"/>
      <c r="J86" s="250"/>
      <c r="K86" s="250"/>
      <c r="L86" s="250"/>
      <c r="M86" s="250"/>
      <c r="N86" s="250"/>
      <c r="O86" s="250"/>
      <c r="P86" s="250"/>
      <c r="Q86" s="250"/>
      <c r="R86" s="250"/>
      <c r="S86" s="250"/>
      <c r="T86" s="250"/>
      <c r="U86" s="250"/>
      <c r="V86" s="250"/>
      <c r="W86" s="250"/>
      <c r="X86" s="250"/>
      <c r="Y86" s="250"/>
      <c r="Z86" s="250"/>
      <c r="AA86" s="250"/>
      <c r="AB86" s="250"/>
      <c r="AC86" s="250"/>
    </row>
    <row r="87" spans="1:29" ht="18" customHeight="1" x14ac:dyDescent="0.25">
      <c r="A87" s="250" t="s">
        <v>267</v>
      </c>
      <c r="B87" s="250"/>
      <c r="C87" s="250">
        <v>83</v>
      </c>
      <c r="D87" s="250" t="s">
        <v>225</v>
      </c>
      <c r="E87" s="250"/>
      <c r="F87" s="250"/>
      <c r="G87" s="250"/>
      <c r="H87" s="250"/>
      <c r="I87" s="250"/>
      <c r="J87" s="250"/>
      <c r="K87" s="250"/>
      <c r="L87" s="250"/>
      <c r="M87" s="250"/>
      <c r="N87" s="250"/>
      <c r="O87" s="250"/>
      <c r="P87" s="250"/>
      <c r="Q87" s="250"/>
      <c r="R87" s="250"/>
      <c r="S87" s="250"/>
      <c r="T87" s="250"/>
      <c r="U87" s="250"/>
      <c r="V87" s="250"/>
      <c r="W87" s="250"/>
      <c r="X87" s="250"/>
      <c r="Y87" s="250"/>
      <c r="Z87" s="250"/>
      <c r="AA87" s="250"/>
      <c r="AB87" s="250"/>
      <c r="AC87" s="250"/>
    </row>
    <row r="88" spans="1:29" ht="18" customHeight="1" x14ac:dyDescent="0.25">
      <c r="A88" s="227" t="s">
        <v>1058</v>
      </c>
      <c r="B88" s="268" t="s">
        <v>960</v>
      </c>
      <c r="C88" s="250">
        <v>84</v>
      </c>
      <c r="D88" s="250" t="s">
        <v>225</v>
      </c>
      <c r="E88" s="250"/>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0"/>
    </row>
    <row r="89" spans="1:29" ht="18" customHeight="1" x14ac:dyDescent="0.25">
      <c r="A89" s="413" t="s">
        <v>980</v>
      </c>
      <c r="B89" s="268" t="s">
        <v>961</v>
      </c>
      <c r="C89" s="250">
        <v>85</v>
      </c>
      <c r="D89" s="250" t="s">
        <v>225</v>
      </c>
      <c r="E89" s="250"/>
      <c r="F89" s="250"/>
      <c r="G89" s="250"/>
      <c r="H89" s="250"/>
      <c r="I89" s="250"/>
      <c r="J89" s="250"/>
      <c r="K89" s="250"/>
      <c r="L89" s="250"/>
      <c r="M89" s="250"/>
      <c r="N89" s="250"/>
      <c r="O89" s="250"/>
      <c r="P89" s="250"/>
      <c r="Q89" s="250"/>
      <c r="R89" s="250"/>
      <c r="S89" s="250"/>
      <c r="T89" s="250"/>
      <c r="U89" s="250"/>
      <c r="V89" s="250"/>
      <c r="W89" s="250"/>
      <c r="X89" s="250"/>
      <c r="Y89" s="250"/>
      <c r="Z89" s="250"/>
      <c r="AA89" s="250"/>
      <c r="AB89" s="250"/>
      <c r="AC89" s="250"/>
    </row>
    <row r="90" spans="1:29" ht="18" customHeight="1" x14ac:dyDescent="0.25">
      <c r="A90" s="413" t="s">
        <v>981</v>
      </c>
      <c r="B90" s="268" t="s">
        <v>962</v>
      </c>
      <c r="C90" s="250">
        <v>86</v>
      </c>
      <c r="D90" s="250" t="s">
        <v>74</v>
      </c>
      <c r="E90" s="250"/>
      <c r="F90" s="250"/>
      <c r="G90" s="250"/>
      <c r="H90" s="250"/>
      <c r="I90" s="250"/>
      <c r="J90" s="250"/>
      <c r="K90" s="250"/>
      <c r="L90" s="250"/>
      <c r="M90" s="250"/>
      <c r="N90" s="250"/>
      <c r="O90" s="250"/>
      <c r="P90" s="250"/>
      <c r="Q90" s="250"/>
      <c r="R90" s="250"/>
      <c r="S90" s="250"/>
      <c r="T90" s="250"/>
      <c r="U90" s="250"/>
      <c r="V90" s="250"/>
      <c r="W90" s="250"/>
      <c r="X90" s="250"/>
      <c r="Y90" s="250"/>
      <c r="Z90" s="250"/>
      <c r="AA90" s="250"/>
      <c r="AB90" s="250"/>
      <c r="AC90" s="250"/>
    </row>
    <row r="91" spans="1:29" ht="18" customHeight="1" x14ac:dyDescent="0.25">
      <c r="A91" s="413" t="s">
        <v>982</v>
      </c>
      <c r="B91" s="268" t="s">
        <v>963</v>
      </c>
      <c r="C91" s="250">
        <v>87</v>
      </c>
      <c r="D91" s="250" t="s">
        <v>74</v>
      </c>
      <c r="E91" s="250"/>
      <c r="F91" s="250"/>
      <c r="G91" s="250"/>
      <c r="H91" s="250"/>
      <c r="I91" s="250"/>
      <c r="J91" s="250"/>
      <c r="K91" s="250"/>
      <c r="L91" s="250"/>
      <c r="M91" s="250"/>
      <c r="N91" s="250"/>
      <c r="O91" s="250"/>
      <c r="P91" s="250"/>
      <c r="Q91" s="250"/>
      <c r="R91" s="250"/>
      <c r="S91" s="250"/>
      <c r="T91" s="250"/>
      <c r="U91" s="250"/>
      <c r="V91" s="250"/>
      <c r="W91" s="250"/>
      <c r="X91" s="250"/>
      <c r="Y91" s="250"/>
      <c r="Z91" s="250"/>
      <c r="AA91" s="250"/>
      <c r="AB91" s="250"/>
      <c r="AC91" s="250"/>
    </row>
    <row r="92" spans="1:29" ht="18" customHeight="1" x14ac:dyDescent="0.25">
      <c r="A92" s="413" t="s">
        <v>983</v>
      </c>
      <c r="B92" s="268" t="s">
        <v>964</v>
      </c>
      <c r="C92" s="250">
        <v>88</v>
      </c>
      <c r="D92" s="250" t="s">
        <v>74</v>
      </c>
      <c r="E92" s="250"/>
      <c r="F92" s="250"/>
      <c r="G92" s="250"/>
      <c r="H92" s="250"/>
      <c r="I92" s="250"/>
      <c r="J92" s="250"/>
      <c r="K92" s="250"/>
      <c r="L92" s="250"/>
      <c r="M92" s="250"/>
      <c r="N92" s="250"/>
      <c r="O92" s="250"/>
      <c r="P92" s="250"/>
      <c r="Q92" s="250"/>
      <c r="R92" s="250"/>
      <c r="S92" s="250"/>
      <c r="T92" s="250"/>
      <c r="U92" s="250"/>
      <c r="V92" s="250"/>
      <c r="W92" s="250"/>
      <c r="X92" s="250"/>
      <c r="Y92" s="250"/>
      <c r="Z92" s="250"/>
      <c r="AA92" s="250"/>
      <c r="AB92" s="250"/>
      <c r="AC92" s="250"/>
    </row>
    <row r="93" spans="1:29" ht="18" customHeight="1" x14ac:dyDescent="0.25">
      <c r="A93" s="413" t="s">
        <v>984</v>
      </c>
      <c r="B93" s="268" t="s">
        <v>965</v>
      </c>
      <c r="C93" s="250">
        <v>89</v>
      </c>
      <c r="D93" s="250" t="s">
        <v>74</v>
      </c>
      <c r="E93" s="250"/>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row>
    <row r="94" spans="1:29" ht="18" customHeight="1" x14ac:dyDescent="0.25">
      <c r="A94" s="413" t="s">
        <v>985</v>
      </c>
      <c r="B94" s="268" t="s">
        <v>966</v>
      </c>
      <c r="C94" s="250">
        <v>90</v>
      </c>
      <c r="D94" s="250" t="s">
        <v>74</v>
      </c>
      <c r="E94" s="250"/>
      <c r="F94" s="250"/>
      <c r="G94" s="250"/>
      <c r="H94" s="250"/>
      <c r="I94" s="250"/>
      <c r="J94" s="250"/>
      <c r="K94" s="250"/>
      <c r="L94" s="250"/>
      <c r="M94" s="250"/>
      <c r="N94" s="250"/>
      <c r="O94" s="250"/>
      <c r="P94" s="250"/>
      <c r="Q94" s="250"/>
      <c r="R94" s="250"/>
      <c r="S94" s="250"/>
      <c r="T94" s="250"/>
      <c r="U94" s="250"/>
      <c r="V94" s="250"/>
      <c r="W94" s="250"/>
      <c r="X94" s="250"/>
      <c r="Y94" s="250"/>
      <c r="Z94" s="250"/>
      <c r="AA94" s="250"/>
      <c r="AB94" s="250"/>
      <c r="AC94" s="250"/>
    </row>
    <row r="95" spans="1:29" ht="18" customHeight="1" x14ac:dyDescent="0.25">
      <c r="A95" s="413" t="s">
        <v>986</v>
      </c>
      <c r="B95" s="268" t="s">
        <v>967</v>
      </c>
      <c r="C95" s="250">
        <v>91</v>
      </c>
      <c r="D95" s="250" t="s">
        <v>74</v>
      </c>
      <c r="E95" s="250"/>
      <c r="F95" s="250"/>
      <c r="G95" s="250"/>
      <c r="H95" s="250"/>
      <c r="I95" s="250"/>
      <c r="J95" s="250"/>
      <c r="K95" s="250"/>
      <c r="L95" s="250"/>
      <c r="M95" s="250"/>
      <c r="N95" s="250"/>
      <c r="O95" s="250"/>
      <c r="P95" s="250"/>
      <c r="Q95" s="250"/>
      <c r="R95" s="250"/>
      <c r="S95" s="250"/>
      <c r="T95" s="250"/>
      <c r="U95" s="250"/>
      <c r="V95" s="250"/>
      <c r="W95" s="250"/>
      <c r="X95" s="250"/>
      <c r="Y95" s="250"/>
      <c r="Z95" s="250"/>
      <c r="AA95" s="250"/>
      <c r="AB95" s="250"/>
      <c r="AC95" s="250"/>
    </row>
    <row r="96" spans="1:29" ht="18" customHeight="1" x14ac:dyDescent="0.25">
      <c r="A96" s="413" t="s">
        <v>987</v>
      </c>
      <c r="B96" s="268" t="s">
        <v>968</v>
      </c>
      <c r="C96" s="250">
        <v>92</v>
      </c>
      <c r="D96" s="250" t="s">
        <v>74</v>
      </c>
      <c r="E96" s="250"/>
      <c r="F96" s="250"/>
      <c r="G96" s="250"/>
      <c r="H96" s="250"/>
      <c r="I96" s="250"/>
      <c r="J96" s="250"/>
      <c r="K96" s="250"/>
      <c r="L96" s="250"/>
      <c r="M96" s="250"/>
      <c r="N96" s="250"/>
      <c r="O96" s="250"/>
      <c r="P96" s="250"/>
      <c r="Q96" s="250"/>
      <c r="R96" s="250"/>
      <c r="S96" s="250"/>
      <c r="T96" s="250"/>
      <c r="U96" s="250"/>
      <c r="V96" s="250"/>
      <c r="W96" s="250"/>
      <c r="X96" s="250"/>
      <c r="Y96" s="250"/>
      <c r="Z96" s="250"/>
      <c r="AA96" s="250"/>
      <c r="AB96" s="250"/>
      <c r="AC96" s="250"/>
    </row>
    <row r="97" spans="1:29" ht="18" customHeight="1" x14ac:dyDescent="0.25">
      <c r="A97" s="426" t="s">
        <v>1062</v>
      </c>
      <c r="B97" s="268" t="s">
        <v>969</v>
      </c>
      <c r="C97" s="250">
        <v>93</v>
      </c>
      <c r="D97" s="250" t="s">
        <v>74</v>
      </c>
      <c r="E97" s="250"/>
      <c r="F97" s="250"/>
      <c r="G97" s="250"/>
      <c r="H97" s="250"/>
      <c r="I97" s="250"/>
      <c r="J97" s="250"/>
      <c r="K97" s="250"/>
      <c r="L97" s="250"/>
      <c r="M97" s="250"/>
      <c r="N97" s="250"/>
      <c r="O97" s="250"/>
      <c r="P97" s="250"/>
      <c r="Q97" s="250"/>
      <c r="R97" s="250"/>
      <c r="S97" s="250"/>
      <c r="T97" s="250"/>
      <c r="U97" s="250"/>
      <c r="V97" s="250"/>
      <c r="W97" s="250"/>
      <c r="X97" s="250"/>
      <c r="Y97" s="250"/>
      <c r="Z97" s="250"/>
      <c r="AA97" s="250"/>
      <c r="AB97" s="250"/>
      <c r="AC97" s="250"/>
    </row>
    <row r="98" spans="1:29" ht="18" customHeight="1" x14ac:dyDescent="0.25">
      <c r="A98" s="413" t="s">
        <v>988</v>
      </c>
      <c r="B98" s="268" t="s">
        <v>970</v>
      </c>
      <c r="C98" s="250">
        <v>94</v>
      </c>
      <c r="D98" s="250" t="s">
        <v>74</v>
      </c>
      <c r="E98" s="250"/>
      <c r="F98" s="250"/>
      <c r="G98" s="250"/>
      <c r="H98" s="250"/>
      <c r="I98" s="250"/>
      <c r="J98" s="250"/>
      <c r="K98" s="250"/>
      <c r="L98" s="250"/>
      <c r="M98" s="250"/>
      <c r="N98" s="250"/>
      <c r="O98" s="250"/>
      <c r="P98" s="250"/>
      <c r="Q98" s="250"/>
      <c r="R98" s="250"/>
      <c r="S98" s="250"/>
      <c r="T98" s="250"/>
      <c r="U98" s="250"/>
      <c r="V98" s="250"/>
      <c r="W98" s="250"/>
      <c r="X98" s="250"/>
      <c r="Y98" s="250"/>
      <c r="Z98" s="250"/>
      <c r="AA98" s="250"/>
      <c r="AB98" s="250"/>
      <c r="AC98" s="250"/>
    </row>
    <row r="99" spans="1:29" ht="18" customHeight="1" x14ac:dyDescent="0.25">
      <c r="A99" s="413" t="s">
        <v>989</v>
      </c>
      <c r="B99" s="268" t="s">
        <v>971</v>
      </c>
      <c r="C99" s="250">
        <v>95</v>
      </c>
      <c r="D99" s="250" t="s">
        <v>74</v>
      </c>
      <c r="E99" s="250"/>
      <c r="F99" s="250"/>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row>
    <row r="100" spans="1:29" ht="18" customHeight="1" x14ac:dyDescent="0.25">
      <c r="A100" s="413" t="s">
        <v>990</v>
      </c>
      <c r="B100" s="268" t="s">
        <v>972</v>
      </c>
      <c r="C100" s="250">
        <v>96</v>
      </c>
      <c r="D100" s="250" t="s">
        <v>228</v>
      </c>
      <c r="E100" s="250"/>
      <c r="F100" s="250"/>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row>
    <row r="101" spans="1:29" ht="18" customHeight="1" x14ac:dyDescent="0.25">
      <c r="A101" s="413" t="s">
        <v>991</v>
      </c>
      <c r="B101" s="268" t="s">
        <v>973</v>
      </c>
      <c r="C101" s="250">
        <v>97</v>
      </c>
      <c r="D101" s="250" t="s">
        <v>228</v>
      </c>
      <c r="E101" s="250"/>
      <c r="F101" s="250"/>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row>
    <row r="102" spans="1:29" ht="18" customHeight="1" x14ac:dyDescent="0.25">
      <c r="A102" s="413" t="s">
        <v>992</v>
      </c>
      <c r="B102" s="268" t="s">
        <v>974</v>
      </c>
      <c r="C102" s="250">
        <v>98</v>
      </c>
      <c r="D102" s="250" t="s">
        <v>228</v>
      </c>
      <c r="E102" s="250"/>
      <c r="F102" s="250"/>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row>
    <row r="103" spans="1:29" ht="18" customHeight="1" x14ac:dyDescent="0.25">
      <c r="A103" s="413" t="s">
        <v>993</v>
      </c>
      <c r="B103" s="268" t="s">
        <v>975</v>
      </c>
      <c r="C103" s="250">
        <v>99</v>
      </c>
      <c r="D103" s="250" t="s">
        <v>228</v>
      </c>
      <c r="E103" s="250"/>
      <c r="F103" s="250"/>
      <c r="G103" s="250"/>
      <c r="H103" s="250"/>
      <c r="I103" s="250"/>
      <c r="J103" s="250"/>
      <c r="K103" s="250"/>
      <c r="L103" s="250"/>
      <c r="M103" s="250"/>
      <c r="N103" s="250"/>
      <c r="O103" s="250"/>
      <c r="P103" s="250"/>
      <c r="Q103" s="250"/>
      <c r="R103" s="250"/>
      <c r="S103" s="250"/>
      <c r="T103" s="250"/>
      <c r="U103" s="250"/>
      <c r="V103" s="250"/>
      <c r="W103" s="250"/>
      <c r="X103" s="250"/>
      <c r="Y103" s="250"/>
      <c r="Z103" s="250"/>
      <c r="AA103" s="250"/>
      <c r="AB103" s="250"/>
      <c r="AC103" s="250"/>
    </row>
    <row r="104" spans="1:29" ht="18" customHeight="1" x14ac:dyDescent="0.25">
      <c r="A104" s="413" t="s">
        <v>994</v>
      </c>
      <c r="B104" s="268" t="s">
        <v>976</v>
      </c>
      <c r="C104" s="250">
        <v>100</v>
      </c>
      <c r="D104" s="250" t="s">
        <v>228</v>
      </c>
      <c r="E104" s="250"/>
      <c r="F104" s="250"/>
      <c r="G104" s="250"/>
      <c r="H104" s="250"/>
      <c r="I104" s="250"/>
      <c r="J104" s="250"/>
      <c r="K104" s="250"/>
      <c r="L104" s="250"/>
      <c r="M104" s="250"/>
      <c r="N104" s="250"/>
      <c r="O104" s="250"/>
      <c r="P104" s="250"/>
      <c r="Q104" s="250"/>
      <c r="R104" s="250"/>
      <c r="S104" s="250"/>
      <c r="T104" s="250"/>
      <c r="U104" s="250"/>
      <c r="V104" s="250"/>
      <c r="W104" s="250"/>
      <c r="X104" s="250"/>
      <c r="Y104" s="250"/>
      <c r="Z104" s="250"/>
      <c r="AA104" s="250"/>
      <c r="AB104" s="250"/>
      <c r="AC104" s="250"/>
    </row>
    <row r="105" spans="1:29" ht="18" customHeight="1" x14ac:dyDescent="0.25">
      <c r="A105" s="413" t="s">
        <v>995</v>
      </c>
      <c r="B105" s="268" t="s">
        <v>977</v>
      </c>
    </row>
    <row r="106" spans="1:29" ht="18" customHeight="1" x14ac:dyDescent="0.25">
      <c r="A106" s="515" t="s">
        <v>2259</v>
      </c>
      <c r="B106" s="412" t="s">
        <v>978</v>
      </c>
    </row>
    <row r="107" spans="1:29" ht="18" customHeight="1" x14ac:dyDescent="0.25">
      <c r="B107" s="412" t="s">
        <v>979</v>
      </c>
    </row>
    <row r="108" spans="1:29" x14ac:dyDescent="0.2">
      <c r="B108" s="306" t="s">
        <v>1061</v>
      </c>
    </row>
    <row r="112" spans="1:29" ht="25.5" x14ac:dyDescent="0.2">
      <c r="D112" t="s">
        <v>675</v>
      </c>
      <c r="E112">
        <v>25</v>
      </c>
      <c r="F112" s="306" t="s">
        <v>674</v>
      </c>
      <c r="G112">
        <v>25</v>
      </c>
    </row>
    <row r="113" spans="4:7" ht="25.5" x14ac:dyDescent="0.2">
      <c r="D113" t="s">
        <v>676</v>
      </c>
      <c r="E113">
        <v>24</v>
      </c>
      <c r="F113" s="306" t="s">
        <v>673</v>
      </c>
      <c r="G113">
        <v>24</v>
      </c>
    </row>
    <row r="114" spans="4:7" ht="25.5" x14ac:dyDescent="0.2">
      <c r="D114" t="s">
        <v>677</v>
      </c>
      <c r="E114">
        <v>23</v>
      </c>
      <c r="F114" s="306" t="s">
        <v>672</v>
      </c>
      <c r="G114">
        <v>23</v>
      </c>
    </row>
    <row r="115" spans="4:7" ht="25.5" x14ac:dyDescent="0.2">
      <c r="D115" t="s">
        <v>678</v>
      </c>
      <c r="E115">
        <v>22</v>
      </c>
      <c r="F115" s="306" t="s">
        <v>671</v>
      </c>
      <c r="G115">
        <v>22</v>
      </c>
    </row>
    <row r="116" spans="4:7" ht="25.5" x14ac:dyDescent="0.2">
      <c r="D116" t="s">
        <v>679</v>
      </c>
      <c r="E116">
        <v>21</v>
      </c>
      <c r="F116" s="306" t="s">
        <v>670</v>
      </c>
      <c r="G116">
        <v>21</v>
      </c>
    </row>
    <row r="117" spans="4:7" ht="25.5" x14ac:dyDescent="0.2">
      <c r="D117" t="s">
        <v>680</v>
      </c>
      <c r="E117">
        <v>20</v>
      </c>
      <c r="F117" s="306" t="s">
        <v>669</v>
      </c>
      <c r="G117">
        <v>20</v>
      </c>
    </row>
    <row r="118" spans="4:7" ht="25.5" x14ac:dyDescent="0.2">
      <c r="D118" t="s">
        <v>681</v>
      </c>
      <c r="E118">
        <v>19</v>
      </c>
      <c r="F118" s="306" t="s">
        <v>668</v>
      </c>
      <c r="G118">
        <v>19</v>
      </c>
    </row>
    <row r="119" spans="4:7" ht="25.5" x14ac:dyDescent="0.2">
      <c r="D119" t="s">
        <v>682</v>
      </c>
      <c r="E119">
        <v>18</v>
      </c>
      <c r="F119" s="306" t="s">
        <v>667</v>
      </c>
      <c r="G119">
        <v>18</v>
      </c>
    </row>
    <row r="120" spans="4:7" ht="25.5" x14ac:dyDescent="0.2">
      <c r="D120" t="s">
        <v>683</v>
      </c>
      <c r="E120">
        <v>17</v>
      </c>
      <c r="F120" s="306" t="s">
        <v>666</v>
      </c>
      <c r="G120">
        <v>17</v>
      </c>
    </row>
    <row r="121" spans="4:7" ht="25.5" x14ac:dyDescent="0.2">
      <c r="D121" t="s">
        <v>684</v>
      </c>
      <c r="E121">
        <v>16</v>
      </c>
      <c r="F121" s="306" t="s">
        <v>665</v>
      </c>
      <c r="G121">
        <v>16</v>
      </c>
    </row>
    <row r="122" spans="4:7" ht="25.5" x14ac:dyDescent="0.2">
      <c r="D122" t="s">
        <v>685</v>
      </c>
      <c r="E122">
        <v>15</v>
      </c>
      <c r="F122" s="306" t="s">
        <v>664</v>
      </c>
      <c r="G122">
        <v>15</v>
      </c>
    </row>
    <row r="123" spans="4:7" ht="25.5" x14ac:dyDescent="0.2">
      <c r="D123" t="s">
        <v>686</v>
      </c>
      <c r="E123">
        <v>14</v>
      </c>
      <c r="F123" s="306" t="s">
        <v>663</v>
      </c>
      <c r="G123">
        <v>14</v>
      </c>
    </row>
    <row r="124" spans="4:7" ht="25.5" x14ac:dyDescent="0.2">
      <c r="D124" t="s">
        <v>687</v>
      </c>
      <c r="E124">
        <v>13</v>
      </c>
      <c r="F124" s="306" t="s">
        <v>662</v>
      </c>
      <c r="G124">
        <v>13</v>
      </c>
    </row>
    <row r="125" spans="4:7" ht="25.5" x14ac:dyDescent="0.2">
      <c r="D125" t="s">
        <v>688</v>
      </c>
      <c r="E125">
        <v>12</v>
      </c>
      <c r="F125" s="306" t="s">
        <v>661</v>
      </c>
      <c r="G125">
        <v>12</v>
      </c>
    </row>
    <row r="126" spans="4:7" ht="25.5" x14ac:dyDescent="0.2">
      <c r="D126" t="s">
        <v>689</v>
      </c>
      <c r="E126">
        <v>11</v>
      </c>
      <c r="F126" s="306" t="s">
        <v>660</v>
      </c>
      <c r="G126">
        <v>11</v>
      </c>
    </row>
    <row r="127" spans="4:7" ht="25.5" x14ac:dyDescent="0.2">
      <c r="D127" t="s">
        <v>690</v>
      </c>
      <c r="E127">
        <v>10</v>
      </c>
      <c r="F127" s="306" t="s">
        <v>659</v>
      </c>
      <c r="G127">
        <v>10</v>
      </c>
    </row>
    <row r="128" spans="4:7" ht="25.5" x14ac:dyDescent="0.2">
      <c r="D128" t="s">
        <v>691</v>
      </c>
      <c r="E128">
        <v>9</v>
      </c>
      <c r="F128" s="306" t="s">
        <v>658</v>
      </c>
      <c r="G128">
        <v>9</v>
      </c>
    </row>
    <row r="129" spans="4:7" ht="25.5" x14ac:dyDescent="0.2">
      <c r="D129" t="s">
        <v>692</v>
      </c>
      <c r="E129">
        <v>8</v>
      </c>
      <c r="F129" s="306" t="s">
        <v>657</v>
      </c>
      <c r="G129">
        <v>8</v>
      </c>
    </row>
    <row r="130" spans="4:7" ht="25.5" x14ac:dyDescent="0.2">
      <c r="D130" t="s">
        <v>693</v>
      </c>
      <c r="E130">
        <v>7</v>
      </c>
      <c r="F130" s="306" t="s">
        <v>656</v>
      </c>
      <c r="G130">
        <v>7</v>
      </c>
    </row>
    <row r="131" spans="4:7" ht="25.5" x14ac:dyDescent="0.2">
      <c r="D131" t="s">
        <v>694</v>
      </c>
      <c r="E131">
        <v>6</v>
      </c>
      <c r="F131" s="306" t="s">
        <v>655</v>
      </c>
      <c r="G131">
        <v>6</v>
      </c>
    </row>
    <row r="132" spans="4:7" ht="25.5" x14ac:dyDescent="0.2">
      <c r="D132" t="s">
        <v>695</v>
      </c>
      <c r="E132">
        <v>5</v>
      </c>
      <c r="F132" s="306" t="s">
        <v>654</v>
      </c>
      <c r="G132">
        <v>5</v>
      </c>
    </row>
    <row r="133" spans="4:7" ht="25.5" x14ac:dyDescent="0.2">
      <c r="D133" t="s">
        <v>696</v>
      </c>
      <c r="E133">
        <v>4</v>
      </c>
      <c r="F133" s="306" t="s">
        <v>653</v>
      </c>
      <c r="G133">
        <v>4</v>
      </c>
    </row>
    <row r="134" spans="4:7" ht="25.5" x14ac:dyDescent="0.2">
      <c r="D134" t="s">
        <v>697</v>
      </c>
      <c r="E134">
        <v>3</v>
      </c>
      <c r="F134" s="306" t="s">
        <v>652</v>
      </c>
      <c r="G134">
        <v>3</v>
      </c>
    </row>
    <row r="135" spans="4:7" ht="25.5" x14ac:dyDescent="0.2">
      <c r="D135" t="s">
        <v>698</v>
      </c>
      <c r="E135">
        <v>2</v>
      </c>
      <c r="F135" s="306" t="s">
        <v>651</v>
      </c>
      <c r="G135">
        <v>2</v>
      </c>
    </row>
    <row r="136" spans="4:7" ht="25.5" x14ac:dyDescent="0.2">
      <c r="D136" t="s">
        <v>699</v>
      </c>
      <c r="E136">
        <v>1</v>
      </c>
      <c r="F136" s="306" t="s">
        <v>650</v>
      </c>
      <c r="G136">
        <v>1</v>
      </c>
    </row>
  </sheetData>
  <sheetProtection algorithmName="SHA-512" hashValue="k72/bEQ03rAliCEJ2VeT9FRBccnYhO0aXNRuEGhrQOzFbVZNBLY2/zYppskPhKr2WUBxuBgTPToSAX4e1p/ruA==" saltValue="Kr9JN/0Y5vjJxVsDcPfjAA==" spinCount="100000" sheet="1" objects="1" scenarios="1" selectLockedCells="1" selectUnlockedCells="1"/>
  <mergeCells count="11">
    <mergeCell ref="L33:N33"/>
    <mergeCell ref="AE47:AN47"/>
    <mergeCell ref="AI48:AJ48"/>
    <mergeCell ref="AM48:AN48"/>
    <mergeCell ref="F1:J1"/>
    <mergeCell ref="L48:M48"/>
    <mergeCell ref="Q48:R48"/>
    <mergeCell ref="T47:AC47"/>
    <mergeCell ref="X48:Y48"/>
    <mergeCell ref="AB48:AC48"/>
    <mergeCell ref="E2:F2"/>
  </mergeCells>
  <conditionalFormatting sqref="H7">
    <cfRule type="cellIs" dxfId="408" priority="1" operator="equal">
      <formula>"LEVE"</formula>
    </cfRule>
  </conditionalFormatting>
  <dataValidations count="2">
    <dataValidation type="list" allowBlank="1" showInputMessage="1" showErrorMessage="1" sqref="A60:A77 A107:A108" xr:uid="{00000000-0002-0000-0B00-000000000000}">
      <formula1>$B$18</formula1>
    </dataValidation>
    <dataValidation showDropDown="1" showInputMessage="1" showErrorMessage="1" sqref="A29 A4" xr:uid="{00000000-0002-0000-0B00-000001000000}"/>
  </dataValidations>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BO72"/>
  <sheetViews>
    <sheetView zoomScale="70" zoomScaleNormal="70" workbookViewId="0">
      <selection activeCell="B30" sqref="B30:E30"/>
    </sheetView>
  </sheetViews>
  <sheetFormatPr baseColWidth="10" defaultRowHeight="12.75" x14ac:dyDescent="0.2"/>
  <cols>
    <col min="1" max="1" width="2" customWidth="1"/>
    <col min="2" max="2" width="5.140625" customWidth="1"/>
    <col min="3" max="3" width="58" customWidth="1"/>
    <col min="4" max="4" width="5" customWidth="1"/>
    <col min="5" max="5" width="57.7109375" customWidth="1"/>
    <col min="6" max="6" width="1.7109375" customWidth="1"/>
    <col min="7" max="21" width="7.7109375" customWidth="1"/>
    <col min="22" max="22" width="2" customWidth="1"/>
    <col min="23" max="37" width="7.7109375" customWidth="1"/>
    <col min="38" max="38" width="1.7109375" customWidth="1"/>
    <col min="39" max="54" width="7.7109375" customWidth="1"/>
  </cols>
  <sheetData>
    <row r="1" spans="1:67" ht="11.25" customHeight="1" thickBot="1" x14ac:dyDescent="0.25"/>
    <row r="2" spans="1:67" s="207" customFormat="1" ht="46.5" customHeight="1" x14ac:dyDescent="0.2">
      <c r="A2" s="645"/>
      <c r="B2" s="607"/>
      <c r="C2" s="608"/>
      <c r="D2" s="646"/>
      <c r="E2" s="649" t="s">
        <v>939</v>
      </c>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1"/>
      <c r="AJ2" s="658" t="s">
        <v>817</v>
      </c>
      <c r="AK2" s="659"/>
      <c r="AL2" s="659"/>
      <c r="AM2" s="659"/>
      <c r="AN2" s="659"/>
      <c r="AO2" s="659"/>
      <c r="AP2" s="659"/>
      <c r="AQ2" s="659"/>
      <c r="AR2" s="659"/>
      <c r="AS2" s="659"/>
      <c r="AT2" s="659"/>
      <c r="AU2" s="659"/>
      <c r="AV2" s="660" t="s">
        <v>860</v>
      </c>
      <c r="AW2" s="661"/>
      <c r="AX2" s="661"/>
      <c r="AY2" s="661"/>
      <c r="AZ2" s="661"/>
      <c r="BA2" s="661"/>
      <c r="BB2" s="662"/>
    </row>
    <row r="3" spans="1:67" s="207" customFormat="1" ht="46.5" customHeight="1" x14ac:dyDescent="0.2">
      <c r="A3" s="645"/>
      <c r="B3" s="609"/>
      <c r="C3" s="610"/>
      <c r="D3" s="647"/>
      <c r="E3" s="652"/>
      <c r="F3" s="653"/>
      <c r="G3" s="653"/>
      <c r="H3" s="653"/>
      <c r="I3" s="653"/>
      <c r="J3" s="653"/>
      <c r="K3" s="653"/>
      <c r="L3" s="653"/>
      <c r="M3" s="653"/>
      <c r="N3" s="653"/>
      <c r="O3" s="653"/>
      <c r="P3" s="653"/>
      <c r="Q3" s="653"/>
      <c r="R3" s="653"/>
      <c r="S3" s="653"/>
      <c r="T3" s="653"/>
      <c r="U3" s="653"/>
      <c r="V3" s="653"/>
      <c r="W3" s="653"/>
      <c r="X3" s="653"/>
      <c r="Y3" s="653"/>
      <c r="Z3" s="653"/>
      <c r="AA3" s="653"/>
      <c r="AB3" s="653"/>
      <c r="AC3" s="653"/>
      <c r="AD3" s="653"/>
      <c r="AE3" s="653"/>
      <c r="AF3" s="653"/>
      <c r="AG3" s="653"/>
      <c r="AH3" s="653"/>
      <c r="AI3" s="654"/>
      <c r="AJ3" s="663" t="s">
        <v>816</v>
      </c>
      <c r="AK3" s="664"/>
      <c r="AL3" s="664"/>
      <c r="AM3" s="664"/>
      <c r="AN3" s="664"/>
      <c r="AO3" s="664"/>
      <c r="AP3" s="664"/>
      <c r="AQ3" s="664"/>
      <c r="AR3" s="664"/>
      <c r="AS3" s="664"/>
      <c r="AT3" s="664"/>
      <c r="AU3" s="664"/>
      <c r="AV3" s="665" t="s">
        <v>861</v>
      </c>
      <c r="AW3" s="666"/>
      <c r="AX3" s="666"/>
      <c r="AY3" s="666"/>
      <c r="AZ3" s="666"/>
      <c r="BA3" s="666"/>
      <c r="BB3" s="667"/>
    </row>
    <row r="4" spans="1:67" s="207" customFormat="1" ht="46.5" customHeight="1" thickBot="1" x14ac:dyDescent="0.25">
      <c r="A4" s="645"/>
      <c r="B4" s="611"/>
      <c r="C4" s="612"/>
      <c r="D4" s="648"/>
      <c r="E4" s="655"/>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656"/>
      <c r="AH4" s="656"/>
      <c r="AI4" s="657"/>
      <c r="AJ4" s="668" t="s">
        <v>815</v>
      </c>
      <c r="AK4" s="669"/>
      <c r="AL4" s="669"/>
      <c r="AM4" s="669"/>
      <c r="AN4" s="669"/>
      <c r="AO4" s="669"/>
      <c r="AP4" s="669"/>
      <c r="AQ4" s="669"/>
      <c r="AR4" s="669"/>
      <c r="AS4" s="669"/>
      <c r="AT4" s="669"/>
      <c r="AU4" s="669"/>
      <c r="AV4" s="670">
        <v>44985</v>
      </c>
      <c r="AW4" s="671"/>
      <c r="AX4" s="671"/>
      <c r="AY4" s="671"/>
      <c r="AZ4" s="671"/>
      <c r="BA4" s="671"/>
      <c r="BB4" s="672"/>
    </row>
    <row r="5" spans="1:67" ht="10.5" customHeight="1" thickBot="1" x14ac:dyDescent="0.25">
      <c r="A5" s="645"/>
      <c r="B5" s="673"/>
      <c r="C5" s="673"/>
      <c r="D5" s="673"/>
      <c r="E5" s="673"/>
      <c r="F5" s="673"/>
      <c r="G5" s="673"/>
      <c r="H5" s="673"/>
      <c r="I5" s="673"/>
      <c r="J5" s="673"/>
      <c r="K5" s="673"/>
      <c r="L5" s="673"/>
      <c r="M5" s="673"/>
      <c r="N5" s="673"/>
      <c r="O5" s="673"/>
      <c r="P5" s="673"/>
      <c r="Q5" s="673"/>
      <c r="R5" s="673"/>
      <c r="S5" s="673"/>
      <c r="T5" s="673"/>
      <c r="U5" s="673"/>
      <c r="V5" s="673"/>
      <c r="W5" s="673"/>
      <c r="X5" s="673"/>
      <c r="Y5" s="673"/>
      <c r="Z5" s="673"/>
      <c r="AA5" s="673"/>
      <c r="AB5" s="673"/>
      <c r="AC5" s="673"/>
      <c r="AD5" s="673"/>
      <c r="AE5" s="673"/>
      <c r="AF5" s="673"/>
      <c r="AG5" s="673"/>
      <c r="AH5" s="673"/>
      <c r="AI5" s="673"/>
      <c r="AJ5" s="673"/>
      <c r="AK5" s="673"/>
      <c r="AL5" s="673"/>
      <c r="AM5" s="673"/>
      <c r="AN5" s="673"/>
      <c r="AO5" s="673"/>
      <c r="AP5" s="673"/>
      <c r="AQ5" s="673"/>
      <c r="AR5" s="673"/>
      <c r="AS5" s="673"/>
      <c r="AT5" s="673"/>
      <c r="AU5" s="673"/>
      <c r="AV5" s="673"/>
      <c r="AW5" s="673"/>
      <c r="AX5" s="673"/>
      <c r="AY5" s="673"/>
      <c r="AZ5" s="673"/>
      <c r="BA5" s="673"/>
      <c r="BB5" s="673"/>
      <c r="BC5" s="207"/>
      <c r="BD5" s="207"/>
      <c r="BE5" s="207"/>
      <c r="BF5" s="207"/>
      <c r="BG5" s="207"/>
      <c r="BH5" s="207"/>
      <c r="BI5" s="207"/>
      <c r="BJ5" s="207"/>
      <c r="BK5" s="207"/>
      <c r="BL5" s="207"/>
      <c r="BM5" s="207"/>
      <c r="BN5" s="207"/>
    </row>
    <row r="6" spans="1:67" ht="38.25" customHeight="1" thickBot="1" x14ac:dyDescent="0.25">
      <c r="A6" s="645"/>
      <c r="B6" s="674" t="s">
        <v>813</v>
      </c>
      <c r="C6" s="675"/>
      <c r="D6" s="675"/>
      <c r="E6" s="676"/>
      <c r="F6" s="473"/>
      <c r="G6" s="677" t="s">
        <v>871</v>
      </c>
      <c r="H6" s="678"/>
      <c r="I6" s="678"/>
      <c r="J6" s="678"/>
      <c r="K6" s="678"/>
      <c r="L6" s="678"/>
      <c r="M6" s="678"/>
      <c r="N6" s="678"/>
      <c r="O6" s="678"/>
      <c r="P6" s="678"/>
      <c r="Q6" s="678"/>
      <c r="R6" s="678"/>
      <c r="S6" s="678"/>
      <c r="T6" s="678"/>
      <c r="U6" s="678"/>
      <c r="V6" s="678"/>
      <c r="W6" s="678"/>
      <c r="X6" s="678"/>
      <c r="Y6" s="678"/>
      <c r="Z6" s="678"/>
      <c r="AA6" s="678"/>
      <c r="AB6" s="678"/>
      <c r="AC6" s="678"/>
      <c r="AD6" s="678"/>
      <c r="AE6" s="678"/>
      <c r="AF6" s="678"/>
      <c r="AG6" s="678"/>
      <c r="AH6" s="678"/>
      <c r="AI6" s="678"/>
      <c r="AJ6" s="678"/>
      <c r="AK6" s="678"/>
      <c r="AL6" s="678"/>
      <c r="AM6" s="678"/>
      <c r="AN6" s="678"/>
      <c r="AO6" s="678"/>
      <c r="AP6" s="678"/>
      <c r="AQ6" s="678"/>
      <c r="AR6" s="678"/>
      <c r="AS6" s="678"/>
      <c r="AT6" s="678"/>
      <c r="AU6" s="678"/>
      <c r="AV6" s="678"/>
      <c r="AW6" s="678"/>
      <c r="AX6" s="678"/>
      <c r="AY6" s="678"/>
      <c r="AZ6" s="678"/>
      <c r="BA6" s="678"/>
      <c r="BB6" s="679"/>
      <c r="BC6" s="207"/>
      <c r="BD6" s="207"/>
      <c r="BE6" s="207"/>
      <c r="BF6" s="207"/>
      <c r="BG6" s="207"/>
      <c r="BH6" s="207"/>
      <c r="BI6" s="207"/>
      <c r="BJ6" s="207"/>
      <c r="BK6" s="207"/>
      <c r="BL6" s="207"/>
      <c r="BM6" s="207"/>
      <c r="BN6" s="207"/>
      <c r="BO6" s="207"/>
    </row>
    <row r="7" spans="1:67" ht="16.5" customHeight="1" thickBot="1" x14ac:dyDescent="0.25">
      <c r="A7" s="645"/>
      <c r="B7" s="680" t="s">
        <v>357</v>
      </c>
      <c r="C7" s="681"/>
      <c r="D7" s="681"/>
      <c r="E7" s="682"/>
      <c r="F7" s="473"/>
      <c r="G7" s="683" t="s">
        <v>811</v>
      </c>
      <c r="H7" s="684"/>
      <c r="I7" s="684"/>
      <c r="J7" s="684"/>
      <c r="K7" s="684"/>
      <c r="L7" s="684"/>
      <c r="M7" s="684"/>
      <c r="N7" s="684"/>
      <c r="O7" s="684"/>
      <c r="P7" s="684"/>
      <c r="Q7" s="684"/>
      <c r="R7" s="684"/>
      <c r="S7" s="684"/>
      <c r="T7" s="684"/>
      <c r="U7" s="684"/>
      <c r="V7" s="685"/>
      <c r="W7" s="687" t="s">
        <v>448</v>
      </c>
      <c r="X7" s="688"/>
      <c r="Y7" s="688"/>
      <c r="Z7" s="688"/>
      <c r="AA7" s="688"/>
      <c r="AB7" s="688"/>
      <c r="AC7" s="688"/>
      <c r="AD7" s="688"/>
      <c r="AE7" s="688"/>
      <c r="AF7" s="688"/>
      <c r="AG7" s="688"/>
      <c r="AH7" s="688"/>
      <c r="AI7" s="688"/>
      <c r="AJ7" s="688"/>
      <c r="AK7" s="689"/>
      <c r="AL7" s="690"/>
      <c r="AM7" s="692" t="s">
        <v>999</v>
      </c>
      <c r="AN7" s="693"/>
      <c r="AO7" s="693"/>
      <c r="AP7" s="693"/>
      <c r="AQ7" s="693"/>
      <c r="AR7" s="693"/>
      <c r="AS7" s="693"/>
      <c r="AT7" s="693"/>
      <c r="AU7" s="693"/>
      <c r="AV7" s="693"/>
      <c r="AW7" s="693"/>
      <c r="AX7" s="693"/>
      <c r="AY7" s="693"/>
      <c r="AZ7" s="693"/>
      <c r="BA7" s="693"/>
      <c r="BB7" s="694"/>
      <c r="BC7" s="207"/>
      <c r="BD7" s="207"/>
      <c r="BE7" s="207"/>
      <c r="BF7" s="207"/>
      <c r="BG7" s="207"/>
      <c r="BH7" s="207"/>
      <c r="BI7" s="207"/>
      <c r="BJ7" s="207"/>
      <c r="BK7" s="207"/>
      <c r="BL7" s="207"/>
      <c r="BM7" s="207"/>
      <c r="BN7" s="207"/>
      <c r="BO7" s="207"/>
    </row>
    <row r="8" spans="1:67" ht="16.5" customHeight="1" thickBot="1" x14ac:dyDescent="0.25">
      <c r="A8" s="645"/>
      <c r="B8" s="695" t="s">
        <v>359</v>
      </c>
      <c r="C8" s="696"/>
      <c r="D8" s="697" t="s">
        <v>371</v>
      </c>
      <c r="E8" s="698"/>
      <c r="F8" s="473"/>
      <c r="G8" s="699" t="s">
        <v>810</v>
      </c>
      <c r="H8" s="700"/>
      <c r="I8" s="700"/>
      <c r="J8" s="700"/>
      <c r="K8" s="701"/>
      <c r="L8" s="705" t="s">
        <v>852</v>
      </c>
      <c r="M8" s="706"/>
      <c r="N8" s="706"/>
      <c r="O8" s="706"/>
      <c r="P8" s="706"/>
      <c r="Q8" s="706"/>
      <c r="R8" s="706"/>
      <c r="S8" s="706"/>
      <c r="T8" s="706"/>
      <c r="U8" s="707"/>
      <c r="V8" s="685"/>
      <c r="W8" s="711" t="s">
        <v>872</v>
      </c>
      <c r="X8" s="712"/>
      <c r="Y8" s="712"/>
      <c r="Z8" s="712"/>
      <c r="AA8" s="712"/>
      <c r="AB8" s="715" t="s">
        <v>853</v>
      </c>
      <c r="AC8" s="715"/>
      <c r="AD8" s="715"/>
      <c r="AE8" s="715"/>
      <c r="AF8" s="715"/>
      <c r="AG8" s="715"/>
      <c r="AH8" s="715"/>
      <c r="AI8" s="715"/>
      <c r="AJ8" s="715"/>
      <c r="AK8" s="715"/>
      <c r="AL8" s="691"/>
      <c r="AM8" s="724" t="s">
        <v>873</v>
      </c>
      <c r="AN8" s="724"/>
      <c r="AO8" s="724"/>
      <c r="AP8" s="724"/>
      <c r="AQ8" s="724"/>
      <c r="AR8" s="724"/>
      <c r="AS8" s="723" t="s">
        <v>874</v>
      </c>
      <c r="AT8" s="723"/>
      <c r="AU8" s="723"/>
      <c r="AV8" s="723"/>
      <c r="AW8" s="723"/>
      <c r="AX8" s="723"/>
      <c r="AY8" s="723"/>
      <c r="AZ8" s="723"/>
      <c r="BA8" s="723"/>
      <c r="BB8" s="723"/>
      <c r="BC8" s="207"/>
      <c r="BD8" s="207"/>
      <c r="BE8" s="207"/>
      <c r="BF8" s="207"/>
      <c r="BG8" s="207"/>
      <c r="BH8" s="207"/>
      <c r="BI8" s="207"/>
      <c r="BJ8" s="207"/>
      <c r="BK8" s="207"/>
      <c r="BL8" s="207"/>
      <c r="BM8" s="207"/>
      <c r="BN8" s="207"/>
      <c r="BO8" s="207"/>
    </row>
    <row r="9" spans="1:67" ht="12" customHeight="1" x14ac:dyDescent="0.2">
      <c r="A9" s="645"/>
      <c r="B9" s="507" t="s">
        <v>360</v>
      </c>
      <c r="C9" s="508" t="s">
        <v>2086</v>
      </c>
      <c r="D9" s="512" t="s">
        <v>373</v>
      </c>
      <c r="E9" s="508" t="s">
        <v>2097</v>
      </c>
      <c r="F9" s="473"/>
      <c r="G9" s="699"/>
      <c r="H9" s="700"/>
      <c r="I9" s="700"/>
      <c r="J9" s="700"/>
      <c r="K9" s="701"/>
      <c r="L9" s="705"/>
      <c r="M9" s="706"/>
      <c r="N9" s="706"/>
      <c r="O9" s="706"/>
      <c r="P9" s="706"/>
      <c r="Q9" s="706"/>
      <c r="R9" s="706"/>
      <c r="S9" s="706"/>
      <c r="T9" s="706"/>
      <c r="U9" s="707"/>
      <c r="V9" s="685"/>
      <c r="W9" s="713"/>
      <c r="X9" s="714"/>
      <c r="Y9" s="714"/>
      <c r="Z9" s="714"/>
      <c r="AA9" s="714"/>
      <c r="AB9" s="716"/>
      <c r="AC9" s="716"/>
      <c r="AD9" s="716"/>
      <c r="AE9" s="716"/>
      <c r="AF9" s="716"/>
      <c r="AG9" s="716"/>
      <c r="AH9" s="716"/>
      <c r="AI9" s="716"/>
      <c r="AJ9" s="716"/>
      <c r="AK9" s="716"/>
      <c r="AL9" s="691"/>
      <c r="AM9" s="724"/>
      <c r="AN9" s="724"/>
      <c r="AO9" s="724"/>
      <c r="AP9" s="724"/>
      <c r="AQ9" s="724"/>
      <c r="AR9" s="724"/>
      <c r="AS9" s="723" t="s">
        <v>875</v>
      </c>
      <c r="AT9" s="723"/>
      <c r="AU9" s="723"/>
      <c r="AV9" s="723"/>
      <c r="AW9" s="723"/>
      <c r="AX9" s="723"/>
      <c r="AY9" s="723"/>
      <c r="AZ9" s="723"/>
      <c r="BA9" s="723"/>
      <c r="BB9" s="723"/>
      <c r="BC9" s="207"/>
      <c r="BD9" s="207"/>
      <c r="BE9" s="207"/>
      <c r="BF9" s="207"/>
      <c r="BG9" s="207"/>
      <c r="BH9" s="207"/>
      <c r="BI9" s="207"/>
      <c r="BJ9" s="207"/>
      <c r="BK9" s="207"/>
      <c r="BL9" s="207"/>
      <c r="BM9" s="207"/>
      <c r="BN9" s="207"/>
      <c r="BO9" s="207"/>
    </row>
    <row r="10" spans="1:67" ht="12" customHeight="1" x14ac:dyDescent="0.2">
      <c r="A10" s="645"/>
      <c r="B10" s="382" t="s">
        <v>361</v>
      </c>
      <c r="C10" s="383" t="s">
        <v>2087</v>
      </c>
      <c r="D10" s="513" t="s">
        <v>375</v>
      </c>
      <c r="E10" s="430" t="s">
        <v>2098</v>
      </c>
      <c r="F10" s="473"/>
      <c r="G10" s="699"/>
      <c r="H10" s="700"/>
      <c r="I10" s="700"/>
      <c r="J10" s="700"/>
      <c r="K10" s="701"/>
      <c r="L10" s="705"/>
      <c r="M10" s="706"/>
      <c r="N10" s="706"/>
      <c r="O10" s="706"/>
      <c r="P10" s="706"/>
      <c r="Q10" s="706"/>
      <c r="R10" s="706"/>
      <c r="S10" s="706"/>
      <c r="T10" s="706"/>
      <c r="U10" s="707"/>
      <c r="V10" s="685"/>
      <c r="W10" s="713"/>
      <c r="X10" s="714"/>
      <c r="Y10" s="714"/>
      <c r="Z10" s="714"/>
      <c r="AA10" s="714"/>
      <c r="AB10" s="729" t="s">
        <v>854</v>
      </c>
      <c r="AC10" s="729"/>
      <c r="AD10" s="729"/>
      <c r="AE10" s="729"/>
      <c r="AF10" s="729"/>
      <c r="AG10" s="729"/>
      <c r="AH10" s="729"/>
      <c r="AI10" s="729"/>
      <c r="AJ10" s="729"/>
      <c r="AK10" s="729"/>
      <c r="AL10" s="691"/>
      <c r="AM10" s="724"/>
      <c r="AN10" s="724"/>
      <c r="AO10" s="724"/>
      <c r="AP10" s="724"/>
      <c r="AQ10" s="724"/>
      <c r="AR10" s="724"/>
      <c r="AS10" s="723" t="s">
        <v>876</v>
      </c>
      <c r="AT10" s="723"/>
      <c r="AU10" s="723"/>
      <c r="AV10" s="723"/>
      <c r="AW10" s="723"/>
      <c r="AX10" s="723"/>
      <c r="AY10" s="723"/>
      <c r="AZ10" s="723"/>
      <c r="BA10" s="723"/>
      <c r="BB10" s="723"/>
      <c r="BC10" s="207"/>
      <c r="BD10" s="207"/>
      <c r="BE10" s="207"/>
      <c r="BF10" s="207"/>
      <c r="BG10" s="207"/>
      <c r="BH10" s="207"/>
      <c r="BI10" s="207"/>
      <c r="BJ10" s="207"/>
      <c r="BK10" s="207"/>
      <c r="BL10" s="207"/>
      <c r="BM10" s="207"/>
      <c r="BN10" s="207"/>
      <c r="BO10" s="207"/>
    </row>
    <row r="11" spans="1:67" ht="12" customHeight="1" x14ac:dyDescent="0.2">
      <c r="A11" s="645"/>
      <c r="B11" s="382" t="s">
        <v>362</v>
      </c>
      <c r="C11" s="383" t="s">
        <v>2088</v>
      </c>
      <c r="D11" s="513" t="s">
        <v>377</v>
      </c>
      <c r="E11" s="430" t="s">
        <v>2099</v>
      </c>
      <c r="F11" s="473"/>
      <c r="G11" s="699"/>
      <c r="H11" s="700"/>
      <c r="I11" s="700"/>
      <c r="J11" s="700"/>
      <c r="K11" s="701"/>
      <c r="L11" s="705"/>
      <c r="M11" s="706"/>
      <c r="N11" s="706"/>
      <c r="O11" s="706"/>
      <c r="P11" s="706"/>
      <c r="Q11" s="706"/>
      <c r="R11" s="706"/>
      <c r="S11" s="706"/>
      <c r="T11" s="706"/>
      <c r="U11" s="707"/>
      <c r="V11" s="685"/>
      <c r="W11" s="713"/>
      <c r="X11" s="714"/>
      <c r="Y11" s="714"/>
      <c r="Z11" s="714"/>
      <c r="AA11" s="714"/>
      <c r="AB11" s="729"/>
      <c r="AC11" s="729"/>
      <c r="AD11" s="729"/>
      <c r="AE11" s="729"/>
      <c r="AF11" s="729"/>
      <c r="AG11" s="729"/>
      <c r="AH11" s="729"/>
      <c r="AI11" s="729"/>
      <c r="AJ11" s="729"/>
      <c r="AK11" s="729"/>
      <c r="AL11" s="691"/>
      <c r="AM11" s="724"/>
      <c r="AN11" s="724"/>
      <c r="AO11" s="724"/>
      <c r="AP11" s="724"/>
      <c r="AQ11" s="724"/>
      <c r="AR11" s="724"/>
      <c r="AS11" s="723" t="s">
        <v>877</v>
      </c>
      <c r="AT11" s="723"/>
      <c r="AU11" s="723"/>
      <c r="AV11" s="723"/>
      <c r="AW11" s="723"/>
      <c r="AX11" s="723"/>
      <c r="AY11" s="723"/>
      <c r="AZ11" s="723"/>
      <c r="BA11" s="723"/>
      <c r="BB11" s="723"/>
      <c r="BC11" s="207"/>
      <c r="BD11" s="207"/>
      <c r="BE11" s="207"/>
      <c r="BF11" s="207"/>
      <c r="BG11" s="207"/>
      <c r="BH11" s="207"/>
      <c r="BI11" s="207"/>
      <c r="BJ11" s="207"/>
      <c r="BK11" s="207"/>
      <c r="BL11" s="207"/>
      <c r="BM11" s="207"/>
      <c r="BN11" s="207"/>
      <c r="BO11" s="207"/>
    </row>
    <row r="12" spans="1:67" ht="12" customHeight="1" x14ac:dyDescent="0.2">
      <c r="A12" s="645"/>
      <c r="B12" s="382" t="s">
        <v>363</v>
      </c>
      <c r="C12" s="383" t="s">
        <v>2089</v>
      </c>
      <c r="D12" s="513" t="s">
        <v>379</v>
      </c>
      <c r="E12" s="430" t="s">
        <v>2100</v>
      </c>
      <c r="F12" s="473"/>
      <c r="G12" s="699"/>
      <c r="H12" s="700"/>
      <c r="I12" s="700"/>
      <c r="J12" s="700"/>
      <c r="K12" s="701"/>
      <c r="L12" s="705"/>
      <c r="M12" s="706"/>
      <c r="N12" s="706"/>
      <c r="O12" s="706"/>
      <c r="P12" s="706"/>
      <c r="Q12" s="706"/>
      <c r="R12" s="706"/>
      <c r="S12" s="706"/>
      <c r="T12" s="706"/>
      <c r="U12" s="707"/>
      <c r="V12" s="685"/>
      <c r="W12" s="713" t="s">
        <v>856</v>
      </c>
      <c r="X12" s="714"/>
      <c r="Y12" s="714"/>
      <c r="Z12" s="714"/>
      <c r="AA12" s="714"/>
      <c r="AB12" s="723" t="s">
        <v>858</v>
      </c>
      <c r="AC12" s="723"/>
      <c r="AD12" s="723"/>
      <c r="AE12" s="723"/>
      <c r="AF12" s="723"/>
      <c r="AG12" s="723"/>
      <c r="AH12" s="723"/>
      <c r="AI12" s="723"/>
      <c r="AJ12" s="723"/>
      <c r="AK12" s="723"/>
      <c r="AL12" s="691"/>
      <c r="AM12" s="724"/>
      <c r="AN12" s="724"/>
      <c r="AO12" s="724"/>
      <c r="AP12" s="724"/>
      <c r="AQ12" s="724"/>
      <c r="AR12" s="724"/>
      <c r="AS12" s="730" t="s">
        <v>878</v>
      </c>
      <c r="AT12" s="731"/>
      <c r="AU12" s="731"/>
      <c r="AV12" s="731"/>
      <c r="AW12" s="731"/>
      <c r="AX12" s="731"/>
      <c r="AY12" s="731"/>
      <c r="AZ12" s="731"/>
      <c r="BA12" s="731"/>
      <c r="BB12" s="732"/>
      <c r="BC12" s="207"/>
      <c r="BD12" s="207"/>
      <c r="BE12" s="207"/>
      <c r="BF12" s="207"/>
      <c r="BG12" s="207"/>
      <c r="BH12" s="207"/>
      <c r="BI12" s="207"/>
      <c r="BJ12" s="207"/>
      <c r="BK12" s="207"/>
      <c r="BL12" s="207"/>
      <c r="BM12" s="207"/>
      <c r="BN12" s="207"/>
      <c r="BO12" s="207"/>
    </row>
    <row r="13" spans="1:67" ht="12" customHeight="1" x14ac:dyDescent="0.2">
      <c r="A13" s="645"/>
      <c r="B13" s="382" t="s">
        <v>364</v>
      </c>
      <c r="C13" s="383" t="s">
        <v>2090</v>
      </c>
      <c r="D13" s="513" t="s">
        <v>381</v>
      </c>
      <c r="E13" s="430" t="s">
        <v>2101</v>
      </c>
      <c r="F13" s="473"/>
      <c r="G13" s="702"/>
      <c r="H13" s="703"/>
      <c r="I13" s="703"/>
      <c r="J13" s="703"/>
      <c r="K13" s="704"/>
      <c r="L13" s="708"/>
      <c r="M13" s="709"/>
      <c r="N13" s="709"/>
      <c r="O13" s="709"/>
      <c r="P13" s="709"/>
      <c r="Q13" s="709"/>
      <c r="R13" s="709"/>
      <c r="S13" s="709"/>
      <c r="T13" s="709"/>
      <c r="U13" s="710"/>
      <c r="V13" s="685"/>
      <c r="W13" s="713"/>
      <c r="X13" s="714"/>
      <c r="Y13" s="714"/>
      <c r="Z13" s="714"/>
      <c r="AA13" s="714"/>
      <c r="AB13" s="723"/>
      <c r="AC13" s="723"/>
      <c r="AD13" s="723"/>
      <c r="AE13" s="723"/>
      <c r="AF13" s="723"/>
      <c r="AG13" s="723"/>
      <c r="AH13" s="723"/>
      <c r="AI13" s="723"/>
      <c r="AJ13" s="723"/>
      <c r="AK13" s="723"/>
      <c r="AL13" s="691"/>
      <c r="AM13" s="724"/>
      <c r="AN13" s="724"/>
      <c r="AO13" s="724"/>
      <c r="AP13" s="724"/>
      <c r="AQ13" s="724"/>
      <c r="AR13" s="724"/>
      <c r="AS13" s="730" t="s">
        <v>879</v>
      </c>
      <c r="AT13" s="731"/>
      <c r="AU13" s="731"/>
      <c r="AV13" s="731"/>
      <c r="AW13" s="731"/>
      <c r="AX13" s="731"/>
      <c r="AY13" s="731"/>
      <c r="AZ13" s="731"/>
      <c r="BA13" s="731"/>
      <c r="BB13" s="732"/>
      <c r="BC13" s="207"/>
      <c r="BD13" s="207"/>
      <c r="BE13" s="207"/>
      <c r="BF13" s="207"/>
      <c r="BG13" s="207"/>
      <c r="BH13" s="207"/>
      <c r="BI13" s="207"/>
      <c r="BJ13" s="207"/>
      <c r="BK13" s="207"/>
      <c r="BL13" s="207"/>
      <c r="BM13" s="207"/>
      <c r="BN13" s="207"/>
      <c r="BO13" s="207"/>
    </row>
    <row r="14" spans="1:67" ht="12" customHeight="1" x14ac:dyDescent="0.2">
      <c r="A14" s="645"/>
      <c r="B14" s="382" t="s">
        <v>365</v>
      </c>
      <c r="C14" s="383" t="s">
        <v>2091</v>
      </c>
      <c r="D14" s="513" t="s">
        <v>383</v>
      </c>
      <c r="E14" s="430" t="s">
        <v>2118</v>
      </c>
      <c r="F14" s="473"/>
      <c r="G14" s="717" t="s">
        <v>809</v>
      </c>
      <c r="H14" s="718"/>
      <c r="I14" s="718"/>
      <c r="J14" s="718"/>
      <c r="K14" s="719"/>
      <c r="L14" s="720" t="s">
        <v>821</v>
      </c>
      <c r="M14" s="721"/>
      <c r="N14" s="721"/>
      <c r="O14" s="721"/>
      <c r="P14" s="721"/>
      <c r="Q14" s="721"/>
      <c r="R14" s="721"/>
      <c r="S14" s="721"/>
      <c r="T14" s="721"/>
      <c r="U14" s="722"/>
      <c r="V14" s="685"/>
      <c r="W14" s="713"/>
      <c r="X14" s="714"/>
      <c r="Y14" s="714"/>
      <c r="Z14" s="714"/>
      <c r="AA14" s="714"/>
      <c r="AB14" s="723"/>
      <c r="AC14" s="723"/>
      <c r="AD14" s="723"/>
      <c r="AE14" s="723"/>
      <c r="AF14" s="723"/>
      <c r="AG14" s="723"/>
      <c r="AH14" s="723"/>
      <c r="AI14" s="723"/>
      <c r="AJ14" s="723"/>
      <c r="AK14" s="723"/>
      <c r="AL14" s="691"/>
      <c r="AM14" s="724"/>
      <c r="AN14" s="724"/>
      <c r="AO14" s="724"/>
      <c r="AP14" s="724"/>
      <c r="AQ14" s="724"/>
      <c r="AR14" s="724"/>
      <c r="AS14" s="730" t="s">
        <v>880</v>
      </c>
      <c r="AT14" s="731"/>
      <c r="AU14" s="731"/>
      <c r="AV14" s="731"/>
      <c r="AW14" s="731"/>
      <c r="AX14" s="731"/>
      <c r="AY14" s="731"/>
      <c r="AZ14" s="731"/>
      <c r="BA14" s="731"/>
      <c r="BB14" s="732"/>
    </row>
    <row r="15" spans="1:67" ht="12" customHeight="1" x14ac:dyDescent="0.2">
      <c r="A15" s="645"/>
      <c r="B15" s="382" t="s">
        <v>366</v>
      </c>
      <c r="C15" s="383" t="s">
        <v>2092</v>
      </c>
      <c r="D15" s="513" t="s">
        <v>385</v>
      </c>
      <c r="E15" s="430" t="s">
        <v>2119</v>
      </c>
      <c r="F15" s="473"/>
      <c r="G15" s="699"/>
      <c r="H15" s="700"/>
      <c r="I15" s="700"/>
      <c r="J15" s="700"/>
      <c r="K15" s="701"/>
      <c r="L15" s="708"/>
      <c r="M15" s="709"/>
      <c r="N15" s="709"/>
      <c r="O15" s="709"/>
      <c r="P15" s="709"/>
      <c r="Q15" s="709"/>
      <c r="R15" s="709"/>
      <c r="S15" s="709"/>
      <c r="T15" s="709"/>
      <c r="U15" s="710"/>
      <c r="V15" s="685"/>
      <c r="W15" s="713"/>
      <c r="X15" s="714"/>
      <c r="Y15" s="714"/>
      <c r="Z15" s="714"/>
      <c r="AA15" s="714"/>
      <c r="AB15" s="723"/>
      <c r="AC15" s="723"/>
      <c r="AD15" s="723"/>
      <c r="AE15" s="723"/>
      <c r="AF15" s="723"/>
      <c r="AG15" s="723"/>
      <c r="AH15" s="723"/>
      <c r="AI15" s="723"/>
      <c r="AJ15" s="723"/>
      <c r="AK15" s="723"/>
      <c r="AL15" s="691"/>
      <c r="AM15" s="724"/>
      <c r="AN15" s="724"/>
      <c r="AO15" s="724"/>
      <c r="AP15" s="724"/>
      <c r="AQ15" s="724"/>
      <c r="AR15" s="724"/>
      <c r="AS15" s="723" t="s">
        <v>881</v>
      </c>
      <c r="AT15" s="723"/>
      <c r="AU15" s="723"/>
      <c r="AV15" s="723"/>
      <c r="AW15" s="723"/>
      <c r="AX15" s="723"/>
      <c r="AY15" s="723"/>
      <c r="AZ15" s="723"/>
      <c r="BA15" s="723"/>
      <c r="BB15" s="723"/>
    </row>
    <row r="16" spans="1:67" ht="12" customHeight="1" x14ac:dyDescent="0.2">
      <c r="A16" s="645"/>
      <c r="B16" s="382" t="s">
        <v>367</v>
      </c>
      <c r="C16" s="383" t="s">
        <v>2093</v>
      </c>
      <c r="D16" s="513" t="s">
        <v>387</v>
      </c>
      <c r="E16" s="430" t="s">
        <v>2120</v>
      </c>
      <c r="F16" s="473"/>
      <c r="G16" s="699"/>
      <c r="H16" s="700"/>
      <c r="I16" s="700"/>
      <c r="J16" s="700"/>
      <c r="K16" s="701"/>
      <c r="L16" s="720" t="s">
        <v>822</v>
      </c>
      <c r="M16" s="721"/>
      <c r="N16" s="721"/>
      <c r="O16" s="721"/>
      <c r="P16" s="721"/>
      <c r="Q16" s="721"/>
      <c r="R16" s="721"/>
      <c r="S16" s="721"/>
      <c r="T16" s="721"/>
      <c r="U16" s="722"/>
      <c r="V16" s="685"/>
      <c r="W16" s="713" t="s">
        <v>882</v>
      </c>
      <c r="X16" s="714"/>
      <c r="Y16" s="714"/>
      <c r="Z16" s="714"/>
      <c r="AA16" s="714"/>
      <c r="AB16" s="723" t="s">
        <v>859</v>
      </c>
      <c r="AC16" s="723"/>
      <c r="AD16" s="723"/>
      <c r="AE16" s="723"/>
      <c r="AF16" s="723"/>
      <c r="AG16" s="723"/>
      <c r="AH16" s="723"/>
      <c r="AI16" s="723"/>
      <c r="AJ16" s="723"/>
      <c r="AK16" s="723"/>
      <c r="AL16" s="691"/>
      <c r="AM16" s="724" t="s">
        <v>883</v>
      </c>
      <c r="AN16" s="724"/>
      <c r="AO16" s="724"/>
      <c r="AP16" s="724"/>
      <c r="AQ16" s="724"/>
      <c r="AR16" s="726" t="s">
        <v>884</v>
      </c>
      <c r="AS16" s="726"/>
      <c r="AT16" s="726"/>
      <c r="AU16" s="726"/>
      <c r="AV16" s="726"/>
      <c r="AW16" s="726"/>
      <c r="AX16" s="726"/>
      <c r="AY16" s="726"/>
      <c r="AZ16" s="726"/>
      <c r="BA16" s="726"/>
      <c r="BB16" s="726"/>
      <c r="BC16" s="207"/>
      <c r="BD16" s="207"/>
      <c r="BE16" s="207"/>
      <c r="BF16" s="207"/>
      <c r="BG16" s="207"/>
      <c r="BH16" s="207"/>
      <c r="BI16" s="207"/>
      <c r="BJ16" s="207"/>
      <c r="BK16" s="207"/>
      <c r="BL16" s="207"/>
      <c r="BM16" s="207"/>
    </row>
    <row r="17" spans="1:65" ht="12" customHeight="1" x14ac:dyDescent="0.2">
      <c r="A17" s="645"/>
      <c r="B17" s="382" t="s">
        <v>368</v>
      </c>
      <c r="C17" s="383" t="s">
        <v>2094</v>
      </c>
      <c r="D17" s="513" t="s">
        <v>389</v>
      </c>
      <c r="E17" s="430" t="s">
        <v>2121</v>
      </c>
      <c r="F17" s="473"/>
      <c r="G17" s="699"/>
      <c r="H17" s="700"/>
      <c r="I17" s="700"/>
      <c r="J17" s="700"/>
      <c r="K17" s="701"/>
      <c r="L17" s="708"/>
      <c r="M17" s="709"/>
      <c r="N17" s="709"/>
      <c r="O17" s="709"/>
      <c r="P17" s="709"/>
      <c r="Q17" s="709"/>
      <c r="R17" s="709"/>
      <c r="S17" s="709"/>
      <c r="T17" s="709"/>
      <c r="U17" s="710"/>
      <c r="V17" s="685"/>
      <c r="W17" s="713"/>
      <c r="X17" s="714"/>
      <c r="Y17" s="714"/>
      <c r="Z17" s="714"/>
      <c r="AA17" s="714"/>
      <c r="AB17" s="723"/>
      <c r="AC17" s="723"/>
      <c r="AD17" s="723"/>
      <c r="AE17" s="723"/>
      <c r="AF17" s="723"/>
      <c r="AG17" s="723"/>
      <c r="AH17" s="723"/>
      <c r="AI17" s="723"/>
      <c r="AJ17" s="723"/>
      <c r="AK17" s="723"/>
      <c r="AL17" s="691"/>
      <c r="AM17" s="724"/>
      <c r="AN17" s="724"/>
      <c r="AO17" s="724"/>
      <c r="AP17" s="724"/>
      <c r="AQ17" s="724"/>
      <c r="AR17" s="727" t="s">
        <v>885</v>
      </c>
      <c r="AS17" s="727"/>
      <c r="AT17" s="727"/>
      <c r="AU17" s="728"/>
      <c r="AV17" s="728"/>
      <c r="AW17" s="728"/>
      <c r="AX17" s="728"/>
      <c r="AY17" s="728"/>
      <c r="AZ17" s="728"/>
      <c r="BA17" s="728"/>
      <c r="BB17" s="728"/>
    </row>
    <row r="18" spans="1:65" ht="12" customHeight="1" x14ac:dyDescent="0.2">
      <c r="A18" s="645"/>
      <c r="B18" s="382" t="s">
        <v>369</v>
      </c>
      <c r="C18" s="383" t="s">
        <v>2095</v>
      </c>
      <c r="D18" s="513" t="s">
        <v>391</v>
      </c>
      <c r="E18" s="430" t="s">
        <v>2122</v>
      </c>
      <c r="F18" s="473"/>
      <c r="G18" s="699"/>
      <c r="H18" s="700"/>
      <c r="I18" s="700"/>
      <c r="J18" s="700"/>
      <c r="K18" s="701"/>
      <c r="L18" s="720" t="s">
        <v>823</v>
      </c>
      <c r="M18" s="721"/>
      <c r="N18" s="721"/>
      <c r="O18" s="721"/>
      <c r="P18" s="721"/>
      <c r="Q18" s="721"/>
      <c r="R18" s="721"/>
      <c r="S18" s="721"/>
      <c r="T18" s="721"/>
      <c r="U18" s="722"/>
      <c r="V18" s="685"/>
      <c r="W18" s="713"/>
      <c r="X18" s="714"/>
      <c r="Y18" s="714"/>
      <c r="Z18" s="714"/>
      <c r="AA18" s="714"/>
      <c r="AB18" s="723"/>
      <c r="AC18" s="723"/>
      <c r="AD18" s="723"/>
      <c r="AE18" s="723"/>
      <c r="AF18" s="723"/>
      <c r="AG18" s="723"/>
      <c r="AH18" s="723"/>
      <c r="AI18" s="723"/>
      <c r="AJ18" s="723"/>
      <c r="AK18" s="723"/>
      <c r="AL18" s="691"/>
      <c r="AM18" s="724"/>
      <c r="AN18" s="724"/>
      <c r="AO18" s="724"/>
      <c r="AP18" s="724"/>
      <c r="AQ18" s="724"/>
      <c r="AR18" s="723" t="s">
        <v>886</v>
      </c>
      <c r="AS18" s="723"/>
      <c r="AT18" s="723"/>
      <c r="AU18" s="723"/>
      <c r="AV18" s="723"/>
      <c r="AW18" s="723"/>
      <c r="AX18" s="723"/>
      <c r="AY18" s="723"/>
      <c r="AZ18" s="723"/>
      <c r="BA18" s="723"/>
      <c r="BB18" s="723"/>
    </row>
    <row r="19" spans="1:65" ht="12" customHeight="1" x14ac:dyDescent="0.2">
      <c r="A19" s="645"/>
      <c r="B19" s="382" t="s">
        <v>808</v>
      </c>
      <c r="C19" s="383" t="s">
        <v>2096</v>
      </c>
      <c r="D19" s="513" t="s">
        <v>824</v>
      </c>
      <c r="E19" s="430" t="s">
        <v>2123</v>
      </c>
      <c r="F19" s="473"/>
      <c r="G19" s="702"/>
      <c r="H19" s="703"/>
      <c r="I19" s="703"/>
      <c r="J19" s="703"/>
      <c r="K19" s="704"/>
      <c r="L19" s="708"/>
      <c r="M19" s="709"/>
      <c r="N19" s="709"/>
      <c r="O19" s="709"/>
      <c r="P19" s="709"/>
      <c r="Q19" s="709"/>
      <c r="R19" s="709"/>
      <c r="S19" s="709"/>
      <c r="T19" s="709"/>
      <c r="U19" s="710"/>
      <c r="V19" s="685"/>
      <c r="W19" s="713"/>
      <c r="X19" s="714"/>
      <c r="Y19" s="714"/>
      <c r="Z19" s="714"/>
      <c r="AA19" s="714"/>
      <c r="AB19" s="723"/>
      <c r="AC19" s="723"/>
      <c r="AD19" s="723"/>
      <c r="AE19" s="723"/>
      <c r="AF19" s="723"/>
      <c r="AG19" s="723"/>
      <c r="AH19" s="723"/>
      <c r="AI19" s="723"/>
      <c r="AJ19" s="723"/>
      <c r="AK19" s="723"/>
      <c r="AL19" s="691"/>
      <c r="AM19" s="724"/>
      <c r="AN19" s="724"/>
      <c r="AO19" s="724"/>
      <c r="AP19" s="724"/>
      <c r="AQ19" s="724"/>
      <c r="AR19" s="723"/>
      <c r="AS19" s="723"/>
      <c r="AT19" s="723"/>
      <c r="AU19" s="723"/>
      <c r="AV19" s="723"/>
      <c r="AW19" s="723"/>
      <c r="AX19" s="723"/>
      <c r="AY19" s="723"/>
      <c r="AZ19" s="723"/>
      <c r="BA19" s="723"/>
      <c r="BB19" s="723"/>
      <c r="BC19" s="207"/>
      <c r="BD19" s="207"/>
      <c r="BE19" s="207"/>
      <c r="BF19" s="207"/>
      <c r="BG19" s="207"/>
      <c r="BH19" s="207"/>
      <c r="BI19" s="207"/>
      <c r="BJ19" s="207"/>
      <c r="BK19" s="207"/>
      <c r="BL19" s="207"/>
      <c r="BM19" s="207"/>
    </row>
    <row r="20" spans="1:65" ht="12" customHeight="1" x14ac:dyDescent="0.2">
      <c r="A20" s="645"/>
      <c r="B20" s="382" t="s">
        <v>833</v>
      </c>
      <c r="C20" s="383" t="s">
        <v>2085</v>
      </c>
      <c r="D20" s="513" t="s">
        <v>825</v>
      </c>
      <c r="E20" s="430" t="s">
        <v>2124</v>
      </c>
      <c r="F20" s="473"/>
      <c r="G20" s="717" t="s">
        <v>819</v>
      </c>
      <c r="H20" s="718"/>
      <c r="I20" s="718"/>
      <c r="J20" s="718"/>
      <c r="K20" s="719"/>
      <c r="L20" s="720" t="s">
        <v>843</v>
      </c>
      <c r="M20" s="721"/>
      <c r="N20" s="721"/>
      <c r="O20" s="721"/>
      <c r="P20" s="721"/>
      <c r="Q20" s="721"/>
      <c r="R20" s="721"/>
      <c r="S20" s="721"/>
      <c r="T20" s="721"/>
      <c r="U20" s="722"/>
      <c r="V20" s="685"/>
      <c r="W20" s="733" t="s">
        <v>887</v>
      </c>
      <c r="X20" s="734"/>
      <c r="Y20" s="734"/>
      <c r="Z20" s="734"/>
      <c r="AA20" s="734"/>
      <c r="AB20" s="734"/>
      <c r="AC20" s="734"/>
      <c r="AD20" s="734"/>
      <c r="AE20" s="734"/>
      <c r="AF20" s="734"/>
      <c r="AG20" s="734"/>
      <c r="AH20" s="734"/>
      <c r="AI20" s="734"/>
      <c r="AJ20" s="734"/>
      <c r="AK20" s="735"/>
      <c r="AL20" s="691"/>
      <c r="AM20" s="724"/>
      <c r="AN20" s="724"/>
      <c r="AO20" s="724"/>
      <c r="AP20" s="724"/>
      <c r="AQ20" s="724"/>
      <c r="AR20" s="723"/>
      <c r="AS20" s="723"/>
      <c r="AT20" s="723"/>
      <c r="AU20" s="723"/>
      <c r="AV20" s="723"/>
      <c r="AW20" s="723"/>
      <c r="AX20" s="723"/>
      <c r="AY20" s="723"/>
      <c r="AZ20" s="723"/>
      <c r="BA20" s="723"/>
      <c r="BB20" s="723"/>
    </row>
    <row r="21" spans="1:65" ht="12" customHeight="1" x14ac:dyDescent="0.2">
      <c r="A21" s="645"/>
      <c r="B21" s="382" t="s">
        <v>834</v>
      </c>
      <c r="C21" s="383" t="s">
        <v>2084</v>
      </c>
      <c r="D21" s="513" t="s">
        <v>826</v>
      </c>
      <c r="E21" s="430" t="s">
        <v>2125</v>
      </c>
      <c r="F21" s="473"/>
      <c r="G21" s="699"/>
      <c r="H21" s="700"/>
      <c r="I21" s="700"/>
      <c r="J21" s="700"/>
      <c r="K21" s="701"/>
      <c r="L21" s="708"/>
      <c r="M21" s="709"/>
      <c r="N21" s="709"/>
      <c r="O21" s="709"/>
      <c r="P21" s="709"/>
      <c r="Q21" s="709"/>
      <c r="R21" s="709"/>
      <c r="S21" s="709"/>
      <c r="T21" s="709"/>
      <c r="U21" s="710"/>
      <c r="V21" s="685"/>
      <c r="W21" s="736"/>
      <c r="X21" s="737"/>
      <c r="Y21" s="737"/>
      <c r="Z21" s="737"/>
      <c r="AA21" s="737"/>
      <c r="AB21" s="737"/>
      <c r="AC21" s="737"/>
      <c r="AD21" s="737"/>
      <c r="AE21" s="737"/>
      <c r="AF21" s="737"/>
      <c r="AG21" s="737"/>
      <c r="AH21" s="737"/>
      <c r="AI21" s="737"/>
      <c r="AJ21" s="737"/>
      <c r="AK21" s="738"/>
      <c r="AL21" s="691"/>
      <c r="AM21" s="724"/>
      <c r="AN21" s="724"/>
      <c r="AO21" s="724"/>
      <c r="AP21" s="724"/>
      <c r="AQ21" s="724"/>
      <c r="AR21" s="728"/>
      <c r="AS21" s="728"/>
      <c r="AT21" s="728"/>
      <c r="AU21" s="739" t="s">
        <v>888</v>
      </c>
      <c r="AV21" s="739"/>
      <c r="AW21" s="739"/>
      <c r="AX21" s="728"/>
      <c r="AY21" s="728"/>
      <c r="AZ21" s="728"/>
      <c r="BA21" s="728"/>
      <c r="BB21" s="728"/>
    </row>
    <row r="22" spans="1:65" ht="12" customHeight="1" x14ac:dyDescent="0.2">
      <c r="A22" s="645"/>
      <c r="B22" s="382" t="s">
        <v>835</v>
      </c>
      <c r="C22" s="383" t="s">
        <v>2083</v>
      </c>
      <c r="D22" s="513" t="s">
        <v>827</v>
      </c>
      <c r="E22" s="430" t="s">
        <v>2126</v>
      </c>
      <c r="F22" s="473"/>
      <c r="G22" s="699"/>
      <c r="H22" s="700"/>
      <c r="I22" s="700"/>
      <c r="J22" s="700"/>
      <c r="K22" s="701"/>
      <c r="L22" s="720" t="s">
        <v>844</v>
      </c>
      <c r="M22" s="721"/>
      <c r="N22" s="721"/>
      <c r="O22" s="721"/>
      <c r="P22" s="721"/>
      <c r="Q22" s="721"/>
      <c r="R22" s="721"/>
      <c r="S22" s="721"/>
      <c r="T22" s="721"/>
      <c r="U22" s="722"/>
      <c r="V22" s="685"/>
      <c r="W22" s="740" t="s">
        <v>889</v>
      </c>
      <c r="X22" s="741"/>
      <c r="Y22" s="741"/>
      <c r="Z22" s="741"/>
      <c r="AA22" s="742"/>
      <c r="AB22" s="730" t="s">
        <v>890</v>
      </c>
      <c r="AC22" s="731"/>
      <c r="AD22" s="731"/>
      <c r="AE22" s="731"/>
      <c r="AF22" s="731"/>
      <c r="AG22" s="731"/>
      <c r="AH22" s="731"/>
      <c r="AI22" s="731"/>
      <c r="AJ22" s="731"/>
      <c r="AK22" s="732"/>
      <c r="AL22" s="691"/>
      <c r="AM22" s="724"/>
      <c r="AN22" s="724"/>
      <c r="AO22" s="724"/>
      <c r="AP22" s="724"/>
      <c r="AQ22" s="724"/>
      <c r="AR22" s="749" t="s">
        <v>891</v>
      </c>
      <c r="AS22" s="749"/>
      <c r="AT22" s="749"/>
      <c r="AU22" s="749"/>
      <c r="AV22" s="749"/>
      <c r="AW22" s="749"/>
      <c r="AX22" s="749"/>
      <c r="AY22" s="749"/>
      <c r="AZ22" s="749"/>
      <c r="BA22" s="749"/>
      <c r="BB22" s="749"/>
      <c r="BC22" s="207"/>
      <c r="BD22" s="207"/>
      <c r="BE22" s="207"/>
      <c r="BF22" s="207"/>
      <c r="BG22" s="207"/>
      <c r="BH22" s="207"/>
      <c r="BI22" s="207"/>
      <c r="BJ22" s="207"/>
      <c r="BK22" s="207"/>
      <c r="BL22" s="207"/>
      <c r="BM22" s="207"/>
    </row>
    <row r="23" spans="1:65" ht="12" customHeight="1" x14ac:dyDescent="0.2">
      <c r="A23" s="645"/>
      <c r="B23" s="382" t="s">
        <v>836</v>
      </c>
      <c r="C23" s="383" t="s">
        <v>2082</v>
      </c>
      <c r="D23" s="513" t="s">
        <v>841</v>
      </c>
      <c r="E23" s="430" t="s">
        <v>2127</v>
      </c>
      <c r="F23" s="473"/>
      <c r="G23" s="699"/>
      <c r="H23" s="700"/>
      <c r="I23" s="700"/>
      <c r="J23" s="700"/>
      <c r="K23" s="701"/>
      <c r="L23" s="705"/>
      <c r="M23" s="706"/>
      <c r="N23" s="706"/>
      <c r="O23" s="706"/>
      <c r="P23" s="706"/>
      <c r="Q23" s="706"/>
      <c r="R23" s="706"/>
      <c r="S23" s="706"/>
      <c r="T23" s="706"/>
      <c r="U23" s="707"/>
      <c r="V23" s="685"/>
      <c r="W23" s="743"/>
      <c r="X23" s="744"/>
      <c r="Y23" s="744"/>
      <c r="Z23" s="744"/>
      <c r="AA23" s="745"/>
      <c r="AB23" s="730" t="s">
        <v>892</v>
      </c>
      <c r="AC23" s="731"/>
      <c r="AD23" s="731"/>
      <c r="AE23" s="731"/>
      <c r="AF23" s="731"/>
      <c r="AG23" s="731"/>
      <c r="AH23" s="731"/>
      <c r="AI23" s="731"/>
      <c r="AJ23" s="731"/>
      <c r="AK23" s="732"/>
      <c r="AL23" s="691"/>
      <c r="AM23" s="724"/>
      <c r="AN23" s="724"/>
      <c r="AO23" s="724"/>
      <c r="AP23" s="724"/>
      <c r="AQ23" s="724"/>
      <c r="AR23" s="749"/>
      <c r="AS23" s="749"/>
      <c r="AT23" s="749"/>
      <c r="AU23" s="749"/>
      <c r="AV23" s="749"/>
      <c r="AW23" s="749"/>
      <c r="AX23" s="749"/>
      <c r="AY23" s="749"/>
      <c r="AZ23" s="749"/>
      <c r="BA23" s="749"/>
      <c r="BB23" s="749"/>
      <c r="BF23" s="207"/>
    </row>
    <row r="24" spans="1:65" ht="12" customHeight="1" x14ac:dyDescent="0.2">
      <c r="A24" s="645"/>
      <c r="B24" s="382" t="s">
        <v>2065</v>
      </c>
      <c r="C24" s="383" t="s">
        <v>2081</v>
      </c>
      <c r="D24" s="513" t="s">
        <v>846</v>
      </c>
      <c r="E24" s="430" t="s">
        <v>2128</v>
      </c>
      <c r="F24" s="473"/>
      <c r="G24" s="699"/>
      <c r="H24" s="700"/>
      <c r="I24" s="700"/>
      <c r="J24" s="700"/>
      <c r="K24" s="701"/>
      <c r="L24" s="708"/>
      <c r="M24" s="709"/>
      <c r="N24" s="709"/>
      <c r="O24" s="709"/>
      <c r="P24" s="709"/>
      <c r="Q24" s="709"/>
      <c r="R24" s="709"/>
      <c r="S24" s="709"/>
      <c r="T24" s="709"/>
      <c r="U24" s="710"/>
      <c r="V24" s="685"/>
      <c r="W24" s="743"/>
      <c r="X24" s="744"/>
      <c r="Y24" s="744"/>
      <c r="Z24" s="744"/>
      <c r="AA24" s="745"/>
      <c r="AB24" s="730" t="s">
        <v>893</v>
      </c>
      <c r="AC24" s="731"/>
      <c r="AD24" s="731"/>
      <c r="AE24" s="731"/>
      <c r="AF24" s="731"/>
      <c r="AG24" s="731"/>
      <c r="AH24" s="731"/>
      <c r="AI24" s="731"/>
      <c r="AJ24" s="731"/>
      <c r="AK24" s="732"/>
      <c r="AL24" s="691"/>
      <c r="AM24" s="724"/>
      <c r="AN24" s="724"/>
      <c r="AO24" s="724"/>
      <c r="AP24" s="724"/>
      <c r="AQ24" s="724"/>
      <c r="AR24" s="728"/>
      <c r="AS24" s="728"/>
      <c r="AT24" s="728"/>
      <c r="AU24" s="728"/>
      <c r="AV24" s="728"/>
      <c r="AW24" s="728"/>
      <c r="AX24" s="739" t="s">
        <v>894</v>
      </c>
      <c r="AY24" s="739"/>
      <c r="AZ24" s="728"/>
      <c r="BA24" s="728"/>
      <c r="BB24" s="728"/>
      <c r="BF24" s="207"/>
    </row>
    <row r="25" spans="1:65" ht="12" customHeight="1" x14ac:dyDescent="0.2">
      <c r="A25" s="645"/>
      <c r="B25" s="382" t="s">
        <v>2066</v>
      </c>
      <c r="C25" s="383" t="s">
        <v>2080</v>
      </c>
      <c r="D25" s="513" t="s">
        <v>2067</v>
      </c>
      <c r="E25" s="430" t="s">
        <v>2129</v>
      </c>
      <c r="F25" s="473"/>
      <c r="G25" s="699"/>
      <c r="H25" s="700"/>
      <c r="I25" s="700"/>
      <c r="J25" s="700"/>
      <c r="K25" s="701"/>
      <c r="L25" s="720" t="s">
        <v>845</v>
      </c>
      <c r="M25" s="721"/>
      <c r="N25" s="721"/>
      <c r="O25" s="721"/>
      <c r="P25" s="721"/>
      <c r="Q25" s="721"/>
      <c r="R25" s="721"/>
      <c r="S25" s="721"/>
      <c r="T25" s="721"/>
      <c r="U25" s="722"/>
      <c r="V25" s="685"/>
      <c r="W25" s="743"/>
      <c r="X25" s="744"/>
      <c r="Y25" s="744"/>
      <c r="Z25" s="744"/>
      <c r="AA25" s="745"/>
      <c r="AB25" s="730" t="s">
        <v>895</v>
      </c>
      <c r="AC25" s="731"/>
      <c r="AD25" s="731"/>
      <c r="AE25" s="731"/>
      <c r="AF25" s="731"/>
      <c r="AG25" s="731"/>
      <c r="AH25" s="731"/>
      <c r="AI25" s="731"/>
      <c r="AJ25" s="731"/>
      <c r="AK25" s="732"/>
      <c r="AL25" s="691"/>
      <c r="AM25" s="724"/>
      <c r="AN25" s="724"/>
      <c r="AO25" s="724"/>
      <c r="AP25" s="724"/>
      <c r="AQ25" s="724"/>
      <c r="AR25" s="749" t="s">
        <v>896</v>
      </c>
      <c r="AS25" s="749"/>
      <c r="AT25" s="749"/>
      <c r="AU25" s="749"/>
      <c r="AV25" s="749"/>
      <c r="AW25" s="749"/>
      <c r="AX25" s="749"/>
      <c r="AY25" s="749"/>
      <c r="AZ25" s="749"/>
      <c r="BA25" s="749"/>
      <c r="BB25" s="749"/>
      <c r="BC25" s="207"/>
      <c r="BD25" s="207"/>
      <c r="BE25" s="207"/>
      <c r="BF25" s="207"/>
      <c r="BG25" s="207"/>
      <c r="BH25" s="207"/>
      <c r="BI25" s="207"/>
      <c r="BJ25" s="207"/>
      <c r="BK25" s="207"/>
      <c r="BL25" s="207"/>
      <c r="BM25" s="207"/>
    </row>
    <row r="26" spans="1:65" ht="12" customHeight="1" x14ac:dyDescent="0.2">
      <c r="A26" s="645"/>
      <c r="B26" s="382" t="s">
        <v>2068</v>
      </c>
      <c r="C26" s="383" t="s">
        <v>2079</v>
      </c>
      <c r="D26" s="513" t="s">
        <v>2069</v>
      </c>
      <c r="E26" s="430" t="s">
        <v>2130</v>
      </c>
      <c r="F26" s="473"/>
      <c r="G26" s="699"/>
      <c r="H26" s="700"/>
      <c r="I26" s="700"/>
      <c r="J26" s="700"/>
      <c r="K26" s="701"/>
      <c r="L26" s="705"/>
      <c r="M26" s="706"/>
      <c r="N26" s="706"/>
      <c r="O26" s="706"/>
      <c r="P26" s="706"/>
      <c r="Q26" s="706"/>
      <c r="R26" s="706"/>
      <c r="S26" s="706"/>
      <c r="T26" s="706"/>
      <c r="U26" s="707"/>
      <c r="V26" s="685"/>
      <c r="W26" s="743"/>
      <c r="X26" s="744"/>
      <c r="Y26" s="744"/>
      <c r="Z26" s="744"/>
      <c r="AA26" s="745"/>
      <c r="AB26" s="730" t="s">
        <v>897</v>
      </c>
      <c r="AC26" s="731"/>
      <c r="AD26" s="731"/>
      <c r="AE26" s="731"/>
      <c r="AF26" s="731"/>
      <c r="AG26" s="731"/>
      <c r="AH26" s="731"/>
      <c r="AI26" s="731"/>
      <c r="AJ26" s="731"/>
      <c r="AK26" s="732"/>
      <c r="AL26" s="691"/>
      <c r="AM26" s="724"/>
      <c r="AN26" s="724"/>
      <c r="AO26" s="724"/>
      <c r="AP26" s="724"/>
      <c r="AQ26" s="724"/>
      <c r="AR26" s="749"/>
      <c r="AS26" s="749"/>
      <c r="AT26" s="749"/>
      <c r="AU26" s="749"/>
      <c r="AV26" s="749"/>
      <c r="AW26" s="749"/>
      <c r="AX26" s="749"/>
      <c r="AY26" s="749"/>
      <c r="AZ26" s="749"/>
      <c r="BA26" s="749"/>
      <c r="BB26" s="749"/>
    </row>
    <row r="27" spans="1:65" ht="12" customHeight="1" x14ac:dyDescent="0.2">
      <c r="A27" s="645"/>
      <c r="B27" s="382" t="s">
        <v>2070</v>
      </c>
      <c r="C27" s="383" t="s">
        <v>2076</v>
      </c>
      <c r="D27" s="513" t="s">
        <v>2071</v>
      </c>
      <c r="E27" s="430" t="s">
        <v>2131</v>
      </c>
      <c r="F27" s="473"/>
      <c r="G27" s="702"/>
      <c r="H27" s="703"/>
      <c r="I27" s="703"/>
      <c r="J27" s="703"/>
      <c r="K27" s="704"/>
      <c r="L27" s="708"/>
      <c r="M27" s="709"/>
      <c r="N27" s="709"/>
      <c r="O27" s="709"/>
      <c r="P27" s="709"/>
      <c r="Q27" s="709"/>
      <c r="R27" s="709"/>
      <c r="S27" s="709"/>
      <c r="T27" s="709"/>
      <c r="U27" s="710"/>
      <c r="V27" s="685"/>
      <c r="W27" s="746"/>
      <c r="X27" s="747"/>
      <c r="Y27" s="747"/>
      <c r="Z27" s="747"/>
      <c r="AA27" s="748"/>
      <c r="AB27" s="730" t="s">
        <v>898</v>
      </c>
      <c r="AC27" s="731"/>
      <c r="AD27" s="731"/>
      <c r="AE27" s="731"/>
      <c r="AF27" s="731"/>
      <c r="AG27" s="731"/>
      <c r="AH27" s="731"/>
      <c r="AI27" s="731"/>
      <c r="AJ27" s="731"/>
      <c r="AK27" s="732"/>
      <c r="AL27" s="691"/>
      <c r="AM27" s="724"/>
      <c r="AN27" s="724"/>
      <c r="AO27" s="724"/>
      <c r="AP27" s="724"/>
      <c r="AQ27" s="724"/>
      <c r="AR27" s="728"/>
      <c r="AS27" s="728"/>
      <c r="AT27" s="728"/>
      <c r="AU27" s="728"/>
      <c r="AV27" s="728"/>
      <c r="AW27" s="728"/>
      <c r="AX27" s="728"/>
      <c r="AY27" s="728"/>
      <c r="AZ27" s="739" t="s">
        <v>899</v>
      </c>
      <c r="BA27" s="739"/>
      <c r="BB27" s="739"/>
    </row>
    <row r="28" spans="1:65" ht="12" customHeight="1" x14ac:dyDescent="0.2">
      <c r="A28" s="645"/>
      <c r="B28" s="382" t="s">
        <v>2072</v>
      </c>
      <c r="C28" s="383" t="s">
        <v>2077</v>
      </c>
      <c r="D28" s="513" t="s">
        <v>2073</v>
      </c>
      <c r="E28" s="430"/>
      <c r="F28" s="473"/>
      <c r="G28" s="717" t="s">
        <v>820</v>
      </c>
      <c r="H28" s="718"/>
      <c r="I28" s="718"/>
      <c r="J28" s="718"/>
      <c r="K28" s="719"/>
      <c r="L28" s="764" t="s">
        <v>828</v>
      </c>
      <c r="M28" s="765"/>
      <c r="N28" s="766"/>
      <c r="O28" s="773" t="s">
        <v>832</v>
      </c>
      <c r="P28" s="774"/>
      <c r="Q28" s="774"/>
      <c r="R28" s="774"/>
      <c r="S28" s="774"/>
      <c r="T28" s="774"/>
      <c r="U28" s="775"/>
      <c r="V28" s="685"/>
      <c r="W28" s="740" t="s">
        <v>900</v>
      </c>
      <c r="X28" s="741"/>
      <c r="Y28" s="741"/>
      <c r="Z28" s="741"/>
      <c r="AA28" s="742"/>
      <c r="AB28" s="782" t="s">
        <v>901</v>
      </c>
      <c r="AC28" s="783"/>
      <c r="AD28" s="783"/>
      <c r="AE28" s="783"/>
      <c r="AF28" s="783"/>
      <c r="AG28" s="783"/>
      <c r="AH28" s="783"/>
      <c r="AI28" s="783"/>
      <c r="AJ28" s="783"/>
      <c r="AK28" s="784"/>
      <c r="AL28" s="691"/>
      <c r="AM28" s="724"/>
      <c r="AN28" s="724"/>
      <c r="AO28" s="724"/>
      <c r="AP28" s="724"/>
      <c r="AQ28" s="724"/>
      <c r="AR28" s="785" t="s">
        <v>902</v>
      </c>
      <c r="AS28" s="785"/>
      <c r="AT28" s="785"/>
      <c r="AU28" s="785"/>
      <c r="AV28" s="785"/>
      <c r="AW28" s="785"/>
      <c r="AX28" s="785"/>
      <c r="AY28" s="785"/>
      <c r="AZ28" s="785"/>
      <c r="BA28" s="785"/>
      <c r="BB28" s="785"/>
      <c r="BC28" s="207"/>
      <c r="BD28" s="207"/>
      <c r="BE28" s="207"/>
      <c r="BF28" s="207"/>
      <c r="BG28" s="207"/>
      <c r="BH28" s="207"/>
      <c r="BI28" s="207"/>
      <c r="BJ28" s="207"/>
      <c r="BK28" s="207"/>
      <c r="BL28" s="207"/>
      <c r="BM28" s="207"/>
    </row>
    <row r="29" spans="1:65" ht="12" customHeight="1" thickBot="1" x14ac:dyDescent="0.25">
      <c r="A29" s="645"/>
      <c r="B29" s="505" t="s">
        <v>2074</v>
      </c>
      <c r="C29" s="506" t="s">
        <v>2078</v>
      </c>
      <c r="D29" s="514" t="s">
        <v>2075</v>
      </c>
      <c r="E29" s="510"/>
      <c r="F29" s="473"/>
      <c r="G29" s="699"/>
      <c r="H29" s="700"/>
      <c r="I29" s="700"/>
      <c r="J29" s="700"/>
      <c r="K29" s="701"/>
      <c r="L29" s="767"/>
      <c r="M29" s="768"/>
      <c r="N29" s="769"/>
      <c r="O29" s="776"/>
      <c r="P29" s="777"/>
      <c r="Q29" s="777"/>
      <c r="R29" s="777"/>
      <c r="S29" s="777"/>
      <c r="T29" s="777"/>
      <c r="U29" s="778"/>
      <c r="V29" s="685"/>
      <c r="W29" s="743"/>
      <c r="X29" s="744"/>
      <c r="Y29" s="744"/>
      <c r="Z29" s="744"/>
      <c r="AA29" s="745"/>
      <c r="AB29" s="782" t="s">
        <v>903</v>
      </c>
      <c r="AC29" s="783"/>
      <c r="AD29" s="783"/>
      <c r="AE29" s="783"/>
      <c r="AF29" s="783"/>
      <c r="AG29" s="783"/>
      <c r="AH29" s="783"/>
      <c r="AI29" s="783"/>
      <c r="AJ29" s="783"/>
      <c r="AK29" s="784"/>
      <c r="AL29" s="691"/>
      <c r="AM29" s="724"/>
      <c r="AN29" s="724"/>
      <c r="AO29" s="724"/>
      <c r="AP29" s="724"/>
      <c r="AQ29" s="724"/>
      <c r="AR29" s="785"/>
      <c r="AS29" s="785"/>
      <c r="AT29" s="785"/>
      <c r="AU29" s="785"/>
      <c r="AV29" s="785"/>
      <c r="AW29" s="785"/>
      <c r="AX29" s="785"/>
      <c r="AY29" s="785"/>
      <c r="AZ29" s="785"/>
      <c r="BA29" s="785"/>
      <c r="BB29" s="785"/>
    </row>
    <row r="30" spans="1:65" ht="16.5" customHeight="1" thickBot="1" x14ac:dyDescent="0.25">
      <c r="A30" s="645"/>
      <c r="B30" s="680" t="s">
        <v>370</v>
      </c>
      <c r="C30" s="681"/>
      <c r="D30" s="681"/>
      <c r="E30" s="682"/>
      <c r="F30" s="473"/>
      <c r="G30" s="699"/>
      <c r="H30" s="700"/>
      <c r="I30" s="700"/>
      <c r="J30" s="700"/>
      <c r="K30" s="701"/>
      <c r="L30" s="770"/>
      <c r="M30" s="771"/>
      <c r="N30" s="772"/>
      <c r="O30" s="779"/>
      <c r="P30" s="780"/>
      <c r="Q30" s="780"/>
      <c r="R30" s="780"/>
      <c r="S30" s="780"/>
      <c r="T30" s="780"/>
      <c r="U30" s="781"/>
      <c r="V30" s="685"/>
      <c r="W30" s="743"/>
      <c r="X30" s="744"/>
      <c r="Y30" s="744"/>
      <c r="Z30" s="744"/>
      <c r="AA30" s="745"/>
      <c r="AB30" s="782" t="s">
        <v>904</v>
      </c>
      <c r="AC30" s="783"/>
      <c r="AD30" s="783"/>
      <c r="AE30" s="783"/>
      <c r="AF30" s="783"/>
      <c r="AG30" s="783"/>
      <c r="AH30" s="783"/>
      <c r="AI30" s="783"/>
      <c r="AJ30" s="783"/>
      <c r="AK30" s="784"/>
      <c r="AL30" s="691"/>
      <c r="AM30" s="724"/>
      <c r="AN30" s="724"/>
      <c r="AO30" s="724"/>
      <c r="AP30" s="724"/>
      <c r="AQ30" s="725"/>
      <c r="AR30" s="785"/>
      <c r="AS30" s="785"/>
      <c r="AT30" s="785"/>
      <c r="AU30" s="785"/>
      <c r="AV30" s="785"/>
      <c r="AW30" s="785"/>
      <c r="AX30" s="785"/>
      <c r="AY30" s="785"/>
      <c r="AZ30" s="785"/>
      <c r="BA30" s="785"/>
      <c r="BB30" s="785"/>
    </row>
    <row r="31" spans="1:65" ht="16.5" customHeight="1" thickBot="1" x14ac:dyDescent="0.25">
      <c r="A31" s="645"/>
      <c r="B31" s="695" t="s">
        <v>358</v>
      </c>
      <c r="C31" s="696"/>
      <c r="D31" s="697" t="s">
        <v>372</v>
      </c>
      <c r="E31" s="698"/>
      <c r="F31" s="473"/>
      <c r="G31" s="699"/>
      <c r="H31" s="700"/>
      <c r="I31" s="700"/>
      <c r="J31" s="700"/>
      <c r="K31" s="701"/>
      <c r="L31" s="764" t="s">
        <v>829</v>
      </c>
      <c r="M31" s="765"/>
      <c r="N31" s="766"/>
      <c r="O31" s="773" t="s">
        <v>848</v>
      </c>
      <c r="P31" s="774"/>
      <c r="Q31" s="774"/>
      <c r="R31" s="774"/>
      <c r="S31" s="774"/>
      <c r="T31" s="774"/>
      <c r="U31" s="775"/>
      <c r="V31" s="685"/>
      <c r="W31" s="743"/>
      <c r="X31" s="744"/>
      <c r="Y31" s="744"/>
      <c r="Z31" s="744"/>
      <c r="AA31" s="745"/>
      <c r="AB31" s="782" t="s">
        <v>905</v>
      </c>
      <c r="AC31" s="783"/>
      <c r="AD31" s="783"/>
      <c r="AE31" s="783"/>
      <c r="AF31" s="783"/>
      <c r="AG31" s="783"/>
      <c r="AH31" s="783"/>
      <c r="AI31" s="783"/>
      <c r="AJ31" s="783"/>
      <c r="AK31" s="784"/>
      <c r="AL31" s="691"/>
      <c r="AM31" s="724" t="s">
        <v>906</v>
      </c>
      <c r="AN31" s="724"/>
      <c r="AO31" s="724"/>
      <c r="AP31" s="786"/>
      <c r="AQ31" s="787" t="s">
        <v>907</v>
      </c>
      <c r="AR31" s="787"/>
      <c r="AS31" s="406" t="s">
        <v>908</v>
      </c>
      <c r="AT31" s="790" t="s">
        <v>909</v>
      </c>
      <c r="AU31" s="790"/>
      <c r="AV31" s="790"/>
      <c r="AW31" s="790"/>
      <c r="AX31" s="790"/>
      <c r="AY31" s="790"/>
      <c r="AZ31" s="790"/>
      <c r="BA31" s="790"/>
      <c r="BB31" s="791"/>
      <c r="BC31" s="407"/>
      <c r="BD31" s="207"/>
      <c r="BE31" s="207"/>
      <c r="BF31" s="207"/>
      <c r="BG31" s="207"/>
      <c r="BH31" s="207"/>
      <c r="BI31" s="207"/>
      <c r="BJ31" s="207"/>
      <c r="BK31" s="207"/>
      <c r="BL31" s="207"/>
      <c r="BM31" s="207"/>
    </row>
    <row r="32" spans="1:65" ht="12" customHeight="1" thickBot="1" x14ac:dyDescent="0.25">
      <c r="A32" s="645"/>
      <c r="B32" s="382" t="s">
        <v>2102</v>
      </c>
      <c r="C32" s="381" t="s">
        <v>2132</v>
      </c>
      <c r="D32" s="509" t="s">
        <v>374</v>
      </c>
      <c r="E32" s="508" t="s">
        <v>2223</v>
      </c>
      <c r="F32" s="473"/>
      <c r="G32" s="699"/>
      <c r="H32" s="700"/>
      <c r="I32" s="700"/>
      <c r="J32" s="700"/>
      <c r="K32" s="701"/>
      <c r="L32" s="767"/>
      <c r="M32" s="768"/>
      <c r="N32" s="769"/>
      <c r="O32" s="776"/>
      <c r="P32" s="777"/>
      <c r="Q32" s="777"/>
      <c r="R32" s="777"/>
      <c r="S32" s="777"/>
      <c r="T32" s="777"/>
      <c r="U32" s="778"/>
      <c r="V32" s="685"/>
      <c r="W32" s="743"/>
      <c r="X32" s="744"/>
      <c r="Y32" s="744"/>
      <c r="Z32" s="744"/>
      <c r="AA32" s="745"/>
      <c r="AB32" s="782" t="s">
        <v>910</v>
      </c>
      <c r="AC32" s="783"/>
      <c r="AD32" s="783"/>
      <c r="AE32" s="783"/>
      <c r="AF32" s="783"/>
      <c r="AG32" s="783"/>
      <c r="AH32" s="783"/>
      <c r="AI32" s="783"/>
      <c r="AJ32" s="783"/>
      <c r="AK32" s="784"/>
      <c r="AL32" s="691"/>
      <c r="AM32" s="724"/>
      <c r="AN32" s="724"/>
      <c r="AO32" s="724"/>
      <c r="AP32" s="786"/>
      <c r="AQ32" s="788"/>
      <c r="AR32" s="788"/>
      <c r="AS32" s="408" t="s">
        <v>911</v>
      </c>
      <c r="AT32" s="750" t="s">
        <v>912</v>
      </c>
      <c r="AU32" s="750"/>
      <c r="AV32" s="750"/>
      <c r="AW32" s="750"/>
      <c r="AX32" s="750"/>
      <c r="AY32" s="750"/>
      <c r="AZ32" s="750"/>
      <c r="BA32" s="750"/>
      <c r="BB32" s="751"/>
      <c r="BC32" s="409"/>
    </row>
    <row r="33" spans="1:65" ht="12" customHeight="1" thickBot="1" x14ac:dyDescent="0.25">
      <c r="A33" s="645"/>
      <c r="B33" s="382" t="s">
        <v>2103</v>
      </c>
      <c r="C33" s="381" t="s">
        <v>2133</v>
      </c>
      <c r="D33" s="509" t="s">
        <v>376</v>
      </c>
      <c r="E33" s="430" t="s">
        <v>2224</v>
      </c>
      <c r="F33" s="473"/>
      <c r="G33" s="699"/>
      <c r="H33" s="700"/>
      <c r="I33" s="700"/>
      <c r="J33" s="700"/>
      <c r="K33" s="701"/>
      <c r="L33" s="770"/>
      <c r="M33" s="771"/>
      <c r="N33" s="772"/>
      <c r="O33" s="779"/>
      <c r="P33" s="780"/>
      <c r="Q33" s="780"/>
      <c r="R33" s="780"/>
      <c r="S33" s="780"/>
      <c r="T33" s="780"/>
      <c r="U33" s="781"/>
      <c r="V33" s="685"/>
      <c r="W33" s="746"/>
      <c r="X33" s="747"/>
      <c r="Y33" s="747"/>
      <c r="Z33" s="747"/>
      <c r="AA33" s="748"/>
      <c r="AB33" s="782" t="s">
        <v>913</v>
      </c>
      <c r="AC33" s="783"/>
      <c r="AD33" s="783"/>
      <c r="AE33" s="783"/>
      <c r="AF33" s="783"/>
      <c r="AG33" s="783"/>
      <c r="AH33" s="783"/>
      <c r="AI33" s="783"/>
      <c r="AJ33" s="783"/>
      <c r="AK33" s="784"/>
      <c r="AL33" s="691"/>
      <c r="AM33" s="724"/>
      <c r="AN33" s="724"/>
      <c r="AO33" s="724"/>
      <c r="AP33" s="786"/>
      <c r="AQ33" s="788"/>
      <c r="AR33" s="788"/>
      <c r="AS33" s="408" t="s">
        <v>914</v>
      </c>
      <c r="AT33" s="750" t="s">
        <v>915</v>
      </c>
      <c r="AU33" s="750"/>
      <c r="AV33" s="750"/>
      <c r="AW33" s="750"/>
      <c r="AX33" s="750"/>
      <c r="AY33" s="750"/>
      <c r="AZ33" s="750"/>
      <c r="BA33" s="750"/>
      <c r="BB33" s="751"/>
      <c r="BC33" s="409"/>
    </row>
    <row r="34" spans="1:65" ht="12" customHeight="1" thickBot="1" x14ac:dyDescent="0.25">
      <c r="A34" s="645"/>
      <c r="B34" s="382" t="s">
        <v>2104</v>
      </c>
      <c r="C34" s="383" t="s">
        <v>2134</v>
      </c>
      <c r="D34" s="509" t="s">
        <v>378</v>
      </c>
      <c r="E34" s="430" t="s">
        <v>2225</v>
      </c>
      <c r="F34" s="473"/>
      <c r="G34" s="699"/>
      <c r="H34" s="700"/>
      <c r="I34" s="700"/>
      <c r="J34" s="700"/>
      <c r="K34" s="701"/>
      <c r="L34" s="764" t="s">
        <v>831</v>
      </c>
      <c r="M34" s="765"/>
      <c r="N34" s="766"/>
      <c r="O34" s="773" t="s">
        <v>849</v>
      </c>
      <c r="P34" s="774"/>
      <c r="Q34" s="774"/>
      <c r="R34" s="774"/>
      <c r="S34" s="774"/>
      <c r="T34" s="774"/>
      <c r="U34" s="775"/>
      <c r="V34" s="685"/>
      <c r="W34" s="740" t="s">
        <v>916</v>
      </c>
      <c r="X34" s="741"/>
      <c r="Y34" s="741"/>
      <c r="Z34" s="741"/>
      <c r="AA34" s="742"/>
      <c r="AB34" s="730" t="s">
        <v>917</v>
      </c>
      <c r="AC34" s="731"/>
      <c r="AD34" s="731"/>
      <c r="AE34" s="731"/>
      <c r="AF34" s="731"/>
      <c r="AG34" s="731"/>
      <c r="AH34" s="731"/>
      <c r="AI34" s="731"/>
      <c r="AJ34" s="731"/>
      <c r="AK34" s="732"/>
      <c r="AL34" s="691"/>
      <c r="AM34" s="724"/>
      <c r="AN34" s="724"/>
      <c r="AO34" s="724"/>
      <c r="AP34" s="786"/>
      <c r="AQ34" s="788"/>
      <c r="AR34" s="788"/>
      <c r="AS34" s="408" t="s">
        <v>918</v>
      </c>
      <c r="AT34" s="750" t="s">
        <v>919</v>
      </c>
      <c r="AU34" s="750"/>
      <c r="AV34" s="750"/>
      <c r="AW34" s="750"/>
      <c r="AX34" s="750"/>
      <c r="AY34" s="750"/>
      <c r="AZ34" s="750"/>
      <c r="BA34" s="750"/>
      <c r="BB34" s="751"/>
      <c r="BC34" s="407"/>
      <c r="BD34" s="207"/>
      <c r="BE34" s="207"/>
      <c r="BF34" s="207"/>
      <c r="BG34" s="207"/>
      <c r="BH34" s="207"/>
      <c r="BI34" s="207"/>
      <c r="BJ34" s="207"/>
      <c r="BK34" s="207"/>
      <c r="BL34" s="207"/>
      <c r="BM34" s="207"/>
    </row>
    <row r="35" spans="1:65" ht="12" customHeight="1" thickBot="1" x14ac:dyDescent="0.25">
      <c r="A35" s="645"/>
      <c r="B35" s="382" t="s">
        <v>2105</v>
      </c>
      <c r="C35" s="383" t="s">
        <v>2135</v>
      </c>
      <c r="D35" s="509" t="s">
        <v>380</v>
      </c>
      <c r="E35" s="430" t="s">
        <v>2226</v>
      </c>
      <c r="F35" s="473"/>
      <c r="G35" s="699"/>
      <c r="H35" s="700"/>
      <c r="I35" s="700"/>
      <c r="J35" s="700"/>
      <c r="K35" s="701"/>
      <c r="L35" s="767"/>
      <c r="M35" s="768"/>
      <c r="N35" s="769"/>
      <c r="O35" s="776"/>
      <c r="P35" s="777"/>
      <c r="Q35" s="777"/>
      <c r="R35" s="777"/>
      <c r="S35" s="777"/>
      <c r="T35" s="777"/>
      <c r="U35" s="778"/>
      <c r="V35" s="685"/>
      <c r="W35" s="743"/>
      <c r="X35" s="744"/>
      <c r="Y35" s="744"/>
      <c r="Z35" s="744"/>
      <c r="AA35" s="745"/>
      <c r="AB35" s="730" t="s">
        <v>920</v>
      </c>
      <c r="AC35" s="731"/>
      <c r="AD35" s="731"/>
      <c r="AE35" s="731"/>
      <c r="AF35" s="731"/>
      <c r="AG35" s="731"/>
      <c r="AH35" s="731"/>
      <c r="AI35" s="731"/>
      <c r="AJ35" s="731"/>
      <c r="AK35" s="732"/>
      <c r="AL35" s="691"/>
      <c r="AM35" s="724"/>
      <c r="AN35" s="724"/>
      <c r="AO35" s="724"/>
      <c r="AP35" s="786"/>
      <c r="AQ35" s="788"/>
      <c r="AR35" s="788"/>
      <c r="AS35" s="408" t="s">
        <v>921</v>
      </c>
      <c r="AT35" s="750" t="s">
        <v>922</v>
      </c>
      <c r="AU35" s="750"/>
      <c r="AV35" s="750"/>
      <c r="AW35" s="750"/>
      <c r="AX35" s="750"/>
      <c r="AY35" s="750"/>
      <c r="AZ35" s="750"/>
      <c r="BA35" s="750"/>
      <c r="BB35" s="751"/>
      <c r="BC35" s="409"/>
    </row>
    <row r="36" spans="1:65" ht="12" customHeight="1" thickBot="1" x14ac:dyDescent="0.25">
      <c r="A36" s="645"/>
      <c r="B36" s="382" t="s">
        <v>2106</v>
      </c>
      <c r="C36" s="381" t="s">
        <v>2136</v>
      </c>
      <c r="D36" s="509" t="s">
        <v>382</v>
      </c>
      <c r="E36" s="430" t="s">
        <v>2227</v>
      </c>
      <c r="F36" s="473"/>
      <c r="G36" s="699"/>
      <c r="H36" s="700"/>
      <c r="I36" s="700"/>
      <c r="J36" s="700"/>
      <c r="K36" s="701"/>
      <c r="L36" s="770"/>
      <c r="M36" s="771"/>
      <c r="N36" s="772"/>
      <c r="O36" s="779"/>
      <c r="P36" s="780"/>
      <c r="Q36" s="780"/>
      <c r="R36" s="780"/>
      <c r="S36" s="780"/>
      <c r="T36" s="780"/>
      <c r="U36" s="781"/>
      <c r="V36" s="685"/>
      <c r="W36" s="743"/>
      <c r="X36" s="744"/>
      <c r="Y36" s="744"/>
      <c r="Z36" s="744"/>
      <c r="AA36" s="745"/>
      <c r="AB36" s="730" t="s">
        <v>923</v>
      </c>
      <c r="AC36" s="731"/>
      <c r="AD36" s="731"/>
      <c r="AE36" s="731"/>
      <c r="AF36" s="731"/>
      <c r="AG36" s="731"/>
      <c r="AH36" s="731"/>
      <c r="AI36" s="731"/>
      <c r="AJ36" s="731"/>
      <c r="AK36" s="732"/>
      <c r="AL36" s="691"/>
      <c r="AM36" s="724"/>
      <c r="AN36" s="724"/>
      <c r="AO36" s="724"/>
      <c r="AP36" s="786"/>
      <c r="AQ36" s="789"/>
      <c r="AR36" s="789"/>
      <c r="AS36" s="410" t="s">
        <v>924</v>
      </c>
      <c r="AT36" s="814" t="s">
        <v>925</v>
      </c>
      <c r="AU36" s="814"/>
      <c r="AV36" s="814"/>
      <c r="AW36" s="814"/>
      <c r="AX36" s="814"/>
      <c r="AY36" s="814"/>
      <c r="AZ36" s="814"/>
      <c r="BA36" s="814"/>
      <c r="BB36" s="815"/>
      <c r="BC36" s="409"/>
    </row>
    <row r="37" spans="1:65" ht="12" customHeight="1" thickBot="1" x14ac:dyDescent="0.25">
      <c r="A37" s="645"/>
      <c r="B37" s="382" t="s">
        <v>2107</v>
      </c>
      <c r="C37" s="383" t="s">
        <v>2137</v>
      </c>
      <c r="D37" s="509" t="s">
        <v>384</v>
      </c>
      <c r="E37" s="430" t="s">
        <v>2228</v>
      </c>
      <c r="F37" s="473"/>
      <c r="G37" s="699"/>
      <c r="H37" s="700"/>
      <c r="I37" s="700"/>
      <c r="J37" s="700"/>
      <c r="K37" s="701"/>
      <c r="L37" s="764" t="s">
        <v>31</v>
      </c>
      <c r="M37" s="765"/>
      <c r="N37" s="766"/>
      <c r="O37" s="773" t="s">
        <v>851</v>
      </c>
      <c r="P37" s="774"/>
      <c r="Q37" s="774"/>
      <c r="R37" s="774"/>
      <c r="S37" s="774"/>
      <c r="T37" s="774"/>
      <c r="U37" s="775"/>
      <c r="V37" s="685"/>
      <c r="W37" s="746"/>
      <c r="X37" s="747"/>
      <c r="Y37" s="747"/>
      <c r="Z37" s="747"/>
      <c r="AA37" s="748"/>
      <c r="AB37" s="730" t="s">
        <v>926</v>
      </c>
      <c r="AC37" s="731"/>
      <c r="AD37" s="731"/>
      <c r="AE37" s="731"/>
      <c r="AF37" s="731"/>
      <c r="AG37" s="731"/>
      <c r="AH37" s="731"/>
      <c r="AI37" s="731"/>
      <c r="AJ37" s="731"/>
      <c r="AK37" s="732"/>
      <c r="AL37" s="691"/>
      <c r="AM37" s="816" t="s">
        <v>927</v>
      </c>
      <c r="AN37" s="817"/>
      <c r="AO37" s="817"/>
      <c r="AP37" s="817"/>
      <c r="AQ37" s="817"/>
      <c r="AR37" s="817"/>
      <c r="AS37" s="817"/>
      <c r="AT37" s="818"/>
      <c r="AU37" s="816" t="s">
        <v>928</v>
      </c>
      <c r="AV37" s="817"/>
      <c r="AW37" s="817"/>
      <c r="AX37" s="817"/>
      <c r="AY37" s="817"/>
      <c r="AZ37" s="817"/>
      <c r="BA37" s="817"/>
      <c r="BB37" s="818"/>
      <c r="BC37" s="207"/>
      <c r="BD37" s="207"/>
      <c r="BE37" s="207"/>
      <c r="BF37" s="207"/>
      <c r="BG37" s="207"/>
      <c r="BH37" s="207"/>
      <c r="BI37" s="207"/>
      <c r="BJ37" s="207"/>
      <c r="BK37" s="207"/>
      <c r="BL37" s="207"/>
      <c r="BM37" s="207"/>
    </row>
    <row r="38" spans="1:65" ht="12" customHeight="1" thickBot="1" x14ac:dyDescent="0.25">
      <c r="A38" s="645"/>
      <c r="B38" s="382" t="s">
        <v>2108</v>
      </c>
      <c r="C38" s="381" t="s">
        <v>2138</v>
      </c>
      <c r="D38" s="509" t="s">
        <v>386</v>
      </c>
      <c r="E38" s="430" t="s">
        <v>2229</v>
      </c>
      <c r="F38" s="473"/>
      <c r="G38" s="699"/>
      <c r="H38" s="700"/>
      <c r="I38" s="700"/>
      <c r="J38" s="700"/>
      <c r="K38" s="701"/>
      <c r="L38" s="767"/>
      <c r="M38" s="768"/>
      <c r="N38" s="769"/>
      <c r="O38" s="776"/>
      <c r="P38" s="777"/>
      <c r="Q38" s="777"/>
      <c r="R38" s="777"/>
      <c r="S38" s="777"/>
      <c r="T38" s="777"/>
      <c r="U38" s="778"/>
      <c r="V38" s="685"/>
      <c r="W38" s="733" t="s">
        <v>929</v>
      </c>
      <c r="X38" s="734"/>
      <c r="Y38" s="734"/>
      <c r="Z38" s="734"/>
      <c r="AA38" s="734"/>
      <c r="AB38" s="734"/>
      <c r="AC38" s="734"/>
      <c r="AD38" s="734"/>
      <c r="AE38" s="734"/>
      <c r="AF38" s="734"/>
      <c r="AG38" s="734"/>
      <c r="AH38" s="734"/>
      <c r="AI38" s="734"/>
      <c r="AJ38" s="734"/>
      <c r="AK38" s="735"/>
      <c r="AL38" s="691"/>
      <c r="AM38" s="752" t="s">
        <v>930</v>
      </c>
      <c r="AN38" s="753"/>
      <c r="AO38" s="753"/>
      <c r="AP38" s="753"/>
      <c r="AQ38" s="753"/>
      <c r="AR38" s="753"/>
      <c r="AS38" s="753"/>
      <c r="AT38" s="754"/>
      <c r="AU38" s="758" t="s">
        <v>931</v>
      </c>
      <c r="AV38" s="759"/>
      <c r="AW38" s="759"/>
      <c r="AX38" s="759"/>
      <c r="AY38" s="759"/>
      <c r="AZ38" s="759"/>
      <c r="BA38" s="759"/>
      <c r="BB38" s="760"/>
    </row>
    <row r="39" spans="1:65" ht="12" customHeight="1" thickBot="1" x14ac:dyDescent="0.25">
      <c r="A39" s="645"/>
      <c r="B39" s="382" t="s">
        <v>2109</v>
      </c>
      <c r="C39" s="381" t="s">
        <v>2139</v>
      </c>
      <c r="D39" s="509" t="s">
        <v>388</v>
      </c>
      <c r="E39" s="430" t="s">
        <v>2230</v>
      </c>
      <c r="F39" s="473"/>
      <c r="G39" s="699"/>
      <c r="H39" s="700"/>
      <c r="I39" s="700"/>
      <c r="J39" s="700"/>
      <c r="K39" s="701"/>
      <c r="L39" s="770"/>
      <c r="M39" s="771"/>
      <c r="N39" s="772"/>
      <c r="O39" s="779"/>
      <c r="P39" s="780"/>
      <c r="Q39" s="780"/>
      <c r="R39" s="780"/>
      <c r="S39" s="780"/>
      <c r="T39" s="780"/>
      <c r="U39" s="781"/>
      <c r="V39" s="685"/>
      <c r="W39" s="798"/>
      <c r="X39" s="731"/>
      <c r="Y39" s="731"/>
      <c r="Z39" s="731"/>
      <c r="AA39" s="731"/>
      <c r="AB39" s="731"/>
      <c r="AC39" s="731"/>
      <c r="AD39" s="731"/>
      <c r="AE39" s="731"/>
      <c r="AF39" s="731"/>
      <c r="AG39" s="731"/>
      <c r="AH39" s="731"/>
      <c r="AI39" s="731"/>
      <c r="AJ39" s="731"/>
      <c r="AK39" s="732"/>
      <c r="AL39" s="691"/>
      <c r="AM39" s="755"/>
      <c r="AN39" s="756"/>
      <c r="AO39" s="756"/>
      <c r="AP39" s="756"/>
      <c r="AQ39" s="756"/>
      <c r="AR39" s="756"/>
      <c r="AS39" s="756"/>
      <c r="AT39" s="757"/>
      <c r="AU39" s="758" t="s">
        <v>932</v>
      </c>
      <c r="AV39" s="759"/>
      <c r="AW39" s="759"/>
      <c r="AX39" s="759"/>
      <c r="AY39" s="759"/>
      <c r="AZ39" s="759"/>
      <c r="BA39" s="759"/>
      <c r="BB39" s="760"/>
    </row>
    <row r="40" spans="1:65" ht="12" customHeight="1" thickBot="1" x14ac:dyDescent="0.25">
      <c r="A40" s="645"/>
      <c r="B40" s="382" t="s">
        <v>2110</v>
      </c>
      <c r="C40" s="383" t="s">
        <v>2140</v>
      </c>
      <c r="D40" s="509" t="s">
        <v>390</v>
      </c>
      <c r="E40" s="430" t="s">
        <v>2231</v>
      </c>
      <c r="F40" s="473"/>
      <c r="G40" s="699"/>
      <c r="H40" s="700"/>
      <c r="I40" s="700"/>
      <c r="J40" s="700"/>
      <c r="K40" s="701"/>
      <c r="L40" s="764" t="s">
        <v>830</v>
      </c>
      <c r="M40" s="765"/>
      <c r="N40" s="766"/>
      <c r="O40" s="773" t="s">
        <v>850</v>
      </c>
      <c r="P40" s="774"/>
      <c r="Q40" s="774"/>
      <c r="R40" s="774"/>
      <c r="S40" s="774"/>
      <c r="T40" s="774"/>
      <c r="U40" s="775"/>
      <c r="V40" s="685"/>
      <c r="W40" s="798"/>
      <c r="X40" s="731"/>
      <c r="Y40" s="731"/>
      <c r="Z40" s="731"/>
      <c r="AA40" s="731"/>
      <c r="AB40" s="731"/>
      <c r="AC40" s="731"/>
      <c r="AD40" s="731"/>
      <c r="AE40" s="731"/>
      <c r="AF40" s="731"/>
      <c r="AG40" s="731"/>
      <c r="AH40" s="731"/>
      <c r="AI40" s="731"/>
      <c r="AJ40" s="731"/>
      <c r="AK40" s="732"/>
      <c r="AL40" s="691"/>
      <c r="AM40" s="805" t="s">
        <v>933</v>
      </c>
      <c r="AN40" s="806"/>
      <c r="AO40" s="806"/>
      <c r="AP40" s="807"/>
      <c r="AQ40" s="805" t="s">
        <v>934</v>
      </c>
      <c r="AR40" s="806"/>
      <c r="AS40" s="806"/>
      <c r="AT40" s="807"/>
      <c r="AU40" s="805" t="s">
        <v>935</v>
      </c>
      <c r="AV40" s="806"/>
      <c r="AW40" s="806"/>
      <c r="AX40" s="807"/>
      <c r="AY40" s="805" t="s">
        <v>936</v>
      </c>
      <c r="AZ40" s="806"/>
      <c r="BA40" s="806"/>
      <c r="BB40" s="807"/>
      <c r="BC40" s="207"/>
      <c r="BD40" s="207"/>
      <c r="BE40" s="207"/>
      <c r="BF40" s="207"/>
      <c r="BG40" s="207"/>
      <c r="BH40" s="207"/>
      <c r="BI40" s="207"/>
      <c r="BJ40" s="207"/>
      <c r="BK40" s="207"/>
      <c r="BL40" s="207"/>
      <c r="BM40" s="207"/>
    </row>
    <row r="41" spans="1:65" ht="12" customHeight="1" thickBot="1" x14ac:dyDescent="0.25">
      <c r="A41" s="645"/>
      <c r="B41" s="382" t="s">
        <v>2111</v>
      </c>
      <c r="C41" s="383" t="s">
        <v>2141</v>
      </c>
      <c r="D41" s="509" t="s">
        <v>392</v>
      </c>
      <c r="E41" s="430" t="s">
        <v>2232</v>
      </c>
      <c r="F41" s="473"/>
      <c r="G41" s="699"/>
      <c r="H41" s="700"/>
      <c r="I41" s="700"/>
      <c r="J41" s="700"/>
      <c r="K41" s="701"/>
      <c r="L41" s="767"/>
      <c r="M41" s="768"/>
      <c r="N41" s="769"/>
      <c r="O41" s="776"/>
      <c r="P41" s="777"/>
      <c r="Q41" s="777"/>
      <c r="R41" s="777"/>
      <c r="S41" s="777"/>
      <c r="T41" s="777"/>
      <c r="U41" s="778"/>
      <c r="V41" s="685"/>
      <c r="W41" s="808"/>
      <c r="X41" s="809"/>
      <c r="Y41" s="809"/>
      <c r="Z41" s="809"/>
      <c r="AA41" s="809"/>
      <c r="AB41" s="809"/>
      <c r="AC41" s="809"/>
      <c r="AD41" s="809"/>
      <c r="AE41" s="809"/>
      <c r="AF41" s="809"/>
      <c r="AG41" s="809"/>
      <c r="AH41" s="809"/>
      <c r="AI41" s="809"/>
      <c r="AJ41" s="809"/>
      <c r="AK41" s="810"/>
      <c r="AL41" s="691"/>
      <c r="AM41" s="792" t="s">
        <v>937</v>
      </c>
      <c r="AN41" s="793"/>
      <c r="AO41" s="793"/>
      <c r="AP41" s="793"/>
      <c r="AQ41" s="793"/>
      <c r="AR41" s="793"/>
      <c r="AS41" s="793"/>
      <c r="AT41" s="793"/>
      <c r="AU41" s="793"/>
      <c r="AV41" s="793"/>
      <c r="AW41" s="793"/>
      <c r="AX41" s="793"/>
      <c r="AY41" s="793"/>
      <c r="AZ41" s="793"/>
      <c r="BA41" s="793"/>
      <c r="BB41" s="794"/>
    </row>
    <row r="42" spans="1:65" ht="12" customHeight="1" thickBot="1" x14ac:dyDescent="0.3">
      <c r="A42" s="645"/>
      <c r="B42" s="382" t="s">
        <v>2112</v>
      </c>
      <c r="C42" s="383" t="s">
        <v>2142</v>
      </c>
      <c r="D42" s="509" t="s">
        <v>837</v>
      </c>
      <c r="E42" s="430" t="s">
        <v>2233</v>
      </c>
      <c r="F42" s="473"/>
      <c r="G42" s="761"/>
      <c r="H42" s="762"/>
      <c r="I42" s="762"/>
      <c r="J42" s="762"/>
      <c r="K42" s="763"/>
      <c r="L42" s="799"/>
      <c r="M42" s="800"/>
      <c r="N42" s="801"/>
      <c r="O42" s="802"/>
      <c r="P42" s="803"/>
      <c r="Q42" s="803"/>
      <c r="R42" s="803"/>
      <c r="S42" s="803"/>
      <c r="T42" s="803"/>
      <c r="U42" s="804"/>
      <c r="V42" s="686"/>
      <c r="W42" s="811"/>
      <c r="X42" s="812"/>
      <c r="Y42" s="812"/>
      <c r="Z42" s="812"/>
      <c r="AA42" s="812"/>
      <c r="AB42" s="812"/>
      <c r="AC42" s="812"/>
      <c r="AD42" s="812"/>
      <c r="AE42" s="812"/>
      <c r="AF42" s="812"/>
      <c r="AG42" s="812"/>
      <c r="AH42" s="812"/>
      <c r="AI42" s="812"/>
      <c r="AJ42" s="812"/>
      <c r="AK42" s="813"/>
      <c r="AL42" s="691"/>
      <c r="AM42" s="795" t="s">
        <v>938</v>
      </c>
      <c r="AN42" s="796"/>
      <c r="AO42" s="796"/>
      <c r="AP42" s="796"/>
      <c r="AQ42" s="796"/>
      <c r="AR42" s="796"/>
      <c r="AS42" s="796"/>
      <c r="AT42" s="796"/>
      <c r="AU42" s="796"/>
      <c r="AV42" s="796"/>
      <c r="AW42" s="796"/>
      <c r="AX42" s="796"/>
      <c r="AY42" s="796"/>
      <c r="AZ42" s="796"/>
      <c r="BA42" s="796"/>
      <c r="BB42" s="797"/>
    </row>
    <row r="43" spans="1:65" ht="12" customHeight="1" thickBot="1" x14ac:dyDescent="0.25">
      <c r="B43" s="382" t="s">
        <v>2113</v>
      </c>
      <c r="C43" s="381" t="s">
        <v>2143</v>
      </c>
      <c r="D43" s="509" t="s">
        <v>838</v>
      </c>
      <c r="E43" s="430" t="s">
        <v>2234</v>
      </c>
      <c r="F43" s="473"/>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row>
    <row r="44" spans="1:65" ht="12" customHeight="1" thickBot="1" x14ac:dyDescent="0.25">
      <c r="B44" s="382" t="s">
        <v>2114</v>
      </c>
      <c r="C44" s="381" t="s">
        <v>2144</v>
      </c>
      <c r="D44" s="509" t="s">
        <v>839</v>
      </c>
      <c r="E44" s="379" t="s">
        <v>2235</v>
      </c>
      <c r="F44" s="473"/>
    </row>
    <row r="45" spans="1:65" ht="12" customHeight="1" thickBot="1" x14ac:dyDescent="0.25">
      <c r="B45" s="382" t="s">
        <v>2115</v>
      </c>
      <c r="C45" s="381" t="s">
        <v>2145</v>
      </c>
      <c r="D45" s="509" t="s">
        <v>840</v>
      </c>
      <c r="E45" s="379" t="s">
        <v>2236</v>
      </c>
    </row>
    <row r="46" spans="1:65" ht="12" customHeight="1" thickBot="1" x14ac:dyDescent="0.25">
      <c r="B46" s="382" t="s">
        <v>2116</v>
      </c>
      <c r="C46" s="381" t="s">
        <v>2146</v>
      </c>
      <c r="D46" s="509" t="s">
        <v>842</v>
      </c>
      <c r="E46" s="379" t="s">
        <v>2237</v>
      </c>
    </row>
    <row r="47" spans="1:65" ht="12" customHeight="1" thickBot="1" x14ac:dyDescent="0.25">
      <c r="B47" s="382" t="s">
        <v>2117</v>
      </c>
      <c r="C47" s="381" t="s">
        <v>2147</v>
      </c>
      <c r="D47" s="509" t="s">
        <v>847</v>
      </c>
      <c r="E47" s="379" t="s">
        <v>2238</v>
      </c>
    </row>
    <row r="48" spans="1:65" ht="12" customHeight="1" thickBot="1" x14ac:dyDescent="0.25">
      <c r="B48" s="382" t="s">
        <v>2151</v>
      </c>
      <c r="C48" s="381" t="s">
        <v>2148</v>
      </c>
      <c r="D48" s="509" t="s">
        <v>2169</v>
      </c>
      <c r="E48" s="379" t="s">
        <v>2239</v>
      </c>
    </row>
    <row r="49" spans="2:5" ht="12" customHeight="1" thickBot="1" x14ac:dyDescent="0.25">
      <c r="B49" s="382" t="s">
        <v>2152</v>
      </c>
      <c r="C49" s="381" t="s">
        <v>2149</v>
      </c>
      <c r="D49" s="509" t="s">
        <v>2170</v>
      </c>
      <c r="E49" s="379" t="s">
        <v>2240</v>
      </c>
    </row>
    <row r="50" spans="2:5" ht="12" customHeight="1" thickBot="1" x14ac:dyDescent="0.25">
      <c r="B50" s="382" t="s">
        <v>2153</v>
      </c>
      <c r="C50" s="381" t="s">
        <v>2150</v>
      </c>
      <c r="D50" s="509" t="s">
        <v>2171</v>
      </c>
      <c r="E50" s="379" t="s">
        <v>2241</v>
      </c>
    </row>
    <row r="51" spans="2:5" ht="12" customHeight="1" thickBot="1" x14ac:dyDescent="0.25">
      <c r="B51" s="382" t="s">
        <v>2154</v>
      </c>
      <c r="C51" s="381" t="s">
        <v>2163</v>
      </c>
      <c r="D51" s="509" t="s">
        <v>2174</v>
      </c>
      <c r="E51" s="379" t="s">
        <v>2242</v>
      </c>
    </row>
    <row r="52" spans="2:5" ht="12" customHeight="1" thickBot="1" x14ac:dyDescent="0.25">
      <c r="B52" s="382" t="s">
        <v>2155</v>
      </c>
      <c r="C52" s="381" t="s">
        <v>2164</v>
      </c>
      <c r="D52" s="509" t="s">
        <v>2175</v>
      </c>
      <c r="E52" s="379" t="s">
        <v>2243</v>
      </c>
    </row>
    <row r="53" spans="2:5" ht="12" customHeight="1" thickBot="1" x14ac:dyDescent="0.25">
      <c r="B53" s="382" t="s">
        <v>2156</v>
      </c>
      <c r="C53" s="381" t="s">
        <v>2165</v>
      </c>
      <c r="D53" s="509" t="s">
        <v>2176</v>
      </c>
      <c r="E53" s="379" t="s">
        <v>2244</v>
      </c>
    </row>
    <row r="54" spans="2:5" ht="12" customHeight="1" thickBot="1" x14ac:dyDescent="0.25">
      <c r="B54" s="382" t="s">
        <v>2157</v>
      </c>
      <c r="C54" s="381" t="s">
        <v>2166</v>
      </c>
      <c r="D54" s="509" t="s">
        <v>2177</v>
      </c>
      <c r="E54" s="379" t="s">
        <v>2245</v>
      </c>
    </row>
    <row r="55" spans="2:5" ht="12" customHeight="1" thickBot="1" x14ac:dyDescent="0.25">
      <c r="B55" s="382" t="s">
        <v>2158</v>
      </c>
      <c r="C55" s="381" t="s">
        <v>2167</v>
      </c>
      <c r="D55" s="509" t="s">
        <v>2172</v>
      </c>
      <c r="E55" s="379" t="s">
        <v>2246</v>
      </c>
    </row>
    <row r="56" spans="2:5" ht="12" customHeight="1" thickBot="1" x14ac:dyDescent="0.25">
      <c r="B56" s="382" t="s">
        <v>2159</v>
      </c>
      <c r="C56" s="381" t="s">
        <v>2168</v>
      </c>
      <c r="D56" s="511" t="s">
        <v>2173</v>
      </c>
      <c r="E56" s="379" t="s">
        <v>2247</v>
      </c>
    </row>
    <row r="57" spans="2:5" ht="11.25" customHeight="1" thickBot="1" x14ac:dyDescent="0.25">
      <c r="B57" s="382" t="s">
        <v>2160</v>
      </c>
      <c r="C57" s="381" t="s">
        <v>2178</v>
      </c>
      <c r="D57" s="509" t="s">
        <v>2207</v>
      </c>
      <c r="E57" s="430" t="s">
        <v>2248</v>
      </c>
    </row>
    <row r="58" spans="2:5" ht="11.25" customHeight="1" thickBot="1" x14ac:dyDescent="0.25">
      <c r="B58" s="382" t="s">
        <v>2161</v>
      </c>
      <c r="C58" s="381" t="s">
        <v>2179</v>
      </c>
      <c r="D58" s="509" t="s">
        <v>2208</v>
      </c>
      <c r="E58" s="379" t="s">
        <v>2249</v>
      </c>
    </row>
    <row r="59" spans="2:5" ht="11.25" customHeight="1" thickBot="1" x14ac:dyDescent="0.25">
      <c r="B59" s="382" t="s">
        <v>2162</v>
      </c>
      <c r="C59" s="381" t="s">
        <v>2180</v>
      </c>
      <c r="D59" s="509" t="s">
        <v>2209</v>
      </c>
      <c r="E59" s="379" t="s">
        <v>2250</v>
      </c>
    </row>
    <row r="60" spans="2:5" ht="11.25" customHeight="1" thickBot="1" x14ac:dyDescent="0.25">
      <c r="B60" s="382" t="s">
        <v>2194</v>
      </c>
      <c r="C60" s="381" t="s">
        <v>2181</v>
      </c>
      <c r="D60" s="509" t="s">
        <v>2210</v>
      </c>
      <c r="E60" s="379" t="s">
        <v>2251</v>
      </c>
    </row>
    <row r="61" spans="2:5" ht="11.25" customHeight="1" thickBot="1" x14ac:dyDescent="0.25">
      <c r="B61" s="382" t="s">
        <v>2195</v>
      </c>
      <c r="C61" s="381" t="s">
        <v>2182</v>
      </c>
      <c r="D61" s="509" t="s">
        <v>2211</v>
      </c>
      <c r="E61" s="430" t="s">
        <v>2252</v>
      </c>
    </row>
    <row r="62" spans="2:5" ht="11.25" customHeight="1" thickBot="1" x14ac:dyDescent="0.25">
      <c r="B62" s="382" t="s">
        <v>2196</v>
      </c>
      <c r="C62" s="381" t="s">
        <v>2183</v>
      </c>
      <c r="D62" s="511" t="s">
        <v>2212</v>
      </c>
      <c r="E62" s="430" t="s">
        <v>2253</v>
      </c>
    </row>
    <row r="63" spans="2:5" ht="11.25" customHeight="1" thickBot="1" x14ac:dyDescent="0.25">
      <c r="B63" s="382" t="s">
        <v>2197</v>
      </c>
      <c r="C63" s="381" t="s">
        <v>2184</v>
      </c>
      <c r="D63" s="509" t="s">
        <v>2213</v>
      </c>
      <c r="E63" s="430" t="s">
        <v>2254</v>
      </c>
    </row>
    <row r="64" spans="2:5" ht="11.25" customHeight="1" thickBot="1" x14ac:dyDescent="0.25">
      <c r="B64" s="382" t="s">
        <v>2198</v>
      </c>
      <c r="C64" s="381" t="s">
        <v>2185</v>
      </c>
      <c r="D64" s="509" t="s">
        <v>2214</v>
      </c>
      <c r="E64" s="430" t="s">
        <v>2255</v>
      </c>
    </row>
    <row r="65" spans="2:5" ht="11.25" customHeight="1" thickBot="1" x14ac:dyDescent="0.25">
      <c r="B65" s="382" t="s">
        <v>2199</v>
      </c>
      <c r="C65" s="381" t="s">
        <v>2186</v>
      </c>
      <c r="D65" s="509" t="s">
        <v>2215</v>
      </c>
      <c r="E65" s="430" t="s">
        <v>2256</v>
      </c>
    </row>
    <row r="66" spans="2:5" ht="11.25" customHeight="1" thickBot="1" x14ac:dyDescent="0.25">
      <c r="B66" s="382" t="s">
        <v>2200</v>
      </c>
      <c r="C66" s="381" t="s">
        <v>2187</v>
      </c>
      <c r="D66" s="509" t="s">
        <v>2216</v>
      </c>
      <c r="E66" s="430" t="s">
        <v>2257</v>
      </c>
    </row>
    <row r="67" spans="2:5" ht="11.25" customHeight="1" thickBot="1" x14ac:dyDescent="0.25">
      <c r="B67" s="382" t="s">
        <v>2201</v>
      </c>
      <c r="C67" s="381" t="s">
        <v>2188</v>
      </c>
      <c r="D67" s="509" t="s">
        <v>2217</v>
      </c>
      <c r="E67" s="379"/>
    </row>
    <row r="68" spans="2:5" ht="11.25" customHeight="1" thickBot="1" x14ac:dyDescent="0.25">
      <c r="B68" s="382" t="s">
        <v>2202</v>
      </c>
      <c r="C68" s="381" t="s">
        <v>2189</v>
      </c>
      <c r="D68" s="511" t="s">
        <v>2218</v>
      </c>
      <c r="E68" s="379"/>
    </row>
    <row r="69" spans="2:5" ht="13.5" thickBot="1" x14ac:dyDescent="0.25">
      <c r="B69" s="382" t="s">
        <v>2203</v>
      </c>
      <c r="C69" s="381" t="s">
        <v>2190</v>
      </c>
      <c r="D69" s="509" t="s">
        <v>2219</v>
      </c>
      <c r="E69" s="379"/>
    </row>
    <row r="70" spans="2:5" ht="13.5" thickBot="1" x14ac:dyDescent="0.25">
      <c r="B70" s="382" t="s">
        <v>2204</v>
      </c>
      <c r="C70" s="381" t="s">
        <v>2191</v>
      </c>
      <c r="D70" s="509" t="s">
        <v>2220</v>
      </c>
      <c r="E70" s="379"/>
    </row>
    <row r="71" spans="2:5" ht="13.5" thickBot="1" x14ac:dyDescent="0.25">
      <c r="B71" s="382" t="s">
        <v>2205</v>
      </c>
      <c r="C71" s="381" t="s">
        <v>2192</v>
      </c>
      <c r="D71" s="509" t="s">
        <v>2221</v>
      </c>
      <c r="E71" s="379"/>
    </row>
    <row r="72" spans="2:5" ht="13.5" thickBot="1" x14ac:dyDescent="0.25">
      <c r="B72" s="378" t="s">
        <v>2206</v>
      </c>
      <c r="C72" s="377" t="s">
        <v>2193</v>
      </c>
      <c r="D72" s="511" t="s">
        <v>2222</v>
      </c>
      <c r="E72" s="375"/>
    </row>
  </sheetData>
  <sheetProtection algorithmName="SHA-512" hashValue="BgQZgF8v2rp5T1mXyVd1SrTuyWR7W3CzHgGPd9kM2IlFwDIK5zhDBDdc5J47jbU9jNv9bFW1yEE4I9YRCe7Pvw==" saltValue="I0XtIBGvior8eQlYvxxyQw==" spinCount="100000" sheet="1" objects="1" scenarios="1" selectLockedCells="1" selectUnlockedCells="1"/>
  <mergeCells count="119">
    <mergeCell ref="B30:E30"/>
    <mergeCell ref="D31:E31"/>
    <mergeCell ref="B31:C31"/>
    <mergeCell ref="AM41:BB41"/>
    <mergeCell ref="AM42:BB42"/>
    <mergeCell ref="W39:AK39"/>
    <mergeCell ref="AU39:BB39"/>
    <mergeCell ref="L40:N42"/>
    <mergeCell ref="O40:U42"/>
    <mergeCell ref="W40:AK40"/>
    <mergeCell ref="AM40:AP40"/>
    <mergeCell ref="AQ40:AT40"/>
    <mergeCell ref="AU40:AX40"/>
    <mergeCell ref="AY40:BB40"/>
    <mergeCell ref="W41:AK42"/>
    <mergeCell ref="AB35:AK35"/>
    <mergeCell ref="AT35:BB35"/>
    <mergeCell ref="AB36:AK36"/>
    <mergeCell ref="AT36:BB36"/>
    <mergeCell ref="L37:N39"/>
    <mergeCell ref="O37:U39"/>
    <mergeCell ref="AB37:AK37"/>
    <mergeCell ref="AM37:AT37"/>
    <mergeCell ref="AU37:BB37"/>
    <mergeCell ref="W38:AK38"/>
    <mergeCell ref="AM38:AT39"/>
    <mergeCell ref="AU38:BB38"/>
    <mergeCell ref="AZ27:BB27"/>
    <mergeCell ref="G28:K42"/>
    <mergeCell ref="L28:N30"/>
    <mergeCell ref="O28:U30"/>
    <mergeCell ref="W28:AA33"/>
    <mergeCell ref="AB28:AK28"/>
    <mergeCell ref="AR28:BB30"/>
    <mergeCell ref="AB29:AK29"/>
    <mergeCell ref="AB30:AK30"/>
    <mergeCell ref="L31:N33"/>
    <mergeCell ref="O31:U33"/>
    <mergeCell ref="AB31:AK31"/>
    <mergeCell ref="AM31:AP36"/>
    <mergeCell ref="AQ31:AR36"/>
    <mergeCell ref="AT31:BB31"/>
    <mergeCell ref="AB32:AK32"/>
    <mergeCell ref="AT32:BB32"/>
    <mergeCell ref="AB33:AK33"/>
    <mergeCell ref="AT33:BB33"/>
    <mergeCell ref="L34:N36"/>
    <mergeCell ref="O34:U36"/>
    <mergeCell ref="W34:AA37"/>
    <mergeCell ref="AB34:AK34"/>
    <mergeCell ref="AT34:BB34"/>
    <mergeCell ref="AB23:AK23"/>
    <mergeCell ref="AB24:AK24"/>
    <mergeCell ref="AR24:AW24"/>
    <mergeCell ref="AX24:AY24"/>
    <mergeCell ref="AZ24:BB24"/>
    <mergeCell ref="L25:U27"/>
    <mergeCell ref="AB25:AK25"/>
    <mergeCell ref="AR25:BB26"/>
    <mergeCell ref="L20:U21"/>
    <mergeCell ref="W20:AK21"/>
    <mergeCell ref="AR21:AT21"/>
    <mergeCell ref="AU21:AW21"/>
    <mergeCell ref="AX21:BB21"/>
    <mergeCell ref="L22:U24"/>
    <mergeCell ref="W22:AA27"/>
    <mergeCell ref="AB22:AK22"/>
    <mergeCell ref="AR22:BB23"/>
    <mergeCell ref="AB26:AK26"/>
    <mergeCell ref="AB27:AK27"/>
    <mergeCell ref="AR27:AY27"/>
    <mergeCell ref="W12:AA15"/>
    <mergeCell ref="G14:K19"/>
    <mergeCell ref="L14:U15"/>
    <mergeCell ref="AS15:BB15"/>
    <mergeCell ref="L16:U17"/>
    <mergeCell ref="W16:AA19"/>
    <mergeCell ref="AB16:AK19"/>
    <mergeCell ref="AM16:AQ30"/>
    <mergeCell ref="AR16:BB16"/>
    <mergeCell ref="AR17:AT17"/>
    <mergeCell ref="AU17:BB17"/>
    <mergeCell ref="L18:U19"/>
    <mergeCell ref="AR18:BB20"/>
    <mergeCell ref="AM8:AR15"/>
    <mergeCell ref="AS8:BB8"/>
    <mergeCell ref="AS9:BB9"/>
    <mergeCell ref="AB10:AK11"/>
    <mergeCell ref="AS10:BB10"/>
    <mergeCell ref="AS11:BB11"/>
    <mergeCell ref="AB12:AK15"/>
    <mergeCell ref="AS12:BB12"/>
    <mergeCell ref="AS13:BB13"/>
    <mergeCell ref="AS14:BB14"/>
    <mergeCell ref="G20:K27"/>
    <mergeCell ref="A2:A42"/>
    <mergeCell ref="B2:D4"/>
    <mergeCell ref="E2:AI4"/>
    <mergeCell ref="AJ2:AU2"/>
    <mergeCell ref="AV2:BB2"/>
    <mergeCell ref="AJ3:AU3"/>
    <mergeCell ref="AV3:BB3"/>
    <mergeCell ref="AJ4:AU4"/>
    <mergeCell ref="AV4:BB4"/>
    <mergeCell ref="B5:BB5"/>
    <mergeCell ref="B6:E6"/>
    <mergeCell ref="G6:BB6"/>
    <mergeCell ref="B7:E7"/>
    <mergeCell ref="G7:U7"/>
    <mergeCell ref="V7:V42"/>
    <mergeCell ref="W7:AK7"/>
    <mergeCell ref="AL7:AL42"/>
    <mergeCell ref="AM7:BB7"/>
    <mergeCell ref="B8:C8"/>
    <mergeCell ref="D8:E8"/>
    <mergeCell ref="G8:K13"/>
    <mergeCell ref="L8:U13"/>
    <mergeCell ref="W8:AA11"/>
    <mergeCell ref="AB8:AK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DY438"/>
  <sheetViews>
    <sheetView showGridLines="0" tabSelected="1" zoomScale="70" zoomScaleNormal="70" workbookViewId="0">
      <selection activeCell="J6150" sqref="J6150"/>
    </sheetView>
  </sheetViews>
  <sheetFormatPr baseColWidth="10" defaultRowHeight="18.75" customHeight="1" x14ac:dyDescent="0.25"/>
  <cols>
    <col min="1" max="1" width="1.5703125" style="316" customWidth="1"/>
    <col min="2" max="2" width="5.5703125" style="316" customWidth="1"/>
    <col min="3" max="3" width="8.5703125" style="316" customWidth="1"/>
    <col min="4" max="4" width="25.7109375" style="316" customWidth="1"/>
    <col min="5" max="5" width="30" style="316" customWidth="1"/>
    <col min="6" max="6" width="15.7109375" style="316" customWidth="1"/>
    <col min="7" max="7" width="21.5703125" style="316" customWidth="1"/>
    <col min="8" max="8" width="26.28515625" style="316" customWidth="1"/>
    <col min="9" max="9" width="38.42578125" style="316" customWidth="1"/>
    <col min="10" max="10" width="46.140625" style="316" customWidth="1"/>
    <col min="11" max="11" width="21.28515625" style="316" customWidth="1"/>
    <col min="12" max="12" width="22.7109375" style="316" customWidth="1"/>
    <col min="13" max="13" width="1.28515625" style="316" customWidth="1"/>
    <col min="14" max="14" width="19.85546875" style="316" customWidth="1"/>
    <col min="15" max="15" width="12" style="316" customWidth="1"/>
    <col min="16" max="16" width="12.85546875" style="316" customWidth="1"/>
    <col min="17" max="17" width="17" style="316" customWidth="1"/>
    <col min="18" max="18" width="11.7109375" style="316" customWidth="1"/>
    <col min="19" max="19" width="17.85546875" style="316" customWidth="1"/>
    <col min="20" max="20" width="1.5703125" style="316" customWidth="1"/>
    <col min="21" max="21" width="44.85546875" style="316" customWidth="1"/>
    <col min="22" max="22" width="21.140625" style="316" customWidth="1"/>
    <col min="23" max="23" width="17" style="316" customWidth="1"/>
    <col min="24" max="33" width="10.140625" style="316" customWidth="1"/>
    <col min="34" max="34" width="14.28515625" style="316" customWidth="1"/>
    <col min="35" max="36" width="15.140625" style="316" customWidth="1"/>
    <col min="37" max="37" width="17.85546875" style="316" hidden="1" customWidth="1"/>
    <col min="38" max="38" width="19.42578125" style="316" hidden="1" customWidth="1"/>
    <col min="39" max="42" width="17.85546875" style="316" hidden="1" customWidth="1"/>
    <col min="43" max="43" width="42" style="316" customWidth="1"/>
    <col min="44" max="44" width="19.28515625" style="316" customWidth="1"/>
    <col min="45" max="45" width="34" style="316" customWidth="1"/>
    <col min="46" max="47" width="27.7109375" style="316" customWidth="1"/>
    <col min="48" max="48" width="2.140625" style="316" customWidth="1"/>
    <col min="49" max="49" width="15" style="316" customWidth="1"/>
    <col min="50" max="50" width="15.42578125" style="316" customWidth="1"/>
    <col min="51" max="52" width="13.140625" style="316" customWidth="1"/>
    <col min="53" max="53" width="15.42578125" style="316" customWidth="1"/>
    <col min="54" max="54" width="17" style="316" customWidth="1"/>
    <col min="55" max="55" width="1.7109375" style="316" customWidth="1"/>
    <col min="56" max="56" width="1.140625" style="316" customWidth="1"/>
    <col min="57" max="57" width="8" style="250" customWidth="1"/>
    <col min="58" max="62" width="16" style="316" customWidth="1"/>
    <col min="63" max="63" width="1.7109375" style="316" customWidth="1"/>
    <col min="64" max="64" width="39.7109375" style="316" customWidth="1"/>
    <col min="65" max="69" width="19" style="316" customWidth="1"/>
    <col min="70" max="70" width="1.7109375" style="316" customWidth="1"/>
    <col min="71" max="71" width="47.28515625" style="316" customWidth="1"/>
    <col min="72" max="73" width="23.42578125" style="316" customWidth="1"/>
    <col min="74" max="74" width="1.7109375" style="316" customWidth="1"/>
    <col min="75" max="94" width="8.5703125" style="316" customWidth="1"/>
    <col min="95" max="95" width="19.85546875" style="316" customWidth="1"/>
    <col min="96" max="96" width="1.7109375" style="316" customWidth="1"/>
    <col min="97" max="120" width="8.42578125" style="316" customWidth="1"/>
    <col min="121" max="121" width="19.7109375" style="316" customWidth="1"/>
    <col min="122" max="122" width="1.5703125" style="316" customWidth="1"/>
    <col min="123" max="123" width="25.28515625" style="316" customWidth="1"/>
    <col min="124" max="124" width="31.5703125" style="316" customWidth="1"/>
    <col min="125" max="125" width="27.85546875" style="316" customWidth="1"/>
    <col min="126" max="126" width="31.5703125" style="316" customWidth="1"/>
    <col min="127" max="16384" width="11.42578125" style="316"/>
  </cols>
  <sheetData>
    <row r="1" spans="1:129" s="247" customFormat="1" ht="12" customHeight="1" thickBot="1" x14ac:dyDescent="0.3">
      <c r="C1" s="307"/>
      <c r="E1" s="499"/>
      <c r="BE1" s="319"/>
    </row>
    <row r="2" spans="1:129" s="403" customFormat="1" ht="57" customHeight="1" thickTop="1" thickBot="1" x14ac:dyDescent="0.3">
      <c r="B2" s="1264"/>
      <c r="C2" s="1265"/>
      <c r="D2" s="1265"/>
      <c r="E2" s="1266"/>
      <c r="F2" s="1239" t="s">
        <v>869</v>
      </c>
      <c r="G2" s="1240"/>
      <c r="H2" s="1240"/>
      <c r="I2" s="1240"/>
      <c r="J2" s="1240"/>
      <c r="K2" s="1240"/>
      <c r="L2" s="1240"/>
      <c r="M2" s="1241"/>
      <c r="N2" s="1248" t="s">
        <v>817</v>
      </c>
      <c r="O2" s="1248"/>
      <c r="P2" s="1249" t="s">
        <v>2258</v>
      </c>
      <c r="Q2" s="1249"/>
      <c r="R2" s="1249"/>
      <c r="S2" s="1250"/>
      <c r="T2" s="247"/>
      <c r="U2" s="247"/>
      <c r="V2" s="247"/>
      <c r="W2" s="247"/>
      <c r="X2" s="402"/>
      <c r="Y2" s="402"/>
      <c r="Z2" s="402"/>
      <c r="AA2" s="402"/>
      <c r="AB2" s="402"/>
    </row>
    <row r="3" spans="1:129" s="403" customFormat="1" ht="57" customHeight="1" x14ac:dyDescent="0.25">
      <c r="B3" s="1267"/>
      <c r="C3" s="1268"/>
      <c r="D3" s="1268"/>
      <c r="E3" s="1269"/>
      <c r="F3" s="1242"/>
      <c r="G3" s="1243"/>
      <c r="H3" s="1243"/>
      <c r="I3" s="1243"/>
      <c r="J3" s="1243"/>
      <c r="K3" s="1243"/>
      <c r="L3" s="1243"/>
      <c r="M3" s="1244"/>
      <c r="N3" s="1251" t="s">
        <v>816</v>
      </c>
      <c r="O3" s="1251"/>
      <c r="P3" s="1252" t="s">
        <v>861</v>
      </c>
      <c r="Q3" s="1252"/>
      <c r="R3" s="1252"/>
      <c r="S3" s="1253"/>
      <c r="T3" s="247"/>
      <c r="U3" s="630" t="s">
        <v>862</v>
      </c>
      <c r="V3" s="631"/>
      <c r="W3" s="638" t="s">
        <v>2064</v>
      </c>
      <c r="X3" s="638"/>
      <c r="Y3" s="638"/>
      <c r="Z3" s="638"/>
      <c r="AA3" s="638"/>
      <c r="AB3" s="1230"/>
      <c r="AC3" s="1231"/>
      <c r="AD3" s="1232"/>
    </row>
    <row r="4" spans="1:129" s="403" customFormat="1" ht="57" customHeight="1" thickBot="1" x14ac:dyDescent="0.3">
      <c r="B4" s="1270"/>
      <c r="C4" s="1271"/>
      <c r="D4" s="1271"/>
      <c r="E4" s="1272"/>
      <c r="F4" s="1245"/>
      <c r="G4" s="1246"/>
      <c r="H4" s="1246"/>
      <c r="I4" s="1246"/>
      <c r="J4" s="1246"/>
      <c r="K4" s="1246"/>
      <c r="L4" s="1246"/>
      <c r="M4" s="1247"/>
      <c r="N4" s="1254" t="s">
        <v>815</v>
      </c>
      <c r="O4" s="1254"/>
      <c r="P4" s="1255">
        <v>45016</v>
      </c>
      <c r="Q4" s="1256"/>
      <c r="R4" s="1256"/>
      <c r="S4" s="1257"/>
      <c r="T4" s="404"/>
      <c r="U4" s="632" t="s">
        <v>864</v>
      </c>
      <c r="V4" s="633"/>
      <c r="W4" s="636" t="s">
        <v>865</v>
      </c>
      <c r="X4" s="636"/>
      <c r="Y4" s="636"/>
      <c r="Z4" s="636"/>
      <c r="AA4" s="636"/>
      <c r="AB4" s="1233"/>
      <c r="AC4" s="1234"/>
      <c r="AD4" s="1235"/>
    </row>
    <row r="5" spans="1:129" s="247" customFormat="1" ht="12" customHeight="1" thickTop="1" thickBot="1" x14ac:dyDescent="0.3">
      <c r="B5" s="499"/>
      <c r="C5" s="500"/>
      <c r="D5" s="308"/>
      <c r="E5" s="308"/>
      <c r="F5" s="405"/>
      <c r="G5" s="405"/>
      <c r="H5" s="308"/>
      <c r="I5" s="308"/>
      <c r="J5" s="308"/>
      <c r="K5" s="308"/>
      <c r="L5" s="308"/>
      <c r="M5" s="308"/>
      <c r="N5" s="308"/>
      <c r="O5" s="308"/>
      <c r="P5" s="308"/>
      <c r="Q5" s="405"/>
      <c r="R5" s="309"/>
      <c r="S5" s="309"/>
      <c r="T5" s="308"/>
      <c r="U5" s="632" t="s">
        <v>867</v>
      </c>
      <c r="V5" s="633"/>
      <c r="W5" s="636" t="s">
        <v>868</v>
      </c>
      <c r="X5" s="636"/>
      <c r="Y5" s="636"/>
      <c r="Z5" s="636"/>
      <c r="AA5" s="636"/>
      <c r="AB5" s="1233"/>
      <c r="AC5" s="1234"/>
      <c r="AD5" s="1235"/>
      <c r="BE5" s="319"/>
    </row>
    <row r="6" spans="1:129" s="247" customFormat="1" ht="33.75" customHeight="1" thickTop="1" thickBot="1" x14ac:dyDescent="0.3">
      <c r="B6" s="1273" t="s">
        <v>768</v>
      </c>
      <c r="C6" s="1274"/>
      <c r="D6" s="1274"/>
      <c r="E6" s="1274"/>
      <c r="F6" s="1274"/>
      <c r="G6" s="1274"/>
      <c r="H6" s="1274"/>
      <c r="I6" s="1274"/>
      <c r="J6" s="1274"/>
      <c r="K6" s="1275"/>
      <c r="L6" s="1258" t="s">
        <v>2059</v>
      </c>
      <c r="M6" s="1259"/>
      <c r="N6" s="1259"/>
      <c r="O6" s="1259"/>
      <c r="P6" s="1259"/>
      <c r="Q6" s="1259"/>
      <c r="R6" s="1259"/>
      <c r="S6" s="1260"/>
      <c r="T6" s="502"/>
      <c r="U6" s="634"/>
      <c r="V6" s="635"/>
      <c r="W6" s="637"/>
      <c r="X6" s="637"/>
      <c r="Y6" s="637"/>
      <c r="Z6" s="637"/>
      <c r="AA6" s="637"/>
      <c r="AB6" s="1236"/>
      <c r="AC6" s="1237"/>
      <c r="AD6" s="1238"/>
      <c r="BE6" s="319"/>
    </row>
    <row r="7" spans="1:129" s="247" customFormat="1" ht="33.75" customHeight="1" x14ac:dyDescent="0.25">
      <c r="B7" s="1276" t="s">
        <v>769</v>
      </c>
      <c r="C7" s="1277"/>
      <c r="D7" s="1277"/>
      <c r="E7" s="1277"/>
      <c r="F7" s="1277"/>
      <c r="G7" s="1277"/>
      <c r="H7" s="1277"/>
      <c r="I7" s="1277"/>
      <c r="J7" s="1277"/>
      <c r="K7" s="1278"/>
      <c r="L7" s="1261" t="s">
        <v>866</v>
      </c>
      <c r="M7" s="1262"/>
      <c r="N7" s="1262"/>
      <c r="O7" s="1262"/>
      <c r="P7" s="1262"/>
      <c r="Q7" s="1262"/>
      <c r="R7" s="1262"/>
      <c r="S7" s="1263"/>
      <c r="T7" s="404"/>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0"/>
      <c r="BA7" s="310"/>
      <c r="BB7" s="310"/>
      <c r="BC7" s="310"/>
      <c r="BD7" s="310"/>
      <c r="BE7" s="320"/>
      <c r="BF7" s="310"/>
      <c r="BG7" s="310"/>
      <c r="BH7" s="310"/>
      <c r="BI7" s="310"/>
      <c r="BJ7" s="310"/>
      <c r="BK7" s="310"/>
      <c r="BL7" s="310"/>
      <c r="BM7" s="310"/>
      <c r="BN7" s="310"/>
      <c r="BO7" s="310"/>
      <c r="BP7" s="310"/>
      <c r="BQ7" s="310"/>
      <c r="BR7" s="310"/>
      <c r="BS7" s="310"/>
      <c r="BT7" s="310"/>
      <c r="BU7" s="310"/>
      <c r="BV7" s="310"/>
      <c r="BW7" s="310"/>
      <c r="BX7" s="310"/>
      <c r="BY7" s="310"/>
      <c r="BZ7" s="310"/>
      <c r="CA7" s="310"/>
      <c r="CB7" s="310"/>
      <c r="CC7" s="310"/>
      <c r="CD7" s="310"/>
      <c r="CE7" s="310"/>
      <c r="CF7" s="310"/>
      <c r="CG7" s="310"/>
      <c r="CH7" s="310"/>
      <c r="CI7" s="310"/>
      <c r="CJ7" s="310"/>
      <c r="CK7" s="310"/>
      <c r="CL7" s="310"/>
      <c r="CM7" s="310"/>
      <c r="CN7" s="310"/>
      <c r="CO7" s="310"/>
      <c r="CP7" s="310"/>
      <c r="CQ7" s="310"/>
      <c r="CR7" s="310"/>
      <c r="CS7" s="310"/>
      <c r="CT7" s="310"/>
      <c r="CU7" s="310"/>
      <c r="CV7" s="310"/>
      <c r="CW7" s="310"/>
      <c r="CX7" s="310"/>
      <c r="CY7" s="310"/>
      <c r="CZ7" s="310"/>
      <c r="DA7" s="310"/>
      <c r="DB7" s="310"/>
      <c r="DC7" s="310"/>
      <c r="DD7" s="310"/>
      <c r="DE7" s="310"/>
      <c r="DF7" s="310"/>
      <c r="DG7" s="310"/>
      <c r="DH7" s="310"/>
      <c r="DI7" s="310"/>
      <c r="DJ7" s="310"/>
      <c r="DK7" s="310"/>
      <c r="DL7" s="310"/>
      <c r="DM7" s="310"/>
      <c r="DN7" s="310"/>
      <c r="DO7" s="310"/>
      <c r="DP7" s="310"/>
      <c r="DQ7" s="310"/>
      <c r="DR7" s="310"/>
    </row>
    <row r="8" spans="1:129" s="247" customFormat="1" ht="33.75" customHeight="1" x14ac:dyDescent="0.25">
      <c r="B8" s="1301" t="s">
        <v>2063</v>
      </c>
      <c r="C8" s="1302"/>
      <c r="D8" s="1302"/>
      <c r="E8" s="1302"/>
      <c r="F8" s="1302"/>
      <c r="G8" s="1302"/>
      <c r="H8" s="1302"/>
      <c r="I8" s="1302"/>
      <c r="J8" s="1302"/>
      <c r="K8" s="1303"/>
      <c r="L8" s="1223" t="s">
        <v>2060</v>
      </c>
      <c r="M8" s="1224"/>
      <c r="N8" s="1224"/>
      <c r="O8" s="1224"/>
      <c r="P8" s="1224"/>
      <c r="Q8" s="1224"/>
      <c r="R8" s="1224"/>
      <c r="S8" s="1225"/>
      <c r="T8" s="404"/>
      <c r="AC8" s="310"/>
      <c r="AD8" s="310"/>
      <c r="AE8" s="310"/>
      <c r="AF8" s="310"/>
      <c r="AG8" s="310"/>
      <c r="AH8" s="310"/>
      <c r="AI8" s="310"/>
      <c r="AJ8" s="310"/>
      <c r="AK8" s="310"/>
      <c r="AL8" s="310"/>
      <c r="AM8" s="310"/>
      <c r="AN8" s="310"/>
      <c r="AO8" s="310"/>
      <c r="AP8" s="310"/>
      <c r="AQ8" s="310"/>
      <c r="AR8" s="310"/>
      <c r="AS8" s="310"/>
      <c r="AT8" s="310"/>
      <c r="AU8" s="310"/>
      <c r="AV8" s="310"/>
      <c r="AW8" s="310"/>
      <c r="AX8" s="310"/>
      <c r="AY8" s="310"/>
      <c r="AZ8" s="310"/>
      <c r="BA8" s="310"/>
      <c r="BB8" s="310"/>
      <c r="BC8" s="310"/>
      <c r="BD8" s="310"/>
      <c r="BE8" s="320"/>
      <c r="BF8" s="310"/>
      <c r="BG8" s="310"/>
      <c r="BH8" s="310"/>
      <c r="BI8" s="310"/>
      <c r="BJ8" s="310"/>
      <c r="BK8" s="310"/>
      <c r="BL8" s="310"/>
      <c r="BM8" s="310"/>
      <c r="BN8" s="310"/>
      <c r="BO8" s="310"/>
      <c r="BP8" s="310"/>
      <c r="BQ8" s="310"/>
      <c r="BR8" s="310"/>
      <c r="BS8" s="310"/>
      <c r="BT8" s="310"/>
      <c r="BU8" s="310"/>
      <c r="BV8" s="310"/>
      <c r="BW8" s="310"/>
      <c r="BX8" s="310"/>
      <c r="BY8" s="310"/>
      <c r="BZ8" s="310"/>
      <c r="CA8" s="310"/>
      <c r="CB8" s="310"/>
      <c r="CC8" s="310"/>
      <c r="CD8" s="310"/>
      <c r="CE8" s="310"/>
      <c r="CF8" s="310"/>
      <c r="CG8" s="310"/>
      <c r="CH8" s="310"/>
      <c r="CI8" s="310"/>
      <c r="CJ8" s="310"/>
      <c r="CK8" s="310"/>
      <c r="CL8" s="310"/>
      <c r="CM8" s="310"/>
      <c r="CN8" s="310"/>
      <c r="CO8" s="310"/>
      <c r="CP8" s="310"/>
      <c r="CQ8" s="310"/>
      <c r="CR8" s="310"/>
      <c r="CS8" s="310"/>
      <c r="CT8" s="310"/>
      <c r="CU8" s="310"/>
      <c r="CV8" s="310"/>
      <c r="CW8" s="310"/>
      <c r="CX8" s="310"/>
      <c r="CY8" s="310"/>
      <c r="CZ8" s="310"/>
      <c r="DA8" s="310"/>
      <c r="DB8" s="310"/>
      <c r="DC8" s="310"/>
      <c r="DD8" s="310"/>
      <c r="DE8" s="310"/>
      <c r="DF8" s="310"/>
      <c r="DG8" s="310"/>
      <c r="DH8" s="310"/>
      <c r="DI8" s="310"/>
      <c r="DJ8" s="310"/>
      <c r="DK8" s="310"/>
      <c r="DL8" s="310"/>
      <c r="DM8" s="310"/>
      <c r="DN8" s="310"/>
      <c r="DO8" s="310"/>
      <c r="DP8" s="310"/>
      <c r="DQ8" s="310"/>
      <c r="DR8" s="310"/>
      <c r="DV8" s="313"/>
    </row>
    <row r="9" spans="1:129" s="247" customFormat="1" ht="33.75" customHeight="1" thickBot="1" x14ac:dyDescent="0.3">
      <c r="A9" s="501"/>
      <c r="B9" s="1304" t="s">
        <v>2061</v>
      </c>
      <c r="C9" s="1305"/>
      <c r="D9" s="1305"/>
      <c r="E9" s="1305"/>
      <c r="F9" s="1305"/>
      <c r="G9" s="1305"/>
      <c r="H9" s="1305"/>
      <c r="I9" s="1305"/>
      <c r="J9" s="1305"/>
      <c r="K9" s="1306"/>
      <c r="L9" s="1221" t="s">
        <v>2062</v>
      </c>
      <c r="M9" s="1222"/>
      <c r="N9" s="1222"/>
      <c r="O9" s="1222"/>
      <c r="P9" s="1222"/>
      <c r="Q9" s="1222"/>
      <c r="R9" s="1222"/>
      <c r="S9" s="1222"/>
      <c r="T9" s="404"/>
      <c r="AC9" s="310"/>
      <c r="AD9" s="310"/>
      <c r="AE9" s="310"/>
      <c r="AF9" s="310"/>
      <c r="AG9" s="310"/>
      <c r="AH9" s="310"/>
      <c r="AI9" s="310"/>
      <c r="AJ9" s="310"/>
      <c r="AK9" s="310"/>
      <c r="AL9" s="310"/>
      <c r="AM9" s="310"/>
      <c r="AN9" s="310"/>
      <c r="AO9" s="310"/>
      <c r="AP9" s="310"/>
      <c r="AQ9" s="310"/>
      <c r="AR9" s="310"/>
      <c r="AS9" s="310"/>
      <c r="AT9" s="310"/>
      <c r="AU9" s="310"/>
      <c r="AV9" s="310"/>
      <c r="AW9" s="310"/>
      <c r="AX9" s="310"/>
      <c r="AY9" s="310"/>
      <c r="AZ9" s="310"/>
      <c r="BA9" s="310"/>
      <c r="BB9" s="310"/>
      <c r="BC9" s="310"/>
      <c r="BD9" s="310"/>
      <c r="BE9" s="320"/>
      <c r="BF9" s="310"/>
      <c r="BG9" s="310"/>
      <c r="BH9" s="310"/>
      <c r="BI9" s="310"/>
      <c r="BJ9" s="310"/>
      <c r="BK9" s="310"/>
      <c r="BL9" s="310"/>
      <c r="BM9" s="310"/>
      <c r="BN9" s="310"/>
      <c r="BO9" s="310"/>
      <c r="BP9" s="310"/>
      <c r="BQ9" s="310"/>
      <c r="BR9" s="310"/>
      <c r="BS9" s="310"/>
      <c r="BT9" s="310"/>
      <c r="BU9" s="310"/>
      <c r="BV9" s="310"/>
      <c r="BW9" s="310"/>
      <c r="BX9" s="310"/>
      <c r="BY9" s="310"/>
      <c r="BZ9" s="310"/>
      <c r="CA9" s="310"/>
      <c r="CB9" s="310"/>
      <c r="CC9" s="310"/>
      <c r="CD9" s="310"/>
      <c r="CE9" s="310"/>
      <c r="CF9" s="310"/>
      <c r="CG9" s="310"/>
      <c r="CH9" s="310"/>
      <c r="CI9" s="310"/>
      <c r="CJ9" s="310"/>
      <c r="CK9" s="310"/>
      <c r="CL9" s="310"/>
      <c r="CM9" s="310"/>
      <c r="CN9" s="310"/>
      <c r="CO9" s="310"/>
      <c r="CP9" s="310"/>
      <c r="CQ9" s="310"/>
      <c r="CR9" s="310"/>
      <c r="CS9" s="310"/>
      <c r="CT9" s="310"/>
      <c r="CU9" s="310"/>
      <c r="CV9" s="310"/>
      <c r="CW9" s="310"/>
      <c r="CX9" s="310"/>
      <c r="CY9" s="310"/>
      <c r="CZ9" s="310"/>
      <c r="DA9" s="310"/>
      <c r="DB9" s="310"/>
      <c r="DC9" s="310"/>
      <c r="DD9" s="310"/>
      <c r="DE9" s="310"/>
      <c r="DF9" s="310"/>
      <c r="DG9" s="310"/>
      <c r="DH9" s="310"/>
      <c r="DI9" s="310"/>
      <c r="DJ9" s="310"/>
      <c r="DK9" s="310"/>
      <c r="DL9" s="310"/>
      <c r="DM9" s="310"/>
      <c r="DN9" s="310"/>
      <c r="DO9" s="310"/>
      <c r="DP9" s="310"/>
      <c r="DQ9" s="310"/>
      <c r="DR9" s="310"/>
      <c r="DV9" s="313"/>
      <c r="DW9" s="313"/>
      <c r="DX9" s="313"/>
      <c r="DY9" s="313"/>
    </row>
    <row r="10" spans="1:129" s="311" customFormat="1" ht="12" customHeight="1" thickTop="1" thickBot="1" x14ac:dyDescent="0.3">
      <c r="C10" s="1179"/>
      <c r="D10" s="1179"/>
      <c r="E10" s="1179"/>
      <c r="F10" s="1179"/>
      <c r="G10" s="1179"/>
      <c r="H10" s="1179"/>
      <c r="I10" s="1179"/>
      <c r="J10" s="1179"/>
      <c r="K10" s="1179"/>
      <c r="L10" s="1179"/>
      <c r="M10" s="1179"/>
      <c r="N10" s="1179"/>
      <c r="O10" s="1179"/>
      <c r="P10" s="1179"/>
      <c r="Q10" s="1179"/>
      <c r="R10" s="1179"/>
      <c r="S10" s="1179"/>
      <c r="T10" s="1179"/>
      <c r="U10" s="1179"/>
      <c r="V10" s="1179"/>
      <c r="W10" s="1179"/>
      <c r="X10" s="1179"/>
      <c r="Y10" s="1179"/>
      <c r="Z10" s="1179"/>
      <c r="AA10" s="1179"/>
      <c r="AB10" s="1179"/>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21"/>
      <c r="BF10" s="312"/>
      <c r="BG10" s="312"/>
      <c r="BH10" s="312"/>
      <c r="BI10" s="312"/>
      <c r="BJ10" s="312"/>
      <c r="BK10" s="312"/>
      <c r="BL10" s="312"/>
      <c r="BM10" s="312"/>
      <c r="BN10" s="312"/>
      <c r="BO10" s="312"/>
      <c r="BP10" s="312"/>
      <c r="BQ10" s="312"/>
      <c r="BR10" s="312"/>
      <c r="BS10" s="312"/>
      <c r="BT10" s="312"/>
      <c r="BU10" s="312"/>
      <c r="BV10" s="312"/>
      <c r="BW10" s="312"/>
      <c r="BX10" s="312"/>
      <c r="BY10" s="312"/>
      <c r="BZ10" s="312"/>
      <c r="CA10" s="312"/>
      <c r="CB10" s="312"/>
      <c r="CC10" s="312"/>
      <c r="CD10" s="312"/>
      <c r="CE10" s="312"/>
      <c r="CF10" s="312"/>
      <c r="CG10" s="312"/>
      <c r="CH10" s="312"/>
      <c r="CI10" s="312"/>
      <c r="CJ10" s="312"/>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W10" s="313"/>
      <c r="DX10" s="313"/>
      <c r="DY10" s="313"/>
    </row>
    <row r="11" spans="1:129" s="311" customFormat="1" ht="24" customHeight="1" thickTop="1" thickBot="1" x14ac:dyDescent="0.3">
      <c r="A11" s="503"/>
      <c r="B11" s="1307" t="s">
        <v>1051</v>
      </c>
      <c r="C11" s="1308"/>
      <c r="D11" s="1308"/>
      <c r="E11" s="1308"/>
      <c r="F11" s="1308"/>
      <c r="G11" s="1308"/>
      <c r="H11" s="1308"/>
      <c r="I11" s="1308"/>
      <c r="J11" s="1308"/>
      <c r="K11" s="1308"/>
      <c r="L11" s="1308"/>
      <c r="M11" s="1308"/>
      <c r="N11" s="1308"/>
      <c r="O11" s="1308"/>
      <c r="P11" s="1308"/>
      <c r="Q11" s="1308"/>
      <c r="R11" s="1308"/>
      <c r="S11" s="1309"/>
      <c r="T11" s="414"/>
      <c r="U11" s="1226" t="s">
        <v>1052</v>
      </c>
      <c r="V11" s="1227"/>
      <c r="W11" s="1227"/>
      <c r="X11" s="1227"/>
      <c r="Y11" s="1227"/>
      <c r="Z11" s="1227"/>
      <c r="AA11" s="1227"/>
      <c r="AB11" s="1227"/>
      <c r="AC11" s="1228"/>
      <c r="AD11" s="1228"/>
      <c r="AE11" s="1228"/>
      <c r="AF11" s="1228"/>
      <c r="AG11" s="1228"/>
      <c r="AH11" s="1228"/>
      <c r="AI11" s="1228"/>
      <c r="AJ11" s="1228"/>
      <c r="AK11" s="1228"/>
      <c r="AL11" s="1228"/>
      <c r="AM11" s="1228"/>
      <c r="AN11" s="1228"/>
      <c r="AO11" s="1228"/>
      <c r="AP11" s="1228"/>
      <c r="AQ11" s="1228"/>
      <c r="AR11" s="1228"/>
      <c r="AS11" s="1228"/>
      <c r="AT11" s="1228"/>
      <c r="AU11" s="1229"/>
      <c r="AV11" s="414"/>
      <c r="AW11" s="1279" t="s">
        <v>1053</v>
      </c>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9"/>
      <c r="BV11" s="414"/>
      <c r="BW11" s="1280" t="s">
        <v>1054</v>
      </c>
      <c r="BX11" s="1281"/>
      <c r="BY11" s="1281"/>
      <c r="BZ11" s="1281"/>
      <c r="CA11" s="1281"/>
      <c r="CB11" s="1281"/>
      <c r="CC11" s="1281"/>
      <c r="CD11" s="1281"/>
      <c r="CE11" s="1281"/>
      <c r="CF11" s="1281"/>
      <c r="CG11" s="1281"/>
      <c r="CH11" s="1281"/>
      <c r="CI11" s="1281"/>
      <c r="CJ11" s="1281"/>
      <c r="CK11" s="1281"/>
      <c r="CL11" s="1281"/>
      <c r="CM11" s="1281"/>
      <c r="CN11" s="1281"/>
      <c r="CO11" s="1281"/>
      <c r="CP11" s="1281"/>
      <c r="CQ11" s="1281"/>
      <c r="CR11" s="1281"/>
      <c r="CS11" s="1281"/>
      <c r="CT11" s="1281"/>
      <c r="CU11" s="1281"/>
      <c r="CV11" s="1281"/>
      <c r="CW11" s="1281"/>
      <c r="CX11" s="1281"/>
      <c r="CY11" s="1281"/>
      <c r="CZ11" s="1281"/>
      <c r="DA11" s="1281"/>
      <c r="DB11" s="1281"/>
      <c r="DC11" s="1281"/>
      <c r="DD11" s="1281"/>
      <c r="DE11" s="1281"/>
      <c r="DF11" s="1281"/>
      <c r="DG11" s="1281"/>
      <c r="DH11" s="1281"/>
      <c r="DI11" s="1281"/>
      <c r="DJ11" s="1281"/>
      <c r="DK11" s="1281"/>
      <c r="DL11" s="1281"/>
      <c r="DM11" s="1281"/>
      <c r="DN11" s="1281"/>
      <c r="DO11" s="1281"/>
      <c r="DP11" s="1281"/>
      <c r="DQ11" s="1281"/>
      <c r="DR11" s="1281"/>
      <c r="DS11" s="1281"/>
      <c r="DT11" s="1281"/>
      <c r="DU11" s="1281"/>
      <c r="DV11" s="1282"/>
      <c r="DW11" s="313"/>
      <c r="DX11" s="313"/>
      <c r="DY11" s="313"/>
    </row>
    <row r="12" spans="1:129" s="313" customFormat="1" ht="41.25" customHeight="1" thickBot="1" x14ac:dyDescent="0.25">
      <c r="B12" s="1310" t="s">
        <v>709</v>
      </c>
      <c r="C12" s="1311"/>
      <c r="D12" s="1311"/>
      <c r="E12" s="1311"/>
      <c r="F12" s="1311"/>
      <c r="G12" s="1311"/>
      <c r="H12" s="1311"/>
      <c r="I12" s="1311"/>
      <c r="J12" s="1311"/>
      <c r="K12" s="1311"/>
      <c r="L12" s="1152"/>
      <c r="M12" s="1315"/>
      <c r="N12" s="1186" t="s">
        <v>708</v>
      </c>
      <c r="O12" s="1187"/>
      <c r="P12" s="1187"/>
      <c r="Q12" s="1187"/>
      <c r="R12" s="1187"/>
      <c r="S12" s="1188"/>
      <c r="T12" s="230"/>
      <c r="U12" s="1071" t="s">
        <v>710</v>
      </c>
      <c r="V12" s="1072"/>
      <c r="W12" s="1072"/>
      <c r="X12" s="1072"/>
      <c r="Y12" s="1072"/>
      <c r="Z12" s="1072"/>
      <c r="AA12" s="1072"/>
      <c r="AB12" s="1072"/>
      <c r="AC12" s="1072"/>
      <c r="AD12" s="1072"/>
      <c r="AE12" s="1072"/>
      <c r="AF12" s="1072"/>
      <c r="AG12" s="1072"/>
      <c r="AH12" s="1072"/>
      <c r="AI12" s="1072"/>
      <c r="AJ12" s="1072"/>
      <c r="AK12" s="1072"/>
      <c r="AL12" s="1072"/>
      <c r="AM12" s="1072"/>
      <c r="AN12" s="1072"/>
      <c r="AO12" s="1072"/>
      <c r="AP12" s="1072"/>
      <c r="AQ12" s="1072"/>
      <c r="AR12" s="1072"/>
      <c r="AS12" s="1072"/>
      <c r="AT12" s="1072"/>
      <c r="AU12" s="1073"/>
      <c r="AV12" s="230"/>
      <c r="AW12" s="1071" t="s">
        <v>711</v>
      </c>
      <c r="AX12" s="1072"/>
      <c r="AY12" s="1072"/>
      <c r="AZ12" s="1072"/>
      <c r="BA12" s="1072"/>
      <c r="BB12" s="1072"/>
      <c r="BC12" s="1072"/>
      <c r="BD12" s="1072"/>
      <c r="BE12" s="1072"/>
      <c r="BF12" s="1072"/>
      <c r="BG12" s="1072"/>
      <c r="BH12" s="1072"/>
      <c r="BI12" s="1072"/>
      <c r="BJ12" s="1073"/>
      <c r="BK12" s="332"/>
      <c r="BL12" s="1170" t="s">
        <v>712</v>
      </c>
      <c r="BM12" s="1171"/>
      <c r="BN12" s="1171"/>
      <c r="BO12" s="1171"/>
      <c r="BP12" s="1171"/>
      <c r="BQ12" s="1171"/>
      <c r="BR12" s="1171"/>
      <c r="BS12" s="1171"/>
      <c r="BT12" s="1171"/>
      <c r="BU12" s="1172"/>
      <c r="BV12" s="332"/>
      <c r="BW12" s="1057" t="s">
        <v>622</v>
      </c>
      <c r="BX12" s="1058"/>
      <c r="BY12" s="1058"/>
      <c r="BZ12" s="1058"/>
      <c r="CA12" s="1058"/>
      <c r="CB12" s="1058"/>
      <c r="CC12" s="1058"/>
      <c r="CD12" s="1058"/>
      <c r="CE12" s="1058"/>
      <c r="CF12" s="1058"/>
      <c r="CG12" s="1058"/>
      <c r="CH12" s="1058"/>
      <c r="CI12" s="1058"/>
      <c r="CJ12" s="1058"/>
      <c r="CK12" s="1058"/>
      <c r="CL12" s="1058"/>
      <c r="CM12" s="1058"/>
      <c r="CN12" s="1058"/>
      <c r="CO12" s="1058"/>
      <c r="CP12" s="1058"/>
      <c r="CQ12" s="1058"/>
      <c r="CR12" s="1058"/>
      <c r="CS12" s="1058"/>
      <c r="CT12" s="1058"/>
      <c r="CU12" s="1058"/>
      <c r="CV12" s="1058"/>
      <c r="CW12" s="1058"/>
      <c r="CX12" s="1058"/>
      <c r="CY12" s="1058"/>
      <c r="CZ12" s="1058"/>
      <c r="DA12" s="1058"/>
      <c r="DB12" s="1058"/>
      <c r="DC12" s="1058"/>
      <c r="DD12" s="1058"/>
      <c r="DE12" s="1058"/>
      <c r="DF12" s="1058"/>
      <c r="DG12" s="1058"/>
      <c r="DH12" s="1058"/>
      <c r="DI12" s="1058"/>
      <c r="DJ12" s="1058"/>
      <c r="DK12" s="1058"/>
      <c r="DL12" s="1058"/>
      <c r="DM12" s="1058"/>
      <c r="DN12" s="1058"/>
      <c r="DO12" s="1058"/>
      <c r="DP12" s="1058"/>
      <c r="DQ12" s="1059"/>
      <c r="DR12" s="332"/>
      <c r="DS12" s="1037" t="s">
        <v>700</v>
      </c>
      <c r="DT12" s="1038"/>
      <c r="DU12" s="1038"/>
      <c r="DV12" s="1039"/>
    </row>
    <row r="13" spans="1:129" s="247" customFormat="1" ht="45.75" customHeight="1" thickBot="1" x14ac:dyDescent="0.3">
      <c r="B13" s="1312" t="s">
        <v>0</v>
      </c>
      <c r="C13" s="1313"/>
      <c r="D13" s="1313"/>
      <c r="E13" s="1313"/>
      <c r="F13" s="1313"/>
      <c r="G13" s="1313"/>
      <c r="H13" s="1313"/>
      <c r="I13" s="1313"/>
      <c r="J13" s="1313"/>
      <c r="K13" s="1313"/>
      <c r="L13" s="1314"/>
      <c r="M13" s="1315"/>
      <c r="N13" s="1208" t="s">
        <v>356</v>
      </c>
      <c r="O13" s="1209"/>
      <c r="P13" s="1209"/>
      <c r="Q13" s="1209"/>
      <c r="R13" s="1209"/>
      <c r="S13" s="1210"/>
      <c r="T13" s="504"/>
      <c r="U13" s="1189" t="s">
        <v>544</v>
      </c>
      <c r="V13" s="1189"/>
      <c r="W13" s="1189"/>
      <c r="X13" s="1189"/>
      <c r="Y13" s="1189"/>
      <c r="Z13" s="1189"/>
      <c r="AA13" s="1189"/>
      <c r="AB13" s="1189"/>
      <c r="AC13" s="1189"/>
      <c r="AD13" s="1189"/>
      <c r="AE13" s="1189"/>
      <c r="AF13" s="1189"/>
      <c r="AG13" s="1189"/>
      <c r="AH13" s="1189"/>
      <c r="AI13" s="1189"/>
      <c r="AJ13" s="1189"/>
      <c r="AK13" s="1189"/>
      <c r="AL13" s="1189"/>
      <c r="AM13" s="1189"/>
      <c r="AN13" s="1189"/>
      <c r="AO13" s="1189"/>
      <c r="AP13" s="1189"/>
      <c r="AQ13" s="1189"/>
      <c r="AR13" s="1189"/>
      <c r="AS13" s="1189"/>
      <c r="AT13" s="1189"/>
      <c r="AU13" s="1190"/>
      <c r="AV13" s="230"/>
      <c r="AW13" s="1153" t="s">
        <v>575</v>
      </c>
      <c r="AX13" s="1154"/>
      <c r="AY13" s="1154"/>
      <c r="AZ13" s="1154"/>
      <c r="BA13" s="1154"/>
      <c r="BB13" s="1154"/>
      <c r="BC13" s="1154"/>
      <c r="BD13" s="1154"/>
      <c r="BE13" s="1154"/>
      <c r="BF13" s="1154"/>
      <c r="BG13" s="1154"/>
      <c r="BH13" s="1154"/>
      <c r="BI13" s="1154"/>
      <c r="BJ13" s="1155"/>
      <c r="BK13" s="333"/>
      <c r="BL13" s="1173"/>
      <c r="BM13" s="1174"/>
      <c r="BN13" s="1174"/>
      <c r="BO13" s="1174"/>
      <c r="BP13" s="1174"/>
      <c r="BQ13" s="1174"/>
      <c r="BR13" s="1174"/>
      <c r="BS13" s="1174"/>
      <c r="BT13" s="1174"/>
      <c r="BU13" s="1175"/>
      <c r="BV13" s="333"/>
      <c r="BW13" s="1060" t="s">
        <v>732</v>
      </c>
      <c r="BX13" s="1061"/>
      <c r="BY13" s="1061"/>
      <c r="BZ13" s="1061"/>
      <c r="CA13" s="1061"/>
      <c r="CB13" s="1061"/>
      <c r="CC13" s="1061"/>
      <c r="CD13" s="1061"/>
      <c r="CE13" s="1061"/>
      <c r="CF13" s="1061"/>
      <c r="CG13" s="1061"/>
      <c r="CH13" s="1061"/>
      <c r="CI13" s="1061"/>
      <c r="CJ13" s="1061"/>
      <c r="CK13" s="1061"/>
      <c r="CL13" s="1061"/>
      <c r="CM13" s="1061"/>
      <c r="CN13" s="1061"/>
      <c r="CO13" s="1061"/>
      <c r="CP13" s="1061"/>
      <c r="CQ13" s="1061"/>
      <c r="CR13" s="1061"/>
      <c r="CS13" s="1061"/>
      <c r="CT13" s="1061"/>
      <c r="CU13" s="1061"/>
      <c r="CV13" s="1061"/>
      <c r="CW13" s="1061"/>
      <c r="CX13" s="1061"/>
      <c r="CY13" s="1061"/>
      <c r="CZ13" s="1061"/>
      <c r="DA13" s="1061"/>
      <c r="DB13" s="1061"/>
      <c r="DC13" s="1061"/>
      <c r="DD13" s="1061"/>
      <c r="DE13" s="1061"/>
      <c r="DF13" s="1061"/>
      <c r="DG13" s="1061"/>
      <c r="DH13" s="1061"/>
      <c r="DI13" s="1061"/>
      <c r="DJ13" s="1061"/>
      <c r="DK13" s="1061"/>
      <c r="DL13" s="1061"/>
      <c r="DM13" s="1061"/>
      <c r="DN13" s="1061"/>
      <c r="DO13" s="1061"/>
      <c r="DP13" s="1061"/>
      <c r="DQ13" s="1062"/>
      <c r="DR13" s="332"/>
      <c r="DS13" s="1037"/>
      <c r="DT13" s="1038"/>
      <c r="DU13" s="1038"/>
      <c r="DV13" s="1039"/>
      <c r="DW13" s="313"/>
      <c r="DX13" s="313"/>
      <c r="DY13" s="313"/>
    </row>
    <row r="14" spans="1:129" s="247" customFormat="1" ht="28.5" customHeight="1" thickBot="1" x14ac:dyDescent="0.3">
      <c r="B14" s="1286" t="s">
        <v>1840</v>
      </c>
      <c r="C14" s="1212" t="s">
        <v>1</v>
      </c>
      <c r="D14" s="1054" t="s">
        <v>272</v>
      </c>
      <c r="E14" s="1054" t="s">
        <v>355</v>
      </c>
      <c r="F14" s="1054" t="s">
        <v>649</v>
      </c>
      <c r="G14" s="1180" t="s">
        <v>466</v>
      </c>
      <c r="H14" s="1183" t="s">
        <v>780</v>
      </c>
      <c r="I14" s="1206" t="s">
        <v>798</v>
      </c>
      <c r="J14" s="1207" t="s">
        <v>467</v>
      </c>
      <c r="K14" s="1215" t="s">
        <v>801</v>
      </c>
      <c r="L14" s="1197" t="s">
        <v>800</v>
      </c>
      <c r="M14" s="230"/>
      <c r="N14" s="1200" t="s">
        <v>617</v>
      </c>
      <c r="O14" s="1201"/>
      <c r="P14" s="1201"/>
      <c r="Q14" s="1201"/>
      <c r="R14" s="1201"/>
      <c r="S14" s="1202"/>
      <c r="T14" s="230"/>
      <c r="U14" s="1096" t="s">
        <v>616</v>
      </c>
      <c r="V14" s="1097"/>
      <c r="W14" s="1097"/>
      <c r="X14" s="1097"/>
      <c r="Y14" s="1097"/>
      <c r="Z14" s="1097"/>
      <c r="AA14" s="1097"/>
      <c r="AB14" s="1097"/>
      <c r="AC14" s="1097"/>
      <c r="AD14" s="1097"/>
      <c r="AE14" s="1097"/>
      <c r="AF14" s="1097"/>
      <c r="AG14" s="1097"/>
      <c r="AH14" s="1097"/>
      <c r="AI14" s="1097"/>
      <c r="AJ14" s="1097"/>
      <c r="AK14" s="1097"/>
      <c r="AL14" s="1097"/>
      <c r="AM14" s="1097"/>
      <c r="AN14" s="1097"/>
      <c r="AO14" s="1097"/>
      <c r="AP14" s="1097"/>
      <c r="AQ14" s="1097"/>
      <c r="AR14" s="1097"/>
      <c r="AS14" s="1097"/>
      <c r="AT14" s="1098"/>
      <c r="AU14" s="1099"/>
      <c r="AV14" s="230"/>
      <c r="AW14" s="1156" t="s">
        <v>584</v>
      </c>
      <c r="AX14" s="1157"/>
      <c r="AY14" s="1157"/>
      <c r="AZ14" s="1157"/>
      <c r="BA14" s="1157"/>
      <c r="BB14" s="1157"/>
      <c r="BC14" s="1157"/>
      <c r="BD14" s="1157"/>
      <c r="BE14" s="1157"/>
      <c r="BF14" s="1157"/>
      <c r="BG14" s="1157"/>
      <c r="BH14" s="1157"/>
      <c r="BI14" s="1157"/>
      <c r="BJ14" s="1158"/>
      <c r="BK14" s="334"/>
      <c r="BL14" s="1176"/>
      <c r="BM14" s="1177"/>
      <c r="BN14" s="1177"/>
      <c r="BO14" s="1177"/>
      <c r="BP14" s="1177"/>
      <c r="BQ14" s="1177"/>
      <c r="BR14" s="1177"/>
      <c r="BS14" s="1177"/>
      <c r="BT14" s="1177"/>
      <c r="BU14" s="1178"/>
      <c r="BV14" s="334"/>
      <c r="BW14" s="1078" t="s">
        <v>625</v>
      </c>
      <c r="BX14" s="1079"/>
      <c r="BY14" s="1079"/>
      <c r="BZ14" s="1079"/>
      <c r="CA14" s="1079"/>
      <c r="CB14" s="1079"/>
      <c r="CC14" s="1079"/>
      <c r="CD14" s="1079"/>
      <c r="CE14" s="1079"/>
      <c r="CF14" s="1079"/>
      <c r="CG14" s="1079"/>
      <c r="CH14" s="1079"/>
      <c r="CI14" s="1079"/>
      <c r="CJ14" s="1079"/>
      <c r="CK14" s="1079"/>
      <c r="CL14" s="1079"/>
      <c r="CM14" s="1079"/>
      <c r="CN14" s="1079"/>
      <c r="CO14" s="1079"/>
      <c r="CP14" s="1079"/>
      <c r="CQ14" s="1080"/>
      <c r="CR14" s="335"/>
      <c r="CS14" s="1043" t="s">
        <v>635</v>
      </c>
      <c r="CT14" s="1044"/>
      <c r="CU14" s="1044"/>
      <c r="CV14" s="1044"/>
      <c r="CW14" s="1044"/>
      <c r="CX14" s="1044"/>
      <c r="CY14" s="1044"/>
      <c r="CZ14" s="1044"/>
      <c r="DA14" s="1044"/>
      <c r="DB14" s="1044"/>
      <c r="DC14" s="1044"/>
      <c r="DD14" s="1044"/>
      <c r="DE14" s="1044"/>
      <c r="DF14" s="1044"/>
      <c r="DG14" s="1044"/>
      <c r="DH14" s="1044"/>
      <c r="DI14" s="1044"/>
      <c r="DJ14" s="1044"/>
      <c r="DK14" s="1044"/>
      <c r="DL14" s="1044"/>
      <c r="DM14" s="1044"/>
      <c r="DN14" s="1044"/>
      <c r="DO14" s="1044"/>
      <c r="DP14" s="1044"/>
      <c r="DQ14" s="1045"/>
      <c r="DR14" s="332"/>
      <c r="DS14" s="1037"/>
      <c r="DT14" s="1038"/>
      <c r="DU14" s="1038"/>
      <c r="DV14" s="1039"/>
    </row>
    <row r="15" spans="1:129" s="247" customFormat="1" ht="28.5" customHeight="1" thickBot="1" x14ac:dyDescent="0.3">
      <c r="B15" s="1287"/>
      <c r="C15" s="1213"/>
      <c r="D15" s="1055"/>
      <c r="E15" s="1055"/>
      <c r="F15" s="1055"/>
      <c r="G15" s="1181"/>
      <c r="H15" s="1184"/>
      <c r="I15" s="1092"/>
      <c r="J15" s="1121"/>
      <c r="K15" s="1216"/>
      <c r="L15" s="1198"/>
      <c r="M15" s="230"/>
      <c r="N15" s="1203"/>
      <c r="O15" s="1204"/>
      <c r="P15" s="1204"/>
      <c r="Q15" s="1204"/>
      <c r="R15" s="1204"/>
      <c r="S15" s="1205"/>
      <c r="T15" s="230"/>
      <c r="U15" s="1100" t="s">
        <v>546</v>
      </c>
      <c r="V15" s="1101"/>
      <c r="W15" s="1101"/>
      <c r="X15" s="1101"/>
      <c r="Y15" s="1101"/>
      <c r="Z15" s="1101"/>
      <c r="AA15" s="1101"/>
      <c r="AB15" s="1101"/>
      <c r="AC15" s="1101"/>
      <c r="AD15" s="1101"/>
      <c r="AE15" s="1101"/>
      <c r="AF15" s="1101"/>
      <c r="AG15" s="1101"/>
      <c r="AH15" s="1101"/>
      <c r="AI15" s="1101"/>
      <c r="AJ15" s="1101"/>
      <c r="AK15" s="1101"/>
      <c r="AL15" s="1101"/>
      <c r="AM15" s="1101"/>
      <c r="AN15" s="1101"/>
      <c r="AO15" s="1101"/>
      <c r="AP15" s="1101"/>
      <c r="AQ15" s="1101"/>
      <c r="AR15" s="1101"/>
      <c r="AS15" s="1101"/>
      <c r="AT15" s="1102"/>
      <c r="AU15" s="1103"/>
      <c r="AV15" s="230"/>
      <c r="AW15" s="1161" t="s">
        <v>503</v>
      </c>
      <c r="AX15" s="1162"/>
      <c r="AY15" s="1165" t="s">
        <v>440</v>
      </c>
      <c r="AZ15" s="1162"/>
      <c r="BA15" s="1167" t="s">
        <v>580</v>
      </c>
      <c r="BB15" s="1087" t="s">
        <v>583</v>
      </c>
      <c r="BC15" s="230"/>
      <c r="BD15" s="230"/>
      <c r="BE15" s="336"/>
      <c r="BF15" s="1149" t="s">
        <v>620</v>
      </c>
      <c r="BG15" s="1149"/>
      <c r="BH15" s="1149"/>
      <c r="BI15" s="1149"/>
      <c r="BJ15" s="1150"/>
      <c r="BK15" s="332"/>
      <c r="BL15" s="1127" t="s">
        <v>643</v>
      </c>
      <c r="BM15" s="1128"/>
      <c r="BN15" s="1128"/>
      <c r="BO15" s="1128"/>
      <c r="BP15" s="1128"/>
      <c r="BQ15" s="1128"/>
      <c r="BR15" s="1128"/>
      <c r="BS15" s="1128"/>
      <c r="BT15" s="1129"/>
      <c r="BU15" s="1130"/>
      <c r="BV15" s="332"/>
      <c r="BW15" s="1081"/>
      <c r="BX15" s="1082"/>
      <c r="BY15" s="1082"/>
      <c r="BZ15" s="1082"/>
      <c r="CA15" s="1082"/>
      <c r="CB15" s="1082"/>
      <c r="CC15" s="1082"/>
      <c r="CD15" s="1082"/>
      <c r="CE15" s="1082"/>
      <c r="CF15" s="1082"/>
      <c r="CG15" s="1082"/>
      <c r="CH15" s="1082"/>
      <c r="CI15" s="1082"/>
      <c r="CJ15" s="1082"/>
      <c r="CK15" s="1082"/>
      <c r="CL15" s="1082"/>
      <c r="CM15" s="1082"/>
      <c r="CN15" s="1082"/>
      <c r="CO15" s="1082"/>
      <c r="CP15" s="1082"/>
      <c r="CQ15" s="1083"/>
      <c r="CR15" s="335"/>
      <c r="CS15" s="1046"/>
      <c r="CT15" s="1047"/>
      <c r="CU15" s="1047"/>
      <c r="CV15" s="1047"/>
      <c r="CW15" s="1047"/>
      <c r="CX15" s="1047"/>
      <c r="CY15" s="1047"/>
      <c r="CZ15" s="1047"/>
      <c r="DA15" s="1047"/>
      <c r="DB15" s="1047"/>
      <c r="DC15" s="1047"/>
      <c r="DD15" s="1047"/>
      <c r="DE15" s="1047"/>
      <c r="DF15" s="1047"/>
      <c r="DG15" s="1047"/>
      <c r="DH15" s="1047"/>
      <c r="DI15" s="1047"/>
      <c r="DJ15" s="1047"/>
      <c r="DK15" s="1047"/>
      <c r="DL15" s="1047"/>
      <c r="DM15" s="1047"/>
      <c r="DN15" s="1047"/>
      <c r="DO15" s="1047"/>
      <c r="DP15" s="1047"/>
      <c r="DQ15" s="1048"/>
      <c r="DR15" s="332"/>
      <c r="DS15" s="1040"/>
      <c r="DT15" s="1041"/>
      <c r="DU15" s="1041"/>
      <c r="DV15" s="1042"/>
    </row>
    <row r="16" spans="1:129" s="247" customFormat="1" ht="28.5" customHeight="1" thickBot="1" x14ac:dyDescent="0.3">
      <c r="B16" s="1287"/>
      <c r="C16" s="1213"/>
      <c r="D16" s="1055"/>
      <c r="E16" s="1055"/>
      <c r="F16" s="1055"/>
      <c r="G16" s="1181"/>
      <c r="H16" s="1184"/>
      <c r="I16" s="1092"/>
      <c r="J16" s="1121"/>
      <c r="K16" s="1216"/>
      <c r="L16" s="1198"/>
      <c r="M16" s="230"/>
      <c r="N16" s="1117" t="s">
        <v>306</v>
      </c>
      <c r="O16" s="1055" t="s">
        <v>2</v>
      </c>
      <c r="P16" s="1055"/>
      <c r="Q16" s="1055" t="s">
        <v>3</v>
      </c>
      <c r="R16" s="1055"/>
      <c r="S16" s="1104" t="s">
        <v>4</v>
      </c>
      <c r="T16" s="230"/>
      <c r="U16" s="1191" t="s">
        <v>545</v>
      </c>
      <c r="V16" s="1192" t="s">
        <v>565</v>
      </c>
      <c r="W16" s="1192"/>
      <c r="X16" s="1084" t="s">
        <v>719</v>
      </c>
      <c r="Y16" s="1084"/>
      <c r="Z16" s="1084"/>
      <c r="AA16" s="1084"/>
      <c r="AB16" s="1084"/>
      <c r="AC16" s="1084"/>
      <c r="AD16" s="1084"/>
      <c r="AE16" s="1084"/>
      <c r="AF16" s="1084"/>
      <c r="AG16" s="1084"/>
      <c r="AH16" s="1084"/>
      <c r="AI16" s="1123" t="s">
        <v>717</v>
      </c>
      <c r="AJ16" s="1123" t="s">
        <v>718</v>
      </c>
      <c r="AK16" s="1194" t="s">
        <v>556</v>
      </c>
      <c r="AL16" s="1194"/>
      <c r="AM16" s="1194"/>
      <c r="AN16" s="1194"/>
      <c r="AO16" s="1194"/>
      <c r="AP16" s="1194"/>
      <c r="AQ16" s="1180" t="s">
        <v>618</v>
      </c>
      <c r="AR16" s="1180"/>
      <c r="AS16" s="1180"/>
      <c r="AT16" s="1180"/>
      <c r="AU16" s="1195"/>
      <c r="AV16" s="230"/>
      <c r="AW16" s="1163"/>
      <c r="AX16" s="1164"/>
      <c r="AY16" s="1166"/>
      <c r="AZ16" s="1164"/>
      <c r="BA16" s="1168"/>
      <c r="BB16" s="1088"/>
      <c r="BC16" s="230"/>
      <c r="BD16" s="230"/>
      <c r="BE16" s="336"/>
      <c r="BF16" s="1151"/>
      <c r="BG16" s="1151"/>
      <c r="BH16" s="1151"/>
      <c r="BI16" s="1151"/>
      <c r="BJ16" s="1152"/>
      <c r="BK16" s="332"/>
      <c r="BL16" s="1131"/>
      <c r="BM16" s="1132"/>
      <c r="BN16" s="1132"/>
      <c r="BO16" s="1132"/>
      <c r="BP16" s="1132"/>
      <c r="BQ16" s="1132"/>
      <c r="BR16" s="1132"/>
      <c r="BS16" s="1132"/>
      <c r="BT16" s="1133"/>
      <c r="BU16" s="1134"/>
      <c r="BV16" s="332"/>
      <c r="BW16" s="1111" t="s">
        <v>627</v>
      </c>
      <c r="BX16" s="1112"/>
      <c r="BY16" s="1112"/>
      <c r="BZ16" s="1112"/>
      <c r="CA16" s="1112"/>
      <c r="CB16" s="1112"/>
      <c r="CC16" s="1112"/>
      <c r="CD16" s="1113"/>
      <c r="CE16" s="353"/>
      <c r="CF16" s="353"/>
      <c r="CG16" s="353"/>
      <c r="CH16" s="353"/>
      <c r="CI16" s="1114" t="s">
        <v>701</v>
      </c>
      <c r="CJ16" s="1112"/>
      <c r="CK16" s="1112"/>
      <c r="CL16" s="1112"/>
      <c r="CM16" s="1112"/>
      <c r="CN16" s="1112"/>
      <c r="CO16" s="1112"/>
      <c r="CP16" s="1112"/>
      <c r="CQ16" s="1115"/>
      <c r="CR16" s="337"/>
      <c r="CS16" s="1075" t="s">
        <v>628</v>
      </c>
      <c r="CT16" s="1076"/>
      <c r="CU16" s="1076"/>
      <c r="CV16" s="1076"/>
      <c r="CW16" s="1076"/>
      <c r="CX16" s="1076"/>
      <c r="CY16" s="1076"/>
      <c r="CZ16" s="1076"/>
      <c r="DA16" s="1076"/>
      <c r="DB16" s="1076"/>
      <c r="DC16" s="1076"/>
      <c r="DD16" s="1076"/>
      <c r="DE16" s="1076"/>
      <c r="DF16" s="1076"/>
      <c r="DG16" s="1076"/>
      <c r="DH16" s="1076"/>
      <c r="DI16" s="1076"/>
      <c r="DJ16" s="1076"/>
      <c r="DK16" s="1076"/>
      <c r="DL16" s="1076"/>
      <c r="DM16" s="1076"/>
      <c r="DN16" s="1076"/>
      <c r="DO16" s="1076"/>
      <c r="DP16" s="1076"/>
      <c r="DQ16" s="1077"/>
      <c r="DR16" s="332"/>
      <c r="DS16" s="1011" t="s">
        <v>429</v>
      </c>
      <c r="DT16" s="1012"/>
      <c r="DU16" s="1012"/>
      <c r="DV16" s="1013"/>
    </row>
    <row r="17" spans="2:126" s="247" customFormat="1" ht="28.5" customHeight="1" thickBot="1" x14ac:dyDescent="0.3">
      <c r="B17" s="1287"/>
      <c r="C17" s="1213"/>
      <c r="D17" s="1055"/>
      <c r="E17" s="1055"/>
      <c r="F17" s="1055"/>
      <c r="G17" s="1181"/>
      <c r="H17" s="1184"/>
      <c r="I17" s="1092"/>
      <c r="J17" s="1121"/>
      <c r="K17" s="1216"/>
      <c r="L17" s="1198"/>
      <c r="M17" s="230"/>
      <c r="N17" s="1117"/>
      <c r="O17" s="1055"/>
      <c r="P17" s="1055"/>
      <c r="Q17" s="1055"/>
      <c r="R17" s="1055"/>
      <c r="S17" s="1104"/>
      <c r="T17" s="230"/>
      <c r="U17" s="1117"/>
      <c r="V17" s="1193"/>
      <c r="W17" s="1193"/>
      <c r="X17" s="1211" t="s">
        <v>547</v>
      </c>
      <c r="Y17" s="1211"/>
      <c r="Z17" s="1211"/>
      <c r="AA17" s="1211"/>
      <c r="AB17" s="1211"/>
      <c r="AC17" s="1211"/>
      <c r="AD17" s="1090" t="s">
        <v>549</v>
      </c>
      <c r="AE17" s="1090"/>
      <c r="AF17" s="1090"/>
      <c r="AG17" s="1090"/>
      <c r="AH17" s="1121" t="s">
        <v>566</v>
      </c>
      <c r="AI17" s="1124"/>
      <c r="AJ17" s="1124"/>
      <c r="AK17" s="1090" t="s">
        <v>552</v>
      </c>
      <c r="AL17" s="1090"/>
      <c r="AM17" s="1090" t="s">
        <v>306</v>
      </c>
      <c r="AN17" s="1090"/>
      <c r="AO17" s="1090" t="s">
        <v>553</v>
      </c>
      <c r="AP17" s="1090"/>
      <c r="AQ17" s="1181"/>
      <c r="AR17" s="1181"/>
      <c r="AS17" s="1181"/>
      <c r="AT17" s="1181"/>
      <c r="AU17" s="1196"/>
      <c r="AV17" s="230"/>
      <c r="AW17" s="1106" t="s">
        <v>576</v>
      </c>
      <c r="AX17" s="1108" t="s">
        <v>577</v>
      </c>
      <c r="AY17" s="1108" t="s">
        <v>578</v>
      </c>
      <c r="AZ17" s="1108" t="s">
        <v>579</v>
      </c>
      <c r="BA17" s="1168"/>
      <c r="BB17" s="1088"/>
      <c r="BC17" s="230"/>
      <c r="BD17" s="230"/>
      <c r="BE17" s="336"/>
      <c r="BF17" s="1151"/>
      <c r="BG17" s="1151"/>
      <c r="BH17" s="1151"/>
      <c r="BI17" s="1151"/>
      <c r="BJ17" s="1152"/>
      <c r="BK17" s="332"/>
      <c r="BL17" s="1141" t="s">
        <v>642</v>
      </c>
      <c r="BM17" s="1142"/>
      <c r="BN17" s="1142"/>
      <c r="BO17" s="1142"/>
      <c r="BP17" s="1142"/>
      <c r="BQ17" s="1143"/>
      <c r="BR17" s="338"/>
      <c r="BS17" s="1135" t="s">
        <v>645</v>
      </c>
      <c r="BT17" s="1136"/>
      <c r="BU17" s="1137"/>
      <c r="BV17" s="332"/>
      <c r="BW17" s="1070" t="s">
        <v>623</v>
      </c>
      <c r="BX17" s="1033"/>
      <c r="BY17" s="1033"/>
      <c r="BZ17" s="1033"/>
      <c r="CA17" s="1074" t="s">
        <v>733</v>
      </c>
      <c r="CB17" s="1074"/>
      <c r="CC17" s="1074"/>
      <c r="CD17" s="1074"/>
      <c r="CE17" s="1063" t="s">
        <v>734</v>
      </c>
      <c r="CF17" s="1064"/>
      <c r="CG17" s="1064"/>
      <c r="CH17" s="1065"/>
      <c r="CI17" s="1033" t="s">
        <v>624</v>
      </c>
      <c r="CJ17" s="1033"/>
      <c r="CK17" s="1033"/>
      <c r="CL17" s="1033"/>
      <c r="CM17" s="1074" t="s">
        <v>634</v>
      </c>
      <c r="CN17" s="1074"/>
      <c r="CO17" s="1074"/>
      <c r="CP17" s="1063"/>
      <c r="CQ17" s="1049" t="s">
        <v>626</v>
      </c>
      <c r="CR17" s="339"/>
      <c r="CS17" s="1116" t="s">
        <v>623</v>
      </c>
      <c r="CT17" s="1020"/>
      <c r="CU17" s="1020"/>
      <c r="CV17" s="1020"/>
      <c r="CW17" s="1036" t="s">
        <v>751</v>
      </c>
      <c r="CX17" s="1036"/>
      <c r="CY17" s="1036"/>
      <c r="CZ17" s="1036"/>
      <c r="DA17" s="1035" t="s">
        <v>733</v>
      </c>
      <c r="DB17" s="1035"/>
      <c r="DC17" s="1035"/>
      <c r="DD17" s="1035"/>
      <c r="DE17" s="1035" t="s">
        <v>734</v>
      </c>
      <c r="DF17" s="1035"/>
      <c r="DG17" s="1035"/>
      <c r="DH17" s="1035"/>
      <c r="DI17" s="1020" t="s">
        <v>624</v>
      </c>
      <c r="DJ17" s="1020"/>
      <c r="DK17" s="1020"/>
      <c r="DL17" s="1020"/>
      <c r="DM17" s="1035" t="s">
        <v>634</v>
      </c>
      <c r="DN17" s="1035"/>
      <c r="DO17" s="1035"/>
      <c r="DP17" s="1035"/>
      <c r="DQ17" s="1052" t="s">
        <v>626</v>
      </c>
      <c r="DR17" s="332"/>
      <c r="DS17" s="1014"/>
      <c r="DT17" s="1015"/>
      <c r="DU17" s="1015"/>
      <c r="DV17" s="1016"/>
    </row>
    <row r="18" spans="2:126" s="247" customFormat="1" ht="33" customHeight="1" thickBot="1" x14ac:dyDescent="0.3">
      <c r="B18" s="1287"/>
      <c r="C18" s="1213"/>
      <c r="D18" s="1055"/>
      <c r="E18" s="1055"/>
      <c r="F18" s="1055"/>
      <c r="G18" s="1181"/>
      <c r="H18" s="1184"/>
      <c r="I18" s="1092"/>
      <c r="J18" s="1121"/>
      <c r="K18" s="1216"/>
      <c r="L18" s="1198"/>
      <c r="M18" s="230"/>
      <c r="N18" s="1117"/>
      <c r="O18" s="1055"/>
      <c r="P18" s="1055"/>
      <c r="Q18" s="1055"/>
      <c r="R18" s="1055"/>
      <c r="S18" s="1104"/>
      <c r="T18" s="230"/>
      <c r="U18" s="1117"/>
      <c r="V18" s="1119" t="s">
        <v>503</v>
      </c>
      <c r="W18" s="1119" t="s">
        <v>440</v>
      </c>
      <c r="X18" s="1119" t="s">
        <v>548</v>
      </c>
      <c r="Y18" s="1119"/>
      <c r="Z18" s="1085" t="s">
        <v>159</v>
      </c>
      <c r="AA18" s="1085"/>
      <c r="AB18" s="1085" t="s">
        <v>158</v>
      </c>
      <c r="AC18" s="1085"/>
      <c r="AD18" s="1126" t="s">
        <v>550</v>
      </c>
      <c r="AE18" s="1126"/>
      <c r="AF18" s="1126" t="s">
        <v>551</v>
      </c>
      <c r="AG18" s="1126"/>
      <c r="AH18" s="1121"/>
      <c r="AI18" s="1124"/>
      <c r="AJ18" s="1124"/>
      <c r="AK18" s="374" t="s">
        <v>554</v>
      </c>
      <c r="AL18" s="374" t="s">
        <v>555</v>
      </c>
      <c r="AM18" s="374" t="s">
        <v>557</v>
      </c>
      <c r="AN18" s="374" t="s">
        <v>558</v>
      </c>
      <c r="AO18" s="374" t="s">
        <v>559</v>
      </c>
      <c r="AP18" s="374" t="s">
        <v>560</v>
      </c>
      <c r="AQ18" s="1055" t="s">
        <v>619</v>
      </c>
      <c r="AR18" s="1090" t="s">
        <v>586</v>
      </c>
      <c r="AS18" s="1092" t="s">
        <v>585</v>
      </c>
      <c r="AT18" s="1085" t="s">
        <v>720</v>
      </c>
      <c r="AU18" s="1094" t="s">
        <v>615</v>
      </c>
      <c r="AV18" s="230"/>
      <c r="AW18" s="1106"/>
      <c r="AX18" s="1108"/>
      <c r="AY18" s="1108"/>
      <c r="AZ18" s="1108"/>
      <c r="BA18" s="1168"/>
      <c r="BB18" s="1088"/>
      <c r="BC18" s="230"/>
      <c r="BD18" s="230"/>
      <c r="BE18" s="336"/>
      <c r="BF18" s="1147" t="s">
        <v>621</v>
      </c>
      <c r="BG18" s="1147"/>
      <c r="BH18" s="1147"/>
      <c r="BI18" s="1147"/>
      <c r="BJ18" s="1148"/>
      <c r="BK18" s="234"/>
      <c r="BL18" s="1144"/>
      <c r="BM18" s="1145"/>
      <c r="BN18" s="1145"/>
      <c r="BO18" s="1145"/>
      <c r="BP18" s="1145"/>
      <c r="BQ18" s="1146"/>
      <c r="BR18" s="338"/>
      <c r="BS18" s="1138"/>
      <c r="BT18" s="1139"/>
      <c r="BU18" s="1140"/>
      <c r="BV18" s="234"/>
      <c r="BW18" s="1069" t="s">
        <v>633</v>
      </c>
      <c r="BX18" s="1034"/>
      <c r="BY18" s="1034"/>
      <c r="BZ18" s="1034"/>
      <c r="CA18" s="1034" t="s">
        <v>633</v>
      </c>
      <c r="CB18" s="1034"/>
      <c r="CC18" s="1034"/>
      <c r="CD18" s="1034"/>
      <c r="CE18" s="1066" t="s">
        <v>735</v>
      </c>
      <c r="CF18" s="1067"/>
      <c r="CG18" s="1067"/>
      <c r="CH18" s="1068"/>
      <c r="CI18" s="1034" t="s">
        <v>633</v>
      </c>
      <c r="CJ18" s="1034"/>
      <c r="CK18" s="1034"/>
      <c r="CL18" s="1034"/>
      <c r="CM18" s="1034" t="s">
        <v>633</v>
      </c>
      <c r="CN18" s="1034"/>
      <c r="CO18" s="1034"/>
      <c r="CP18" s="1066"/>
      <c r="CQ18" s="1050"/>
      <c r="CR18" s="340"/>
      <c r="CS18" s="1110" t="s">
        <v>633</v>
      </c>
      <c r="CT18" s="1032"/>
      <c r="CU18" s="1032"/>
      <c r="CV18" s="1032"/>
      <c r="CW18" s="1032" t="s">
        <v>589</v>
      </c>
      <c r="CX18" s="1032"/>
      <c r="CY18" s="1032"/>
      <c r="CZ18" s="1032"/>
      <c r="DA18" s="1032" t="s">
        <v>633</v>
      </c>
      <c r="DB18" s="1032"/>
      <c r="DC18" s="1032"/>
      <c r="DD18" s="1032"/>
      <c r="DE18" s="1032" t="s">
        <v>735</v>
      </c>
      <c r="DF18" s="1032"/>
      <c r="DG18" s="1032"/>
      <c r="DH18" s="1032"/>
      <c r="DI18" s="1032" t="s">
        <v>633</v>
      </c>
      <c r="DJ18" s="1032"/>
      <c r="DK18" s="1032"/>
      <c r="DL18" s="1032"/>
      <c r="DM18" s="1032" t="s">
        <v>633</v>
      </c>
      <c r="DN18" s="1032"/>
      <c r="DO18" s="1032"/>
      <c r="DP18" s="1032"/>
      <c r="DQ18" s="1053"/>
      <c r="DR18" s="332"/>
      <c r="DS18" s="1017"/>
      <c r="DT18" s="1018"/>
      <c r="DU18" s="1018"/>
      <c r="DV18" s="1019"/>
    </row>
    <row r="19" spans="2:126" s="315" customFormat="1" ht="45.75" customHeight="1" thickBot="1" x14ac:dyDescent="0.3">
      <c r="B19" s="1288"/>
      <c r="C19" s="1214"/>
      <c r="D19" s="1056"/>
      <c r="E19" s="1056"/>
      <c r="F19" s="1056"/>
      <c r="G19" s="1182"/>
      <c r="H19" s="1185"/>
      <c r="I19" s="1093"/>
      <c r="J19" s="1122"/>
      <c r="K19" s="1217"/>
      <c r="L19" s="1199"/>
      <c r="M19" s="230"/>
      <c r="N19" s="1118"/>
      <c r="O19" s="1056"/>
      <c r="P19" s="1056"/>
      <c r="Q19" s="1056"/>
      <c r="R19" s="1056"/>
      <c r="S19" s="1105"/>
      <c r="T19" s="230"/>
      <c r="U19" s="1118"/>
      <c r="V19" s="1120"/>
      <c r="W19" s="1120"/>
      <c r="X19" s="341">
        <v>0</v>
      </c>
      <c r="Y19" s="341">
        <v>0.25</v>
      </c>
      <c r="Z19" s="341">
        <v>0</v>
      </c>
      <c r="AA19" s="341">
        <v>0.15</v>
      </c>
      <c r="AB19" s="341">
        <v>0</v>
      </c>
      <c r="AC19" s="341">
        <v>0.1</v>
      </c>
      <c r="AD19" s="341">
        <v>0</v>
      </c>
      <c r="AE19" s="341">
        <v>0.25</v>
      </c>
      <c r="AF19" s="341">
        <v>0</v>
      </c>
      <c r="AG19" s="341">
        <v>0.15</v>
      </c>
      <c r="AH19" s="1122"/>
      <c r="AI19" s="1125"/>
      <c r="AJ19" s="1125"/>
      <c r="AK19" s="367" t="s">
        <v>189</v>
      </c>
      <c r="AL19" s="368" t="s">
        <v>39</v>
      </c>
      <c r="AM19" s="369" t="s">
        <v>561</v>
      </c>
      <c r="AN19" s="370" t="s">
        <v>562</v>
      </c>
      <c r="AO19" s="367" t="s">
        <v>189</v>
      </c>
      <c r="AP19" s="368" t="s">
        <v>39</v>
      </c>
      <c r="AQ19" s="1056"/>
      <c r="AR19" s="1091"/>
      <c r="AS19" s="1093"/>
      <c r="AT19" s="1086"/>
      <c r="AU19" s="1095"/>
      <c r="AV19" s="230"/>
      <c r="AW19" s="1107"/>
      <c r="AX19" s="1109"/>
      <c r="AY19" s="1109"/>
      <c r="AZ19" s="1109"/>
      <c r="BA19" s="1169"/>
      <c r="BB19" s="1089"/>
      <c r="BC19" s="342"/>
      <c r="BD19" s="342"/>
      <c r="BE19" s="343"/>
      <c r="BF19" s="1159" t="s">
        <v>799</v>
      </c>
      <c r="BG19" s="1159"/>
      <c r="BH19" s="1159"/>
      <c r="BI19" s="1159"/>
      <c r="BJ19" s="1160"/>
      <c r="BK19" s="344"/>
      <c r="BL19" s="427" t="s">
        <v>636</v>
      </c>
      <c r="BM19" s="428" t="s">
        <v>637</v>
      </c>
      <c r="BN19" s="428" t="s">
        <v>638</v>
      </c>
      <c r="BO19" s="428" t="s">
        <v>639</v>
      </c>
      <c r="BP19" s="428" t="s">
        <v>640</v>
      </c>
      <c r="BQ19" s="429" t="s">
        <v>641</v>
      </c>
      <c r="BR19" s="338"/>
      <c r="BS19" s="371" t="s">
        <v>644</v>
      </c>
      <c r="BT19" s="372" t="s">
        <v>729</v>
      </c>
      <c r="BU19" s="373" t="s">
        <v>730</v>
      </c>
      <c r="BV19" s="344"/>
      <c r="BW19" s="345" t="s">
        <v>629</v>
      </c>
      <c r="BX19" s="346" t="s">
        <v>630</v>
      </c>
      <c r="BY19" s="346" t="s">
        <v>631</v>
      </c>
      <c r="BZ19" s="346" t="s">
        <v>632</v>
      </c>
      <c r="CA19" s="346" t="s">
        <v>629</v>
      </c>
      <c r="CB19" s="346" t="s">
        <v>630</v>
      </c>
      <c r="CC19" s="346" t="s">
        <v>631</v>
      </c>
      <c r="CD19" s="346" t="s">
        <v>632</v>
      </c>
      <c r="CE19" s="346" t="s">
        <v>629</v>
      </c>
      <c r="CF19" s="346" t="s">
        <v>630</v>
      </c>
      <c r="CG19" s="346" t="s">
        <v>631</v>
      </c>
      <c r="CH19" s="346" t="s">
        <v>632</v>
      </c>
      <c r="CI19" s="346" t="s">
        <v>629</v>
      </c>
      <c r="CJ19" s="346" t="s">
        <v>630</v>
      </c>
      <c r="CK19" s="346" t="s">
        <v>631</v>
      </c>
      <c r="CL19" s="346" t="s">
        <v>632</v>
      </c>
      <c r="CM19" s="346" t="s">
        <v>629</v>
      </c>
      <c r="CN19" s="346" t="s">
        <v>630</v>
      </c>
      <c r="CO19" s="346" t="s">
        <v>631</v>
      </c>
      <c r="CP19" s="354" t="s">
        <v>632</v>
      </c>
      <c r="CQ19" s="1051"/>
      <c r="CR19" s="347"/>
      <c r="CS19" s="1776" t="s">
        <v>629</v>
      </c>
      <c r="CT19" s="1777" t="s">
        <v>630</v>
      </c>
      <c r="CU19" s="1777" t="s">
        <v>631</v>
      </c>
      <c r="CV19" s="1777" t="s">
        <v>632</v>
      </c>
      <c r="CW19" s="1778" t="s">
        <v>629</v>
      </c>
      <c r="CX19" s="1778"/>
      <c r="CY19" s="1778" t="s">
        <v>630</v>
      </c>
      <c r="CZ19" s="1778"/>
      <c r="DA19" s="1777" t="s">
        <v>629</v>
      </c>
      <c r="DB19" s="1777" t="s">
        <v>630</v>
      </c>
      <c r="DC19" s="1777" t="s">
        <v>631</v>
      </c>
      <c r="DD19" s="1777" t="s">
        <v>632</v>
      </c>
      <c r="DE19" s="1777" t="s">
        <v>629</v>
      </c>
      <c r="DF19" s="1777" t="s">
        <v>630</v>
      </c>
      <c r="DG19" s="1777" t="s">
        <v>631</v>
      </c>
      <c r="DH19" s="1777" t="s">
        <v>632</v>
      </c>
      <c r="DI19" s="1777" t="s">
        <v>629</v>
      </c>
      <c r="DJ19" s="1777" t="s">
        <v>630</v>
      </c>
      <c r="DK19" s="1777" t="s">
        <v>631</v>
      </c>
      <c r="DL19" s="1777" t="s">
        <v>632</v>
      </c>
      <c r="DM19" s="1777" t="s">
        <v>629</v>
      </c>
      <c r="DN19" s="1777" t="s">
        <v>630</v>
      </c>
      <c r="DO19" s="1777" t="s">
        <v>631</v>
      </c>
      <c r="DP19" s="1777" t="s">
        <v>632</v>
      </c>
      <c r="DQ19" s="1779"/>
      <c r="DR19" s="337"/>
      <c r="DS19" s="415" t="s">
        <v>5</v>
      </c>
      <c r="DT19" s="416" t="s">
        <v>431</v>
      </c>
      <c r="DU19" s="416" t="s">
        <v>425</v>
      </c>
      <c r="DV19" s="416" t="s">
        <v>426</v>
      </c>
    </row>
    <row r="20" spans="2:126" s="247" customFormat="1" ht="47.25" customHeight="1" x14ac:dyDescent="0.25">
      <c r="B20" s="1283" t="s">
        <v>1839</v>
      </c>
      <c r="C20" s="889">
        <v>1</v>
      </c>
      <c r="D20" s="892" t="s">
        <v>609</v>
      </c>
      <c r="E20" s="895" t="s">
        <v>960</v>
      </c>
      <c r="F20" s="898" t="s">
        <v>987</v>
      </c>
      <c r="G20" s="899" t="s">
        <v>1065</v>
      </c>
      <c r="H20" s="930" t="s">
        <v>2262</v>
      </c>
      <c r="I20" s="433" t="s">
        <v>1078</v>
      </c>
      <c r="J20" s="903" t="str">
        <f>IF(G20="","",(CONCATENATE("Posibilidad de afectación ",G20," ",H20," ",I20," ",I21," ",I22," ",I23," ",I24)))</f>
        <v xml:space="preserve">Posibilidad de afectación económica y reputacional por sanciones o multas en la pérdida de competencias por el vencimiento en la liquidación de los convenios, debido a la falta del seguimiento, monitoreo y/o el análisis oportuno.   </v>
      </c>
      <c r="K20" s="906" t="s">
        <v>268</v>
      </c>
      <c r="L20" s="907" t="s">
        <v>770</v>
      </c>
      <c r="M20" s="228"/>
      <c r="N20" s="910" t="s">
        <v>610</v>
      </c>
      <c r="O20" s="913">
        <f>IF(ISERROR(VLOOKUP($N20,Listas!$E$20:$F$24,2,FALSE)),"",(VLOOKUP($N20,Listas!$E$20:$F$24,2,FALSE)))</f>
        <v>0.8</v>
      </c>
      <c r="P20" s="914" t="str">
        <f>IF(ISERROR(VLOOKUP($O20,Listas!$E$3:$F$7,2,FALSE)),"",(VLOOKUP($O20,Listas!$E$3:$F$7,2,FALSE)))</f>
        <v>ALTA</v>
      </c>
      <c r="Q20" s="915" t="s">
        <v>568</v>
      </c>
      <c r="R20" s="914">
        <f>IF(ISERROR(VLOOKUP($Q20,Listas!$E$28:$F$35,2,FALSE)),"",(VLOOKUP($Q20,Listas!$E$28:$F$35,2,FALSE)))</f>
        <v>1</v>
      </c>
      <c r="S20" s="916" t="str">
        <f t="shared" ref="S20" si="0">IF(O20="","",(CONCATENATE("R.INHERENTE
",(IF(AND($O20=0.2,$R20=0.2),1,(IF(AND($O20=0.2,$R20=0.4),6,(IF(AND($O20=0.2,$R20=0.6),11,(IF(AND($O20=0.2,$R20=0.8),16,(IF(AND($O20=0.2,$R20=1),21,(IF(AND($O20=0.4,$R20=0.2),2,(IF(AND($O20=0.4,$R20=0.4),7,(IF(AND($O20=0.4,$R20=0.6),12,(IF(AND($O20=0.4,$R20=0.8),17,(IF(AND($O20=0.4,$R20=1),22,(IF(AND($O20=0.6,$R20=0.2),3,(IF(AND($O20=0.6,$R20=0.4),8,(IF(AND($O20=0.6,$R20=0.6),13,(IF(AND($O20=0.6,$R20=0.8),18,(IF(AND($O20=0.6,$R20=1),23,(IF(AND($O20=0.8,$R20=0.2),4,(IF(AND($O20=0.8,$R20=0.4),9,(IF(AND($O20=0.8,$R20=0.6),14,(IF(AND($O20=0.8,$R20=0.8),19,(IF(AND($O20=0.8,$R20=1),24,(IF(AND($O20=1,$R20=0.2),5,(IF(AND($O20=1,$R20=0.4),10,(IF(AND($O20=1,$R20=0.6),15,(IF(AND($O20=1,$R20=0.8),20,(IF(AND($O20=1,$R20=1),25,"")))))))))))))))))))))))))))))))))))))))))))))))))))))</f>
        <v>R.INHERENTE
24</v>
      </c>
      <c r="T20" s="228">
        <f>+VLOOKUP($S20,Listas!$D$112:$E$136,2,FALSE)</f>
        <v>24</v>
      </c>
      <c r="U20" s="436" t="s">
        <v>1124</v>
      </c>
      <c r="V20" s="437" t="s">
        <v>702</v>
      </c>
      <c r="W20" s="437"/>
      <c r="X20" s="859">
        <v>25</v>
      </c>
      <c r="Y20" s="860"/>
      <c r="Z20" s="859"/>
      <c r="AA20" s="860"/>
      <c r="AB20" s="859"/>
      <c r="AC20" s="860"/>
      <c r="AD20" s="859"/>
      <c r="AE20" s="860"/>
      <c r="AF20" s="859">
        <v>15</v>
      </c>
      <c r="AG20" s="860"/>
      <c r="AH20" s="348">
        <f t="shared" ref="AH20:AH24" si="1">X20+Z20+AB20+AD20+AF20</f>
        <v>40</v>
      </c>
      <c r="AI20" s="326">
        <v>0.48</v>
      </c>
      <c r="AJ20" s="327"/>
      <c r="AK20" s="861" t="s">
        <v>189</v>
      </c>
      <c r="AL20" s="862"/>
      <c r="AM20" s="863" t="s">
        <v>563</v>
      </c>
      <c r="AN20" s="864"/>
      <c r="AO20" s="861" t="s">
        <v>189</v>
      </c>
      <c r="AP20" s="862"/>
      <c r="AQ20" s="443" t="s">
        <v>1082</v>
      </c>
      <c r="AR20" s="431" t="s">
        <v>587</v>
      </c>
      <c r="AS20" s="447" t="s">
        <v>1083</v>
      </c>
      <c r="AT20" s="448" t="s">
        <v>1079</v>
      </c>
      <c r="AU20" s="449" t="s">
        <v>1080</v>
      </c>
      <c r="AV20" s="248">
        <f>+(IF(AND($AW20&gt;0,$AW20&lt;=0.2),0.2,(IF(AND($AW20&gt;0.2,$AW20&lt;=0.4),0.4,(IF(AND($AW20&gt;0.4,$AW20&lt;=0.6),0.6,(IF(AND($AW20&gt;0.6,$AW20&lt;=0.8),0.8,(IF($AW20&gt;0.8,1,""))))))))))</f>
        <v>0.4</v>
      </c>
      <c r="AW20" s="865">
        <f>+MIN(AI20:AI24)</f>
        <v>0.28799999999999998</v>
      </c>
      <c r="AX20" s="868" t="str">
        <f t="shared" ref="AX20:AX80" si="2">+(IF($AV20=0.2,"MUY BAJA",(IF($AV20=0.4,"BAJA",(IF($AV20=0.6,"MEDIA",(IF($AV20=0.8,"ALTA",(IF($AV20=1,"MUY ALTA",""))))))))))</f>
        <v>BAJA</v>
      </c>
      <c r="AY20" s="871">
        <f>+MIN(AJ20:AJ24)</f>
        <v>0.8</v>
      </c>
      <c r="AZ20" s="868" t="str">
        <f t="shared" ref="AZ20:AZ80" si="3">+(IF($BC20=0.2,"MUY BAJA",(IF($BC20=0.4,"BAJA",(IF($BC20=0.6,"MEDIA",(IF($BC20=0.8,"ALTA",(IF($BC20=1,"MUY ALTA",""))))))))))</f>
        <v>ALTA</v>
      </c>
      <c r="BA20" s="874" t="str">
        <f t="shared" ref="BA20:BA80" si="4">IF($AV20="","",(CONCATENATE("R.RESIDUAL
",(IF(AND($AV20=0.2,$BC20=0.2),1,(IF(AND($AV20=0.2,$BC20=0.4),6,(IF(AND($AV20=0.2,$BC20=0.6),11,(IF(AND($AV20=0.2,$BC20=0.8),16,(IF(AND($AV20=0.2,$BC20=1),21,(IF(AND($AV20=0.4,$BC20=0.2),2,(IF(AND($AV20=0.4,$BC20=0.4),7,(IF(AND($AV20=0.4,$BC20=0.6),12,(IF(AND($AV20=0.4,$BC20=0.8),17,(IF(AND($AV20=0.4,$BC20=1),22,(IF(AND($AV20=0.6,$BC20=0.2),3,(IF(AND($AV20=0.6,$BC20=0.4),8,(IF(AND($AV20=0.6,$BC20=0.6),13,(IF(AND($AV20=0.6,$BC20=0.8),18,(IF(AND($AV20=0.6,$BC20=1),23,(IF(AND($AV20=0.8,$BC20=0.2),4,(IF(AND($AV20=0.8,$BC20=0.4),9,(IF(AND($AV20=0.8,$BC20=0.6),14,(IF(AND($AV20=0.8,$BC20=0.8),19,(IF(AND($AV20=0.8,$BC20=1),24,(IF(AND($AV20=1,$BC20=0.2),5,(IF(AND($AV20=1,$BC20=0.4),10,(IF(AND($AV20=1,$BC20=0.6),15,(IF(AND($AV20=1,$BC20=0.8),20,(IF(AND($AV20=1,$BC20=1),25,"")))))))))))))))))))))))))))))))))))))))))))))))))))))</f>
        <v>R.RESIDUAL
17</v>
      </c>
      <c r="BB20" s="877" t="s">
        <v>703</v>
      </c>
      <c r="BC20" s="248">
        <f>+(IF(AND($AY20&gt;0,$AY20&lt;=0.2),0.2,(IF(AND($AY20&gt;0.2,$AY20&lt;=0.4),0.4,(IF(AND($AY20&gt;0.4,$AY20&lt;=0.6),0.6,(IF(AND($AY20&gt;0.6,$AY20&lt;=0.8),0.8,(IF($AY20&gt;0.8,1,""))))))))))</f>
        <v>0.8</v>
      </c>
      <c r="BD20" s="230">
        <f>+VLOOKUP($BA20,Listas!$F$112:$G$136,2,FALSE)</f>
        <v>17</v>
      </c>
      <c r="BE20" s="317">
        <v>1</v>
      </c>
      <c r="BF20" s="231" t="str">
        <f>IF(ISERROR(IF(S20="R.INHERENTE
5","R. INHERENTE",(IF(BA20="R.RESIDUAL
5","R. RESIDUAL"," ")))),"",(IF(S20="R.INHERENTE
5","R. INHERENTE",(IF(BA20="R.RESIDUAL
5","R. RESIDUAL"," ")))))</f>
        <v xml:space="preserve"> </v>
      </c>
      <c r="BG20" s="232" t="str">
        <f>IF(ISERROR(IF(S20="R.INHERENTE
10","R. INHERENTE",(IF(BA20="R.RESIDUAL
10","R. RESIDUAL"," ")))),"",(IF(S20="R.INHERENTE
10","R. INHERENTE",(IF(BA20="R.RESIDUAL
10","R. RESIDUAL"," ")))))</f>
        <v xml:space="preserve"> </v>
      </c>
      <c r="BH20" s="232" t="str">
        <f>IF(ISERROR(IF(S20="R.INHERENTE
15","R. INHERENTE",(IF(BA20="R.RESIDUAL
15","R. RESIDUAL"," ")))),"",(IF(S20="R.INHERENTE
15","R. INHERENTE",(IF(BA20="R.RESIDUAL
15","R. RESIDUAL"," ")))))</f>
        <v xml:space="preserve"> </v>
      </c>
      <c r="BI20" s="232" t="str">
        <f>IF(ISERROR(IF(S20="R.INHERENTE
20","R. INHERENTE",(IF(BA20="R.RESIDUAL
20","R. RESIDUAL"," ")))),"",(IF(S20="R.INHERENTE
20","R. INHERENTE",(IF(BA20="R.RESIDUAL
20","R. RESIDUAL"," ")))))</f>
        <v xml:space="preserve"> </v>
      </c>
      <c r="BJ20" s="233" t="str">
        <f>IF(ISERROR(IF(S20="R.INHERENTE
25","R. INHERENTE",(IF(BA20="R.RESIDUAL
25","R. RESIDUAL"," ")))),"",(IF(S20="R.INHERENTE
25","R. INHERENTE",(IF(BA20="R.RESIDUAL
25","R. RESIDUAL"," ")))))</f>
        <v xml:space="preserve"> </v>
      </c>
      <c r="BK20" s="234"/>
      <c r="BL20" s="847" t="s">
        <v>1085</v>
      </c>
      <c r="BM20" s="850" t="s">
        <v>1079</v>
      </c>
      <c r="BN20" s="881">
        <v>45046</v>
      </c>
      <c r="BO20" s="881">
        <v>45290</v>
      </c>
      <c r="BP20" s="884" t="s">
        <v>1086</v>
      </c>
      <c r="BQ20" s="1031" t="s">
        <v>648</v>
      </c>
      <c r="BR20" s="314"/>
      <c r="BS20" s="847" t="s">
        <v>1108</v>
      </c>
      <c r="BT20" s="850" t="s">
        <v>1109</v>
      </c>
      <c r="BU20" s="853" t="s">
        <v>1109</v>
      </c>
      <c r="BV20" s="229"/>
      <c r="BW20" s="1764" t="s">
        <v>2325</v>
      </c>
      <c r="BX20" s="1765" t="s">
        <v>2326</v>
      </c>
      <c r="BY20" s="1766" t="s">
        <v>2327</v>
      </c>
      <c r="BZ20" s="833"/>
      <c r="CA20" s="833" t="s">
        <v>189</v>
      </c>
      <c r="CB20" s="833" t="s">
        <v>189</v>
      </c>
      <c r="CC20" s="833" t="s">
        <v>189</v>
      </c>
      <c r="CD20" s="833"/>
      <c r="CE20" s="833" t="s">
        <v>189</v>
      </c>
      <c r="CF20" s="833" t="s">
        <v>189</v>
      </c>
      <c r="CG20" s="833" t="s">
        <v>189</v>
      </c>
      <c r="CH20" s="833"/>
      <c r="CI20" s="833" t="s">
        <v>39</v>
      </c>
      <c r="CJ20" s="833" t="s">
        <v>39</v>
      </c>
      <c r="CK20" s="833" t="s">
        <v>39</v>
      </c>
      <c r="CL20" s="833"/>
      <c r="CM20" s="833" t="s">
        <v>189</v>
      </c>
      <c r="CN20" s="833" t="s">
        <v>189</v>
      </c>
      <c r="CO20" s="833" t="s">
        <v>189</v>
      </c>
      <c r="CP20" s="833"/>
      <c r="CQ20" s="1773" t="s">
        <v>2328</v>
      </c>
      <c r="CR20" s="249"/>
      <c r="CS20" s="1764" t="s">
        <v>2325</v>
      </c>
      <c r="CT20" s="1765" t="s">
        <v>2326</v>
      </c>
      <c r="CU20" s="1766" t="s">
        <v>2327</v>
      </c>
      <c r="CV20" s="1780"/>
      <c r="CW20" s="1781" t="s">
        <v>39</v>
      </c>
      <c r="CX20" s="1782"/>
      <c r="CY20" s="1781"/>
      <c r="CZ20" s="1782"/>
      <c r="DA20" s="1780" t="s">
        <v>189</v>
      </c>
      <c r="DB20" s="1780" t="s">
        <v>189</v>
      </c>
      <c r="DC20" s="1780" t="s">
        <v>189</v>
      </c>
      <c r="DD20" s="1780"/>
      <c r="DE20" s="1780" t="s">
        <v>189</v>
      </c>
      <c r="DF20" s="1780" t="s">
        <v>189</v>
      </c>
      <c r="DG20" s="1780" t="s">
        <v>189</v>
      </c>
      <c r="DH20" s="1780"/>
      <c r="DI20" s="1780" t="s">
        <v>39</v>
      </c>
      <c r="DJ20" s="1780" t="s">
        <v>39</v>
      </c>
      <c r="DK20" s="1780" t="s">
        <v>39</v>
      </c>
      <c r="DL20" s="1780"/>
      <c r="DM20" s="1780" t="s">
        <v>189</v>
      </c>
      <c r="DN20" s="1780" t="s">
        <v>189</v>
      </c>
      <c r="DO20" s="1780" t="s">
        <v>189</v>
      </c>
      <c r="DP20" s="1780"/>
      <c r="DQ20" s="1773" t="s">
        <v>2334</v>
      </c>
      <c r="DR20" s="246"/>
      <c r="DS20" s="417"/>
      <c r="DT20" s="418"/>
      <c r="DU20" s="418"/>
      <c r="DV20" s="419"/>
    </row>
    <row r="21" spans="2:126" s="247" customFormat="1" ht="47.25" customHeight="1" x14ac:dyDescent="0.25">
      <c r="B21" s="1284"/>
      <c r="C21" s="890"/>
      <c r="D21" s="893"/>
      <c r="E21" s="896"/>
      <c r="F21" s="896"/>
      <c r="G21" s="896"/>
      <c r="H21" s="896"/>
      <c r="I21" s="434" t="s">
        <v>1068</v>
      </c>
      <c r="J21" s="904"/>
      <c r="K21" s="896"/>
      <c r="L21" s="908"/>
      <c r="M21" s="228"/>
      <c r="N21" s="911"/>
      <c r="O21" s="896"/>
      <c r="P21" s="896"/>
      <c r="Q21" s="896"/>
      <c r="R21" s="896"/>
      <c r="S21" s="908"/>
      <c r="T21" s="228"/>
      <c r="U21" s="438" t="s">
        <v>1125</v>
      </c>
      <c r="V21" s="439" t="s">
        <v>702</v>
      </c>
      <c r="W21" s="439"/>
      <c r="X21" s="825">
        <v>25</v>
      </c>
      <c r="Y21" s="826"/>
      <c r="Z21" s="825"/>
      <c r="AA21" s="826"/>
      <c r="AB21" s="825"/>
      <c r="AC21" s="826"/>
      <c r="AD21" s="825"/>
      <c r="AE21" s="826"/>
      <c r="AF21" s="825">
        <v>15</v>
      </c>
      <c r="AG21" s="826"/>
      <c r="AH21" s="330">
        <f t="shared" si="1"/>
        <v>40</v>
      </c>
      <c r="AI21" s="322">
        <v>0.28799999999999998</v>
      </c>
      <c r="AJ21" s="323"/>
      <c r="AK21" s="827" t="s">
        <v>189</v>
      </c>
      <c r="AL21" s="828"/>
      <c r="AM21" s="829" t="s">
        <v>563</v>
      </c>
      <c r="AN21" s="830"/>
      <c r="AO21" s="827" t="s">
        <v>189</v>
      </c>
      <c r="AP21" s="828"/>
      <c r="AQ21" s="444" t="s">
        <v>1084</v>
      </c>
      <c r="AR21" s="432" t="s">
        <v>587</v>
      </c>
      <c r="AS21" s="450" t="s">
        <v>1093</v>
      </c>
      <c r="AT21" s="451" t="s">
        <v>1081</v>
      </c>
      <c r="AU21" s="452" t="s">
        <v>1080</v>
      </c>
      <c r="AV21" s="230"/>
      <c r="AW21" s="866"/>
      <c r="AX21" s="869"/>
      <c r="AY21" s="872"/>
      <c r="AZ21" s="869"/>
      <c r="BA21" s="875"/>
      <c r="BB21" s="878"/>
      <c r="BC21" s="316"/>
      <c r="BD21" s="235"/>
      <c r="BE21" s="317">
        <v>0.8</v>
      </c>
      <c r="BF21" s="236" t="str">
        <f>IF(ISERROR(IF(S20="R.INHERENTE
4","R. INHERENTE",(IF(BA20="R.RESIDUAL
4","R. RESIDUAL"," ")))),"",(IF(S20="R.INHERENTE
4","R. INHERENTE",(IF(BA20="R.RESIDUAL
4","R. RESIDUAL"," ")))))</f>
        <v xml:space="preserve"> </v>
      </c>
      <c r="BG21" s="237" t="str">
        <f>IF(ISERROR(IF(S20="R.INHERENTE
9","R. INHERENTE",(IF(BA20="R.RESIDUAL
9","R. RESIDUAL"," ")))),"",(IF(S20="R.INHERENTE
9","R. INHERENTE",(IF(BA20="R.RESIDUAL
9","R. RESIDUAL"," ")))))</f>
        <v xml:space="preserve"> </v>
      </c>
      <c r="BH21" s="238" t="str">
        <f>IF(ISERROR(IF(S20="R.INHERENTE
14","R. INHERENTE",(IF(BA20="R.RESIDUAL
14","R. RESIDUAL"," ")))),"",(IF(S20="R.INHERENTE
14","R. INHERENTE",(IF(BA20="R.RESIDUAL
14","R. RESIDUAL"," ")))))</f>
        <v xml:space="preserve"> </v>
      </c>
      <c r="BI21" s="238" t="str">
        <f>IF(ISERROR(IF(S20="R.INHERENTE
19","R. INHERENTE",(IF(BA20="R.RESIDUAL
19","R. RESIDUAL"," ")))),"",(IF(S20="R.INHERENTE
19","R. INHERENTE",(IF(BA20="R.RESIDUAL
19","R. RESIDUAL"," ")))))</f>
        <v xml:space="preserve"> </v>
      </c>
      <c r="BJ21" s="239" t="str">
        <f>IF(ISERROR(IF(S20="R.INHERENTE
24","R. INHERENTE",(IF(BA20="R.RESIDUAL
24","R. RESIDUAL"," ")))),"",(IF(S20="R.INHERENTE
24","R. INHERENTE",(IF(BA20="R.RESIDUAL
24","R. RESIDUAL"," ")))))</f>
        <v>R. INHERENTE</v>
      </c>
      <c r="BK21" s="234"/>
      <c r="BL21" s="848"/>
      <c r="BM21" s="882"/>
      <c r="BN21" s="882"/>
      <c r="BO21" s="882"/>
      <c r="BP21" s="851"/>
      <c r="BQ21" s="845"/>
      <c r="BR21" s="314"/>
      <c r="BS21" s="848"/>
      <c r="BT21" s="851"/>
      <c r="BU21" s="854"/>
      <c r="BV21" s="229"/>
      <c r="BW21" s="1767"/>
      <c r="BX21" s="1768"/>
      <c r="BY21" s="1769"/>
      <c r="BZ21" s="820"/>
      <c r="CA21" s="820"/>
      <c r="CB21" s="820"/>
      <c r="CC21" s="820"/>
      <c r="CD21" s="820"/>
      <c r="CE21" s="820"/>
      <c r="CF21" s="820"/>
      <c r="CG21" s="820"/>
      <c r="CH21" s="820"/>
      <c r="CI21" s="820"/>
      <c r="CJ21" s="820"/>
      <c r="CK21" s="820"/>
      <c r="CL21" s="820"/>
      <c r="CM21" s="820"/>
      <c r="CN21" s="820"/>
      <c r="CO21" s="820"/>
      <c r="CP21" s="820"/>
      <c r="CQ21" s="1774"/>
      <c r="CR21" s="249"/>
      <c r="CS21" s="1767"/>
      <c r="CT21" s="1768"/>
      <c r="CU21" s="1769"/>
      <c r="CV21" s="1010"/>
      <c r="CW21" s="960"/>
      <c r="CX21" s="959"/>
      <c r="CY21" s="960"/>
      <c r="CZ21" s="959"/>
      <c r="DA21" s="1010"/>
      <c r="DB21" s="1010"/>
      <c r="DC21" s="1010"/>
      <c r="DD21" s="1010"/>
      <c r="DE21" s="1010"/>
      <c r="DF21" s="1010"/>
      <c r="DG21" s="1010"/>
      <c r="DH21" s="1010"/>
      <c r="DI21" s="1010"/>
      <c r="DJ21" s="1010"/>
      <c r="DK21" s="1010"/>
      <c r="DL21" s="1010"/>
      <c r="DM21" s="1010"/>
      <c r="DN21" s="1010"/>
      <c r="DO21" s="1010"/>
      <c r="DP21" s="1010"/>
      <c r="DQ21" s="1774"/>
      <c r="DR21" s="246"/>
      <c r="DS21" s="420"/>
      <c r="DT21" s="421"/>
      <c r="DU21" s="421"/>
      <c r="DV21" s="422"/>
    </row>
    <row r="22" spans="2:126" s="247" customFormat="1" ht="47.25" customHeight="1" x14ac:dyDescent="0.25">
      <c r="B22" s="1284"/>
      <c r="C22" s="890"/>
      <c r="D22" s="893"/>
      <c r="E22" s="896"/>
      <c r="F22" s="896"/>
      <c r="G22" s="896"/>
      <c r="H22" s="896"/>
      <c r="I22" s="434"/>
      <c r="J22" s="904"/>
      <c r="K22" s="896"/>
      <c r="L22" s="908"/>
      <c r="M22" s="228"/>
      <c r="N22" s="911"/>
      <c r="O22" s="896"/>
      <c r="P22" s="896"/>
      <c r="Q22" s="896"/>
      <c r="R22" s="896"/>
      <c r="S22" s="908"/>
      <c r="T22" s="228"/>
      <c r="U22" s="438"/>
      <c r="V22" s="439"/>
      <c r="W22" s="439"/>
      <c r="X22" s="825"/>
      <c r="Y22" s="826"/>
      <c r="Z22" s="825"/>
      <c r="AA22" s="826"/>
      <c r="AB22" s="825"/>
      <c r="AC22" s="826"/>
      <c r="AD22" s="825"/>
      <c r="AE22" s="826"/>
      <c r="AF22" s="825"/>
      <c r="AG22" s="826"/>
      <c r="AH22" s="330">
        <f t="shared" si="1"/>
        <v>0</v>
      </c>
      <c r="AI22" s="322"/>
      <c r="AJ22" s="323">
        <v>0.8</v>
      </c>
      <c r="AK22" s="827"/>
      <c r="AL22" s="828"/>
      <c r="AM22" s="829"/>
      <c r="AN22" s="830"/>
      <c r="AO22" s="827"/>
      <c r="AP22" s="828"/>
      <c r="AQ22" s="444"/>
      <c r="AR22" s="432"/>
      <c r="AS22" s="450"/>
      <c r="AT22" s="451"/>
      <c r="AU22" s="452"/>
      <c r="AV22" s="230"/>
      <c r="AW22" s="866"/>
      <c r="AX22" s="869"/>
      <c r="AY22" s="872"/>
      <c r="AZ22" s="869"/>
      <c r="BA22" s="875"/>
      <c r="BB22" s="878"/>
      <c r="BC22" s="316"/>
      <c r="BD22" s="235"/>
      <c r="BE22" s="317">
        <v>0.60000000000000009</v>
      </c>
      <c r="BF22" s="236" t="str">
        <f>IF(ISERROR(IF(S20="R.INHERENTE
3","R. INHERENTE",(IF(BA20="R.RESIDUAL
3","R. RESIDUAL"," ")))),"",(IF(S20="R.INHERENTE
3","R. INHERENTE",(IF(BA20="R.RESIDUAL
3","R. RESIDUAL"," ")))))</f>
        <v xml:space="preserve"> </v>
      </c>
      <c r="BG22" s="237" t="str">
        <f>IF(ISERROR(IF(S20="R.INHERENTE
8","R. INHERENTE",(IF(BA20="R.RESIDUAL
8","R. RESIDUAL"," ")))),"",(IF(S20="R.INHERENTE
8","R. INHERENTE",(IF(BA20="R.RESIDUAL
8","R. RESIDUAL"," ")))))</f>
        <v xml:space="preserve"> </v>
      </c>
      <c r="BH22" s="237" t="str">
        <f>IF(ISERROR(IF(S20="R.INHERENTE
13","R. INHERENTE",(IF(BA20="R.RESIDUAL
13","R. RESIDUAL"," ")))),"",(IF(S20="R.INHERENTE
13","R. INHERENTE",(IF(BA20="R.RESIDUAL
13","R. RESIDUAL"," ")))))</f>
        <v xml:space="preserve"> </v>
      </c>
      <c r="BI22" s="238" t="str">
        <f>IF(ISERROR(IF(S20="R.INHERENTE
18","R. INHERENTE",(IF(BA20="R.RESIDUAL
18","R. RESIDUAL"," ")))),"",(IF(S20="R.INHERENTE
18","R. INHERENTE",(IF(BA20="R.RESIDUAL
18","R. RESIDUAL"," ")))))</f>
        <v xml:space="preserve"> </v>
      </c>
      <c r="BJ22" s="239" t="str">
        <f>IF(ISERROR(IF(S20="R.INHERENTE
23","R. INHERENTE",(IF(BA20="R.RESIDUAL
23","R. RESIDUAL"," ")))),"",(IF(S20="R.INHERENTE
23","R. INHERENTE",(IF(BA20="R.RESIDUAL
23","R. RESIDUAL"," ")))))</f>
        <v xml:space="preserve"> </v>
      </c>
      <c r="BK22" s="234"/>
      <c r="BL22" s="848"/>
      <c r="BM22" s="882"/>
      <c r="BN22" s="882"/>
      <c r="BO22" s="882"/>
      <c r="BP22" s="851"/>
      <c r="BQ22" s="845"/>
      <c r="BR22" s="314"/>
      <c r="BS22" s="848"/>
      <c r="BT22" s="851"/>
      <c r="BU22" s="854"/>
      <c r="BV22" s="229"/>
      <c r="BW22" s="1767"/>
      <c r="BX22" s="1768"/>
      <c r="BY22" s="1769"/>
      <c r="BZ22" s="820"/>
      <c r="CA22" s="820"/>
      <c r="CB22" s="820"/>
      <c r="CC22" s="820"/>
      <c r="CD22" s="820"/>
      <c r="CE22" s="820"/>
      <c r="CF22" s="820"/>
      <c r="CG22" s="820"/>
      <c r="CH22" s="820"/>
      <c r="CI22" s="820"/>
      <c r="CJ22" s="820"/>
      <c r="CK22" s="820"/>
      <c r="CL22" s="820"/>
      <c r="CM22" s="820"/>
      <c r="CN22" s="820"/>
      <c r="CO22" s="820"/>
      <c r="CP22" s="820"/>
      <c r="CQ22" s="1774"/>
      <c r="CR22" s="249"/>
      <c r="CS22" s="1767"/>
      <c r="CT22" s="1768"/>
      <c r="CU22" s="1769"/>
      <c r="CV22" s="1010"/>
      <c r="CW22" s="960"/>
      <c r="CX22" s="959"/>
      <c r="CY22" s="960"/>
      <c r="CZ22" s="959"/>
      <c r="DA22" s="1010"/>
      <c r="DB22" s="1010"/>
      <c r="DC22" s="1010"/>
      <c r="DD22" s="1010"/>
      <c r="DE22" s="1010"/>
      <c r="DF22" s="1010"/>
      <c r="DG22" s="1010"/>
      <c r="DH22" s="1010"/>
      <c r="DI22" s="1010"/>
      <c r="DJ22" s="1010"/>
      <c r="DK22" s="1010"/>
      <c r="DL22" s="1010"/>
      <c r="DM22" s="1010"/>
      <c r="DN22" s="1010"/>
      <c r="DO22" s="1010"/>
      <c r="DP22" s="1010"/>
      <c r="DQ22" s="1774"/>
      <c r="DR22" s="246"/>
      <c r="DS22" s="420"/>
      <c r="DT22" s="421"/>
      <c r="DU22" s="421"/>
      <c r="DV22" s="422"/>
    </row>
    <row r="23" spans="2:126" s="247" customFormat="1" ht="47.25" customHeight="1" x14ac:dyDescent="0.25">
      <c r="B23" s="1284"/>
      <c r="C23" s="890"/>
      <c r="D23" s="893"/>
      <c r="E23" s="896"/>
      <c r="F23" s="896"/>
      <c r="G23" s="896"/>
      <c r="H23" s="896"/>
      <c r="I23" s="434"/>
      <c r="J23" s="904"/>
      <c r="K23" s="896"/>
      <c r="L23" s="908"/>
      <c r="M23" s="228"/>
      <c r="N23" s="911"/>
      <c r="O23" s="896"/>
      <c r="P23" s="896"/>
      <c r="Q23" s="896"/>
      <c r="R23" s="896"/>
      <c r="S23" s="908"/>
      <c r="T23" s="228"/>
      <c r="U23" s="440"/>
      <c r="V23" s="439"/>
      <c r="W23" s="439"/>
      <c r="X23" s="825"/>
      <c r="Y23" s="826"/>
      <c r="Z23" s="825"/>
      <c r="AA23" s="826"/>
      <c r="AB23" s="825"/>
      <c r="AC23" s="826"/>
      <c r="AD23" s="825"/>
      <c r="AE23" s="826"/>
      <c r="AF23" s="825"/>
      <c r="AG23" s="826"/>
      <c r="AH23" s="330">
        <f t="shared" si="1"/>
        <v>0</v>
      </c>
      <c r="AI23" s="322"/>
      <c r="AJ23" s="323"/>
      <c r="AK23" s="827"/>
      <c r="AL23" s="828"/>
      <c r="AM23" s="829"/>
      <c r="AN23" s="830"/>
      <c r="AO23" s="827"/>
      <c r="AP23" s="828"/>
      <c r="AQ23" s="444"/>
      <c r="AR23" s="432"/>
      <c r="AS23" s="450"/>
      <c r="AT23" s="451"/>
      <c r="AU23" s="452"/>
      <c r="AV23" s="230"/>
      <c r="AW23" s="866"/>
      <c r="AX23" s="869"/>
      <c r="AY23" s="872"/>
      <c r="AZ23" s="869"/>
      <c r="BA23" s="875"/>
      <c r="BB23" s="878"/>
      <c r="BC23" s="316"/>
      <c r="BD23" s="235"/>
      <c r="BE23" s="317">
        <v>0.4</v>
      </c>
      <c r="BF23" s="240" t="str">
        <f>IF(ISERROR(IF(S20="R.INHERENTE
2","R. INHERENTE",(IF(BA20="R.RESIDUAL
2","R. RESIDUAL"," ")))),"",(IF(S20="R.INHERENTE
2","R. INHERENTE",(IF(BA20="R.RESIDUAL
2","R. RESIDUAL"," ")))))</f>
        <v xml:space="preserve"> </v>
      </c>
      <c r="BG23" s="237" t="str">
        <f>IF(ISERROR(IF(S20="R.INHERENTE
7","R. INHERENTE",(IF(BA20="R.RESIDUAL
7","R. RESIDUAL"," ")))),"",(IF(S20="R.INHERENTE
7","R. INHERENTE",(IF(BA20="R.RESIDUAL
7","R. RESIDUAL"," ")))))</f>
        <v xml:space="preserve"> </v>
      </c>
      <c r="BH23" s="237" t="str">
        <f>IF(ISERROR(IF(S20="R.INHERENTE
12","R. INHERENTE",(IF(BA20="R.RESIDUAL
12","R. RESIDUAL"," ")))),"",(IF(S20="R.INHERENTE
12","R. INHERENTE",(IF(BA20="R.RESIDUAL
12","R. RESIDUAL"," ")))))</f>
        <v xml:space="preserve"> </v>
      </c>
      <c r="BI23" s="238" t="str">
        <f>IF(ISERROR(IF(S20="R.INHERENTE
17","R. INHERENTE",(IF(BA20="R.RESIDUAL
17","R. RESIDUAL"," ")))),"",(IF(S20="R.INHERENTE
17","R. INHERENTE",(IF(BA20="R.RESIDUAL
17","R. RESIDUAL"," ")))))</f>
        <v>R. RESIDUAL</v>
      </c>
      <c r="BJ23" s="239" t="str">
        <f>IF(ISERROR(IF(S20="R.INHERENTE
22","R. INHERENTE",(IF(BA20="R.RESIDUAL
22","R. RESIDUAL"," ")))),"",(IF(S20="R.INHERENTE
22","R. INHERENTE",(IF(BA20="R.RESIDUAL
22","R. RESIDUAL"," ")))))</f>
        <v xml:space="preserve"> </v>
      </c>
      <c r="BK23" s="234"/>
      <c r="BL23" s="848"/>
      <c r="BM23" s="882"/>
      <c r="BN23" s="882"/>
      <c r="BO23" s="882"/>
      <c r="BP23" s="851"/>
      <c r="BQ23" s="845"/>
      <c r="BR23" s="314"/>
      <c r="BS23" s="848"/>
      <c r="BT23" s="851"/>
      <c r="BU23" s="854"/>
      <c r="BV23" s="229"/>
      <c r="BW23" s="1767"/>
      <c r="BX23" s="1768"/>
      <c r="BY23" s="1769"/>
      <c r="BZ23" s="820"/>
      <c r="CA23" s="820"/>
      <c r="CB23" s="820"/>
      <c r="CC23" s="820"/>
      <c r="CD23" s="820"/>
      <c r="CE23" s="820"/>
      <c r="CF23" s="820"/>
      <c r="CG23" s="820"/>
      <c r="CH23" s="820"/>
      <c r="CI23" s="820"/>
      <c r="CJ23" s="820"/>
      <c r="CK23" s="820"/>
      <c r="CL23" s="820"/>
      <c r="CM23" s="820"/>
      <c r="CN23" s="820"/>
      <c r="CO23" s="820"/>
      <c r="CP23" s="820"/>
      <c r="CQ23" s="1774"/>
      <c r="CR23" s="249"/>
      <c r="CS23" s="1767"/>
      <c r="CT23" s="1768"/>
      <c r="CU23" s="1769"/>
      <c r="CV23" s="1010"/>
      <c r="CW23" s="960"/>
      <c r="CX23" s="959"/>
      <c r="CY23" s="960"/>
      <c r="CZ23" s="959"/>
      <c r="DA23" s="1010"/>
      <c r="DB23" s="1010"/>
      <c r="DC23" s="1010"/>
      <c r="DD23" s="1010"/>
      <c r="DE23" s="1010"/>
      <c r="DF23" s="1010"/>
      <c r="DG23" s="1010"/>
      <c r="DH23" s="1010"/>
      <c r="DI23" s="1010"/>
      <c r="DJ23" s="1010"/>
      <c r="DK23" s="1010"/>
      <c r="DL23" s="1010"/>
      <c r="DM23" s="1010"/>
      <c r="DN23" s="1010"/>
      <c r="DO23" s="1010"/>
      <c r="DP23" s="1010"/>
      <c r="DQ23" s="1774"/>
      <c r="DR23" s="246"/>
      <c r="DS23" s="420"/>
      <c r="DT23" s="421"/>
      <c r="DU23" s="421"/>
      <c r="DV23" s="422"/>
    </row>
    <row r="24" spans="2:126" s="247" customFormat="1" ht="47.25" customHeight="1" thickBot="1" x14ac:dyDescent="0.3">
      <c r="B24" s="1285"/>
      <c r="C24" s="891"/>
      <c r="D24" s="894"/>
      <c r="E24" s="897"/>
      <c r="F24" s="897"/>
      <c r="G24" s="897"/>
      <c r="H24" s="897"/>
      <c r="I24" s="435"/>
      <c r="J24" s="905"/>
      <c r="K24" s="897"/>
      <c r="L24" s="909"/>
      <c r="M24" s="228"/>
      <c r="N24" s="912"/>
      <c r="O24" s="897"/>
      <c r="P24" s="897"/>
      <c r="Q24" s="897"/>
      <c r="R24" s="897"/>
      <c r="S24" s="909"/>
      <c r="T24" s="228"/>
      <c r="U24" s="441"/>
      <c r="V24" s="442"/>
      <c r="W24" s="442"/>
      <c r="X24" s="831"/>
      <c r="Y24" s="832"/>
      <c r="Z24" s="831"/>
      <c r="AA24" s="832"/>
      <c r="AB24" s="831"/>
      <c r="AC24" s="832"/>
      <c r="AD24" s="831"/>
      <c r="AE24" s="832"/>
      <c r="AF24" s="831"/>
      <c r="AG24" s="832"/>
      <c r="AH24" s="331">
        <f t="shared" si="1"/>
        <v>0</v>
      </c>
      <c r="AI24" s="324"/>
      <c r="AJ24" s="325"/>
      <c r="AK24" s="885"/>
      <c r="AL24" s="886"/>
      <c r="AM24" s="887"/>
      <c r="AN24" s="888"/>
      <c r="AO24" s="885"/>
      <c r="AP24" s="886"/>
      <c r="AQ24" s="445"/>
      <c r="AR24" s="446"/>
      <c r="AS24" s="453"/>
      <c r="AT24" s="454"/>
      <c r="AU24" s="455"/>
      <c r="AV24" s="230"/>
      <c r="AW24" s="867"/>
      <c r="AX24" s="870"/>
      <c r="AY24" s="873"/>
      <c r="AZ24" s="870"/>
      <c r="BA24" s="876"/>
      <c r="BB24" s="879"/>
      <c r="BC24" s="316"/>
      <c r="BD24" s="235"/>
      <c r="BE24" s="318">
        <v>0.2</v>
      </c>
      <c r="BF24" s="241" t="str">
        <f>IF(ISERROR(IF(S20="R.INHERENTE
1","R. INHERENTE",(IF(BA20="R.RESIDUAL
1","R. RESIDUAL"," ")))),"",(IF(S20="R.INHERENTE
1","R. INHERENTE",(IF(BA20="R.RESIDUAL
1","R. RESIDUAL"," ")))))</f>
        <v xml:space="preserve"> </v>
      </c>
      <c r="BG24" s="242" t="str">
        <f>IF(ISERROR(IF(S20="R.INHERENTE
6","R. INHERENTE",(IF(BA20="R.RESIDUAL
6","R. RESIDUAL"," ")))),"",(IF(S20="R.INHERENTE
6","R. INHERENTE",(IF(BA20="R.RESIDUAL
6","R. RESIDUAL"," ")))))</f>
        <v xml:space="preserve"> </v>
      </c>
      <c r="BH24" s="243" t="str">
        <f>IF(ISERROR(IF(S20="R.INHERENTE
11","R. INHERENTE",(IF(BA20="R.RESIDUAL
11","R. RESIDUAL"," ")))),"",(IF(S20="R.INHERENTE
11","R. INHERENTE",(IF(BA20="R.RESIDUAL
11","R. RESIDUAL"," ")))))</f>
        <v xml:space="preserve"> </v>
      </c>
      <c r="BI24" s="244" t="str">
        <f>IF(ISERROR(IF(S20="R.INHERENTE
16","R. INHERENTE",(IF(BA20="R.RESIDUAL
16","R. RESIDUAL"," ")))),"",(IF(S20="R.INHERENTE
16","R. INHERENTE",(IF(BA20="R.RESIDUAL
16","R. RESIDUAL"," ")))))</f>
        <v xml:space="preserve"> </v>
      </c>
      <c r="BJ24" s="245" t="str">
        <f>IF(ISERROR(IF(S20="R.INHERENTE
21","R. INHERENTE",(IF(BA20="R.RESIDUAL
21","R. RESIDUAL"," ")))),"",(IF(S20="R.INHERENTE
21","R. INHERENTE",(IF(BA20="R.RESIDUAL
21","R. RESIDUAL"," ")))))</f>
        <v xml:space="preserve"> </v>
      </c>
      <c r="BK24" s="234"/>
      <c r="BL24" s="849"/>
      <c r="BM24" s="883"/>
      <c r="BN24" s="883"/>
      <c r="BO24" s="883"/>
      <c r="BP24" s="852"/>
      <c r="BQ24" s="846"/>
      <c r="BR24" s="349"/>
      <c r="BS24" s="849"/>
      <c r="BT24" s="852"/>
      <c r="BU24" s="855"/>
      <c r="BV24" s="229"/>
      <c r="BW24" s="1770"/>
      <c r="BX24" s="1771"/>
      <c r="BY24" s="1772"/>
      <c r="BZ24" s="834"/>
      <c r="CA24" s="834"/>
      <c r="CB24" s="834"/>
      <c r="CC24" s="834"/>
      <c r="CD24" s="834"/>
      <c r="CE24" s="834"/>
      <c r="CF24" s="834"/>
      <c r="CG24" s="834"/>
      <c r="CH24" s="834"/>
      <c r="CI24" s="834"/>
      <c r="CJ24" s="834"/>
      <c r="CK24" s="834"/>
      <c r="CL24" s="834"/>
      <c r="CM24" s="834"/>
      <c r="CN24" s="834"/>
      <c r="CO24" s="834"/>
      <c r="CP24" s="834"/>
      <c r="CQ24" s="1775"/>
      <c r="CR24" s="249"/>
      <c r="CS24" s="1770"/>
      <c r="CT24" s="1771"/>
      <c r="CU24" s="1772"/>
      <c r="CV24" s="1783"/>
      <c r="CW24" s="1784"/>
      <c r="CX24" s="1785"/>
      <c r="CY24" s="1784"/>
      <c r="CZ24" s="1785"/>
      <c r="DA24" s="1783"/>
      <c r="DB24" s="1783"/>
      <c r="DC24" s="1783"/>
      <c r="DD24" s="1783"/>
      <c r="DE24" s="1783"/>
      <c r="DF24" s="1783"/>
      <c r="DG24" s="1783"/>
      <c r="DH24" s="1783"/>
      <c r="DI24" s="1783"/>
      <c r="DJ24" s="1783"/>
      <c r="DK24" s="1783"/>
      <c r="DL24" s="1783"/>
      <c r="DM24" s="1783"/>
      <c r="DN24" s="1783"/>
      <c r="DO24" s="1783"/>
      <c r="DP24" s="1783"/>
      <c r="DQ24" s="1775"/>
      <c r="DR24" s="246"/>
      <c r="DS24" s="423"/>
      <c r="DT24" s="424"/>
      <c r="DU24" s="424"/>
      <c r="DV24" s="425"/>
    </row>
    <row r="25" spans="2:126" ht="18" customHeight="1" thickBot="1" x14ac:dyDescent="0.3">
      <c r="BF25" s="328">
        <v>0.2</v>
      </c>
      <c r="BG25" s="329">
        <v>0.4</v>
      </c>
      <c r="BH25" s="329">
        <v>0.60000000000000009</v>
      </c>
      <c r="BI25" s="329">
        <v>0.8</v>
      </c>
      <c r="BJ25" s="329">
        <v>1</v>
      </c>
    </row>
    <row r="26" spans="2:126" ht="48" customHeight="1" x14ac:dyDescent="0.25">
      <c r="B26" s="1283" t="s">
        <v>1839</v>
      </c>
      <c r="C26" s="889">
        <v>2</v>
      </c>
      <c r="D26" s="892" t="s">
        <v>609</v>
      </c>
      <c r="E26" s="895" t="s">
        <v>960</v>
      </c>
      <c r="F26" s="898" t="s">
        <v>991</v>
      </c>
      <c r="G26" s="899" t="s">
        <v>1065</v>
      </c>
      <c r="H26" s="930" t="s">
        <v>2260</v>
      </c>
      <c r="I26" s="433" t="s">
        <v>1106</v>
      </c>
      <c r="J26" s="903" t="str">
        <f>IF(G26="","",(CONCATENATE("Posibilidad de afectación ",G26," ",H26," ",I26," ",I27," ",I28," ",I29," ",I30)))</f>
        <v xml:space="preserve">Posibilidad de afectación económica y reputacional debido al desconocimiento de los costos asociados en el sector público y la  falta de referenciacion competitiva  debido a la inexactitud de los valores, posibles reportes de información mal suministrada y los cambios normativos en los incrementos de tarifas.  </v>
      </c>
      <c r="K26" s="906" t="s">
        <v>268</v>
      </c>
      <c r="L26" s="907" t="s">
        <v>770</v>
      </c>
      <c r="M26" s="1218"/>
      <c r="N26" s="910" t="s">
        <v>614</v>
      </c>
      <c r="O26" s="913">
        <f>IF(ISERROR(VLOOKUP($N26,Listas!$E$20:$F$24,2,FALSE)),"",(VLOOKUP($N26,Listas!$E$20:$F$24,2,FALSE)))</f>
        <v>1</v>
      </c>
      <c r="P26" s="914" t="str">
        <f>IF(ISERROR(VLOOKUP($O26,Listas!$E$3:$F$7,2,FALSE)),"",(VLOOKUP($O26,Listas!$E$3:$F$7,2,FALSE)))</f>
        <v xml:space="preserve">MUY ALTA </v>
      </c>
      <c r="Q26" s="915" t="s">
        <v>568</v>
      </c>
      <c r="R26" s="914">
        <f>IF(ISERROR(VLOOKUP($Q26,Listas!$E$28:$F$35,2,FALSE)),"",(VLOOKUP($Q26,Listas!$E$28:$F$35,2,FALSE)))</f>
        <v>1</v>
      </c>
      <c r="S26" s="916" t="str">
        <f t="shared" ref="S26" si="5">IF(O26="","",(CONCATENATE("R.INHERENTE
",(IF(AND($O26=0.2,$R26=0.2),1,(IF(AND($O26=0.2,$R26=0.4),6,(IF(AND($O26=0.2,$R26=0.6),11,(IF(AND($O26=0.2,$R26=0.8),16,(IF(AND($O26=0.2,$R26=1),21,(IF(AND($O26=0.4,$R26=0.2),2,(IF(AND($O26=0.4,$R26=0.4),7,(IF(AND($O26=0.4,$R26=0.6),12,(IF(AND($O26=0.4,$R26=0.8),17,(IF(AND($O26=0.4,$R26=1),22,(IF(AND($O26=0.6,$R26=0.2),3,(IF(AND($O26=0.6,$R26=0.4),8,(IF(AND($O26=0.6,$R26=0.6),13,(IF(AND($O26=0.6,$R26=0.8),18,(IF(AND($O26=0.6,$R26=1),23,(IF(AND($O26=0.8,$R26=0.2),4,(IF(AND($O26=0.8,$R26=0.4),9,(IF(AND($O26=0.8,$R26=0.6),14,(IF(AND($O26=0.8,$R26=0.8),19,(IF(AND($O26=0.8,$R26=1),24,(IF(AND($O26=1,$R26=0.2),5,(IF(AND($O26=1,$R26=0.4),10,(IF(AND($O26=1,$R26=0.6),15,(IF(AND($O26=1,$R26=0.8),20,(IF(AND($O26=1,$R26=1),25,"")))))))))))))))))))))))))))))))))))))))))))))))))))))</f>
        <v>R.INHERENTE
25</v>
      </c>
      <c r="T26" s="228">
        <f>+VLOOKUP($S26,Listas!$D$112:$E$136,2,FALSE)</f>
        <v>25</v>
      </c>
      <c r="U26" s="436" t="s">
        <v>1126</v>
      </c>
      <c r="V26" s="437" t="s">
        <v>702</v>
      </c>
      <c r="W26" s="437"/>
      <c r="X26" s="859">
        <v>25</v>
      </c>
      <c r="Y26" s="860"/>
      <c r="Z26" s="859"/>
      <c r="AA26" s="860"/>
      <c r="AB26" s="859"/>
      <c r="AC26" s="860"/>
      <c r="AD26" s="859"/>
      <c r="AE26" s="860"/>
      <c r="AF26" s="859">
        <v>15</v>
      </c>
      <c r="AG26" s="860"/>
      <c r="AH26" s="348">
        <f t="shared" ref="AH26:AH30" si="6">X26+Z26+AB26+AD26+AF26</f>
        <v>40</v>
      </c>
      <c r="AI26" s="326">
        <v>0.6</v>
      </c>
      <c r="AJ26" s="327"/>
      <c r="AK26" s="861" t="s">
        <v>189</v>
      </c>
      <c r="AL26" s="862"/>
      <c r="AM26" s="863" t="s">
        <v>563</v>
      </c>
      <c r="AN26" s="864"/>
      <c r="AO26" s="861" t="s">
        <v>189</v>
      </c>
      <c r="AP26" s="862"/>
      <c r="AQ26" s="443" t="s">
        <v>1070</v>
      </c>
      <c r="AR26" s="431" t="s">
        <v>587</v>
      </c>
      <c r="AS26" s="447" t="s">
        <v>1075</v>
      </c>
      <c r="AT26" s="448" t="s">
        <v>1071</v>
      </c>
      <c r="AU26" s="449" t="s">
        <v>1072</v>
      </c>
      <c r="AV26" s="248">
        <f t="shared" ref="AV26" si="7">+(IF(AND($AW26&gt;0,$AW26&lt;=0.2),0.2,(IF(AND($AW26&gt;0.2,$AW26&lt;=0.4),0.4,(IF(AND($AW26&gt;0.4,$AW26&lt;=0.6),0.6,(IF(AND($AW26&gt;0.6,$AW26&lt;=0.8),0.8,(IF($AW26&gt;0.8,1,""))))))))))</f>
        <v>0.4</v>
      </c>
      <c r="AW26" s="865">
        <f t="shared" ref="AW26" si="8">+MIN(AI26:AI30)</f>
        <v>0.36</v>
      </c>
      <c r="AX26" s="868" t="str">
        <f t="shared" si="2"/>
        <v>BAJA</v>
      </c>
      <c r="AY26" s="871">
        <f t="shared" ref="AY26" si="9">+MIN(AJ26:AJ30)</f>
        <v>0.75</v>
      </c>
      <c r="AZ26" s="868" t="str">
        <f t="shared" si="3"/>
        <v>ALTA</v>
      </c>
      <c r="BA26" s="874" t="str">
        <f t="shared" si="4"/>
        <v>R.RESIDUAL
17</v>
      </c>
      <c r="BB26" s="877" t="s">
        <v>703</v>
      </c>
      <c r="BC26" s="248">
        <f t="shared" ref="BC26" si="10">+(IF(AND($AY26&gt;0,$AY26&lt;=0.2),0.2,(IF(AND($AY26&gt;0.2,$AY26&lt;=0.4),0.4,(IF(AND($AY26&gt;0.4,$AY26&lt;=0.6),0.6,(IF(AND($AY26&gt;0.6,$AY26&lt;=0.8),0.8,(IF($AY26&gt;0.8,1,""))))))))))</f>
        <v>0.8</v>
      </c>
      <c r="BD26" s="230">
        <f>+VLOOKUP($BA26,Listas!$F$112:$G$136,2,FALSE)</f>
        <v>17</v>
      </c>
      <c r="BE26" s="317">
        <v>1</v>
      </c>
      <c r="BF26" s="231" t="str">
        <f t="shared" ref="BF26" si="11">IF(ISERROR(IF(S26="R.INHERENTE
5","R. INHERENTE",(IF(BA26="R.RESIDUAL
5","R. RESIDUAL"," ")))),"",(IF(S26="R.INHERENTE
5","R. INHERENTE",(IF(BA26="R.RESIDUAL
5","R. RESIDUAL"," ")))))</f>
        <v xml:space="preserve"> </v>
      </c>
      <c r="BG26" s="232" t="str">
        <f t="shared" ref="BG26" si="12">IF(ISERROR(IF(S26="R.INHERENTE
10","R. INHERENTE",(IF(BA26="R.RESIDUAL
10","R. RESIDUAL"," ")))),"",(IF(S26="R.INHERENTE
10","R. INHERENTE",(IF(BA26="R.RESIDUAL
10","R. RESIDUAL"," ")))))</f>
        <v xml:space="preserve"> </v>
      </c>
      <c r="BH26" s="232" t="str">
        <f t="shared" ref="BH26" si="13">IF(ISERROR(IF(S26="R.INHERENTE
15","R. INHERENTE",(IF(BA26="R.RESIDUAL
15","R. RESIDUAL"," ")))),"",(IF(S26="R.INHERENTE
15","R. INHERENTE",(IF(BA26="R.RESIDUAL
15","R. RESIDUAL"," ")))))</f>
        <v xml:space="preserve"> </v>
      </c>
      <c r="BI26" s="232" t="str">
        <f t="shared" ref="BI26" si="14">IF(ISERROR(IF(S26="R.INHERENTE
20","R. INHERENTE",(IF(BA26="R.RESIDUAL
20","R. RESIDUAL"," ")))),"",(IF(S26="R.INHERENTE
20","R. INHERENTE",(IF(BA26="R.RESIDUAL
20","R. RESIDUAL"," ")))))</f>
        <v xml:space="preserve"> </v>
      </c>
      <c r="BJ26" s="233" t="str">
        <f t="shared" ref="BJ26" si="15">IF(ISERROR(IF(S26="R.INHERENTE
25","R. INHERENTE",(IF(BA26="R.RESIDUAL
25","R. RESIDUAL"," ")))),"",(IF(S26="R.INHERENTE
25","R. INHERENTE",(IF(BA26="R.RESIDUAL
25","R. RESIDUAL"," ")))))</f>
        <v>R. INHERENTE</v>
      </c>
      <c r="BK26" s="234"/>
      <c r="BL26" s="847" t="s">
        <v>1088</v>
      </c>
      <c r="BM26" s="850" t="s">
        <v>1089</v>
      </c>
      <c r="BN26" s="881">
        <v>45046</v>
      </c>
      <c r="BO26" s="881">
        <v>45290</v>
      </c>
      <c r="BP26" s="884" t="s">
        <v>1087</v>
      </c>
      <c r="BQ26" s="844" t="s">
        <v>648</v>
      </c>
      <c r="BR26" s="314"/>
      <c r="BS26" s="847" t="s">
        <v>1090</v>
      </c>
      <c r="BT26" s="850" t="s">
        <v>1091</v>
      </c>
      <c r="BU26" s="853" t="s">
        <v>1092</v>
      </c>
      <c r="BV26" s="229"/>
      <c r="BW26" s="1764" t="s">
        <v>2325</v>
      </c>
      <c r="BX26" s="1765" t="s">
        <v>2326</v>
      </c>
      <c r="BY26" s="1766" t="s">
        <v>2327</v>
      </c>
      <c r="BZ26" s="833"/>
      <c r="CA26" s="833" t="s">
        <v>189</v>
      </c>
      <c r="CB26" s="833" t="s">
        <v>189</v>
      </c>
      <c r="CC26" s="833" t="s">
        <v>189</v>
      </c>
      <c r="CD26" s="833"/>
      <c r="CE26" s="833" t="s">
        <v>189</v>
      </c>
      <c r="CF26" s="833" t="s">
        <v>189</v>
      </c>
      <c r="CG26" s="833" t="s">
        <v>189</v>
      </c>
      <c r="CH26" s="833"/>
      <c r="CI26" s="833" t="s">
        <v>39</v>
      </c>
      <c r="CJ26" s="833" t="s">
        <v>39</v>
      </c>
      <c r="CK26" s="833" t="s">
        <v>39</v>
      </c>
      <c r="CL26" s="833"/>
      <c r="CM26" s="833" t="s">
        <v>189</v>
      </c>
      <c r="CN26" s="833" t="s">
        <v>189</v>
      </c>
      <c r="CO26" s="833" t="s">
        <v>189</v>
      </c>
      <c r="CP26" s="833"/>
      <c r="CQ26" s="1773" t="s">
        <v>2328</v>
      </c>
      <c r="CR26" s="249"/>
      <c r="CS26" s="1764" t="s">
        <v>2325</v>
      </c>
      <c r="CT26" s="1765" t="s">
        <v>2326</v>
      </c>
      <c r="CU26" s="1766" t="s">
        <v>2327</v>
      </c>
      <c r="CV26" s="1780"/>
      <c r="CW26" s="1781" t="s">
        <v>39</v>
      </c>
      <c r="CX26" s="1782"/>
      <c r="CY26" s="1781"/>
      <c r="CZ26" s="1782"/>
      <c r="DA26" s="1780" t="s">
        <v>189</v>
      </c>
      <c r="DB26" s="1780" t="s">
        <v>189</v>
      </c>
      <c r="DC26" s="1780" t="s">
        <v>189</v>
      </c>
      <c r="DD26" s="1780"/>
      <c r="DE26" s="1780" t="s">
        <v>189</v>
      </c>
      <c r="DF26" s="1780" t="s">
        <v>189</v>
      </c>
      <c r="DG26" s="1780" t="s">
        <v>189</v>
      </c>
      <c r="DH26" s="1780"/>
      <c r="DI26" s="1780" t="s">
        <v>39</v>
      </c>
      <c r="DJ26" s="1780" t="s">
        <v>39</v>
      </c>
      <c r="DK26" s="1780" t="s">
        <v>39</v>
      </c>
      <c r="DL26" s="1780"/>
      <c r="DM26" s="1780" t="s">
        <v>189</v>
      </c>
      <c r="DN26" s="1780" t="s">
        <v>189</v>
      </c>
      <c r="DO26" s="1780" t="s">
        <v>189</v>
      </c>
      <c r="DP26" s="1780"/>
      <c r="DQ26" s="1773" t="s">
        <v>2334</v>
      </c>
      <c r="DR26" s="246"/>
      <c r="DS26" s="417"/>
      <c r="DT26" s="418"/>
      <c r="DU26" s="418"/>
      <c r="DV26" s="419"/>
    </row>
    <row r="27" spans="2:126" ht="48" customHeight="1" x14ac:dyDescent="0.25">
      <c r="B27" s="1284"/>
      <c r="C27" s="890"/>
      <c r="D27" s="893"/>
      <c r="E27" s="896"/>
      <c r="F27" s="896"/>
      <c r="G27" s="896"/>
      <c r="H27" s="896"/>
      <c r="I27" s="434" t="s">
        <v>1107</v>
      </c>
      <c r="J27" s="904"/>
      <c r="K27" s="896"/>
      <c r="L27" s="908"/>
      <c r="M27" s="1219"/>
      <c r="N27" s="911"/>
      <c r="O27" s="896"/>
      <c r="P27" s="896"/>
      <c r="Q27" s="896"/>
      <c r="R27" s="896"/>
      <c r="S27" s="908"/>
      <c r="T27" s="228"/>
      <c r="U27" s="438" t="s">
        <v>1127</v>
      </c>
      <c r="V27" s="439" t="s">
        <v>702</v>
      </c>
      <c r="W27" s="439"/>
      <c r="X27" s="825">
        <v>25</v>
      </c>
      <c r="Y27" s="826"/>
      <c r="Z27" s="825"/>
      <c r="AA27" s="826"/>
      <c r="AB27" s="825"/>
      <c r="AC27" s="826"/>
      <c r="AD27" s="825"/>
      <c r="AE27" s="826"/>
      <c r="AF27" s="825">
        <v>15</v>
      </c>
      <c r="AG27" s="826"/>
      <c r="AH27" s="330">
        <f t="shared" si="6"/>
        <v>40</v>
      </c>
      <c r="AI27" s="322">
        <v>0.36</v>
      </c>
      <c r="AJ27" s="323"/>
      <c r="AK27" s="827" t="s">
        <v>189</v>
      </c>
      <c r="AL27" s="828"/>
      <c r="AM27" s="829" t="s">
        <v>563</v>
      </c>
      <c r="AN27" s="830"/>
      <c r="AO27" s="827" t="s">
        <v>189</v>
      </c>
      <c r="AP27" s="828"/>
      <c r="AQ27" s="444" t="s">
        <v>1073</v>
      </c>
      <c r="AR27" s="432" t="s">
        <v>588</v>
      </c>
      <c r="AS27" s="450" t="s">
        <v>1076</v>
      </c>
      <c r="AT27" s="451" t="s">
        <v>1071</v>
      </c>
      <c r="AU27" s="452" t="s">
        <v>1072</v>
      </c>
      <c r="AV27" s="230"/>
      <c r="AW27" s="866"/>
      <c r="AX27" s="869"/>
      <c r="AY27" s="872"/>
      <c r="AZ27" s="869"/>
      <c r="BA27" s="875"/>
      <c r="BB27" s="878"/>
      <c r="BD27" s="235"/>
      <c r="BE27" s="317">
        <v>0.8</v>
      </c>
      <c r="BF27" s="236" t="str">
        <f t="shared" ref="BF27" si="16">IF(ISERROR(IF(S26="R.INHERENTE
4","R. INHERENTE",(IF(BA26="R.RESIDUAL
4","R. RESIDUAL"," ")))),"",(IF(S26="R.INHERENTE
4","R. INHERENTE",(IF(BA26="R.RESIDUAL
4","R. RESIDUAL"," ")))))</f>
        <v xml:space="preserve"> </v>
      </c>
      <c r="BG27" s="237" t="str">
        <f t="shared" ref="BG27" si="17">IF(ISERROR(IF(S26="R.INHERENTE
9","R. INHERENTE",(IF(BA26="R.RESIDUAL
9","R. RESIDUAL"," ")))),"",(IF(S26="R.INHERENTE
9","R. INHERENTE",(IF(BA26="R.RESIDUAL
9","R. RESIDUAL"," ")))))</f>
        <v xml:space="preserve"> </v>
      </c>
      <c r="BH27" s="238" t="str">
        <f t="shared" ref="BH27" si="18">IF(ISERROR(IF(S26="R.INHERENTE
14","R. INHERENTE",(IF(BA26="R.RESIDUAL
14","R. RESIDUAL"," ")))),"",(IF(S26="R.INHERENTE
14","R. INHERENTE",(IF(BA26="R.RESIDUAL
14","R. RESIDUAL"," ")))))</f>
        <v xml:space="preserve"> </v>
      </c>
      <c r="BI27" s="238" t="str">
        <f t="shared" ref="BI27" si="19">IF(ISERROR(IF(S26="R.INHERENTE
19","R. INHERENTE",(IF(BA26="R.RESIDUAL
19","R. RESIDUAL"," ")))),"",(IF(S26="R.INHERENTE
19","R. INHERENTE",(IF(BA26="R.RESIDUAL
19","R. RESIDUAL"," ")))))</f>
        <v xml:space="preserve"> </v>
      </c>
      <c r="BJ27" s="239" t="str">
        <f t="shared" ref="BJ27" si="20">IF(ISERROR(IF(S26="R.INHERENTE
24","R. INHERENTE",(IF(BA26="R.RESIDUAL
24","R. RESIDUAL"," ")))),"",(IF(S26="R.INHERENTE
24","R. INHERENTE",(IF(BA26="R.RESIDUAL
24","R. RESIDUAL"," ")))))</f>
        <v xml:space="preserve"> </v>
      </c>
      <c r="BK27" s="234"/>
      <c r="BL27" s="848"/>
      <c r="BM27" s="882"/>
      <c r="BN27" s="882"/>
      <c r="BO27" s="882"/>
      <c r="BP27" s="851"/>
      <c r="BQ27" s="845"/>
      <c r="BR27" s="314"/>
      <c r="BS27" s="848"/>
      <c r="BT27" s="851"/>
      <c r="BU27" s="854"/>
      <c r="BV27" s="229"/>
      <c r="BW27" s="1767"/>
      <c r="BX27" s="1768"/>
      <c r="BY27" s="1769"/>
      <c r="BZ27" s="820"/>
      <c r="CA27" s="820"/>
      <c r="CB27" s="820"/>
      <c r="CC27" s="820"/>
      <c r="CD27" s="820"/>
      <c r="CE27" s="820"/>
      <c r="CF27" s="820"/>
      <c r="CG27" s="820"/>
      <c r="CH27" s="820"/>
      <c r="CI27" s="820"/>
      <c r="CJ27" s="820"/>
      <c r="CK27" s="820"/>
      <c r="CL27" s="820"/>
      <c r="CM27" s="820"/>
      <c r="CN27" s="820"/>
      <c r="CO27" s="820"/>
      <c r="CP27" s="820"/>
      <c r="CQ27" s="1774"/>
      <c r="CR27" s="249"/>
      <c r="CS27" s="1767"/>
      <c r="CT27" s="1768"/>
      <c r="CU27" s="1769"/>
      <c r="CV27" s="1010"/>
      <c r="CW27" s="960"/>
      <c r="CX27" s="959"/>
      <c r="CY27" s="960"/>
      <c r="CZ27" s="959"/>
      <c r="DA27" s="1010"/>
      <c r="DB27" s="1010"/>
      <c r="DC27" s="1010"/>
      <c r="DD27" s="1010"/>
      <c r="DE27" s="1010"/>
      <c r="DF27" s="1010"/>
      <c r="DG27" s="1010"/>
      <c r="DH27" s="1010"/>
      <c r="DI27" s="1010"/>
      <c r="DJ27" s="1010"/>
      <c r="DK27" s="1010"/>
      <c r="DL27" s="1010"/>
      <c r="DM27" s="1010"/>
      <c r="DN27" s="1010"/>
      <c r="DO27" s="1010"/>
      <c r="DP27" s="1010"/>
      <c r="DQ27" s="1774"/>
      <c r="DR27" s="246"/>
      <c r="DS27" s="420"/>
      <c r="DT27" s="421"/>
      <c r="DU27" s="421"/>
      <c r="DV27" s="422"/>
    </row>
    <row r="28" spans="2:126" ht="48" customHeight="1" x14ac:dyDescent="0.25">
      <c r="B28" s="1284"/>
      <c r="C28" s="890"/>
      <c r="D28" s="893"/>
      <c r="E28" s="896"/>
      <c r="F28" s="896"/>
      <c r="G28" s="896"/>
      <c r="H28" s="896"/>
      <c r="I28" s="434" t="s">
        <v>1069</v>
      </c>
      <c r="J28" s="904"/>
      <c r="K28" s="896"/>
      <c r="L28" s="908"/>
      <c r="M28" s="1219"/>
      <c r="N28" s="911"/>
      <c r="O28" s="896"/>
      <c r="P28" s="896"/>
      <c r="Q28" s="896"/>
      <c r="R28" s="896"/>
      <c r="S28" s="908"/>
      <c r="T28" s="228"/>
      <c r="U28" s="438" t="s">
        <v>1128</v>
      </c>
      <c r="V28" s="439"/>
      <c r="W28" s="439" t="s">
        <v>260</v>
      </c>
      <c r="X28" s="825"/>
      <c r="Y28" s="826"/>
      <c r="Z28" s="825"/>
      <c r="AA28" s="826"/>
      <c r="AB28" s="825">
        <v>10</v>
      </c>
      <c r="AC28" s="826"/>
      <c r="AD28" s="825"/>
      <c r="AE28" s="826"/>
      <c r="AF28" s="825">
        <v>15</v>
      </c>
      <c r="AG28" s="826"/>
      <c r="AH28" s="330">
        <f t="shared" si="6"/>
        <v>25</v>
      </c>
      <c r="AI28" s="322"/>
      <c r="AJ28" s="323">
        <v>0.75</v>
      </c>
      <c r="AK28" s="827" t="s">
        <v>189</v>
      </c>
      <c r="AL28" s="828"/>
      <c r="AM28" s="829" t="s">
        <v>563</v>
      </c>
      <c r="AN28" s="830"/>
      <c r="AO28" s="827" t="s">
        <v>189</v>
      </c>
      <c r="AP28" s="828"/>
      <c r="AQ28" s="444" t="s">
        <v>1074</v>
      </c>
      <c r="AR28" s="432" t="s">
        <v>587</v>
      </c>
      <c r="AS28" s="450" t="s">
        <v>1077</v>
      </c>
      <c r="AT28" s="451" t="s">
        <v>1071</v>
      </c>
      <c r="AU28" s="452" t="s">
        <v>1072</v>
      </c>
      <c r="AV28" s="230"/>
      <c r="AW28" s="866"/>
      <c r="AX28" s="869"/>
      <c r="AY28" s="872"/>
      <c r="AZ28" s="869"/>
      <c r="BA28" s="875"/>
      <c r="BB28" s="878"/>
      <c r="BD28" s="235"/>
      <c r="BE28" s="317">
        <v>0.60000000000000009</v>
      </c>
      <c r="BF28" s="236" t="str">
        <f t="shared" ref="BF28" si="21">IF(ISERROR(IF(S26="R.INHERENTE
3","R. INHERENTE",(IF(BA26="R.RESIDUAL
3","R. RESIDUAL"," ")))),"",(IF(S26="R.INHERENTE
3","R. INHERENTE",(IF(BA26="R.RESIDUAL
3","R. RESIDUAL"," ")))))</f>
        <v xml:space="preserve"> </v>
      </c>
      <c r="BG28" s="237" t="str">
        <f t="shared" ref="BG28" si="22">IF(ISERROR(IF(S26="R.INHERENTE
8","R. INHERENTE",(IF(BA26="R.RESIDUAL
8","R. RESIDUAL"," ")))),"",(IF(S26="R.INHERENTE
8","R. INHERENTE",(IF(BA26="R.RESIDUAL
8","R. RESIDUAL"," ")))))</f>
        <v xml:space="preserve"> </v>
      </c>
      <c r="BH28" s="237" t="str">
        <f t="shared" ref="BH28" si="23">IF(ISERROR(IF(S26="R.INHERENTE
13","R. INHERENTE",(IF(BA26="R.RESIDUAL
13","R. RESIDUAL"," ")))),"",(IF(S26="R.INHERENTE
13","R. INHERENTE",(IF(BA26="R.RESIDUAL
13","R. RESIDUAL"," ")))))</f>
        <v xml:space="preserve"> </v>
      </c>
      <c r="BI28" s="238" t="str">
        <f t="shared" ref="BI28" si="24">IF(ISERROR(IF(S26="R.INHERENTE
18","R. INHERENTE",(IF(BA26="R.RESIDUAL
18","R. RESIDUAL"," ")))),"",(IF(S26="R.INHERENTE
18","R. INHERENTE",(IF(BA26="R.RESIDUAL
18","R. RESIDUAL"," ")))))</f>
        <v xml:space="preserve"> </v>
      </c>
      <c r="BJ28" s="239" t="str">
        <f t="shared" ref="BJ28" si="25">IF(ISERROR(IF(S26="R.INHERENTE
23","R. INHERENTE",(IF(BA26="R.RESIDUAL
23","R. RESIDUAL"," ")))),"",(IF(S26="R.INHERENTE
23","R. INHERENTE",(IF(BA26="R.RESIDUAL
23","R. RESIDUAL"," ")))))</f>
        <v xml:space="preserve"> </v>
      </c>
      <c r="BK28" s="234"/>
      <c r="BL28" s="848"/>
      <c r="BM28" s="882"/>
      <c r="BN28" s="882"/>
      <c r="BO28" s="882"/>
      <c r="BP28" s="851"/>
      <c r="BQ28" s="845"/>
      <c r="BR28" s="314"/>
      <c r="BS28" s="848"/>
      <c r="BT28" s="851"/>
      <c r="BU28" s="854"/>
      <c r="BV28" s="229"/>
      <c r="BW28" s="1767"/>
      <c r="BX28" s="1768"/>
      <c r="BY28" s="1769"/>
      <c r="BZ28" s="820"/>
      <c r="CA28" s="820"/>
      <c r="CB28" s="820"/>
      <c r="CC28" s="820"/>
      <c r="CD28" s="820"/>
      <c r="CE28" s="820"/>
      <c r="CF28" s="820"/>
      <c r="CG28" s="820"/>
      <c r="CH28" s="820"/>
      <c r="CI28" s="820"/>
      <c r="CJ28" s="820"/>
      <c r="CK28" s="820"/>
      <c r="CL28" s="820"/>
      <c r="CM28" s="820"/>
      <c r="CN28" s="820"/>
      <c r="CO28" s="820"/>
      <c r="CP28" s="820"/>
      <c r="CQ28" s="1774"/>
      <c r="CR28" s="249"/>
      <c r="CS28" s="1767"/>
      <c r="CT28" s="1768"/>
      <c r="CU28" s="1769"/>
      <c r="CV28" s="1010"/>
      <c r="CW28" s="960"/>
      <c r="CX28" s="959"/>
      <c r="CY28" s="960"/>
      <c r="CZ28" s="959"/>
      <c r="DA28" s="1010"/>
      <c r="DB28" s="1010"/>
      <c r="DC28" s="1010"/>
      <c r="DD28" s="1010"/>
      <c r="DE28" s="1010"/>
      <c r="DF28" s="1010"/>
      <c r="DG28" s="1010"/>
      <c r="DH28" s="1010"/>
      <c r="DI28" s="1010"/>
      <c r="DJ28" s="1010"/>
      <c r="DK28" s="1010"/>
      <c r="DL28" s="1010"/>
      <c r="DM28" s="1010"/>
      <c r="DN28" s="1010"/>
      <c r="DO28" s="1010"/>
      <c r="DP28" s="1010"/>
      <c r="DQ28" s="1774"/>
      <c r="DR28" s="246"/>
      <c r="DS28" s="420"/>
      <c r="DT28" s="421"/>
      <c r="DU28" s="421"/>
      <c r="DV28" s="422"/>
    </row>
    <row r="29" spans="2:126" ht="48" customHeight="1" x14ac:dyDescent="0.25">
      <c r="B29" s="1284"/>
      <c r="C29" s="890"/>
      <c r="D29" s="893"/>
      <c r="E29" s="896"/>
      <c r="F29" s="896"/>
      <c r="G29" s="896"/>
      <c r="H29" s="896"/>
      <c r="I29" s="434"/>
      <c r="J29" s="904"/>
      <c r="K29" s="896"/>
      <c r="L29" s="908"/>
      <c r="M29" s="1219"/>
      <c r="N29" s="911"/>
      <c r="O29" s="896"/>
      <c r="P29" s="896"/>
      <c r="Q29" s="896"/>
      <c r="R29" s="896"/>
      <c r="S29" s="908"/>
      <c r="T29" s="228"/>
      <c r="U29" s="440"/>
      <c r="V29" s="439"/>
      <c r="W29" s="439"/>
      <c r="X29" s="825"/>
      <c r="Y29" s="826"/>
      <c r="Z29" s="825"/>
      <c r="AA29" s="826"/>
      <c r="AB29" s="825"/>
      <c r="AC29" s="826"/>
      <c r="AD29" s="825"/>
      <c r="AE29" s="826"/>
      <c r="AF29" s="825"/>
      <c r="AG29" s="826"/>
      <c r="AH29" s="330">
        <f t="shared" si="6"/>
        <v>0</v>
      </c>
      <c r="AI29" s="322"/>
      <c r="AJ29" s="323"/>
      <c r="AK29" s="827"/>
      <c r="AL29" s="828"/>
      <c r="AM29" s="829"/>
      <c r="AN29" s="830"/>
      <c r="AO29" s="827"/>
      <c r="AP29" s="828"/>
      <c r="AQ29" s="444"/>
      <c r="AR29" s="432"/>
      <c r="AS29" s="450"/>
      <c r="AT29" s="451"/>
      <c r="AU29" s="452"/>
      <c r="AV29" s="230"/>
      <c r="AW29" s="866"/>
      <c r="AX29" s="869"/>
      <c r="AY29" s="872"/>
      <c r="AZ29" s="869"/>
      <c r="BA29" s="875"/>
      <c r="BB29" s="878"/>
      <c r="BD29" s="235"/>
      <c r="BE29" s="317">
        <v>0.4</v>
      </c>
      <c r="BF29" s="240" t="str">
        <f t="shared" ref="BF29" si="26">IF(ISERROR(IF(S26="R.INHERENTE
2","R. INHERENTE",(IF(BA26="R.RESIDUAL
2","R. RESIDUAL"," ")))),"",(IF(S26="R.INHERENTE
2","R. INHERENTE",(IF(BA26="R.RESIDUAL
2","R. RESIDUAL"," ")))))</f>
        <v xml:space="preserve"> </v>
      </c>
      <c r="BG29" s="237" t="str">
        <f t="shared" ref="BG29" si="27">IF(ISERROR(IF(S26="R.INHERENTE
7","R. INHERENTE",(IF(BA26="R.RESIDUAL
7","R. RESIDUAL"," ")))),"",(IF(S26="R.INHERENTE
7","R. INHERENTE",(IF(BA26="R.RESIDUAL
7","R. RESIDUAL"," ")))))</f>
        <v xml:space="preserve"> </v>
      </c>
      <c r="BH29" s="237" t="str">
        <f t="shared" ref="BH29" si="28">IF(ISERROR(IF(S26="R.INHERENTE
12","R. INHERENTE",(IF(BA26="R.RESIDUAL
12","R. RESIDUAL"," ")))),"",(IF(S26="R.INHERENTE
12","R. INHERENTE",(IF(BA26="R.RESIDUAL
12","R. RESIDUAL"," ")))))</f>
        <v xml:space="preserve"> </v>
      </c>
      <c r="BI29" s="238" t="str">
        <f t="shared" ref="BI29" si="29">IF(ISERROR(IF(S26="R.INHERENTE
17","R. INHERENTE",(IF(BA26="R.RESIDUAL
17","R. RESIDUAL"," ")))),"",(IF(S26="R.INHERENTE
17","R. INHERENTE",(IF(BA26="R.RESIDUAL
17","R. RESIDUAL"," ")))))</f>
        <v>R. RESIDUAL</v>
      </c>
      <c r="BJ29" s="239" t="str">
        <f t="shared" ref="BJ29" si="30">IF(ISERROR(IF(S26="R.INHERENTE
22","R. INHERENTE",(IF(BA26="R.RESIDUAL
22","R. RESIDUAL"," ")))),"",(IF(S26="R.INHERENTE
22","R. INHERENTE",(IF(BA26="R.RESIDUAL
22","R. RESIDUAL"," ")))))</f>
        <v xml:space="preserve"> </v>
      </c>
      <c r="BK29" s="234"/>
      <c r="BL29" s="848"/>
      <c r="BM29" s="882"/>
      <c r="BN29" s="882"/>
      <c r="BO29" s="882"/>
      <c r="BP29" s="851"/>
      <c r="BQ29" s="845"/>
      <c r="BR29" s="314"/>
      <c r="BS29" s="848"/>
      <c r="BT29" s="851"/>
      <c r="BU29" s="854"/>
      <c r="BV29" s="229"/>
      <c r="BW29" s="1767"/>
      <c r="BX29" s="1768"/>
      <c r="BY29" s="1769"/>
      <c r="BZ29" s="820"/>
      <c r="CA29" s="820"/>
      <c r="CB29" s="820"/>
      <c r="CC29" s="820"/>
      <c r="CD29" s="820"/>
      <c r="CE29" s="820"/>
      <c r="CF29" s="820"/>
      <c r="CG29" s="820"/>
      <c r="CH29" s="820"/>
      <c r="CI29" s="820"/>
      <c r="CJ29" s="820"/>
      <c r="CK29" s="820"/>
      <c r="CL29" s="820"/>
      <c r="CM29" s="820"/>
      <c r="CN29" s="820"/>
      <c r="CO29" s="820"/>
      <c r="CP29" s="820"/>
      <c r="CQ29" s="1774"/>
      <c r="CR29" s="249"/>
      <c r="CS29" s="1767"/>
      <c r="CT29" s="1768"/>
      <c r="CU29" s="1769"/>
      <c r="CV29" s="1010"/>
      <c r="CW29" s="960"/>
      <c r="CX29" s="959"/>
      <c r="CY29" s="960"/>
      <c r="CZ29" s="959"/>
      <c r="DA29" s="1010"/>
      <c r="DB29" s="1010"/>
      <c r="DC29" s="1010"/>
      <c r="DD29" s="1010"/>
      <c r="DE29" s="1010"/>
      <c r="DF29" s="1010"/>
      <c r="DG29" s="1010"/>
      <c r="DH29" s="1010"/>
      <c r="DI29" s="1010"/>
      <c r="DJ29" s="1010"/>
      <c r="DK29" s="1010"/>
      <c r="DL29" s="1010"/>
      <c r="DM29" s="1010"/>
      <c r="DN29" s="1010"/>
      <c r="DO29" s="1010"/>
      <c r="DP29" s="1010"/>
      <c r="DQ29" s="1774"/>
      <c r="DR29" s="246"/>
      <c r="DS29" s="420"/>
      <c r="DT29" s="421"/>
      <c r="DU29" s="421"/>
      <c r="DV29" s="422"/>
    </row>
    <row r="30" spans="2:126" ht="48" customHeight="1" thickBot="1" x14ac:dyDescent="0.3">
      <c r="B30" s="1285"/>
      <c r="C30" s="891"/>
      <c r="D30" s="894"/>
      <c r="E30" s="897"/>
      <c r="F30" s="897"/>
      <c r="G30" s="897"/>
      <c r="H30" s="897"/>
      <c r="I30" s="435"/>
      <c r="J30" s="905"/>
      <c r="K30" s="897"/>
      <c r="L30" s="909"/>
      <c r="M30" s="1220"/>
      <c r="N30" s="912"/>
      <c r="O30" s="897"/>
      <c r="P30" s="897"/>
      <c r="Q30" s="897"/>
      <c r="R30" s="897"/>
      <c r="S30" s="909"/>
      <c r="T30" s="228"/>
      <c r="U30" s="441"/>
      <c r="V30" s="442"/>
      <c r="W30" s="442"/>
      <c r="X30" s="831"/>
      <c r="Y30" s="832"/>
      <c r="Z30" s="831"/>
      <c r="AA30" s="832"/>
      <c r="AB30" s="831"/>
      <c r="AC30" s="832"/>
      <c r="AD30" s="831"/>
      <c r="AE30" s="832"/>
      <c r="AF30" s="831"/>
      <c r="AG30" s="832"/>
      <c r="AH30" s="331">
        <f t="shared" si="6"/>
        <v>0</v>
      </c>
      <c r="AI30" s="324"/>
      <c r="AJ30" s="325"/>
      <c r="AK30" s="885"/>
      <c r="AL30" s="886"/>
      <c r="AM30" s="887"/>
      <c r="AN30" s="888"/>
      <c r="AO30" s="885"/>
      <c r="AP30" s="886"/>
      <c r="AQ30" s="445"/>
      <c r="AR30" s="446"/>
      <c r="AS30" s="453"/>
      <c r="AT30" s="454"/>
      <c r="AU30" s="455"/>
      <c r="AV30" s="230"/>
      <c r="AW30" s="867"/>
      <c r="AX30" s="870"/>
      <c r="AY30" s="873"/>
      <c r="AZ30" s="870"/>
      <c r="BA30" s="876"/>
      <c r="BB30" s="879"/>
      <c r="BD30" s="235"/>
      <c r="BE30" s="318">
        <v>0.2</v>
      </c>
      <c r="BF30" s="241" t="str">
        <f t="shared" ref="BF30" si="31">IF(ISERROR(IF(S26="R.INHERENTE
1","R. INHERENTE",(IF(BA26="R.RESIDUAL
1","R. RESIDUAL"," ")))),"",(IF(S26="R.INHERENTE
1","R. INHERENTE",(IF(BA26="R.RESIDUAL
1","R. RESIDUAL"," ")))))</f>
        <v xml:space="preserve"> </v>
      </c>
      <c r="BG30" s="242" t="str">
        <f t="shared" ref="BG30" si="32">IF(ISERROR(IF(S26="R.INHERENTE
6","R. INHERENTE",(IF(BA26="R.RESIDUAL
6","R. RESIDUAL"," ")))),"",(IF(S26="R.INHERENTE
6","R. INHERENTE",(IF(BA26="R.RESIDUAL
6","R. RESIDUAL"," ")))))</f>
        <v xml:space="preserve"> </v>
      </c>
      <c r="BH30" s="243" t="str">
        <f t="shared" ref="BH30" si="33">IF(ISERROR(IF(S26="R.INHERENTE
11","R. INHERENTE",(IF(BA26="R.RESIDUAL
11","R. RESIDUAL"," ")))),"",(IF(S26="R.INHERENTE
11","R. INHERENTE",(IF(BA26="R.RESIDUAL
11","R. RESIDUAL"," ")))))</f>
        <v xml:space="preserve"> </v>
      </c>
      <c r="BI30" s="244" t="str">
        <f t="shared" ref="BI30" si="34">IF(ISERROR(IF(S26="R.INHERENTE
16","R. INHERENTE",(IF(BA26="R.RESIDUAL
16","R. RESIDUAL"," ")))),"",(IF(S26="R.INHERENTE
16","R. INHERENTE",(IF(BA26="R.RESIDUAL
16","R. RESIDUAL"," ")))))</f>
        <v xml:space="preserve"> </v>
      </c>
      <c r="BJ30" s="245" t="str">
        <f t="shared" ref="BJ30" si="35">IF(ISERROR(IF(S26="R.INHERENTE
21","R. INHERENTE",(IF(BA26="R.RESIDUAL
21","R. RESIDUAL"," ")))),"",(IF(S26="R.INHERENTE
21","R. INHERENTE",(IF(BA26="R.RESIDUAL
21","R. RESIDUAL"," ")))))</f>
        <v xml:space="preserve"> </v>
      </c>
      <c r="BK30" s="234"/>
      <c r="BL30" s="849"/>
      <c r="BM30" s="883"/>
      <c r="BN30" s="883"/>
      <c r="BO30" s="883"/>
      <c r="BP30" s="852"/>
      <c r="BQ30" s="846"/>
      <c r="BR30" s="314"/>
      <c r="BS30" s="849"/>
      <c r="BT30" s="852"/>
      <c r="BU30" s="855"/>
      <c r="BV30" s="229"/>
      <c r="BW30" s="1770"/>
      <c r="BX30" s="1771"/>
      <c r="BY30" s="1772"/>
      <c r="BZ30" s="834"/>
      <c r="CA30" s="834"/>
      <c r="CB30" s="834"/>
      <c r="CC30" s="834"/>
      <c r="CD30" s="834"/>
      <c r="CE30" s="834"/>
      <c r="CF30" s="834"/>
      <c r="CG30" s="834"/>
      <c r="CH30" s="834"/>
      <c r="CI30" s="834"/>
      <c r="CJ30" s="834"/>
      <c r="CK30" s="834"/>
      <c r="CL30" s="834"/>
      <c r="CM30" s="834"/>
      <c r="CN30" s="834"/>
      <c r="CO30" s="834"/>
      <c r="CP30" s="834"/>
      <c r="CQ30" s="1775"/>
      <c r="CR30" s="249"/>
      <c r="CS30" s="1770"/>
      <c r="CT30" s="1771"/>
      <c r="CU30" s="1772"/>
      <c r="CV30" s="1783"/>
      <c r="CW30" s="1784"/>
      <c r="CX30" s="1785"/>
      <c r="CY30" s="1784"/>
      <c r="CZ30" s="1785"/>
      <c r="DA30" s="1783"/>
      <c r="DB30" s="1783"/>
      <c r="DC30" s="1783"/>
      <c r="DD30" s="1783"/>
      <c r="DE30" s="1783"/>
      <c r="DF30" s="1783"/>
      <c r="DG30" s="1783"/>
      <c r="DH30" s="1783"/>
      <c r="DI30" s="1783"/>
      <c r="DJ30" s="1783"/>
      <c r="DK30" s="1783"/>
      <c r="DL30" s="1783"/>
      <c r="DM30" s="1783"/>
      <c r="DN30" s="1783"/>
      <c r="DO30" s="1783"/>
      <c r="DP30" s="1783"/>
      <c r="DQ30" s="1775"/>
      <c r="DR30" s="246"/>
      <c r="DS30" s="423"/>
      <c r="DT30" s="424"/>
      <c r="DU30" s="424"/>
      <c r="DV30" s="425"/>
    </row>
    <row r="31" spans="2:126" ht="18.75" customHeight="1" thickBot="1" x14ac:dyDescent="0.3">
      <c r="BF31" s="328">
        <v>0.2</v>
      </c>
      <c r="BG31" s="329">
        <v>0.4</v>
      </c>
      <c r="BH31" s="329">
        <v>0.60000000000000009</v>
      </c>
      <c r="BI31" s="329">
        <v>0.8</v>
      </c>
      <c r="BJ31" s="329">
        <v>1</v>
      </c>
    </row>
    <row r="32" spans="2:126" s="247" customFormat="1" ht="48.75" customHeight="1" x14ac:dyDescent="0.25">
      <c r="B32" s="1283" t="s">
        <v>1839</v>
      </c>
      <c r="C32" s="889">
        <v>3</v>
      </c>
      <c r="D32" s="892" t="s">
        <v>609</v>
      </c>
      <c r="E32" s="895" t="s">
        <v>960</v>
      </c>
      <c r="F32" s="898" t="s">
        <v>987</v>
      </c>
      <c r="G32" s="899" t="s">
        <v>1065</v>
      </c>
      <c r="H32" s="930" t="s">
        <v>1094</v>
      </c>
      <c r="I32" s="433" t="s">
        <v>1095</v>
      </c>
      <c r="J32" s="903" t="str">
        <f>IF(G32="","",(CONCATENATE("Posibilidad de afectación ",G32," ",H32," ",I32," ",I33," ",I34," ",I35," ",I36)))</f>
        <v xml:space="preserve">Posibilidad de afectación económica y reputacional por deficiencia en el seguimiento a las obligaciones del convenio interadministrativo,  debido a falencias en las responsabilidades y obligaciones en la supervisión, la no identificación oportuna de los aspectos relacionados con el incumplimiento de las cláusulas contractuales  y la demora en la recopilación de la información para la presentación de informes.    </v>
      </c>
      <c r="K32" s="906" t="s">
        <v>268</v>
      </c>
      <c r="L32" s="907" t="s">
        <v>770</v>
      </c>
      <c r="M32" s="228"/>
      <c r="N32" s="910" t="s">
        <v>614</v>
      </c>
      <c r="O32" s="913">
        <f>IF(ISERROR(VLOOKUP($N32,[3]Listas!$E$20:$F$24,2,FALSE)),"",(VLOOKUP($N32,[3]Listas!$E$20:$F$24,2,FALSE)))</f>
        <v>1</v>
      </c>
      <c r="P32" s="914" t="str">
        <f>IF(ISERROR(VLOOKUP($O32,[3]Listas!$E$3:$F$7,2,FALSE)),"",(VLOOKUP($O32,[3]Listas!$E$3:$F$7,2,FALSE)))</f>
        <v xml:space="preserve">MUY ALTA </v>
      </c>
      <c r="Q32" s="915" t="s">
        <v>568</v>
      </c>
      <c r="R32" s="914">
        <f>IF(ISERROR(VLOOKUP($Q32,[3]Listas!$E$28:$F$35,2,FALSE)),"",(VLOOKUP($Q32,[3]Listas!$E$28:$F$35,2,FALSE)))</f>
        <v>1</v>
      </c>
      <c r="S32" s="916" t="str">
        <f t="shared" ref="S32" si="36">IF(O32="","",(CONCATENATE("R.INHERENTE
",(IF(AND($O32=0.2,$R32=0.2),1,(IF(AND($O32=0.2,$R32=0.4),6,(IF(AND($O32=0.2,$R32=0.6),11,(IF(AND($O32=0.2,$R32=0.8),16,(IF(AND($O32=0.2,$R32=1),21,(IF(AND($O32=0.4,$R32=0.2),2,(IF(AND($O32=0.4,$R32=0.4),7,(IF(AND($O32=0.4,$R32=0.6),12,(IF(AND($O32=0.4,$R32=0.8),17,(IF(AND($O32=0.4,$R32=1),22,(IF(AND($O32=0.6,$R32=0.2),3,(IF(AND($O32=0.6,$R32=0.4),8,(IF(AND($O32=0.6,$R32=0.6),13,(IF(AND($O32=0.6,$R32=0.8),18,(IF(AND($O32=0.6,$R32=1),23,(IF(AND($O32=0.8,$R32=0.2),4,(IF(AND($O32=0.8,$R32=0.4),9,(IF(AND($O32=0.8,$R32=0.6),14,(IF(AND($O32=0.8,$R32=0.8),19,(IF(AND($O32=0.8,$R32=1),24,(IF(AND($O32=1,$R32=0.2),5,(IF(AND($O32=1,$R32=0.4),10,(IF(AND($O32=1,$R32=0.6),15,(IF(AND($O32=1,$R32=0.8),20,(IF(AND($O32=1,$R32=1),25,"")))))))))))))))))))))))))))))))))))))))))))))))))))))</f>
        <v>R.INHERENTE
25</v>
      </c>
      <c r="T32" s="228">
        <f>+VLOOKUP($S32,[3]Listas!$D$112:$E$136,2,FALSE)</f>
        <v>25</v>
      </c>
      <c r="U32" s="436" t="s">
        <v>1129</v>
      </c>
      <c r="V32" s="437" t="s">
        <v>702</v>
      </c>
      <c r="W32" s="437"/>
      <c r="X32" s="859">
        <v>25</v>
      </c>
      <c r="Y32" s="860"/>
      <c r="Z32" s="859"/>
      <c r="AA32" s="860"/>
      <c r="AB32" s="859"/>
      <c r="AC32" s="860"/>
      <c r="AD32" s="859"/>
      <c r="AE32" s="860"/>
      <c r="AF32" s="859">
        <v>15</v>
      </c>
      <c r="AG32" s="860"/>
      <c r="AH32" s="348">
        <f>X32+Z32+AB32+AD32+AF32</f>
        <v>40</v>
      </c>
      <c r="AI32" s="326">
        <f>100%-(100%*40%)</f>
        <v>0.6</v>
      </c>
      <c r="AJ32" s="327"/>
      <c r="AK32" s="861" t="s">
        <v>189</v>
      </c>
      <c r="AL32" s="862"/>
      <c r="AM32" s="863" t="s">
        <v>563</v>
      </c>
      <c r="AN32" s="864"/>
      <c r="AO32" s="861" t="s">
        <v>189</v>
      </c>
      <c r="AP32" s="862"/>
      <c r="AQ32" s="443" t="s">
        <v>1096</v>
      </c>
      <c r="AR32" s="431" t="s">
        <v>587</v>
      </c>
      <c r="AS32" s="447" t="s">
        <v>1146</v>
      </c>
      <c r="AT32" s="448" t="s">
        <v>1097</v>
      </c>
      <c r="AU32" s="449" t="s">
        <v>1098</v>
      </c>
      <c r="AV32" s="248">
        <f>+(IF(AND($AW32&gt;0,$AW32&lt;=0.2),0.2,(IF(AND($AW32&gt;0.2,$AW32&lt;=0.4),0.4,(IF(AND($AW32&gt;0.4,$AW32&lt;=0.6),0.6,(IF(AND($AW32&gt;0.6,$AW32&lt;=0.8),0.8,(IF($AW32&gt;0.8,1,""))))))))))</f>
        <v>0.4</v>
      </c>
      <c r="AW32" s="865">
        <f>+MIN(AI32:AI36)</f>
        <v>0.216</v>
      </c>
      <c r="AX32" s="868" t="str">
        <f>+(IF($AV32=0.2,"MUY BAJA",(IF($AV32=0.4,"BAJA",(IF($AV32=0.6,"MEDIA",(IF($AV32=0.8,"ALTA",(IF($AV32=1,"MUY ALTA",""))))))))))</f>
        <v>BAJA</v>
      </c>
      <c r="AY32" s="871">
        <f>+MIN(AJ32:AJ36)</f>
        <v>1</v>
      </c>
      <c r="AZ32" s="868" t="str">
        <f>+(IF($BC32=0.2,"MUY BAJA",(IF($BC32=0.4,"BAJA",(IF($BC32=0.6,"MEDIA",(IF($BC32=0.8,"ALTA",(IF($BC32=1,"MUY ALTA",""))))))))))</f>
        <v>MUY ALTA</v>
      </c>
      <c r="BA32" s="874" t="str">
        <f t="shared" si="4"/>
        <v>R.RESIDUAL
22</v>
      </c>
      <c r="BB32" s="877" t="s">
        <v>703</v>
      </c>
      <c r="BC32" s="248">
        <f>+(IF(AND($AY32&gt;0,$AY32&lt;=0.2),0.2,(IF(AND($AY32&gt;0.2,$AY32&lt;=0.4),0.4,(IF(AND($AY32&gt;0.4,$AY32&lt;=0.6),0.6,(IF(AND($AY32&gt;0.6,$AY32&lt;=0.8),0.8,(IF($AY32&gt;0.8,1,""))))))))))</f>
        <v>1</v>
      </c>
      <c r="BD32" s="230">
        <f>+VLOOKUP($BA32,[3]Listas!$F$112:$G$136,2,FALSE)</f>
        <v>22</v>
      </c>
      <c r="BE32" s="317">
        <v>1</v>
      </c>
      <c r="BF32" s="231" t="str">
        <f>IF(ISERROR(IF(S32="R.INHERENTE
5","R. INHERENTE",(IF(BA32="R.RESIDUAL
5","R. RESIDUAL"," ")))),"",(IF(S32="R.INHERENTE
5","R. INHERENTE",(IF(BA32="R.RESIDUAL
5","R. RESIDUAL"," ")))))</f>
        <v xml:space="preserve"> </v>
      </c>
      <c r="BG32" s="232" t="str">
        <f>IF(ISERROR(IF(S32="R.INHERENTE
10","R. INHERENTE",(IF(BA32="R.RESIDUAL
10","R. RESIDUAL"," ")))),"",(IF(S32="R.INHERENTE
10","R. INHERENTE",(IF(BA32="R.RESIDUAL
10","R. RESIDUAL"," ")))))</f>
        <v xml:space="preserve"> </v>
      </c>
      <c r="BH32" s="232" t="str">
        <f>IF(ISERROR(IF(S32="R.INHERENTE
15","R. INHERENTE",(IF(BA32="R.RESIDUAL
15","R. RESIDUAL"," ")))),"",(IF(S32="R.INHERENTE
15","R. INHERENTE",(IF(BA32="R.RESIDUAL
15","R. RESIDUAL"," ")))))</f>
        <v xml:space="preserve"> </v>
      </c>
      <c r="BI32" s="232" t="str">
        <f>IF(ISERROR(IF(S32="R.INHERENTE
20","R. INHERENTE",(IF(BA32="R.RESIDUAL
20","R. RESIDUAL"," ")))),"",(IF(S32="R.INHERENTE
20","R. INHERENTE",(IF(BA32="R.RESIDUAL
20","R. RESIDUAL"," ")))))</f>
        <v xml:space="preserve"> </v>
      </c>
      <c r="BJ32" s="233" t="str">
        <f>IF(ISERROR(IF(S32="R.INHERENTE
25","R. INHERENTE",(IF(BA32="R.RESIDUAL
25","R. RESIDUAL"," ")))),"",(IF(S32="R.INHERENTE
25","R. INHERENTE",(IF(BA32="R.RESIDUAL
25","R. RESIDUAL"," ")))))</f>
        <v>R. INHERENTE</v>
      </c>
      <c r="BK32" s="234"/>
      <c r="BL32" s="847" t="s">
        <v>1099</v>
      </c>
      <c r="BM32" s="850" t="s">
        <v>1097</v>
      </c>
      <c r="BN32" s="881">
        <v>45046</v>
      </c>
      <c r="BO32" s="881">
        <v>45290</v>
      </c>
      <c r="BP32" s="884" t="s">
        <v>587</v>
      </c>
      <c r="BQ32" s="845" t="s">
        <v>648</v>
      </c>
      <c r="BR32" s="314"/>
      <c r="BS32" s="847" t="s">
        <v>1193</v>
      </c>
      <c r="BT32" s="850" t="s">
        <v>1097</v>
      </c>
      <c r="BU32" s="853" t="s">
        <v>1100</v>
      </c>
      <c r="BV32" s="229"/>
      <c r="BW32" s="1764" t="s">
        <v>2325</v>
      </c>
      <c r="BX32" s="1765" t="s">
        <v>2326</v>
      </c>
      <c r="BY32" s="1766" t="s">
        <v>2327</v>
      </c>
      <c r="BZ32" s="833"/>
      <c r="CA32" s="833" t="s">
        <v>189</v>
      </c>
      <c r="CB32" s="833" t="s">
        <v>189</v>
      </c>
      <c r="CC32" s="833" t="s">
        <v>189</v>
      </c>
      <c r="CD32" s="833"/>
      <c r="CE32" s="833" t="s">
        <v>189</v>
      </c>
      <c r="CF32" s="833" t="s">
        <v>189</v>
      </c>
      <c r="CG32" s="833" t="s">
        <v>189</v>
      </c>
      <c r="CH32" s="833"/>
      <c r="CI32" s="833" t="s">
        <v>39</v>
      </c>
      <c r="CJ32" s="833" t="s">
        <v>39</v>
      </c>
      <c r="CK32" s="833" t="s">
        <v>39</v>
      </c>
      <c r="CL32" s="833"/>
      <c r="CM32" s="833" t="s">
        <v>189</v>
      </c>
      <c r="CN32" s="833" t="s">
        <v>189</v>
      </c>
      <c r="CO32" s="833" t="s">
        <v>189</v>
      </c>
      <c r="CP32" s="833"/>
      <c r="CQ32" s="1773" t="s">
        <v>2328</v>
      </c>
      <c r="CR32" s="249"/>
      <c r="CS32" s="1764" t="s">
        <v>2325</v>
      </c>
      <c r="CT32" s="1765" t="s">
        <v>2326</v>
      </c>
      <c r="CU32" s="1766" t="s">
        <v>2327</v>
      </c>
      <c r="CV32" s="1780"/>
      <c r="CW32" s="1781" t="s">
        <v>39</v>
      </c>
      <c r="CX32" s="1782"/>
      <c r="CY32" s="1781"/>
      <c r="CZ32" s="1782"/>
      <c r="DA32" s="1780" t="s">
        <v>189</v>
      </c>
      <c r="DB32" s="1780" t="s">
        <v>189</v>
      </c>
      <c r="DC32" s="1780" t="s">
        <v>189</v>
      </c>
      <c r="DD32" s="1780"/>
      <c r="DE32" s="1780" t="s">
        <v>189</v>
      </c>
      <c r="DF32" s="1780" t="s">
        <v>189</v>
      </c>
      <c r="DG32" s="1780" t="s">
        <v>189</v>
      </c>
      <c r="DH32" s="1780"/>
      <c r="DI32" s="1780" t="s">
        <v>39</v>
      </c>
      <c r="DJ32" s="1780" t="s">
        <v>39</v>
      </c>
      <c r="DK32" s="1780" t="s">
        <v>39</v>
      </c>
      <c r="DL32" s="1780"/>
      <c r="DM32" s="1780" t="s">
        <v>189</v>
      </c>
      <c r="DN32" s="1780" t="s">
        <v>189</v>
      </c>
      <c r="DO32" s="1780" t="s">
        <v>189</v>
      </c>
      <c r="DP32" s="1780"/>
      <c r="DQ32" s="1773" t="s">
        <v>2334</v>
      </c>
      <c r="DR32" s="246"/>
      <c r="DS32" s="417"/>
      <c r="DT32" s="418"/>
      <c r="DU32" s="418"/>
      <c r="DV32" s="419"/>
    </row>
    <row r="33" spans="2:126" s="247" customFormat="1" ht="48.75" customHeight="1" x14ac:dyDescent="0.25">
      <c r="B33" s="1284"/>
      <c r="C33" s="890"/>
      <c r="D33" s="893"/>
      <c r="E33" s="896"/>
      <c r="F33" s="896"/>
      <c r="G33" s="896"/>
      <c r="H33" s="896"/>
      <c r="I33" s="434" t="s">
        <v>1101</v>
      </c>
      <c r="J33" s="904"/>
      <c r="K33" s="896"/>
      <c r="L33" s="908"/>
      <c r="M33" s="228"/>
      <c r="N33" s="911"/>
      <c r="O33" s="896"/>
      <c r="P33" s="896"/>
      <c r="Q33" s="896"/>
      <c r="R33" s="896"/>
      <c r="S33" s="908"/>
      <c r="T33" s="228"/>
      <c r="U33" s="438" t="s">
        <v>1130</v>
      </c>
      <c r="V33" s="439" t="s">
        <v>702</v>
      </c>
      <c r="W33" s="439"/>
      <c r="X33" s="825">
        <v>25</v>
      </c>
      <c r="Y33" s="826"/>
      <c r="Z33" s="825">
        <v>0</v>
      </c>
      <c r="AA33" s="826"/>
      <c r="AB33" s="825"/>
      <c r="AC33" s="826"/>
      <c r="AD33" s="825"/>
      <c r="AE33" s="826"/>
      <c r="AF33" s="825">
        <v>15</v>
      </c>
      <c r="AG33" s="826"/>
      <c r="AH33" s="330">
        <f>X33+Z33+AB33+AD33+AF33</f>
        <v>40</v>
      </c>
      <c r="AI33" s="322">
        <f>60%-(60%*40%)</f>
        <v>0.36</v>
      </c>
      <c r="AJ33" s="323"/>
      <c r="AK33" s="827" t="s">
        <v>189</v>
      </c>
      <c r="AL33" s="828"/>
      <c r="AM33" s="829" t="s">
        <v>563</v>
      </c>
      <c r="AN33" s="830"/>
      <c r="AO33" s="827" t="s">
        <v>189</v>
      </c>
      <c r="AP33" s="828"/>
      <c r="AQ33" s="444" t="s">
        <v>1102</v>
      </c>
      <c r="AR33" s="432" t="s">
        <v>587</v>
      </c>
      <c r="AS33" s="450" t="s">
        <v>1147</v>
      </c>
      <c r="AT33" s="451" t="s">
        <v>1097</v>
      </c>
      <c r="AU33" s="452" t="s">
        <v>1103</v>
      </c>
      <c r="AV33" s="230"/>
      <c r="AW33" s="866"/>
      <c r="AX33" s="869"/>
      <c r="AY33" s="872"/>
      <c r="AZ33" s="869"/>
      <c r="BA33" s="875"/>
      <c r="BB33" s="878"/>
      <c r="BC33" s="316"/>
      <c r="BD33" s="235"/>
      <c r="BE33" s="317">
        <v>0.8</v>
      </c>
      <c r="BF33" s="236" t="str">
        <f>IF(ISERROR(IF(S32="R.INHERENTE
4","R. INHERENTE",(IF(BA32="R.RESIDUAL
4","R. RESIDUAL"," ")))),"",(IF(S32="R.INHERENTE
4","R. INHERENTE",(IF(BA32="R.RESIDUAL
4","R. RESIDUAL"," ")))))</f>
        <v xml:space="preserve"> </v>
      </c>
      <c r="BG33" s="237" t="str">
        <f>IF(ISERROR(IF(S32="R.INHERENTE
9","R. INHERENTE",(IF(BA32="R.RESIDUAL
9","R. RESIDUAL"," ")))),"",(IF(S32="R.INHERENTE
9","R. INHERENTE",(IF(BA32="R.RESIDUAL
9","R. RESIDUAL"," ")))))</f>
        <v xml:space="preserve"> </v>
      </c>
      <c r="BH33" s="238" t="str">
        <f>IF(ISERROR(IF(S32="R.INHERENTE
14","R. INHERENTE",(IF(BA32="R.RESIDUAL
14","R. RESIDUAL"," ")))),"",(IF(S32="R.INHERENTE
14","R. INHERENTE",(IF(BA32="R.RESIDUAL
14","R. RESIDUAL"," ")))))</f>
        <v xml:space="preserve"> </v>
      </c>
      <c r="BI33" s="238" t="str">
        <f>IF(ISERROR(IF(S32="R.INHERENTE
19","R. INHERENTE",(IF(BA32="R.RESIDUAL
19","R. RESIDUAL"," ")))),"",(IF(S32="R.INHERENTE
19","R. INHERENTE",(IF(BA32="R.RESIDUAL
19","R. RESIDUAL"," ")))))</f>
        <v xml:space="preserve"> </v>
      </c>
      <c r="BJ33" s="239" t="str">
        <f>IF(ISERROR(IF(S32="R.INHERENTE
24","R. INHERENTE",(IF(BA32="R.RESIDUAL
24","R. RESIDUAL"," ")))),"",(IF(S32="R.INHERENTE
24","R. INHERENTE",(IF(BA32="R.RESIDUAL
24","R. RESIDUAL"," ")))))</f>
        <v xml:space="preserve"> </v>
      </c>
      <c r="BK33" s="234"/>
      <c r="BL33" s="848"/>
      <c r="BM33" s="882"/>
      <c r="BN33" s="882"/>
      <c r="BO33" s="882"/>
      <c r="BP33" s="851"/>
      <c r="BQ33" s="845"/>
      <c r="BR33" s="314"/>
      <c r="BS33" s="848"/>
      <c r="BT33" s="851"/>
      <c r="BU33" s="854"/>
      <c r="BV33" s="229"/>
      <c r="BW33" s="1767"/>
      <c r="BX33" s="1768"/>
      <c r="BY33" s="1769"/>
      <c r="BZ33" s="820"/>
      <c r="CA33" s="820"/>
      <c r="CB33" s="820"/>
      <c r="CC33" s="820"/>
      <c r="CD33" s="820"/>
      <c r="CE33" s="820"/>
      <c r="CF33" s="820"/>
      <c r="CG33" s="820"/>
      <c r="CH33" s="820"/>
      <c r="CI33" s="820"/>
      <c r="CJ33" s="820"/>
      <c r="CK33" s="820"/>
      <c r="CL33" s="820"/>
      <c r="CM33" s="820"/>
      <c r="CN33" s="820"/>
      <c r="CO33" s="820"/>
      <c r="CP33" s="820"/>
      <c r="CQ33" s="1774"/>
      <c r="CR33" s="249"/>
      <c r="CS33" s="1767"/>
      <c r="CT33" s="1768"/>
      <c r="CU33" s="1769"/>
      <c r="CV33" s="1010"/>
      <c r="CW33" s="960"/>
      <c r="CX33" s="959"/>
      <c r="CY33" s="960"/>
      <c r="CZ33" s="959"/>
      <c r="DA33" s="1010"/>
      <c r="DB33" s="1010"/>
      <c r="DC33" s="1010"/>
      <c r="DD33" s="1010"/>
      <c r="DE33" s="1010"/>
      <c r="DF33" s="1010"/>
      <c r="DG33" s="1010"/>
      <c r="DH33" s="1010"/>
      <c r="DI33" s="1010"/>
      <c r="DJ33" s="1010"/>
      <c r="DK33" s="1010"/>
      <c r="DL33" s="1010"/>
      <c r="DM33" s="1010"/>
      <c r="DN33" s="1010"/>
      <c r="DO33" s="1010"/>
      <c r="DP33" s="1010"/>
      <c r="DQ33" s="1774"/>
      <c r="DR33" s="246"/>
      <c r="DS33" s="420"/>
      <c r="DT33" s="421"/>
      <c r="DU33" s="421"/>
      <c r="DV33" s="422"/>
    </row>
    <row r="34" spans="2:126" s="247" customFormat="1" ht="48.75" customHeight="1" x14ac:dyDescent="0.25">
      <c r="B34" s="1284"/>
      <c r="C34" s="890"/>
      <c r="D34" s="893"/>
      <c r="E34" s="896"/>
      <c r="F34" s="896"/>
      <c r="G34" s="896"/>
      <c r="H34" s="896"/>
      <c r="I34" s="434" t="s">
        <v>1104</v>
      </c>
      <c r="J34" s="904"/>
      <c r="K34" s="896"/>
      <c r="L34" s="908"/>
      <c r="M34" s="228"/>
      <c r="N34" s="911"/>
      <c r="O34" s="896"/>
      <c r="P34" s="896"/>
      <c r="Q34" s="896"/>
      <c r="R34" s="896"/>
      <c r="S34" s="908"/>
      <c r="T34" s="228"/>
      <c r="U34" s="438" t="s">
        <v>1131</v>
      </c>
      <c r="V34" s="439" t="s">
        <v>702</v>
      </c>
      <c r="W34" s="439"/>
      <c r="X34" s="825">
        <v>25</v>
      </c>
      <c r="Y34" s="826"/>
      <c r="Z34" s="825"/>
      <c r="AA34" s="826"/>
      <c r="AB34" s="825"/>
      <c r="AC34" s="826"/>
      <c r="AD34" s="825"/>
      <c r="AE34" s="826"/>
      <c r="AF34" s="825">
        <v>15</v>
      </c>
      <c r="AG34" s="826"/>
      <c r="AH34" s="330">
        <f>X34+Z34+AB34+AD34+AF34</f>
        <v>40</v>
      </c>
      <c r="AI34" s="322">
        <f>36%-(36%*40%)</f>
        <v>0.216</v>
      </c>
      <c r="AJ34" s="323"/>
      <c r="AK34" s="827" t="s">
        <v>189</v>
      </c>
      <c r="AL34" s="828"/>
      <c r="AM34" s="829" t="s">
        <v>563</v>
      </c>
      <c r="AN34" s="830"/>
      <c r="AO34" s="827" t="s">
        <v>189</v>
      </c>
      <c r="AP34" s="828"/>
      <c r="AQ34" s="444" t="s">
        <v>1105</v>
      </c>
      <c r="AR34" s="432" t="s">
        <v>587</v>
      </c>
      <c r="AS34" s="450" t="s">
        <v>1148</v>
      </c>
      <c r="AT34" s="451" t="s">
        <v>1097</v>
      </c>
      <c r="AU34" s="452" t="s">
        <v>1103</v>
      </c>
      <c r="AV34" s="230"/>
      <c r="AW34" s="866"/>
      <c r="AX34" s="869"/>
      <c r="AY34" s="872"/>
      <c r="AZ34" s="869"/>
      <c r="BA34" s="875"/>
      <c r="BB34" s="878"/>
      <c r="BC34" s="316"/>
      <c r="BD34" s="235"/>
      <c r="BE34" s="317">
        <v>0.60000000000000009</v>
      </c>
      <c r="BF34" s="236" t="str">
        <f>IF(ISERROR(IF(S32="R.INHERENTE
3","R. INHERENTE",(IF(BA32="R.RESIDUAL
3","R. RESIDUAL"," ")))),"",(IF(S32="R.INHERENTE
3","R. INHERENTE",(IF(BA32="R.RESIDUAL
3","R. RESIDUAL"," ")))))</f>
        <v xml:space="preserve"> </v>
      </c>
      <c r="BG34" s="237" t="str">
        <f>IF(ISERROR(IF(S32="R.INHERENTE
8","R. INHERENTE",(IF(BA32="R.RESIDUAL
8","R. RESIDUAL"," ")))),"",(IF(S32="R.INHERENTE
8","R. INHERENTE",(IF(BA32="R.RESIDUAL
8","R. RESIDUAL"," ")))))</f>
        <v xml:space="preserve"> </v>
      </c>
      <c r="BH34" s="237" t="str">
        <f>IF(ISERROR(IF(S32="R.INHERENTE
13","R. INHERENTE",(IF(BA32="R.RESIDUAL
13","R. RESIDUAL"," ")))),"",(IF(S32="R.INHERENTE
13","R. INHERENTE",(IF(BA32="R.RESIDUAL
13","R. RESIDUAL"," ")))))</f>
        <v xml:space="preserve"> </v>
      </c>
      <c r="BI34" s="238" t="str">
        <f>IF(ISERROR(IF(S32="R.INHERENTE
18","R. INHERENTE",(IF(BA32="R.RESIDUAL
18","R. RESIDUAL"," ")))),"",(IF(S32="R.INHERENTE
18","R. INHERENTE",(IF(BA32="R.RESIDUAL
18","R. RESIDUAL"," ")))))</f>
        <v xml:space="preserve"> </v>
      </c>
      <c r="BJ34" s="239" t="str">
        <f>IF(ISERROR(IF(S32="R.INHERENTE
23","R. INHERENTE",(IF(BA32="R.RESIDUAL
23","R. RESIDUAL"," ")))),"",(IF(S32="R.INHERENTE
23","R. INHERENTE",(IF(BA32="R.RESIDUAL
23","R. RESIDUAL"," ")))))</f>
        <v xml:space="preserve"> </v>
      </c>
      <c r="BK34" s="234"/>
      <c r="BL34" s="848"/>
      <c r="BM34" s="882"/>
      <c r="BN34" s="882"/>
      <c r="BO34" s="882"/>
      <c r="BP34" s="851"/>
      <c r="BQ34" s="845"/>
      <c r="BR34" s="314"/>
      <c r="BS34" s="848"/>
      <c r="BT34" s="851"/>
      <c r="BU34" s="854"/>
      <c r="BV34" s="229"/>
      <c r="BW34" s="1767"/>
      <c r="BX34" s="1768"/>
      <c r="BY34" s="1769"/>
      <c r="BZ34" s="820"/>
      <c r="CA34" s="820"/>
      <c r="CB34" s="820"/>
      <c r="CC34" s="820"/>
      <c r="CD34" s="820"/>
      <c r="CE34" s="820"/>
      <c r="CF34" s="820"/>
      <c r="CG34" s="820"/>
      <c r="CH34" s="820"/>
      <c r="CI34" s="820"/>
      <c r="CJ34" s="820"/>
      <c r="CK34" s="820"/>
      <c r="CL34" s="820"/>
      <c r="CM34" s="820"/>
      <c r="CN34" s="820"/>
      <c r="CO34" s="820"/>
      <c r="CP34" s="820"/>
      <c r="CQ34" s="1774"/>
      <c r="CR34" s="249"/>
      <c r="CS34" s="1767"/>
      <c r="CT34" s="1768"/>
      <c r="CU34" s="1769"/>
      <c r="CV34" s="1010"/>
      <c r="CW34" s="960"/>
      <c r="CX34" s="959"/>
      <c r="CY34" s="960"/>
      <c r="CZ34" s="959"/>
      <c r="DA34" s="1010"/>
      <c r="DB34" s="1010"/>
      <c r="DC34" s="1010"/>
      <c r="DD34" s="1010"/>
      <c r="DE34" s="1010"/>
      <c r="DF34" s="1010"/>
      <c r="DG34" s="1010"/>
      <c r="DH34" s="1010"/>
      <c r="DI34" s="1010"/>
      <c r="DJ34" s="1010"/>
      <c r="DK34" s="1010"/>
      <c r="DL34" s="1010"/>
      <c r="DM34" s="1010"/>
      <c r="DN34" s="1010"/>
      <c r="DO34" s="1010"/>
      <c r="DP34" s="1010"/>
      <c r="DQ34" s="1774"/>
      <c r="DR34" s="246"/>
      <c r="DS34" s="420"/>
      <c r="DT34" s="421"/>
      <c r="DU34" s="421"/>
      <c r="DV34" s="422"/>
    </row>
    <row r="35" spans="2:126" s="247" customFormat="1" ht="48.75" customHeight="1" x14ac:dyDescent="0.25">
      <c r="B35" s="1284"/>
      <c r="C35" s="890"/>
      <c r="D35" s="893"/>
      <c r="E35" s="896"/>
      <c r="F35" s="896"/>
      <c r="G35" s="896"/>
      <c r="H35" s="896"/>
      <c r="I35" s="434"/>
      <c r="J35" s="904"/>
      <c r="K35" s="896"/>
      <c r="L35" s="908"/>
      <c r="M35" s="228"/>
      <c r="N35" s="911"/>
      <c r="O35" s="896"/>
      <c r="P35" s="896"/>
      <c r="Q35" s="896"/>
      <c r="R35" s="896"/>
      <c r="S35" s="908"/>
      <c r="T35" s="228"/>
      <c r="U35" s="440"/>
      <c r="V35" s="439"/>
      <c r="W35" s="439"/>
      <c r="X35" s="825"/>
      <c r="Y35" s="826"/>
      <c r="Z35" s="825"/>
      <c r="AA35" s="826"/>
      <c r="AB35" s="825"/>
      <c r="AC35" s="826"/>
      <c r="AD35" s="825"/>
      <c r="AE35" s="826"/>
      <c r="AF35" s="825"/>
      <c r="AG35" s="826"/>
      <c r="AH35" s="330">
        <f>X35+Z35+AB35+AD35+AF35</f>
        <v>0</v>
      </c>
      <c r="AI35" s="322"/>
      <c r="AJ35" s="323">
        <v>1</v>
      </c>
      <c r="AK35" s="827"/>
      <c r="AL35" s="828"/>
      <c r="AM35" s="829"/>
      <c r="AN35" s="830"/>
      <c r="AO35" s="827"/>
      <c r="AP35" s="828"/>
      <c r="AQ35" s="444"/>
      <c r="AR35" s="432"/>
      <c r="AS35" s="450"/>
      <c r="AT35" s="451"/>
      <c r="AU35" s="452"/>
      <c r="AV35" s="230"/>
      <c r="AW35" s="866"/>
      <c r="AX35" s="869"/>
      <c r="AY35" s="872"/>
      <c r="AZ35" s="869"/>
      <c r="BA35" s="875"/>
      <c r="BB35" s="878"/>
      <c r="BC35" s="316"/>
      <c r="BD35" s="235"/>
      <c r="BE35" s="317">
        <v>0.4</v>
      </c>
      <c r="BF35" s="240" t="str">
        <f>IF(ISERROR(IF(S32="R.INHERENTE
2","R. INHERENTE",(IF(BA32="R.RESIDUAL
2","R. RESIDUAL"," ")))),"",(IF(S32="R.INHERENTE
2","R. INHERENTE",(IF(BA32="R.RESIDUAL
2","R. RESIDUAL"," ")))))</f>
        <v xml:space="preserve"> </v>
      </c>
      <c r="BG35" s="237" t="str">
        <f>IF(ISERROR(IF(S32="R.INHERENTE
7","R. INHERENTE",(IF(BA32="R.RESIDUAL
7","R. RESIDUAL"," ")))),"",(IF(S32="R.INHERENTE
7","R. INHERENTE",(IF(BA32="R.RESIDUAL
7","R. RESIDUAL"," ")))))</f>
        <v xml:space="preserve"> </v>
      </c>
      <c r="BH35" s="237" t="str">
        <f>IF(ISERROR(IF(S32="R.INHERENTE
12","R. INHERENTE",(IF(BA32="R.RESIDUAL
12","R. RESIDUAL"," ")))),"",(IF(S32="R.INHERENTE
12","R. INHERENTE",(IF(BA32="R.RESIDUAL
12","R. RESIDUAL"," ")))))</f>
        <v xml:space="preserve"> </v>
      </c>
      <c r="BI35" s="238" t="str">
        <f>IF(ISERROR(IF(S32="R.INHERENTE
17","R. INHERENTE",(IF(BA32="R.RESIDUAL
17","R. RESIDUAL"," ")))),"",(IF(S32="R.INHERENTE
17","R. INHERENTE",(IF(BA32="R.RESIDUAL
17","R. RESIDUAL"," ")))))</f>
        <v xml:space="preserve"> </v>
      </c>
      <c r="BJ35" s="239" t="str">
        <f>IF(ISERROR(IF(S32="R.INHERENTE
22","R. INHERENTE",(IF(BA32="R.RESIDUAL
22","R. RESIDUAL"," ")))),"",(IF(S32="R.INHERENTE
22","R. INHERENTE",(IF(BA32="R.RESIDUAL
22","R. RESIDUAL"," ")))))</f>
        <v>R. RESIDUAL</v>
      </c>
      <c r="BK35" s="234"/>
      <c r="BL35" s="848"/>
      <c r="BM35" s="882"/>
      <c r="BN35" s="882"/>
      <c r="BO35" s="882"/>
      <c r="BP35" s="851"/>
      <c r="BQ35" s="845"/>
      <c r="BR35" s="314"/>
      <c r="BS35" s="848"/>
      <c r="BT35" s="851"/>
      <c r="BU35" s="854"/>
      <c r="BV35" s="229"/>
      <c r="BW35" s="1767"/>
      <c r="BX35" s="1768"/>
      <c r="BY35" s="1769"/>
      <c r="BZ35" s="820"/>
      <c r="CA35" s="820"/>
      <c r="CB35" s="820"/>
      <c r="CC35" s="820"/>
      <c r="CD35" s="820"/>
      <c r="CE35" s="820"/>
      <c r="CF35" s="820"/>
      <c r="CG35" s="820"/>
      <c r="CH35" s="820"/>
      <c r="CI35" s="820"/>
      <c r="CJ35" s="820"/>
      <c r="CK35" s="820"/>
      <c r="CL35" s="820"/>
      <c r="CM35" s="820"/>
      <c r="CN35" s="820"/>
      <c r="CO35" s="820"/>
      <c r="CP35" s="820"/>
      <c r="CQ35" s="1774"/>
      <c r="CR35" s="249"/>
      <c r="CS35" s="1767"/>
      <c r="CT35" s="1768"/>
      <c r="CU35" s="1769"/>
      <c r="CV35" s="1010"/>
      <c r="CW35" s="960"/>
      <c r="CX35" s="959"/>
      <c r="CY35" s="960"/>
      <c r="CZ35" s="959"/>
      <c r="DA35" s="1010"/>
      <c r="DB35" s="1010"/>
      <c r="DC35" s="1010"/>
      <c r="DD35" s="1010"/>
      <c r="DE35" s="1010"/>
      <c r="DF35" s="1010"/>
      <c r="DG35" s="1010"/>
      <c r="DH35" s="1010"/>
      <c r="DI35" s="1010"/>
      <c r="DJ35" s="1010"/>
      <c r="DK35" s="1010"/>
      <c r="DL35" s="1010"/>
      <c r="DM35" s="1010"/>
      <c r="DN35" s="1010"/>
      <c r="DO35" s="1010"/>
      <c r="DP35" s="1010"/>
      <c r="DQ35" s="1774"/>
      <c r="DR35" s="246"/>
      <c r="DS35" s="420"/>
      <c r="DT35" s="421"/>
      <c r="DU35" s="421"/>
      <c r="DV35" s="422"/>
    </row>
    <row r="36" spans="2:126" s="247" customFormat="1" ht="48.75" customHeight="1" thickBot="1" x14ac:dyDescent="0.3">
      <c r="B36" s="1285"/>
      <c r="C36" s="891"/>
      <c r="D36" s="894"/>
      <c r="E36" s="897"/>
      <c r="F36" s="897"/>
      <c r="G36" s="897"/>
      <c r="H36" s="897"/>
      <c r="I36" s="435"/>
      <c r="J36" s="905"/>
      <c r="K36" s="897"/>
      <c r="L36" s="909"/>
      <c r="M36" s="228"/>
      <c r="N36" s="912"/>
      <c r="O36" s="897"/>
      <c r="P36" s="897"/>
      <c r="Q36" s="897"/>
      <c r="R36" s="897"/>
      <c r="S36" s="909"/>
      <c r="T36" s="228"/>
      <c r="U36" s="441"/>
      <c r="V36" s="442"/>
      <c r="W36" s="442"/>
      <c r="X36" s="831"/>
      <c r="Y36" s="832"/>
      <c r="Z36" s="831"/>
      <c r="AA36" s="832"/>
      <c r="AB36" s="831"/>
      <c r="AC36" s="832"/>
      <c r="AD36" s="831"/>
      <c r="AE36" s="832"/>
      <c r="AF36" s="831"/>
      <c r="AG36" s="832"/>
      <c r="AH36" s="331">
        <f>X36+Z36+AB36+AD36+AF36</f>
        <v>0</v>
      </c>
      <c r="AI36" s="324"/>
      <c r="AJ36" s="325"/>
      <c r="AK36" s="885"/>
      <c r="AL36" s="886"/>
      <c r="AM36" s="887"/>
      <c r="AN36" s="888"/>
      <c r="AO36" s="885"/>
      <c r="AP36" s="886"/>
      <c r="AQ36" s="445"/>
      <c r="AR36" s="446"/>
      <c r="AS36" s="453"/>
      <c r="AT36" s="454"/>
      <c r="AU36" s="455"/>
      <c r="AV36" s="230"/>
      <c r="AW36" s="867"/>
      <c r="AX36" s="870"/>
      <c r="AY36" s="873"/>
      <c r="AZ36" s="870"/>
      <c r="BA36" s="876"/>
      <c r="BB36" s="879"/>
      <c r="BC36" s="316"/>
      <c r="BD36" s="235"/>
      <c r="BE36" s="318">
        <v>0.2</v>
      </c>
      <c r="BF36" s="241" t="str">
        <f>IF(ISERROR(IF(S32="R.INHERENTE
1","R. INHERENTE",(IF(BA32="R.RESIDUAL
1","R. RESIDUAL"," ")))),"",(IF(S32="R.INHERENTE
1","R. INHERENTE",(IF(BA32="R.RESIDUAL
1","R. RESIDUAL"," ")))))</f>
        <v xml:space="preserve"> </v>
      </c>
      <c r="BG36" s="242" t="str">
        <f>IF(ISERROR(IF(S32="R.INHERENTE
6","R. INHERENTE",(IF(BA32="R.RESIDUAL
6","R. RESIDUAL"," ")))),"",(IF(S32="R.INHERENTE
6","R. INHERENTE",(IF(BA32="R.RESIDUAL
6","R. RESIDUAL"," ")))))</f>
        <v xml:space="preserve"> </v>
      </c>
      <c r="BH36" s="243" t="str">
        <f>IF(ISERROR(IF(S32="R.INHERENTE
11","R. INHERENTE",(IF(BA32="R.RESIDUAL
11","R. RESIDUAL"," ")))),"",(IF(S32="R.INHERENTE
11","R. INHERENTE",(IF(BA32="R.RESIDUAL
11","R. RESIDUAL"," ")))))</f>
        <v xml:space="preserve"> </v>
      </c>
      <c r="BI36" s="244" t="str">
        <f>IF(ISERROR(IF(S32="R.INHERENTE
16","R. INHERENTE",(IF(BA32="R.RESIDUAL
16","R. RESIDUAL"," ")))),"",(IF(S32="R.INHERENTE
16","R. INHERENTE",(IF(BA32="R.RESIDUAL
16","R. RESIDUAL"," ")))))</f>
        <v xml:space="preserve"> </v>
      </c>
      <c r="BJ36" s="245" t="str">
        <f>IF(ISERROR(IF(S32="R.INHERENTE
21","R. INHERENTE",(IF(BA32="R.RESIDUAL
21","R. RESIDUAL"," ")))),"",(IF(S32="R.INHERENTE
21","R. INHERENTE",(IF(BA32="R.RESIDUAL
21","R. RESIDUAL"," ")))))</f>
        <v xml:space="preserve"> </v>
      </c>
      <c r="BK36" s="234"/>
      <c r="BL36" s="849"/>
      <c r="BM36" s="883"/>
      <c r="BN36" s="883"/>
      <c r="BO36" s="883"/>
      <c r="BP36" s="852"/>
      <c r="BQ36" s="846"/>
      <c r="BR36" s="349"/>
      <c r="BS36" s="849"/>
      <c r="BT36" s="852"/>
      <c r="BU36" s="855"/>
      <c r="BV36" s="229"/>
      <c r="BW36" s="1770"/>
      <c r="BX36" s="1771"/>
      <c r="BY36" s="1772"/>
      <c r="BZ36" s="834"/>
      <c r="CA36" s="834"/>
      <c r="CB36" s="834"/>
      <c r="CC36" s="834"/>
      <c r="CD36" s="834"/>
      <c r="CE36" s="834"/>
      <c r="CF36" s="834"/>
      <c r="CG36" s="834"/>
      <c r="CH36" s="834"/>
      <c r="CI36" s="834"/>
      <c r="CJ36" s="834"/>
      <c r="CK36" s="834"/>
      <c r="CL36" s="834"/>
      <c r="CM36" s="834"/>
      <c r="CN36" s="834"/>
      <c r="CO36" s="834"/>
      <c r="CP36" s="834"/>
      <c r="CQ36" s="1775"/>
      <c r="CR36" s="249"/>
      <c r="CS36" s="1770"/>
      <c r="CT36" s="1771"/>
      <c r="CU36" s="1772"/>
      <c r="CV36" s="1783"/>
      <c r="CW36" s="1784"/>
      <c r="CX36" s="1785"/>
      <c r="CY36" s="1784"/>
      <c r="CZ36" s="1785"/>
      <c r="DA36" s="1783"/>
      <c r="DB36" s="1783"/>
      <c r="DC36" s="1783"/>
      <c r="DD36" s="1783"/>
      <c r="DE36" s="1783"/>
      <c r="DF36" s="1783"/>
      <c r="DG36" s="1783"/>
      <c r="DH36" s="1783"/>
      <c r="DI36" s="1783"/>
      <c r="DJ36" s="1783"/>
      <c r="DK36" s="1783"/>
      <c r="DL36" s="1783"/>
      <c r="DM36" s="1783"/>
      <c r="DN36" s="1783"/>
      <c r="DO36" s="1783"/>
      <c r="DP36" s="1783"/>
      <c r="DQ36" s="1775"/>
      <c r="DR36" s="246"/>
      <c r="DS36" s="423"/>
      <c r="DT36" s="424"/>
      <c r="DU36" s="424"/>
      <c r="DV36" s="425"/>
    </row>
    <row r="37" spans="2:126" ht="18.75" customHeight="1" thickBot="1" x14ac:dyDescent="0.3">
      <c r="BF37" s="328">
        <v>0.2</v>
      </c>
      <c r="BG37" s="329">
        <v>0.4</v>
      </c>
      <c r="BH37" s="329">
        <v>0.60000000000000009</v>
      </c>
      <c r="BI37" s="329">
        <v>0.8</v>
      </c>
      <c r="BJ37" s="329">
        <v>1</v>
      </c>
    </row>
    <row r="38" spans="2:126" s="247" customFormat="1" ht="48" customHeight="1" x14ac:dyDescent="0.25">
      <c r="B38" s="1283" t="s">
        <v>1839</v>
      </c>
      <c r="C38" s="889">
        <v>4</v>
      </c>
      <c r="D38" s="892" t="s">
        <v>609</v>
      </c>
      <c r="E38" s="895" t="s">
        <v>960</v>
      </c>
      <c r="F38" s="898" t="s">
        <v>980</v>
      </c>
      <c r="G38" s="899" t="s">
        <v>1065</v>
      </c>
      <c r="H38" s="930" t="s">
        <v>1110</v>
      </c>
      <c r="I38" s="433" t="s">
        <v>1111</v>
      </c>
      <c r="J38" s="903" t="str">
        <f>IF(G38="","",(CONCATENATE("Posibilidad de afectación ",G38," ",H38," ",I38," ",I39," ",I40," ",I41," ",I42)))</f>
        <v xml:space="preserve">Posibilidad de afectación económica y reputacional por incumplimiento de las obligaciones contractuales (Convenios Interadministrativos y/o Contratos derivados) debido a falta de adherencia a lineamientos definidos en los Comités Operativos y/o técnicos, deficiencias en el seguimiento a los compromisos contractuales e inoportunidad en la presentación de reportes y/o informes. 
 </v>
      </c>
      <c r="K38" s="906" t="s">
        <v>268</v>
      </c>
      <c r="L38" s="907" t="s">
        <v>770</v>
      </c>
      <c r="M38" s="228"/>
      <c r="N38" s="910" t="s">
        <v>611</v>
      </c>
      <c r="O38" s="913">
        <f>IF(ISERROR(VLOOKUP($N38,[3]Listas!$E$20:$F$24,2,FALSE)),"",(VLOOKUP($N38,[3]Listas!$E$20:$F$24,2,FALSE)))</f>
        <v>0.6</v>
      </c>
      <c r="P38" s="914" t="str">
        <f>IF(ISERROR(VLOOKUP($O38,[3]Listas!$E$3:$F$7,2,FALSE)),"",(VLOOKUP($O38,[3]Listas!$E$3:$F$7,2,FALSE)))</f>
        <v>MEDIA</v>
      </c>
      <c r="Q38" s="915" t="s">
        <v>568</v>
      </c>
      <c r="R38" s="914">
        <f>IF(ISERROR(VLOOKUP($Q38,[3]Listas!$E$28:$F$35,2,FALSE)),"",(VLOOKUP($Q38,[3]Listas!$E$28:$F$35,2,FALSE)))</f>
        <v>1</v>
      </c>
      <c r="S38" s="916" t="str">
        <f t="shared" ref="S38" si="37">IF(O38="","",(CONCATENATE("R.INHERENTE
",(IF(AND($O38=0.2,$R38=0.2),1,(IF(AND($O38=0.2,$R38=0.4),6,(IF(AND($O38=0.2,$R38=0.6),11,(IF(AND($O38=0.2,$R38=0.8),16,(IF(AND($O38=0.2,$R38=1),21,(IF(AND($O38=0.4,$R38=0.2),2,(IF(AND($O38=0.4,$R38=0.4),7,(IF(AND($O38=0.4,$R38=0.6),12,(IF(AND($O38=0.4,$R38=0.8),17,(IF(AND($O38=0.4,$R38=1),22,(IF(AND($O38=0.6,$R38=0.2),3,(IF(AND($O38=0.6,$R38=0.4),8,(IF(AND($O38=0.6,$R38=0.6),13,(IF(AND($O38=0.6,$R38=0.8),18,(IF(AND($O38=0.6,$R38=1),23,(IF(AND($O38=0.8,$R38=0.2),4,(IF(AND($O38=0.8,$R38=0.4),9,(IF(AND($O38=0.8,$R38=0.6),14,(IF(AND($O38=0.8,$R38=0.8),19,(IF(AND($O38=0.8,$R38=1),24,(IF(AND($O38=1,$R38=0.2),5,(IF(AND($O38=1,$R38=0.4),10,(IF(AND($O38=1,$R38=0.6),15,(IF(AND($O38=1,$R38=0.8),20,(IF(AND($O38=1,$R38=1),25,"")))))))))))))))))))))))))))))))))))))))))))))))))))))</f>
        <v>R.INHERENTE
23</v>
      </c>
      <c r="T38" s="228">
        <f>+VLOOKUP($S38,[4]Listas!$D$112:$E$136,2,FALSE)</f>
        <v>23</v>
      </c>
      <c r="U38" s="436" t="s">
        <v>1132</v>
      </c>
      <c r="V38" s="437" t="s">
        <v>702</v>
      </c>
      <c r="W38" s="437"/>
      <c r="X38" s="859">
        <v>25</v>
      </c>
      <c r="Y38" s="860"/>
      <c r="Z38" s="859"/>
      <c r="AA38" s="860"/>
      <c r="AB38" s="859"/>
      <c r="AC38" s="860"/>
      <c r="AD38" s="859"/>
      <c r="AE38" s="860"/>
      <c r="AF38" s="859">
        <v>15</v>
      </c>
      <c r="AG38" s="860"/>
      <c r="AH38" s="348">
        <f>X38+Z38+AB38+AD38+AF38</f>
        <v>40</v>
      </c>
      <c r="AI38" s="326">
        <f>60%-(60%*40%)</f>
        <v>0.36</v>
      </c>
      <c r="AJ38" s="327"/>
      <c r="AK38" s="861" t="s">
        <v>189</v>
      </c>
      <c r="AL38" s="862"/>
      <c r="AM38" s="863" t="s">
        <v>563</v>
      </c>
      <c r="AN38" s="864"/>
      <c r="AO38" s="861" t="s">
        <v>189</v>
      </c>
      <c r="AP38" s="862"/>
      <c r="AQ38" s="443" t="s">
        <v>1112</v>
      </c>
      <c r="AR38" s="431" t="s">
        <v>587</v>
      </c>
      <c r="AS38" s="447" t="s">
        <v>1149</v>
      </c>
      <c r="AT38" s="448" t="s">
        <v>1113</v>
      </c>
      <c r="AU38" s="449" t="s">
        <v>1114</v>
      </c>
      <c r="AV38" s="248">
        <f>+(IF(AND($AW38&gt;0,$AW38&lt;=0.2),0.2,(IF(AND($AW38&gt;0.2,$AW38&lt;=0.4),0.4,(IF(AND($AW38&gt;0.4,$AW38&lt;=0.6),0.6,(IF(AND($AW38&gt;0.6,$AW38&lt;=0.8),0.8,(IF($AW38&gt;0.8,1,""))))))))))</f>
        <v>0.2</v>
      </c>
      <c r="AW38" s="865">
        <f>+MIN(AI38:AI42)</f>
        <v>0.12959999999999999</v>
      </c>
      <c r="AX38" s="868" t="str">
        <f>+(IF($AV38=0.2,"MUY BAJA",(IF($AV38=0.4,"BAJA",(IF($AV38=0.6,"MEDIA",(IF($AV38=0.8,"ALTA",(IF($AV38=1,"MUY ALTA",""))))))))))</f>
        <v>MUY BAJA</v>
      </c>
      <c r="AY38" s="871">
        <f>+MIN(AJ38:AJ42)</f>
        <v>1</v>
      </c>
      <c r="AZ38" s="868" t="str">
        <f>+(IF($BC38=0.2,"MUY BAJA",(IF($BC38=0.4,"BAJA",(IF($BC38=0.6,"MEDIA",(IF($BC38=0.8,"ALTA",(IF($BC38=1,"MUY ALTA",""))))))))))</f>
        <v>MUY ALTA</v>
      </c>
      <c r="BA38" s="874" t="str">
        <f t="shared" si="4"/>
        <v>R.RESIDUAL
21</v>
      </c>
      <c r="BB38" s="877" t="s">
        <v>703</v>
      </c>
      <c r="BC38" s="248">
        <f>+(IF(AND($AY38&gt;0,$AY38&lt;=0.2),0.2,(IF(AND($AY38&gt;0.2,$AY38&lt;=0.4),0.4,(IF(AND($AY38&gt;0.4,$AY38&lt;=0.6),0.6,(IF(AND($AY38&gt;0.6,$AY38&lt;=0.8),0.8,(IF($AY38&gt;0.8,1,""))))))))))</f>
        <v>1</v>
      </c>
      <c r="BD38" s="230">
        <f>+VLOOKUP($BA38,[4]Listas!$F$112:$G$136,2,FALSE)</f>
        <v>21</v>
      </c>
      <c r="BE38" s="317">
        <v>1</v>
      </c>
      <c r="BF38" s="231" t="str">
        <f>IF(ISERROR(IF(S38="R.INHERENTE
5","R. INHERENTE",(IF(BA38="R.RESIDUAL
5","R. RESIDUAL"," ")))),"",(IF(S38="R.INHERENTE
5","R. INHERENTE",(IF(BA38="R.RESIDUAL
5","R. RESIDUAL"," ")))))</f>
        <v xml:space="preserve"> </v>
      </c>
      <c r="BG38" s="232" t="str">
        <f>IF(ISERROR(IF(S38="R.INHERENTE
10","R. INHERENTE",(IF(BA38="R.RESIDUAL
10","R. RESIDUAL"," ")))),"",(IF(S38="R.INHERENTE
10","R. INHERENTE",(IF(BA38="R.RESIDUAL
10","R. RESIDUAL"," ")))))</f>
        <v xml:space="preserve"> </v>
      </c>
      <c r="BH38" s="232" t="str">
        <f>IF(ISERROR(IF(S38="R.INHERENTE
15","R. INHERENTE",(IF(BA38="R.RESIDUAL
15","R. RESIDUAL"," ")))),"",(IF(S38="R.INHERENTE
15","R. INHERENTE",(IF(BA38="R.RESIDUAL
15","R. RESIDUAL"," ")))))</f>
        <v xml:space="preserve"> </v>
      </c>
      <c r="BI38" s="232" t="str">
        <f>IF(ISERROR(IF(S38="R.INHERENTE
20","R. INHERENTE",(IF(BA38="R.RESIDUAL
20","R. RESIDUAL"," ")))),"",(IF(S38="R.INHERENTE
20","R. INHERENTE",(IF(BA38="R.RESIDUAL
20","R. RESIDUAL"," ")))))</f>
        <v xml:space="preserve"> </v>
      </c>
      <c r="BJ38" s="233" t="str">
        <f>IF(ISERROR(IF(S38="R.INHERENTE
25","R. INHERENTE",(IF(BA38="R.RESIDUAL
25","R. RESIDUAL"," ")))),"",(IF(S38="R.INHERENTE
25","R. INHERENTE",(IF(BA38="R.RESIDUAL
25","R. RESIDUAL"," ")))))</f>
        <v xml:space="preserve"> </v>
      </c>
      <c r="BK38" s="234"/>
      <c r="BL38" s="847" t="s">
        <v>1115</v>
      </c>
      <c r="BM38" s="850" t="s">
        <v>1116</v>
      </c>
      <c r="BN38" s="881">
        <v>45046</v>
      </c>
      <c r="BO38" s="881">
        <v>45290</v>
      </c>
      <c r="BP38" s="884" t="s">
        <v>588</v>
      </c>
      <c r="BQ38" s="845" t="s">
        <v>648</v>
      </c>
      <c r="BR38" s="314"/>
      <c r="BS38" s="847" t="s">
        <v>1117</v>
      </c>
      <c r="BT38" s="850" t="s">
        <v>1113</v>
      </c>
      <c r="BU38" s="853" t="s">
        <v>1118</v>
      </c>
      <c r="BV38" s="229"/>
      <c r="BW38" s="1764" t="s">
        <v>2325</v>
      </c>
      <c r="BX38" s="1765" t="s">
        <v>2326</v>
      </c>
      <c r="BY38" s="1766" t="s">
        <v>2327</v>
      </c>
      <c r="BZ38" s="833"/>
      <c r="CA38" s="833" t="s">
        <v>189</v>
      </c>
      <c r="CB38" s="833" t="s">
        <v>189</v>
      </c>
      <c r="CC38" s="833" t="s">
        <v>189</v>
      </c>
      <c r="CD38" s="833"/>
      <c r="CE38" s="833" t="s">
        <v>189</v>
      </c>
      <c r="CF38" s="833" t="s">
        <v>189</v>
      </c>
      <c r="CG38" s="833" t="s">
        <v>189</v>
      </c>
      <c r="CH38" s="833"/>
      <c r="CI38" s="833" t="s">
        <v>39</v>
      </c>
      <c r="CJ38" s="833" t="s">
        <v>39</v>
      </c>
      <c r="CK38" s="833" t="s">
        <v>39</v>
      </c>
      <c r="CL38" s="833"/>
      <c r="CM38" s="833" t="s">
        <v>189</v>
      </c>
      <c r="CN38" s="833" t="s">
        <v>189</v>
      </c>
      <c r="CO38" s="833" t="s">
        <v>189</v>
      </c>
      <c r="CP38" s="833"/>
      <c r="CQ38" s="1773" t="s">
        <v>2328</v>
      </c>
      <c r="CR38" s="249"/>
      <c r="CS38" s="1764" t="s">
        <v>2325</v>
      </c>
      <c r="CT38" s="1765" t="s">
        <v>2326</v>
      </c>
      <c r="CU38" s="1766" t="s">
        <v>2327</v>
      </c>
      <c r="CV38" s="1780"/>
      <c r="CW38" s="1781" t="s">
        <v>39</v>
      </c>
      <c r="CX38" s="1782"/>
      <c r="CY38" s="1781"/>
      <c r="CZ38" s="1782"/>
      <c r="DA38" s="1780" t="s">
        <v>189</v>
      </c>
      <c r="DB38" s="1780" t="s">
        <v>189</v>
      </c>
      <c r="DC38" s="1780" t="s">
        <v>189</v>
      </c>
      <c r="DD38" s="1780"/>
      <c r="DE38" s="1780" t="s">
        <v>189</v>
      </c>
      <c r="DF38" s="1780" t="s">
        <v>189</v>
      </c>
      <c r="DG38" s="1780" t="s">
        <v>189</v>
      </c>
      <c r="DH38" s="1780"/>
      <c r="DI38" s="1780" t="s">
        <v>39</v>
      </c>
      <c r="DJ38" s="1780" t="s">
        <v>39</v>
      </c>
      <c r="DK38" s="1780" t="s">
        <v>39</v>
      </c>
      <c r="DL38" s="1780"/>
      <c r="DM38" s="1780" t="s">
        <v>189</v>
      </c>
      <c r="DN38" s="1780" t="s">
        <v>189</v>
      </c>
      <c r="DO38" s="1780" t="s">
        <v>189</v>
      </c>
      <c r="DP38" s="1780"/>
      <c r="DQ38" s="1773" t="s">
        <v>2334</v>
      </c>
      <c r="DR38" s="246"/>
      <c r="DS38" s="417"/>
      <c r="DT38" s="418"/>
      <c r="DU38" s="418"/>
      <c r="DV38" s="419"/>
    </row>
    <row r="39" spans="2:126" s="247" customFormat="1" ht="48" customHeight="1" x14ac:dyDescent="0.25">
      <c r="B39" s="1284"/>
      <c r="C39" s="890"/>
      <c r="D39" s="893"/>
      <c r="E39" s="896"/>
      <c r="F39" s="896"/>
      <c r="G39" s="896"/>
      <c r="H39" s="896"/>
      <c r="I39" s="434" t="s">
        <v>1119</v>
      </c>
      <c r="J39" s="904"/>
      <c r="K39" s="896"/>
      <c r="L39" s="908"/>
      <c r="M39" s="228"/>
      <c r="N39" s="911"/>
      <c r="O39" s="896"/>
      <c r="P39" s="896"/>
      <c r="Q39" s="896"/>
      <c r="R39" s="896"/>
      <c r="S39" s="908"/>
      <c r="T39" s="228"/>
      <c r="U39" s="438" t="s">
        <v>1133</v>
      </c>
      <c r="V39" s="439" t="s">
        <v>702</v>
      </c>
      <c r="W39" s="439"/>
      <c r="X39" s="825">
        <v>25</v>
      </c>
      <c r="Y39" s="826"/>
      <c r="Z39" s="825">
        <v>0</v>
      </c>
      <c r="AA39" s="826"/>
      <c r="AB39" s="825"/>
      <c r="AC39" s="826"/>
      <c r="AD39" s="825"/>
      <c r="AE39" s="826"/>
      <c r="AF39" s="825">
        <v>15</v>
      </c>
      <c r="AG39" s="826"/>
      <c r="AH39" s="330">
        <f>X39+Z39+AB39+AD39+AF39</f>
        <v>40</v>
      </c>
      <c r="AI39" s="322">
        <f>36%-(36%*40%)</f>
        <v>0.216</v>
      </c>
      <c r="AJ39" s="323"/>
      <c r="AK39" s="827" t="s">
        <v>189</v>
      </c>
      <c r="AL39" s="828"/>
      <c r="AM39" s="829" t="s">
        <v>563</v>
      </c>
      <c r="AN39" s="830"/>
      <c r="AO39" s="827" t="s">
        <v>189</v>
      </c>
      <c r="AP39" s="828"/>
      <c r="AQ39" s="444" t="s">
        <v>1120</v>
      </c>
      <c r="AR39" s="432" t="s">
        <v>587</v>
      </c>
      <c r="AS39" s="450" t="s">
        <v>1150</v>
      </c>
      <c r="AT39" s="451" t="s">
        <v>1113</v>
      </c>
      <c r="AU39" s="452" t="s">
        <v>1114</v>
      </c>
      <c r="AV39" s="230"/>
      <c r="AW39" s="866"/>
      <c r="AX39" s="869"/>
      <c r="AY39" s="872"/>
      <c r="AZ39" s="869"/>
      <c r="BA39" s="875"/>
      <c r="BB39" s="878"/>
      <c r="BC39" s="316"/>
      <c r="BD39" s="235"/>
      <c r="BE39" s="317">
        <v>0.8</v>
      </c>
      <c r="BF39" s="236" t="str">
        <f>IF(ISERROR(IF(S38="R.INHERENTE
4","R. INHERENTE",(IF(BA38="R.RESIDUAL
4","R. RESIDUAL"," ")))),"",(IF(S38="R.INHERENTE
4","R. INHERENTE",(IF(BA38="R.RESIDUAL
4","R. RESIDUAL"," ")))))</f>
        <v xml:space="preserve"> </v>
      </c>
      <c r="BG39" s="237" t="str">
        <f>IF(ISERROR(IF(S38="R.INHERENTE
9","R. INHERENTE",(IF(BA38="R.RESIDUAL
9","R. RESIDUAL"," ")))),"",(IF(S38="R.INHERENTE
9","R. INHERENTE",(IF(BA38="R.RESIDUAL
9","R. RESIDUAL"," ")))))</f>
        <v xml:space="preserve"> </v>
      </c>
      <c r="BH39" s="238" t="str">
        <f>IF(ISERROR(IF(S38="R.INHERENTE
14","R. INHERENTE",(IF(BA38="R.RESIDUAL
14","R. RESIDUAL"," ")))),"",(IF(S38="R.INHERENTE
14","R. INHERENTE",(IF(BA38="R.RESIDUAL
14","R. RESIDUAL"," ")))))</f>
        <v xml:space="preserve"> </v>
      </c>
      <c r="BI39" s="238" t="str">
        <f>IF(ISERROR(IF(S38="R.INHERENTE
19","R. INHERENTE",(IF(BA38="R.RESIDUAL
19","R. RESIDUAL"," ")))),"",(IF(S38="R.INHERENTE
19","R. INHERENTE",(IF(BA38="R.RESIDUAL
19","R. RESIDUAL"," ")))))</f>
        <v xml:space="preserve"> </v>
      </c>
      <c r="BJ39" s="239" t="str">
        <f>IF(ISERROR(IF(S38="R.INHERENTE
24","R. INHERENTE",(IF(BA38="R.RESIDUAL
24","R. RESIDUAL"," ")))),"",(IF(S38="R.INHERENTE
24","R. INHERENTE",(IF(BA38="R.RESIDUAL
24","R. RESIDUAL"," ")))))</f>
        <v xml:space="preserve"> </v>
      </c>
      <c r="BK39" s="234"/>
      <c r="BL39" s="848"/>
      <c r="BM39" s="882"/>
      <c r="BN39" s="882"/>
      <c r="BO39" s="882"/>
      <c r="BP39" s="851"/>
      <c r="BQ39" s="845"/>
      <c r="BR39" s="314"/>
      <c r="BS39" s="848"/>
      <c r="BT39" s="851"/>
      <c r="BU39" s="854"/>
      <c r="BV39" s="229"/>
      <c r="BW39" s="1767"/>
      <c r="BX39" s="1768"/>
      <c r="BY39" s="1769"/>
      <c r="BZ39" s="820"/>
      <c r="CA39" s="820"/>
      <c r="CB39" s="820"/>
      <c r="CC39" s="820"/>
      <c r="CD39" s="820"/>
      <c r="CE39" s="820"/>
      <c r="CF39" s="820"/>
      <c r="CG39" s="820"/>
      <c r="CH39" s="820"/>
      <c r="CI39" s="820"/>
      <c r="CJ39" s="820"/>
      <c r="CK39" s="820"/>
      <c r="CL39" s="820"/>
      <c r="CM39" s="820"/>
      <c r="CN39" s="820"/>
      <c r="CO39" s="820"/>
      <c r="CP39" s="820"/>
      <c r="CQ39" s="1774"/>
      <c r="CR39" s="249"/>
      <c r="CS39" s="1767"/>
      <c r="CT39" s="1768"/>
      <c r="CU39" s="1769"/>
      <c r="CV39" s="1010"/>
      <c r="CW39" s="960"/>
      <c r="CX39" s="959"/>
      <c r="CY39" s="960"/>
      <c r="CZ39" s="959"/>
      <c r="DA39" s="1010"/>
      <c r="DB39" s="1010"/>
      <c r="DC39" s="1010"/>
      <c r="DD39" s="1010"/>
      <c r="DE39" s="1010"/>
      <c r="DF39" s="1010"/>
      <c r="DG39" s="1010"/>
      <c r="DH39" s="1010"/>
      <c r="DI39" s="1010"/>
      <c r="DJ39" s="1010"/>
      <c r="DK39" s="1010"/>
      <c r="DL39" s="1010"/>
      <c r="DM39" s="1010"/>
      <c r="DN39" s="1010"/>
      <c r="DO39" s="1010"/>
      <c r="DP39" s="1010"/>
      <c r="DQ39" s="1774"/>
      <c r="DR39" s="246"/>
      <c r="DS39" s="420"/>
      <c r="DT39" s="421"/>
      <c r="DU39" s="421"/>
      <c r="DV39" s="422"/>
    </row>
    <row r="40" spans="2:126" s="247" customFormat="1" ht="48" customHeight="1" x14ac:dyDescent="0.25">
      <c r="B40" s="1284"/>
      <c r="C40" s="890"/>
      <c r="D40" s="893"/>
      <c r="E40" s="896"/>
      <c r="F40" s="896"/>
      <c r="G40" s="896"/>
      <c r="H40" s="896"/>
      <c r="I40" s="434" t="s">
        <v>1121</v>
      </c>
      <c r="J40" s="904"/>
      <c r="K40" s="896"/>
      <c r="L40" s="908"/>
      <c r="M40" s="228"/>
      <c r="N40" s="911"/>
      <c r="O40" s="896"/>
      <c r="P40" s="896"/>
      <c r="Q40" s="896"/>
      <c r="R40" s="896"/>
      <c r="S40" s="908"/>
      <c r="T40" s="228"/>
      <c r="U40" s="438" t="s">
        <v>1134</v>
      </c>
      <c r="V40" s="439" t="s">
        <v>702</v>
      </c>
      <c r="W40" s="439"/>
      <c r="X40" s="825">
        <v>25</v>
      </c>
      <c r="Y40" s="826"/>
      <c r="Z40" s="825"/>
      <c r="AA40" s="826"/>
      <c r="AB40" s="825"/>
      <c r="AC40" s="826"/>
      <c r="AD40" s="825"/>
      <c r="AE40" s="826"/>
      <c r="AF40" s="825">
        <v>15</v>
      </c>
      <c r="AG40" s="826"/>
      <c r="AH40" s="330">
        <f>X40+Z40+AB40+AD40+AF40</f>
        <v>40</v>
      </c>
      <c r="AI40" s="322">
        <f>21.6%-(21.6%*40%)</f>
        <v>0.12959999999999999</v>
      </c>
      <c r="AJ40" s="323"/>
      <c r="AK40" s="827" t="s">
        <v>189</v>
      </c>
      <c r="AL40" s="828"/>
      <c r="AM40" s="829" t="s">
        <v>563</v>
      </c>
      <c r="AN40" s="830"/>
      <c r="AO40" s="827" t="s">
        <v>189</v>
      </c>
      <c r="AP40" s="828"/>
      <c r="AQ40" s="444" t="s">
        <v>1122</v>
      </c>
      <c r="AR40" s="432" t="s">
        <v>587</v>
      </c>
      <c r="AS40" s="450" t="s">
        <v>1151</v>
      </c>
      <c r="AT40" s="451" t="s">
        <v>1113</v>
      </c>
      <c r="AU40" s="452" t="s">
        <v>1114</v>
      </c>
      <c r="AV40" s="230"/>
      <c r="AW40" s="866"/>
      <c r="AX40" s="869"/>
      <c r="AY40" s="872"/>
      <c r="AZ40" s="869"/>
      <c r="BA40" s="875"/>
      <c r="BB40" s="878"/>
      <c r="BC40" s="316"/>
      <c r="BD40" s="235"/>
      <c r="BE40" s="317">
        <v>0.60000000000000009</v>
      </c>
      <c r="BF40" s="236" t="str">
        <f>IF(ISERROR(IF(S38="R.INHERENTE
3","R. INHERENTE",(IF(BA38="R.RESIDUAL
3","R. RESIDUAL"," ")))),"",(IF(S38="R.INHERENTE
3","R. INHERENTE",(IF(BA38="R.RESIDUAL
3","R. RESIDUAL"," ")))))</f>
        <v xml:space="preserve"> </v>
      </c>
      <c r="BG40" s="237" t="str">
        <f>IF(ISERROR(IF(S38="R.INHERENTE
8","R. INHERENTE",(IF(BA38="R.RESIDUAL
8","R. RESIDUAL"," ")))),"",(IF(S38="R.INHERENTE
8","R. INHERENTE",(IF(BA38="R.RESIDUAL
8","R. RESIDUAL"," ")))))</f>
        <v xml:space="preserve"> </v>
      </c>
      <c r="BH40" s="237" t="str">
        <f>IF(ISERROR(IF(S38="R.INHERENTE
13","R. INHERENTE",(IF(BA38="R.RESIDUAL
13","R. RESIDUAL"," ")))),"",(IF(S38="R.INHERENTE
13","R. INHERENTE",(IF(BA38="R.RESIDUAL
13","R. RESIDUAL"," ")))))</f>
        <v xml:space="preserve"> </v>
      </c>
      <c r="BI40" s="238" t="str">
        <f>IF(ISERROR(IF(S38="R.INHERENTE
18","R. INHERENTE",(IF(BA38="R.RESIDUAL
18","R. RESIDUAL"," ")))),"",(IF(S38="R.INHERENTE
18","R. INHERENTE",(IF(BA38="R.RESIDUAL
18","R. RESIDUAL"," ")))))</f>
        <v xml:space="preserve"> </v>
      </c>
      <c r="BJ40" s="239" t="str">
        <f>IF(ISERROR(IF(S38="R.INHERENTE
23","R. INHERENTE",(IF(BA38="R.RESIDUAL
23","R. RESIDUAL"," ")))),"",(IF(S38="R.INHERENTE
23","R. INHERENTE",(IF(BA38="R.RESIDUAL
23","R. RESIDUAL"," ")))))</f>
        <v>R. INHERENTE</v>
      </c>
      <c r="BK40" s="234"/>
      <c r="BL40" s="848"/>
      <c r="BM40" s="882"/>
      <c r="BN40" s="882"/>
      <c r="BO40" s="882"/>
      <c r="BP40" s="851"/>
      <c r="BQ40" s="845"/>
      <c r="BR40" s="314"/>
      <c r="BS40" s="848"/>
      <c r="BT40" s="851"/>
      <c r="BU40" s="854"/>
      <c r="BV40" s="229"/>
      <c r="BW40" s="1767"/>
      <c r="BX40" s="1768"/>
      <c r="BY40" s="1769"/>
      <c r="BZ40" s="820"/>
      <c r="CA40" s="820"/>
      <c r="CB40" s="820"/>
      <c r="CC40" s="820"/>
      <c r="CD40" s="820"/>
      <c r="CE40" s="820"/>
      <c r="CF40" s="820"/>
      <c r="CG40" s="820"/>
      <c r="CH40" s="820"/>
      <c r="CI40" s="820"/>
      <c r="CJ40" s="820"/>
      <c r="CK40" s="820"/>
      <c r="CL40" s="820"/>
      <c r="CM40" s="820"/>
      <c r="CN40" s="820"/>
      <c r="CO40" s="820"/>
      <c r="CP40" s="820"/>
      <c r="CQ40" s="1774"/>
      <c r="CR40" s="249"/>
      <c r="CS40" s="1767"/>
      <c r="CT40" s="1768"/>
      <c r="CU40" s="1769"/>
      <c r="CV40" s="1010"/>
      <c r="CW40" s="960"/>
      <c r="CX40" s="959"/>
      <c r="CY40" s="960"/>
      <c r="CZ40" s="959"/>
      <c r="DA40" s="1010"/>
      <c r="DB40" s="1010"/>
      <c r="DC40" s="1010"/>
      <c r="DD40" s="1010"/>
      <c r="DE40" s="1010"/>
      <c r="DF40" s="1010"/>
      <c r="DG40" s="1010"/>
      <c r="DH40" s="1010"/>
      <c r="DI40" s="1010"/>
      <c r="DJ40" s="1010"/>
      <c r="DK40" s="1010"/>
      <c r="DL40" s="1010"/>
      <c r="DM40" s="1010"/>
      <c r="DN40" s="1010"/>
      <c r="DO40" s="1010"/>
      <c r="DP40" s="1010"/>
      <c r="DQ40" s="1774"/>
      <c r="DR40" s="246"/>
      <c r="DS40" s="420"/>
      <c r="DT40" s="421"/>
      <c r="DU40" s="421"/>
      <c r="DV40" s="422"/>
    </row>
    <row r="41" spans="2:126" s="247" customFormat="1" ht="48" customHeight="1" x14ac:dyDescent="0.25">
      <c r="B41" s="1284"/>
      <c r="C41" s="890"/>
      <c r="D41" s="893"/>
      <c r="E41" s="896"/>
      <c r="F41" s="896"/>
      <c r="G41" s="896"/>
      <c r="H41" s="896"/>
      <c r="I41" s="434" t="s">
        <v>1123</v>
      </c>
      <c r="J41" s="904"/>
      <c r="K41" s="896"/>
      <c r="L41" s="908"/>
      <c r="M41" s="228"/>
      <c r="N41" s="911"/>
      <c r="O41" s="896"/>
      <c r="P41" s="896"/>
      <c r="Q41" s="896"/>
      <c r="R41" s="896"/>
      <c r="S41" s="908"/>
      <c r="T41" s="228"/>
      <c r="U41" s="440"/>
      <c r="V41" s="439"/>
      <c r="W41" s="439"/>
      <c r="X41" s="825"/>
      <c r="Y41" s="826"/>
      <c r="Z41" s="825"/>
      <c r="AA41" s="826"/>
      <c r="AB41" s="825"/>
      <c r="AC41" s="826"/>
      <c r="AD41" s="825"/>
      <c r="AE41" s="826"/>
      <c r="AF41" s="825"/>
      <c r="AG41" s="826"/>
      <c r="AH41" s="330">
        <f>X41+Z41+AB41+AD41+AF41</f>
        <v>0</v>
      </c>
      <c r="AI41" s="322"/>
      <c r="AJ41" s="323">
        <v>1</v>
      </c>
      <c r="AK41" s="827"/>
      <c r="AL41" s="828"/>
      <c r="AM41" s="829"/>
      <c r="AN41" s="830"/>
      <c r="AO41" s="827"/>
      <c r="AP41" s="828"/>
      <c r="AQ41" s="444"/>
      <c r="AR41" s="432"/>
      <c r="AS41" s="450"/>
      <c r="AT41" s="451"/>
      <c r="AU41" s="452"/>
      <c r="AV41" s="230"/>
      <c r="AW41" s="866"/>
      <c r="AX41" s="869"/>
      <c r="AY41" s="872"/>
      <c r="AZ41" s="869"/>
      <c r="BA41" s="875"/>
      <c r="BB41" s="878"/>
      <c r="BC41" s="316"/>
      <c r="BD41" s="235"/>
      <c r="BE41" s="317">
        <v>0.4</v>
      </c>
      <c r="BF41" s="240" t="str">
        <f>IF(ISERROR(IF(S38="R.INHERENTE
2","R. INHERENTE",(IF(BA38="R.RESIDUAL
2","R. RESIDUAL"," ")))),"",(IF(S38="R.INHERENTE
2","R. INHERENTE",(IF(BA38="R.RESIDUAL
2","R. RESIDUAL"," ")))))</f>
        <v xml:space="preserve"> </v>
      </c>
      <c r="BG41" s="237" t="str">
        <f>IF(ISERROR(IF(S38="R.INHERENTE
7","R. INHERENTE",(IF(BA38="R.RESIDUAL
7","R. RESIDUAL"," ")))),"",(IF(S38="R.INHERENTE
7","R. INHERENTE",(IF(BA38="R.RESIDUAL
7","R. RESIDUAL"," ")))))</f>
        <v xml:space="preserve"> </v>
      </c>
      <c r="BH41" s="237" t="str">
        <f>IF(ISERROR(IF(S38="R.INHERENTE
12","R. INHERENTE",(IF(BA38="R.RESIDUAL
12","R. RESIDUAL"," ")))),"",(IF(S38="R.INHERENTE
12","R. INHERENTE",(IF(BA38="R.RESIDUAL
12","R. RESIDUAL"," ")))))</f>
        <v xml:space="preserve"> </v>
      </c>
      <c r="BI41" s="238" t="str">
        <f>IF(ISERROR(IF(S38="R.INHERENTE
17","R. INHERENTE",(IF(BA38="R.RESIDUAL
17","R. RESIDUAL"," ")))),"",(IF(S38="R.INHERENTE
17","R. INHERENTE",(IF(BA38="R.RESIDUAL
17","R. RESIDUAL"," ")))))</f>
        <v xml:space="preserve"> </v>
      </c>
      <c r="BJ41" s="239" t="str">
        <f>IF(ISERROR(IF(S38="R.INHERENTE
22","R. INHERENTE",(IF(BA38="R.RESIDUAL
22","R. RESIDUAL"," ")))),"",(IF(S38="R.INHERENTE
22","R. INHERENTE",(IF(BA38="R.RESIDUAL
22","R. RESIDUAL"," ")))))</f>
        <v xml:space="preserve"> </v>
      </c>
      <c r="BK41" s="234"/>
      <c r="BL41" s="848"/>
      <c r="BM41" s="882"/>
      <c r="BN41" s="882"/>
      <c r="BO41" s="882"/>
      <c r="BP41" s="851"/>
      <c r="BQ41" s="845"/>
      <c r="BR41" s="314"/>
      <c r="BS41" s="848"/>
      <c r="BT41" s="851"/>
      <c r="BU41" s="854"/>
      <c r="BV41" s="229"/>
      <c r="BW41" s="1767"/>
      <c r="BX41" s="1768"/>
      <c r="BY41" s="1769"/>
      <c r="BZ41" s="820"/>
      <c r="CA41" s="820"/>
      <c r="CB41" s="820"/>
      <c r="CC41" s="820"/>
      <c r="CD41" s="820"/>
      <c r="CE41" s="820"/>
      <c r="CF41" s="820"/>
      <c r="CG41" s="820"/>
      <c r="CH41" s="820"/>
      <c r="CI41" s="820"/>
      <c r="CJ41" s="820"/>
      <c r="CK41" s="820"/>
      <c r="CL41" s="820"/>
      <c r="CM41" s="820"/>
      <c r="CN41" s="820"/>
      <c r="CO41" s="820"/>
      <c r="CP41" s="820"/>
      <c r="CQ41" s="1774"/>
      <c r="CR41" s="249"/>
      <c r="CS41" s="1767"/>
      <c r="CT41" s="1768"/>
      <c r="CU41" s="1769"/>
      <c r="CV41" s="1010"/>
      <c r="CW41" s="960"/>
      <c r="CX41" s="959"/>
      <c r="CY41" s="960"/>
      <c r="CZ41" s="959"/>
      <c r="DA41" s="1010"/>
      <c r="DB41" s="1010"/>
      <c r="DC41" s="1010"/>
      <c r="DD41" s="1010"/>
      <c r="DE41" s="1010"/>
      <c r="DF41" s="1010"/>
      <c r="DG41" s="1010"/>
      <c r="DH41" s="1010"/>
      <c r="DI41" s="1010"/>
      <c r="DJ41" s="1010"/>
      <c r="DK41" s="1010"/>
      <c r="DL41" s="1010"/>
      <c r="DM41" s="1010"/>
      <c r="DN41" s="1010"/>
      <c r="DO41" s="1010"/>
      <c r="DP41" s="1010"/>
      <c r="DQ41" s="1774"/>
      <c r="DR41" s="246"/>
      <c r="DS41" s="420"/>
      <c r="DT41" s="421"/>
      <c r="DU41" s="421"/>
      <c r="DV41" s="422"/>
    </row>
    <row r="42" spans="2:126" s="247" customFormat="1" ht="48" customHeight="1" thickBot="1" x14ac:dyDescent="0.3">
      <c r="B42" s="1285"/>
      <c r="C42" s="891"/>
      <c r="D42" s="894"/>
      <c r="E42" s="897"/>
      <c r="F42" s="897"/>
      <c r="G42" s="897"/>
      <c r="H42" s="897"/>
      <c r="I42" s="435"/>
      <c r="J42" s="905"/>
      <c r="K42" s="897"/>
      <c r="L42" s="909"/>
      <c r="M42" s="228"/>
      <c r="N42" s="912"/>
      <c r="O42" s="897"/>
      <c r="P42" s="897"/>
      <c r="Q42" s="897"/>
      <c r="R42" s="897"/>
      <c r="S42" s="909"/>
      <c r="T42" s="228"/>
      <c r="U42" s="441"/>
      <c r="V42" s="442"/>
      <c r="W42" s="442"/>
      <c r="X42" s="831"/>
      <c r="Y42" s="832"/>
      <c r="Z42" s="831"/>
      <c r="AA42" s="832"/>
      <c r="AB42" s="831"/>
      <c r="AC42" s="832"/>
      <c r="AD42" s="831"/>
      <c r="AE42" s="832"/>
      <c r="AF42" s="831"/>
      <c r="AG42" s="832"/>
      <c r="AH42" s="331">
        <f>X42+Z42+AB42+AD42+AF42</f>
        <v>0</v>
      </c>
      <c r="AI42" s="324"/>
      <c r="AJ42" s="325"/>
      <c r="AK42" s="885"/>
      <c r="AL42" s="886"/>
      <c r="AM42" s="887"/>
      <c r="AN42" s="888"/>
      <c r="AO42" s="885"/>
      <c r="AP42" s="886"/>
      <c r="AQ42" s="445"/>
      <c r="AR42" s="446"/>
      <c r="AS42" s="453"/>
      <c r="AT42" s="454"/>
      <c r="AU42" s="455"/>
      <c r="AV42" s="230"/>
      <c r="AW42" s="867"/>
      <c r="AX42" s="870"/>
      <c r="AY42" s="873"/>
      <c r="AZ42" s="870"/>
      <c r="BA42" s="876"/>
      <c r="BB42" s="879"/>
      <c r="BC42" s="316"/>
      <c r="BD42" s="235"/>
      <c r="BE42" s="318">
        <v>0.2</v>
      </c>
      <c r="BF42" s="241" t="str">
        <f>IF(ISERROR(IF(S38="R.INHERENTE
1","R. INHERENTE",(IF(BA38="R.RESIDUAL
1","R. RESIDUAL"," ")))),"",(IF(S38="R.INHERENTE
1","R. INHERENTE",(IF(BA38="R.RESIDUAL
1","R. RESIDUAL"," ")))))</f>
        <v xml:space="preserve"> </v>
      </c>
      <c r="BG42" s="242" t="str">
        <f>IF(ISERROR(IF(S38="R.INHERENTE
6","R. INHERENTE",(IF(BA38="R.RESIDUAL
6","R. RESIDUAL"," ")))),"",(IF(S38="R.INHERENTE
6","R. INHERENTE",(IF(BA38="R.RESIDUAL
6","R. RESIDUAL"," ")))))</f>
        <v xml:space="preserve"> </v>
      </c>
      <c r="BH42" s="243" t="str">
        <f>IF(ISERROR(IF(S38="R.INHERENTE
11","R. INHERENTE",(IF(BA38="R.RESIDUAL
11","R. RESIDUAL"," ")))),"",(IF(S38="R.INHERENTE
11","R. INHERENTE",(IF(BA38="R.RESIDUAL
11","R. RESIDUAL"," ")))))</f>
        <v xml:space="preserve"> </v>
      </c>
      <c r="BI42" s="244" t="str">
        <f>IF(ISERROR(IF(S38="R.INHERENTE
16","R. INHERENTE",(IF(BA38="R.RESIDUAL
16","R. RESIDUAL"," ")))),"",(IF(S38="R.INHERENTE
16","R. INHERENTE",(IF(BA38="R.RESIDUAL
16","R. RESIDUAL"," ")))))</f>
        <v xml:space="preserve"> </v>
      </c>
      <c r="BJ42" s="245" t="str">
        <f>IF(ISERROR(IF(S38="R.INHERENTE
21","R. INHERENTE",(IF(BA38="R.RESIDUAL
21","R. RESIDUAL"," ")))),"",(IF(S38="R.INHERENTE
21","R. INHERENTE",(IF(BA38="R.RESIDUAL
21","R. RESIDUAL"," ")))))</f>
        <v>R. RESIDUAL</v>
      </c>
      <c r="BK42" s="234"/>
      <c r="BL42" s="849"/>
      <c r="BM42" s="883"/>
      <c r="BN42" s="883"/>
      <c r="BO42" s="883"/>
      <c r="BP42" s="852"/>
      <c r="BQ42" s="846"/>
      <c r="BR42" s="349"/>
      <c r="BS42" s="849"/>
      <c r="BT42" s="852"/>
      <c r="BU42" s="855"/>
      <c r="BV42" s="229"/>
      <c r="BW42" s="1770"/>
      <c r="BX42" s="1771"/>
      <c r="BY42" s="1772"/>
      <c r="BZ42" s="834"/>
      <c r="CA42" s="834"/>
      <c r="CB42" s="834"/>
      <c r="CC42" s="834"/>
      <c r="CD42" s="834"/>
      <c r="CE42" s="834"/>
      <c r="CF42" s="834"/>
      <c r="CG42" s="834"/>
      <c r="CH42" s="834"/>
      <c r="CI42" s="834"/>
      <c r="CJ42" s="834"/>
      <c r="CK42" s="834"/>
      <c r="CL42" s="834"/>
      <c r="CM42" s="834"/>
      <c r="CN42" s="834"/>
      <c r="CO42" s="834"/>
      <c r="CP42" s="834"/>
      <c r="CQ42" s="1775"/>
      <c r="CR42" s="249"/>
      <c r="CS42" s="1770"/>
      <c r="CT42" s="1771"/>
      <c r="CU42" s="1772"/>
      <c r="CV42" s="1783"/>
      <c r="CW42" s="1784"/>
      <c r="CX42" s="1785"/>
      <c r="CY42" s="1784"/>
      <c r="CZ42" s="1785"/>
      <c r="DA42" s="1783"/>
      <c r="DB42" s="1783"/>
      <c r="DC42" s="1783"/>
      <c r="DD42" s="1783"/>
      <c r="DE42" s="1783"/>
      <c r="DF42" s="1783"/>
      <c r="DG42" s="1783"/>
      <c r="DH42" s="1783"/>
      <c r="DI42" s="1783"/>
      <c r="DJ42" s="1783"/>
      <c r="DK42" s="1783"/>
      <c r="DL42" s="1783"/>
      <c r="DM42" s="1783"/>
      <c r="DN42" s="1783"/>
      <c r="DO42" s="1783"/>
      <c r="DP42" s="1783"/>
      <c r="DQ42" s="1775"/>
      <c r="DR42" s="246"/>
      <c r="DS42" s="423"/>
      <c r="DT42" s="424"/>
      <c r="DU42" s="424"/>
      <c r="DV42" s="425"/>
    </row>
    <row r="43" spans="2:126" ht="18" customHeight="1" thickBot="1" x14ac:dyDescent="0.3">
      <c r="BF43" s="328">
        <v>0.2</v>
      </c>
      <c r="BG43" s="329">
        <v>0.4</v>
      </c>
      <c r="BH43" s="329">
        <v>0.60000000000000009</v>
      </c>
      <c r="BI43" s="329">
        <v>0.8</v>
      </c>
      <c r="BJ43" s="329">
        <v>1</v>
      </c>
    </row>
    <row r="44" spans="2:126" ht="48.75" customHeight="1" x14ac:dyDescent="0.25">
      <c r="B44" s="1298" t="s">
        <v>2004</v>
      </c>
      <c r="C44" s="889">
        <v>5</v>
      </c>
      <c r="D44" s="892" t="s">
        <v>1060</v>
      </c>
      <c r="E44" s="895" t="s">
        <v>1061</v>
      </c>
      <c r="F44" s="898" t="s">
        <v>995</v>
      </c>
      <c r="G44" s="899" t="s">
        <v>1067</v>
      </c>
      <c r="H44" s="930" t="s">
        <v>2019</v>
      </c>
      <c r="I44" s="433" t="s">
        <v>2313</v>
      </c>
      <c r="J44" s="903" t="str">
        <f>IF(G44="","",(CONCATENATE("Posibilidad de afectación ",G44," ",H44," ",I44," ",I45," ",I46," ",I47," ",I48)))</f>
        <v xml:space="preserve">Posibilidad de afectación reputacional por terminación unilateral de relaciones contractuales con contrapartes y aliados estratégicos, debido a  la vinculación y actualización de clientes que estén relacionados con actividades de LA/FT/FPADM - SARLAFT    </v>
      </c>
      <c r="K44" s="906" t="s">
        <v>802</v>
      </c>
      <c r="L44" s="907" t="s">
        <v>770</v>
      </c>
      <c r="M44" s="228"/>
      <c r="N44" s="910" t="s">
        <v>611</v>
      </c>
      <c r="O44" s="913">
        <f>IF(ISERROR(VLOOKUP($N44,Listas!$E$20:$F$24,2,FALSE)),"",(VLOOKUP($N44,Listas!$E$20:$F$24,2,FALSE)))</f>
        <v>0.6</v>
      </c>
      <c r="P44" s="914" t="str">
        <f>IF(ISERROR(VLOOKUP($O44,Listas!$E$3:$F$7,2,FALSE)),"",(VLOOKUP($O44,Listas!$E$3:$F$7,2,FALSE)))</f>
        <v>MEDIA</v>
      </c>
      <c r="Q44" s="915" t="s">
        <v>572</v>
      </c>
      <c r="R44" s="914">
        <f>IF(ISERROR(VLOOKUP($Q44,Listas!$E$28:$F$35,2,FALSE)),"",(VLOOKUP($Q44,Listas!$E$28:$F$35,2,FALSE)))</f>
        <v>0.8</v>
      </c>
      <c r="S44" s="916" t="str">
        <f>IF(O44="","",(CONCATENATE("R.INHERENTE
",(IF(AND($O44=0.2,$R44=0.2),1,(IF(AND($O44=0.2,$R44=0.4),6,(IF(AND($O44=0.2,$R44=0.6),11,(IF(AND($O44=0.2,$R44=0.8),16,(IF(AND($O44=0.2,$R44=1),21,(IF(AND($O44=0.4,$R44=0.2),2,(IF(AND($O44=0.4,$R44=0.4),7,(IF(AND($O44=0.4,$R44=0.6),12,(IF(AND($O44=0.4,$R44=0.8),17,(IF(AND($O44=0.4,$R44=1),22,(IF(AND($O44=0.6,$R44=0.2),3,(IF(AND($O44=0.6,$R44=0.4),8,(IF(AND($O44=0.6,$R44=0.6),13,(IF(AND($O44=0.6,$R44=0.8),18,(IF(AND($O44=0.6,$R44=1),23,(IF(AND($O44=0.8,$R44=0.2),4,(IF(AND($O44=0.8,$R44=0.4),9,(IF(AND($O44=0.8,$R44=0.6),14,(IF(AND($O44=0.8,$R44=0.8),19,(IF(AND($O44=0.8,$R44=1),24,(IF(AND($O44=1,$R44=0.2),5,(IF(AND($O44=1,$R44=0.4),10,(IF(AND($O44=1,$R44=0.6),15,(IF(AND($O44=1,$R44=0.8),20,(IF(AND($O44=1,$R44=1),25,"")))))))))))))))))))))))))))))))))))))))))))))))))))))</f>
        <v>R.INHERENTE
18</v>
      </c>
      <c r="T44" s="228">
        <f>+VLOOKUP($S44,Listas!$D$112:$E$136,2,FALSE)</f>
        <v>18</v>
      </c>
      <c r="U44" s="436" t="s">
        <v>2020</v>
      </c>
      <c r="V44" s="437" t="s">
        <v>702</v>
      </c>
      <c r="W44" s="437"/>
      <c r="X44" s="859"/>
      <c r="Y44" s="860"/>
      <c r="Z44" s="859">
        <v>15</v>
      </c>
      <c r="AA44" s="860"/>
      <c r="AB44" s="859"/>
      <c r="AC44" s="860"/>
      <c r="AD44" s="859"/>
      <c r="AE44" s="860"/>
      <c r="AF44" s="859">
        <v>15</v>
      </c>
      <c r="AG44" s="860"/>
      <c r="AH44" s="348">
        <f t="shared" ref="AH44:AH48" si="38">X44+Z44+AB44+AD44+AF44</f>
        <v>30</v>
      </c>
      <c r="AI44" s="326">
        <v>0.28000000000000003</v>
      </c>
      <c r="AJ44" s="327"/>
      <c r="AK44" s="861" t="s">
        <v>189</v>
      </c>
      <c r="AL44" s="862"/>
      <c r="AM44" s="863" t="s">
        <v>563</v>
      </c>
      <c r="AN44" s="864"/>
      <c r="AO44" s="861" t="s">
        <v>189</v>
      </c>
      <c r="AP44" s="862"/>
      <c r="AQ44" s="443" t="s">
        <v>2293</v>
      </c>
      <c r="AR44" s="431" t="s">
        <v>588</v>
      </c>
      <c r="AS44" s="447" t="s">
        <v>2294</v>
      </c>
      <c r="AT44" s="448" t="s">
        <v>2009</v>
      </c>
      <c r="AU44" s="449" t="s">
        <v>2010</v>
      </c>
      <c r="AV44" s="248">
        <f>+(IF(AND($AW44&gt;0,$AW44&lt;=0.2),0.2,(IF(AND($AW44&gt;0.2,$AW44&lt;=0.4),0.4,(IF(AND($AW44&gt;0.4,$AW44&lt;=0.6),0.6,(IF(AND($AW44&gt;0.6,$AW44&lt;=0.8),0.8,(IF($AW44&gt;0.8,1,""))))))))))</f>
        <v>0.2</v>
      </c>
      <c r="AW44" s="865">
        <f t="shared" ref="AW44" si="39">+MIN(AI44:AI48)</f>
        <v>0.10100000000000001</v>
      </c>
      <c r="AX44" s="868" t="str">
        <f>+(IF($AV44=0.2,"MUY BAJA",(IF($AV44=0.4,"BAJA",(IF($AV44=0.6,"MEDIA",(IF($AV44=0.8,"ALTA",(IF($AV44=1,"MUY ALTA",""))))))))))</f>
        <v>MUY BAJA</v>
      </c>
      <c r="AY44" s="871">
        <f t="shared" ref="AY44" si="40">+MIN(AJ44:AJ48)</f>
        <v>0.8</v>
      </c>
      <c r="AZ44" s="868" t="str">
        <f>+(IF($BC44=0.2,"MUY BAJA",(IF($BC44=0.4,"BAJA",(IF($BC44=0.6,"MEDIA",(IF($BC44=0.8,"ALTA",(IF($BC44=1,"MUY ALTA",""))))))))))</f>
        <v>ALTA</v>
      </c>
      <c r="BA44" s="874" t="str">
        <f>IF($AV44="","",(CONCATENATE("R.RESIDUAL
",(IF(AND($AV44=0.2,$BC44=0.2),1,(IF(AND($AV44=0.2,$BC44=0.4),6,(IF(AND($AV44=0.2,$BC44=0.6),11,(IF(AND($AV44=0.2,$BC44=0.8),16,(IF(AND($AV44=0.2,$BC44=1),21,(IF(AND($AV44=0.4,$BC44=0.2),2,(IF(AND($AV44=0.4,$BC44=0.4),7,(IF(AND($AV44=0.4,$BC44=0.6),12,(IF(AND($AV44=0.4,$BC44=0.8),17,(IF(AND($AV44=0.4,$BC44=1),22,(IF(AND($AV44=0.6,$BC44=0.2),3,(IF(AND($AV44=0.6,$BC44=0.4),8,(IF(AND($AV44=0.6,$BC44=0.6),13,(IF(AND($AV44=0.6,$BC44=0.8),18,(IF(AND($AV44=0.6,$BC44=1),23,(IF(AND($AV44=0.8,$BC44=0.2),4,(IF(AND($AV44=0.8,$BC44=0.4),9,(IF(AND($AV44=0.8,$BC44=0.6),14,(IF(AND($AV44=0.8,$BC44=0.8),19,(IF(AND($AV44=0.8,$BC44=1),24,(IF(AND($AV44=1,$BC44=0.2),5,(IF(AND($AV44=1,$BC44=0.4),10,(IF(AND($AV44=1,$BC44=0.6),15,(IF(AND($AV44=1,$BC44=0.8),20,(IF(AND($AV44=1,$BC44=1),25,"")))))))))))))))))))))))))))))))))))))))))))))))))))))</f>
        <v>R.RESIDUAL
16</v>
      </c>
      <c r="BB44" s="877" t="s">
        <v>703</v>
      </c>
      <c r="BC44" s="248">
        <f>+(IF(AND($AY44&gt;0,$AY44&lt;=0.2),0.2,(IF(AND($AY44&gt;0.2,$AY44&lt;=0.4),0.4,(IF(AND($AY44&gt;0.4,$AY44&lt;=0.6),0.6,(IF(AND($AY44&gt;0.6,$AY44&lt;=0.8),0.8,(IF($AY44&gt;0.8,1,""))))))))))</f>
        <v>0.8</v>
      </c>
      <c r="BD44" s="230">
        <f>+VLOOKUP($BA44,Listas!$F$112:$G$136,2,FALSE)</f>
        <v>16</v>
      </c>
      <c r="BE44" s="317">
        <v>1</v>
      </c>
      <c r="BF44" s="231" t="str">
        <f t="shared" ref="BF44" si="41">IF(ISERROR(IF(S44="R.INHERENTE
5","R. INHERENTE",(IF(BA44="R.RESIDUAL
5","R. RESIDUAL"," ")))),"",(IF(S44="R.INHERENTE
5","R. INHERENTE",(IF(BA44="R.RESIDUAL
5","R. RESIDUAL"," ")))))</f>
        <v xml:space="preserve"> </v>
      </c>
      <c r="BG44" s="232" t="str">
        <f t="shared" ref="BG44" si="42">IF(ISERROR(IF(S44="R.INHERENTE
10","R. INHERENTE",(IF(BA44="R.RESIDUAL
10","R. RESIDUAL"," ")))),"",(IF(S44="R.INHERENTE
10","R. INHERENTE",(IF(BA44="R.RESIDUAL
10","R. RESIDUAL"," ")))))</f>
        <v xml:space="preserve"> </v>
      </c>
      <c r="BH44" s="232" t="str">
        <f t="shared" ref="BH44" si="43">IF(ISERROR(IF(S44="R.INHERENTE
15","R. INHERENTE",(IF(BA44="R.RESIDUAL
15","R. RESIDUAL"," ")))),"",(IF(S44="R.INHERENTE
15","R. INHERENTE",(IF(BA44="R.RESIDUAL
15","R. RESIDUAL"," ")))))</f>
        <v xml:space="preserve"> </v>
      </c>
      <c r="BI44" s="232" t="str">
        <f t="shared" ref="BI44" si="44">IF(ISERROR(IF(S44="R.INHERENTE
20","R. INHERENTE",(IF(BA44="R.RESIDUAL
20","R. RESIDUAL"," ")))),"",(IF(S44="R.INHERENTE
20","R. INHERENTE",(IF(BA44="R.RESIDUAL
20","R. RESIDUAL"," ")))))</f>
        <v xml:space="preserve"> </v>
      </c>
      <c r="BJ44" s="233" t="str">
        <f t="shared" ref="BJ44" si="45">IF(ISERROR(IF(S44="R.INHERENTE
25","R. INHERENTE",(IF(BA44="R.RESIDUAL
25","R. RESIDUAL"," ")))),"",(IF(S44="R.INHERENTE
25","R. INHERENTE",(IF(BA44="R.RESIDUAL
25","R. RESIDUAL"," ")))))</f>
        <v xml:space="preserve"> </v>
      </c>
      <c r="BK44" s="234"/>
      <c r="BL44" s="847" t="s">
        <v>2297</v>
      </c>
      <c r="BM44" s="850" t="s">
        <v>2016</v>
      </c>
      <c r="BN44" s="881">
        <v>45046</v>
      </c>
      <c r="BO44" s="881">
        <v>45290</v>
      </c>
      <c r="BP44" s="1028" t="s">
        <v>2022</v>
      </c>
      <c r="BQ44" s="844" t="s">
        <v>648</v>
      </c>
      <c r="BR44" s="314"/>
      <c r="BS44" s="847" t="s">
        <v>2298</v>
      </c>
      <c r="BT44" s="850" t="s">
        <v>2016</v>
      </c>
      <c r="BU44" s="853" t="s">
        <v>2299</v>
      </c>
      <c r="BV44" s="229"/>
      <c r="BW44" s="1764" t="s">
        <v>2325</v>
      </c>
      <c r="BX44" s="1765" t="s">
        <v>2326</v>
      </c>
      <c r="BY44" s="1766" t="s">
        <v>2327</v>
      </c>
      <c r="BZ44" s="833"/>
      <c r="CA44" s="833" t="s">
        <v>189</v>
      </c>
      <c r="CB44" s="833" t="s">
        <v>189</v>
      </c>
      <c r="CC44" s="833" t="s">
        <v>189</v>
      </c>
      <c r="CD44" s="833"/>
      <c r="CE44" s="833" t="s">
        <v>189</v>
      </c>
      <c r="CF44" s="833" t="s">
        <v>189</v>
      </c>
      <c r="CG44" s="833" t="s">
        <v>189</v>
      </c>
      <c r="CH44" s="833"/>
      <c r="CI44" s="833" t="s">
        <v>39</v>
      </c>
      <c r="CJ44" s="833" t="s">
        <v>39</v>
      </c>
      <c r="CK44" s="833" t="s">
        <v>39</v>
      </c>
      <c r="CL44" s="833"/>
      <c r="CM44" s="833" t="s">
        <v>189</v>
      </c>
      <c r="CN44" s="833" t="s">
        <v>189</v>
      </c>
      <c r="CO44" s="833" t="s">
        <v>189</v>
      </c>
      <c r="CP44" s="833"/>
      <c r="CQ44" s="1773" t="s">
        <v>2328</v>
      </c>
      <c r="CR44" s="249"/>
      <c r="CS44" s="1764" t="s">
        <v>2325</v>
      </c>
      <c r="CT44" s="1765" t="s">
        <v>2326</v>
      </c>
      <c r="CU44" s="1766" t="s">
        <v>2327</v>
      </c>
      <c r="CV44" s="1780"/>
      <c r="CW44" s="1781" t="s">
        <v>39</v>
      </c>
      <c r="CX44" s="1782"/>
      <c r="CY44" s="1781"/>
      <c r="CZ44" s="1782"/>
      <c r="DA44" s="1780" t="s">
        <v>189</v>
      </c>
      <c r="DB44" s="1780" t="s">
        <v>189</v>
      </c>
      <c r="DC44" s="1780" t="s">
        <v>189</v>
      </c>
      <c r="DD44" s="1780"/>
      <c r="DE44" s="1780" t="s">
        <v>189</v>
      </c>
      <c r="DF44" s="1780" t="s">
        <v>189</v>
      </c>
      <c r="DG44" s="1780" t="s">
        <v>189</v>
      </c>
      <c r="DH44" s="1780"/>
      <c r="DI44" s="1780" t="s">
        <v>39</v>
      </c>
      <c r="DJ44" s="1780" t="s">
        <v>39</v>
      </c>
      <c r="DK44" s="1780" t="s">
        <v>39</v>
      </c>
      <c r="DL44" s="1780"/>
      <c r="DM44" s="1780" t="s">
        <v>189</v>
      </c>
      <c r="DN44" s="1780" t="s">
        <v>189</v>
      </c>
      <c r="DO44" s="1780" t="s">
        <v>189</v>
      </c>
      <c r="DP44" s="1780"/>
      <c r="DQ44" s="1773" t="s">
        <v>2334</v>
      </c>
      <c r="DR44" s="246"/>
      <c r="DS44" s="417"/>
      <c r="DT44" s="418"/>
      <c r="DU44" s="418"/>
      <c r="DV44" s="419"/>
    </row>
    <row r="45" spans="2:126" ht="48.75" customHeight="1" x14ac:dyDescent="0.25">
      <c r="B45" s="1299"/>
      <c r="C45" s="890"/>
      <c r="D45" s="893"/>
      <c r="E45" s="896"/>
      <c r="F45" s="896"/>
      <c r="G45" s="896"/>
      <c r="H45" s="896"/>
      <c r="I45" s="434"/>
      <c r="J45" s="904"/>
      <c r="K45" s="896"/>
      <c r="L45" s="908"/>
      <c r="M45" s="228"/>
      <c r="N45" s="911"/>
      <c r="O45" s="896"/>
      <c r="P45" s="896"/>
      <c r="Q45" s="896"/>
      <c r="R45" s="896"/>
      <c r="S45" s="908"/>
      <c r="T45" s="228"/>
      <c r="U45" s="438" t="s">
        <v>2309</v>
      </c>
      <c r="V45" s="439" t="s">
        <v>702</v>
      </c>
      <c r="W45" s="439"/>
      <c r="X45" s="825"/>
      <c r="Y45" s="826"/>
      <c r="Z45" s="825">
        <v>15</v>
      </c>
      <c r="AA45" s="826"/>
      <c r="AB45" s="825"/>
      <c r="AC45" s="826"/>
      <c r="AD45" s="825"/>
      <c r="AE45" s="826"/>
      <c r="AF45" s="825">
        <v>15</v>
      </c>
      <c r="AG45" s="826"/>
      <c r="AH45" s="330">
        <f t="shared" si="38"/>
        <v>30</v>
      </c>
      <c r="AI45" s="322">
        <v>0.16800000000000001</v>
      </c>
      <c r="AJ45" s="323"/>
      <c r="AK45" s="827" t="s">
        <v>189</v>
      </c>
      <c r="AL45" s="828"/>
      <c r="AM45" s="829" t="s">
        <v>563</v>
      </c>
      <c r="AN45" s="830"/>
      <c r="AO45" s="827" t="s">
        <v>189</v>
      </c>
      <c r="AP45" s="828"/>
      <c r="AQ45" s="444" t="s">
        <v>2021</v>
      </c>
      <c r="AR45" s="432" t="s">
        <v>807</v>
      </c>
      <c r="AS45" s="450" t="s">
        <v>2310</v>
      </c>
      <c r="AT45" s="451" t="s">
        <v>2009</v>
      </c>
      <c r="AU45" s="452" t="s">
        <v>2010</v>
      </c>
      <c r="AV45" s="230"/>
      <c r="AW45" s="866"/>
      <c r="AX45" s="869"/>
      <c r="AY45" s="872"/>
      <c r="AZ45" s="869"/>
      <c r="BA45" s="875"/>
      <c r="BB45" s="878"/>
      <c r="BD45" s="235"/>
      <c r="BE45" s="317">
        <v>0.8</v>
      </c>
      <c r="BF45" s="236" t="str">
        <f t="shared" ref="BF45" si="46">IF(ISERROR(IF(S44="R.INHERENTE
4","R. INHERENTE",(IF(BA44="R.RESIDUAL
4","R. RESIDUAL"," ")))),"",(IF(S44="R.INHERENTE
4","R. INHERENTE",(IF(BA44="R.RESIDUAL
4","R. RESIDUAL"," ")))))</f>
        <v xml:space="preserve"> </v>
      </c>
      <c r="BG45" s="237" t="str">
        <f t="shared" ref="BG45" si="47">IF(ISERROR(IF(S44="R.INHERENTE
9","R. INHERENTE",(IF(BA44="R.RESIDUAL
9","R. RESIDUAL"," ")))),"",(IF(S44="R.INHERENTE
9","R. INHERENTE",(IF(BA44="R.RESIDUAL
9","R. RESIDUAL"," ")))))</f>
        <v xml:space="preserve"> </v>
      </c>
      <c r="BH45" s="238" t="str">
        <f t="shared" ref="BH45" si="48">IF(ISERROR(IF(S44="R.INHERENTE
14","R. INHERENTE",(IF(BA44="R.RESIDUAL
14","R. RESIDUAL"," ")))),"",(IF(S44="R.INHERENTE
14","R. INHERENTE",(IF(BA44="R.RESIDUAL
14","R. RESIDUAL"," ")))))</f>
        <v xml:space="preserve"> </v>
      </c>
      <c r="BI45" s="238" t="str">
        <f t="shared" ref="BI45" si="49">IF(ISERROR(IF(S44="R.INHERENTE
19","R. INHERENTE",(IF(BA44="R.RESIDUAL
19","R. RESIDUAL"," ")))),"",(IF(S44="R.INHERENTE
19","R. INHERENTE",(IF(BA44="R.RESIDUAL
19","R. RESIDUAL"," ")))))</f>
        <v xml:space="preserve"> </v>
      </c>
      <c r="BJ45" s="239" t="str">
        <f t="shared" ref="BJ45" si="50">IF(ISERROR(IF(S44="R.INHERENTE
24","R. INHERENTE",(IF(BA44="R.RESIDUAL
24","R. RESIDUAL"," ")))),"",(IF(S44="R.INHERENTE
24","R. INHERENTE",(IF(BA44="R.RESIDUAL
24","R. RESIDUAL"," ")))))</f>
        <v xml:space="preserve"> </v>
      </c>
      <c r="BK45" s="234"/>
      <c r="BL45" s="961"/>
      <c r="BM45" s="882"/>
      <c r="BN45" s="882"/>
      <c r="BO45" s="882"/>
      <c r="BP45" s="1029"/>
      <c r="BQ45" s="845"/>
      <c r="BR45" s="314"/>
      <c r="BS45" s="848"/>
      <c r="BT45" s="882"/>
      <c r="BU45" s="854"/>
      <c r="BV45" s="229"/>
      <c r="BW45" s="1767"/>
      <c r="BX45" s="1768"/>
      <c r="BY45" s="1769"/>
      <c r="BZ45" s="820"/>
      <c r="CA45" s="820"/>
      <c r="CB45" s="820"/>
      <c r="CC45" s="820"/>
      <c r="CD45" s="820"/>
      <c r="CE45" s="820"/>
      <c r="CF45" s="820"/>
      <c r="CG45" s="820"/>
      <c r="CH45" s="820"/>
      <c r="CI45" s="820"/>
      <c r="CJ45" s="820"/>
      <c r="CK45" s="820"/>
      <c r="CL45" s="820"/>
      <c r="CM45" s="820"/>
      <c r="CN45" s="820"/>
      <c r="CO45" s="820"/>
      <c r="CP45" s="820"/>
      <c r="CQ45" s="1774"/>
      <c r="CR45" s="249"/>
      <c r="CS45" s="1767"/>
      <c r="CT45" s="1768"/>
      <c r="CU45" s="1769"/>
      <c r="CV45" s="1010"/>
      <c r="CW45" s="960"/>
      <c r="CX45" s="959"/>
      <c r="CY45" s="960"/>
      <c r="CZ45" s="959"/>
      <c r="DA45" s="1010"/>
      <c r="DB45" s="1010"/>
      <c r="DC45" s="1010"/>
      <c r="DD45" s="1010"/>
      <c r="DE45" s="1010"/>
      <c r="DF45" s="1010"/>
      <c r="DG45" s="1010"/>
      <c r="DH45" s="1010"/>
      <c r="DI45" s="1010"/>
      <c r="DJ45" s="1010"/>
      <c r="DK45" s="1010"/>
      <c r="DL45" s="1010"/>
      <c r="DM45" s="1010"/>
      <c r="DN45" s="1010"/>
      <c r="DO45" s="1010"/>
      <c r="DP45" s="1010"/>
      <c r="DQ45" s="1774"/>
      <c r="DR45" s="246"/>
      <c r="DS45" s="420"/>
      <c r="DT45" s="421"/>
      <c r="DU45" s="421"/>
      <c r="DV45" s="422"/>
    </row>
    <row r="46" spans="2:126" ht="48.75" customHeight="1" x14ac:dyDescent="0.25">
      <c r="B46" s="1299"/>
      <c r="C46" s="890"/>
      <c r="D46" s="893"/>
      <c r="E46" s="896"/>
      <c r="F46" s="896"/>
      <c r="G46" s="896"/>
      <c r="H46" s="896"/>
      <c r="I46" s="434"/>
      <c r="J46" s="904"/>
      <c r="K46" s="896"/>
      <c r="L46" s="908"/>
      <c r="M46" s="228"/>
      <c r="N46" s="911"/>
      <c r="O46" s="896"/>
      <c r="P46" s="896"/>
      <c r="Q46" s="896"/>
      <c r="R46" s="896"/>
      <c r="S46" s="908"/>
      <c r="T46" s="228"/>
      <c r="U46" s="440" t="s">
        <v>2311</v>
      </c>
      <c r="V46" s="439" t="s">
        <v>702</v>
      </c>
      <c r="W46" s="439"/>
      <c r="X46" s="825">
        <v>25</v>
      </c>
      <c r="Y46" s="826"/>
      <c r="Z46" s="825"/>
      <c r="AA46" s="826"/>
      <c r="AB46" s="825"/>
      <c r="AC46" s="826"/>
      <c r="AD46" s="825"/>
      <c r="AE46" s="826"/>
      <c r="AF46" s="825">
        <v>15</v>
      </c>
      <c r="AG46" s="826"/>
      <c r="AH46" s="330">
        <f t="shared" si="38"/>
        <v>40</v>
      </c>
      <c r="AI46" s="322">
        <v>0.10100000000000001</v>
      </c>
      <c r="AJ46" s="323"/>
      <c r="AK46" s="827" t="s">
        <v>189</v>
      </c>
      <c r="AL46" s="828"/>
      <c r="AM46" s="829" t="s">
        <v>563</v>
      </c>
      <c r="AN46" s="830"/>
      <c r="AO46" s="827" t="s">
        <v>189</v>
      </c>
      <c r="AP46" s="828"/>
      <c r="AQ46" s="444" t="s">
        <v>2295</v>
      </c>
      <c r="AR46" s="432" t="s">
        <v>807</v>
      </c>
      <c r="AS46" s="450" t="s">
        <v>2296</v>
      </c>
      <c r="AT46" s="451" t="s">
        <v>2009</v>
      </c>
      <c r="AU46" s="452" t="s">
        <v>2010</v>
      </c>
      <c r="AV46" s="230"/>
      <c r="AW46" s="866"/>
      <c r="AX46" s="869"/>
      <c r="AY46" s="872"/>
      <c r="AZ46" s="869"/>
      <c r="BA46" s="875"/>
      <c r="BB46" s="878"/>
      <c r="BD46" s="235"/>
      <c r="BE46" s="317">
        <v>0.60000000000000009</v>
      </c>
      <c r="BF46" s="236" t="str">
        <f t="shared" ref="BF46" si="51">IF(ISERROR(IF(S44="R.INHERENTE
3","R. INHERENTE",(IF(BA44="R.RESIDUAL
3","R. RESIDUAL"," ")))),"",(IF(S44="R.INHERENTE
3","R. INHERENTE",(IF(BA44="R.RESIDUAL
3","R. RESIDUAL"," ")))))</f>
        <v xml:space="preserve"> </v>
      </c>
      <c r="BG46" s="237" t="str">
        <f t="shared" ref="BG46" si="52">IF(ISERROR(IF(S44="R.INHERENTE
8","R. INHERENTE",(IF(BA44="R.RESIDUAL
8","R. RESIDUAL"," ")))),"",(IF(S44="R.INHERENTE
8","R. INHERENTE",(IF(BA44="R.RESIDUAL
8","R. RESIDUAL"," ")))))</f>
        <v xml:space="preserve"> </v>
      </c>
      <c r="BH46" s="237" t="str">
        <f t="shared" ref="BH46" si="53">IF(ISERROR(IF(S44="R.INHERENTE
13","R. INHERENTE",(IF(BA44="R.RESIDUAL
13","R. RESIDUAL"," ")))),"",(IF(S44="R.INHERENTE
13","R. INHERENTE",(IF(BA44="R.RESIDUAL
13","R. RESIDUAL"," ")))))</f>
        <v xml:space="preserve"> </v>
      </c>
      <c r="BI46" s="238" t="str">
        <f t="shared" ref="BI46" si="54">IF(ISERROR(IF(S44="R.INHERENTE
18","R. INHERENTE",(IF(BA44="R.RESIDUAL
18","R. RESIDUAL"," ")))),"",(IF(S44="R.INHERENTE
18","R. INHERENTE",(IF(BA44="R.RESIDUAL
18","R. RESIDUAL"," ")))))</f>
        <v>R. INHERENTE</v>
      </c>
      <c r="BJ46" s="239" t="str">
        <f t="shared" ref="BJ46" si="55">IF(ISERROR(IF(S44="R.INHERENTE
23","R. INHERENTE",(IF(BA44="R.RESIDUAL
23","R. RESIDUAL"," ")))),"",(IF(S44="R.INHERENTE
23","R. INHERENTE",(IF(BA44="R.RESIDUAL
23","R. RESIDUAL"," ")))))</f>
        <v xml:space="preserve"> </v>
      </c>
      <c r="BK46" s="234"/>
      <c r="BL46" s="961"/>
      <c r="BM46" s="882"/>
      <c r="BN46" s="882"/>
      <c r="BO46" s="882"/>
      <c r="BP46" s="1029"/>
      <c r="BQ46" s="845"/>
      <c r="BR46" s="314"/>
      <c r="BS46" s="848"/>
      <c r="BT46" s="882"/>
      <c r="BU46" s="854"/>
      <c r="BV46" s="229"/>
      <c r="BW46" s="1767"/>
      <c r="BX46" s="1768"/>
      <c r="BY46" s="1769"/>
      <c r="BZ46" s="820"/>
      <c r="CA46" s="820"/>
      <c r="CB46" s="820"/>
      <c r="CC46" s="820"/>
      <c r="CD46" s="820"/>
      <c r="CE46" s="820"/>
      <c r="CF46" s="820"/>
      <c r="CG46" s="820"/>
      <c r="CH46" s="820"/>
      <c r="CI46" s="820"/>
      <c r="CJ46" s="820"/>
      <c r="CK46" s="820"/>
      <c r="CL46" s="820"/>
      <c r="CM46" s="820"/>
      <c r="CN46" s="820"/>
      <c r="CO46" s="820"/>
      <c r="CP46" s="820"/>
      <c r="CQ46" s="1774"/>
      <c r="CR46" s="249"/>
      <c r="CS46" s="1767"/>
      <c r="CT46" s="1768"/>
      <c r="CU46" s="1769"/>
      <c r="CV46" s="1010"/>
      <c r="CW46" s="960"/>
      <c r="CX46" s="959"/>
      <c r="CY46" s="960"/>
      <c r="CZ46" s="959"/>
      <c r="DA46" s="1010"/>
      <c r="DB46" s="1010"/>
      <c r="DC46" s="1010"/>
      <c r="DD46" s="1010"/>
      <c r="DE46" s="1010"/>
      <c r="DF46" s="1010"/>
      <c r="DG46" s="1010"/>
      <c r="DH46" s="1010"/>
      <c r="DI46" s="1010"/>
      <c r="DJ46" s="1010"/>
      <c r="DK46" s="1010"/>
      <c r="DL46" s="1010"/>
      <c r="DM46" s="1010"/>
      <c r="DN46" s="1010"/>
      <c r="DO46" s="1010"/>
      <c r="DP46" s="1010"/>
      <c r="DQ46" s="1774"/>
      <c r="DR46" s="246"/>
      <c r="DS46" s="420"/>
      <c r="DT46" s="421"/>
      <c r="DU46" s="421"/>
      <c r="DV46" s="422"/>
    </row>
    <row r="47" spans="2:126" ht="48.75" customHeight="1" x14ac:dyDescent="0.25">
      <c r="B47" s="1299"/>
      <c r="C47" s="890"/>
      <c r="D47" s="893"/>
      <c r="E47" s="896"/>
      <c r="F47" s="896"/>
      <c r="G47" s="896"/>
      <c r="H47" s="896"/>
      <c r="I47" s="434"/>
      <c r="J47" s="904"/>
      <c r="K47" s="896"/>
      <c r="L47" s="908"/>
      <c r="M47" s="228"/>
      <c r="N47" s="911"/>
      <c r="O47" s="896"/>
      <c r="P47" s="896"/>
      <c r="Q47" s="896"/>
      <c r="R47" s="896"/>
      <c r="S47" s="908"/>
      <c r="T47" s="228"/>
      <c r="U47" s="440"/>
      <c r="V47" s="439"/>
      <c r="W47" s="439"/>
      <c r="X47" s="825"/>
      <c r="Y47" s="826"/>
      <c r="Z47" s="825"/>
      <c r="AA47" s="826"/>
      <c r="AB47" s="825"/>
      <c r="AC47" s="826"/>
      <c r="AD47" s="825"/>
      <c r="AE47" s="826"/>
      <c r="AF47" s="825"/>
      <c r="AG47" s="826"/>
      <c r="AH47" s="330">
        <f t="shared" si="38"/>
        <v>0</v>
      </c>
      <c r="AI47" s="322"/>
      <c r="AJ47" s="323">
        <v>0.8</v>
      </c>
      <c r="AK47" s="827"/>
      <c r="AL47" s="828"/>
      <c r="AM47" s="829"/>
      <c r="AN47" s="830"/>
      <c r="AO47" s="827"/>
      <c r="AP47" s="828"/>
      <c r="AQ47" s="444"/>
      <c r="AR47" s="432"/>
      <c r="AS47" s="450"/>
      <c r="AT47" s="451"/>
      <c r="AU47" s="452"/>
      <c r="AV47" s="230"/>
      <c r="AW47" s="866"/>
      <c r="AX47" s="869"/>
      <c r="AY47" s="872"/>
      <c r="AZ47" s="869"/>
      <c r="BA47" s="875"/>
      <c r="BB47" s="878"/>
      <c r="BD47" s="235"/>
      <c r="BE47" s="317">
        <v>0.4</v>
      </c>
      <c r="BF47" s="240" t="str">
        <f t="shared" ref="BF47" si="56">IF(ISERROR(IF(S44="R.INHERENTE
2","R. INHERENTE",(IF(BA44="R.RESIDUAL
2","R. RESIDUAL"," ")))),"",(IF(S44="R.INHERENTE
2","R. INHERENTE",(IF(BA44="R.RESIDUAL
2","R. RESIDUAL"," ")))))</f>
        <v xml:space="preserve"> </v>
      </c>
      <c r="BG47" s="237" t="str">
        <f t="shared" ref="BG47" si="57">IF(ISERROR(IF(S44="R.INHERENTE
7","R. INHERENTE",(IF(BA44="R.RESIDUAL
7","R. RESIDUAL"," ")))),"",(IF(S44="R.INHERENTE
7","R. INHERENTE",(IF(BA44="R.RESIDUAL
7","R. RESIDUAL"," ")))))</f>
        <v xml:space="preserve"> </v>
      </c>
      <c r="BH47" s="237" t="str">
        <f t="shared" ref="BH47" si="58">IF(ISERROR(IF(S44="R.INHERENTE
12","R. INHERENTE",(IF(BA44="R.RESIDUAL
12","R. RESIDUAL"," ")))),"",(IF(S44="R.INHERENTE
12","R. INHERENTE",(IF(BA44="R.RESIDUAL
12","R. RESIDUAL"," ")))))</f>
        <v xml:space="preserve"> </v>
      </c>
      <c r="BI47" s="238" t="str">
        <f t="shared" ref="BI47" si="59">IF(ISERROR(IF(S44="R.INHERENTE
17","R. INHERENTE",(IF(BA44="R.RESIDUAL
17","R. RESIDUAL"," ")))),"",(IF(S44="R.INHERENTE
17","R. INHERENTE",(IF(BA44="R.RESIDUAL
17","R. RESIDUAL"," ")))))</f>
        <v xml:space="preserve"> </v>
      </c>
      <c r="BJ47" s="239" t="str">
        <f t="shared" ref="BJ47" si="60">IF(ISERROR(IF(S44="R.INHERENTE
22","R. INHERENTE",(IF(BA44="R.RESIDUAL
22","R. RESIDUAL"," ")))),"",(IF(S44="R.INHERENTE
22","R. INHERENTE",(IF(BA44="R.RESIDUAL
22","R. RESIDUAL"," ")))))</f>
        <v xml:space="preserve"> </v>
      </c>
      <c r="BK47" s="234"/>
      <c r="BL47" s="961"/>
      <c r="BM47" s="882"/>
      <c r="BN47" s="882"/>
      <c r="BO47" s="882"/>
      <c r="BP47" s="1029"/>
      <c r="BQ47" s="845"/>
      <c r="BR47" s="314"/>
      <c r="BS47" s="848"/>
      <c r="BT47" s="882"/>
      <c r="BU47" s="854"/>
      <c r="BV47" s="229"/>
      <c r="BW47" s="1767"/>
      <c r="BX47" s="1768"/>
      <c r="BY47" s="1769"/>
      <c r="BZ47" s="820"/>
      <c r="CA47" s="820"/>
      <c r="CB47" s="820"/>
      <c r="CC47" s="820"/>
      <c r="CD47" s="820"/>
      <c r="CE47" s="820"/>
      <c r="CF47" s="820"/>
      <c r="CG47" s="820"/>
      <c r="CH47" s="820"/>
      <c r="CI47" s="820"/>
      <c r="CJ47" s="820"/>
      <c r="CK47" s="820"/>
      <c r="CL47" s="820"/>
      <c r="CM47" s="820"/>
      <c r="CN47" s="820"/>
      <c r="CO47" s="820"/>
      <c r="CP47" s="820"/>
      <c r="CQ47" s="1774"/>
      <c r="CR47" s="249"/>
      <c r="CS47" s="1767"/>
      <c r="CT47" s="1768"/>
      <c r="CU47" s="1769"/>
      <c r="CV47" s="1010"/>
      <c r="CW47" s="960"/>
      <c r="CX47" s="959"/>
      <c r="CY47" s="960"/>
      <c r="CZ47" s="959"/>
      <c r="DA47" s="1010"/>
      <c r="DB47" s="1010"/>
      <c r="DC47" s="1010"/>
      <c r="DD47" s="1010"/>
      <c r="DE47" s="1010"/>
      <c r="DF47" s="1010"/>
      <c r="DG47" s="1010"/>
      <c r="DH47" s="1010"/>
      <c r="DI47" s="1010"/>
      <c r="DJ47" s="1010"/>
      <c r="DK47" s="1010"/>
      <c r="DL47" s="1010"/>
      <c r="DM47" s="1010"/>
      <c r="DN47" s="1010"/>
      <c r="DO47" s="1010"/>
      <c r="DP47" s="1010"/>
      <c r="DQ47" s="1774"/>
      <c r="DR47" s="246"/>
      <c r="DS47" s="420"/>
      <c r="DT47" s="421"/>
      <c r="DU47" s="421"/>
      <c r="DV47" s="422"/>
    </row>
    <row r="48" spans="2:126" ht="48.75" customHeight="1" thickBot="1" x14ac:dyDescent="0.3">
      <c r="B48" s="1300"/>
      <c r="C48" s="891"/>
      <c r="D48" s="894"/>
      <c r="E48" s="897"/>
      <c r="F48" s="897"/>
      <c r="G48" s="897"/>
      <c r="H48" s="897"/>
      <c r="I48" s="435"/>
      <c r="J48" s="905"/>
      <c r="K48" s="897"/>
      <c r="L48" s="909"/>
      <c r="M48" s="228"/>
      <c r="N48" s="912"/>
      <c r="O48" s="897"/>
      <c r="P48" s="897"/>
      <c r="Q48" s="897"/>
      <c r="R48" s="897"/>
      <c r="S48" s="909"/>
      <c r="T48" s="228"/>
      <c r="U48" s="441"/>
      <c r="V48" s="442"/>
      <c r="W48" s="442"/>
      <c r="X48" s="831"/>
      <c r="Y48" s="832"/>
      <c r="Z48" s="831"/>
      <c r="AA48" s="832"/>
      <c r="AB48" s="831"/>
      <c r="AC48" s="832"/>
      <c r="AD48" s="831"/>
      <c r="AE48" s="832"/>
      <c r="AF48" s="831"/>
      <c r="AG48" s="832"/>
      <c r="AH48" s="331">
        <f t="shared" si="38"/>
        <v>0</v>
      </c>
      <c r="AI48" s="324"/>
      <c r="AJ48" s="325"/>
      <c r="AK48" s="885"/>
      <c r="AL48" s="886"/>
      <c r="AM48" s="887"/>
      <c r="AN48" s="888"/>
      <c r="AO48" s="885"/>
      <c r="AP48" s="886"/>
      <c r="AQ48" s="445"/>
      <c r="AR48" s="474"/>
      <c r="AS48" s="453"/>
      <c r="AT48" s="454"/>
      <c r="AU48" s="455"/>
      <c r="AV48" s="230"/>
      <c r="AW48" s="867"/>
      <c r="AX48" s="870"/>
      <c r="AY48" s="873"/>
      <c r="AZ48" s="870"/>
      <c r="BA48" s="876"/>
      <c r="BB48" s="879"/>
      <c r="BD48" s="235"/>
      <c r="BE48" s="318">
        <v>0.2</v>
      </c>
      <c r="BF48" s="241" t="str">
        <f t="shared" ref="BF48" si="61">IF(ISERROR(IF(S44="R.INHERENTE
1","R. INHERENTE",(IF(BA44="R.RESIDUAL
1","R. RESIDUAL"," ")))),"",(IF(S44="R.INHERENTE
1","R. INHERENTE",(IF(BA44="R.RESIDUAL
1","R. RESIDUAL"," ")))))</f>
        <v xml:space="preserve"> </v>
      </c>
      <c r="BG48" s="242" t="str">
        <f t="shared" ref="BG48" si="62">IF(ISERROR(IF(S44="R.INHERENTE
6","R. INHERENTE",(IF(BA44="R.RESIDUAL
6","R. RESIDUAL"," ")))),"",(IF(S44="R.INHERENTE
6","R. INHERENTE",(IF(BA44="R.RESIDUAL
6","R. RESIDUAL"," ")))))</f>
        <v xml:space="preserve"> </v>
      </c>
      <c r="BH48" s="243" t="str">
        <f t="shared" ref="BH48" si="63">IF(ISERROR(IF(S44="R.INHERENTE
11","R. INHERENTE",(IF(BA44="R.RESIDUAL
11","R. RESIDUAL"," ")))),"",(IF(S44="R.INHERENTE
11","R. INHERENTE",(IF(BA44="R.RESIDUAL
11","R. RESIDUAL"," ")))))</f>
        <v xml:space="preserve"> </v>
      </c>
      <c r="BI48" s="244" t="str">
        <f t="shared" ref="BI48" si="64">IF(ISERROR(IF(S44="R.INHERENTE
16","R. INHERENTE",(IF(BA44="R.RESIDUAL
16","R. RESIDUAL"," ")))),"",(IF(S44="R.INHERENTE
16","R. INHERENTE",(IF(BA44="R.RESIDUAL
16","R. RESIDUAL"," ")))))</f>
        <v>R. RESIDUAL</v>
      </c>
      <c r="BJ48" s="245" t="str">
        <f t="shared" ref="BJ48" si="65">IF(ISERROR(IF(S44="R.INHERENTE
21","R. INHERENTE",(IF(BA44="R.RESIDUAL
21","R. RESIDUAL"," ")))),"",(IF(S44="R.INHERENTE
21","R. INHERENTE",(IF(BA44="R.RESIDUAL
21","R. RESIDUAL"," ")))))</f>
        <v xml:space="preserve"> </v>
      </c>
      <c r="BK48" s="234"/>
      <c r="BL48" s="962"/>
      <c r="BM48" s="883"/>
      <c r="BN48" s="883"/>
      <c r="BO48" s="883"/>
      <c r="BP48" s="1030"/>
      <c r="BQ48" s="846"/>
      <c r="BR48" s="314"/>
      <c r="BS48" s="849"/>
      <c r="BT48" s="883"/>
      <c r="BU48" s="855"/>
      <c r="BV48" s="229"/>
      <c r="BW48" s="1770"/>
      <c r="BX48" s="1771"/>
      <c r="BY48" s="1772"/>
      <c r="BZ48" s="834"/>
      <c r="CA48" s="834"/>
      <c r="CB48" s="834"/>
      <c r="CC48" s="834"/>
      <c r="CD48" s="834"/>
      <c r="CE48" s="834"/>
      <c r="CF48" s="834"/>
      <c r="CG48" s="834"/>
      <c r="CH48" s="834"/>
      <c r="CI48" s="834"/>
      <c r="CJ48" s="834"/>
      <c r="CK48" s="834"/>
      <c r="CL48" s="834"/>
      <c r="CM48" s="834"/>
      <c r="CN48" s="834"/>
      <c r="CO48" s="834"/>
      <c r="CP48" s="834"/>
      <c r="CQ48" s="1775"/>
      <c r="CR48" s="249"/>
      <c r="CS48" s="1770"/>
      <c r="CT48" s="1771"/>
      <c r="CU48" s="1772"/>
      <c r="CV48" s="1783"/>
      <c r="CW48" s="1784"/>
      <c r="CX48" s="1785"/>
      <c r="CY48" s="1784"/>
      <c r="CZ48" s="1785"/>
      <c r="DA48" s="1783"/>
      <c r="DB48" s="1783"/>
      <c r="DC48" s="1783"/>
      <c r="DD48" s="1783"/>
      <c r="DE48" s="1783"/>
      <c r="DF48" s="1783"/>
      <c r="DG48" s="1783"/>
      <c r="DH48" s="1783"/>
      <c r="DI48" s="1783"/>
      <c r="DJ48" s="1783"/>
      <c r="DK48" s="1783"/>
      <c r="DL48" s="1783"/>
      <c r="DM48" s="1783"/>
      <c r="DN48" s="1783"/>
      <c r="DO48" s="1783"/>
      <c r="DP48" s="1783"/>
      <c r="DQ48" s="1775"/>
      <c r="DR48" s="246"/>
      <c r="DS48" s="423"/>
      <c r="DT48" s="424"/>
      <c r="DU48" s="424"/>
      <c r="DV48" s="425"/>
    </row>
    <row r="49" spans="2:126" ht="18" customHeight="1" thickBot="1" x14ac:dyDescent="0.3">
      <c r="BF49" s="328">
        <v>0.2</v>
      </c>
      <c r="BG49" s="329">
        <v>0.4</v>
      </c>
      <c r="BH49" s="329">
        <v>0.60000000000000009</v>
      </c>
      <c r="BI49" s="329">
        <v>0.8</v>
      </c>
      <c r="BJ49" s="329">
        <v>1</v>
      </c>
    </row>
    <row r="50" spans="2:126" ht="48.75" customHeight="1" x14ac:dyDescent="0.25">
      <c r="B50" s="1298" t="s">
        <v>2004</v>
      </c>
      <c r="C50" s="889">
        <v>6</v>
      </c>
      <c r="D50" s="892" t="s">
        <v>1060</v>
      </c>
      <c r="E50" s="895" t="s">
        <v>1061</v>
      </c>
      <c r="F50" s="898" t="s">
        <v>995</v>
      </c>
      <c r="G50" s="899" t="s">
        <v>1065</v>
      </c>
      <c r="H50" s="930" t="s">
        <v>2023</v>
      </c>
      <c r="I50" s="433" t="s">
        <v>2312</v>
      </c>
      <c r="J50" s="903" t="str">
        <f>IF(G50="","",(CONCATENATE("Posibilidad de afectación ",G50," ",H50," ",I50," ",I51," ",I52," ",I53," ",I54)))</f>
        <v xml:space="preserve">Posibilidad de afectación económica y reputacional por generar requerimientos de los entes de vigilancia y control dando apertura de investigaciones, litigios, demandas, entre otros, debido al no reporte de operaciones sospechosas o inusuales en efectivo de tal manera que se faciliten la realización de actividades relacionadas con LA/FT/FPADM - SARLAFT     </v>
      </c>
      <c r="K50" s="906" t="s">
        <v>802</v>
      </c>
      <c r="L50" s="907" t="s">
        <v>770</v>
      </c>
      <c r="M50" s="228"/>
      <c r="N50" s="910" t="s">
        <v>614</v>
      </c>
      <c r="O50" s="913">
        <f>IF(ISERROR(VLOOKUP($N50,Listas!$E$20:$F$24,2,FALSE)),"",(VLOOKUP($N50,Listas!$E$20:$F$24,2,FALSE)))</f>
        <v>1</v>
      </c>
      <c r="P50" s="914" t="str">
        <f>IF(ISERROR(VLOOKUP($O50,Listas!$E$3:$F$7,2,FALSE)),"",(VLOOKUP($O50,Listas!$E$3:$F$7,2,FALSE)))</f>
        <v xml:space="preserve">MUY ALTA </v>
      </c>
      <c r="Q50" s="915" t="s">
        <v>572</v>
      </c>
      <c r="R50" s="914">
        <f>IF(ISERROR(VLOOKUP($Q50,Listas!$E$28:$F$35,2,FALSE)),"",(VLOOKUP($Q50,Listas!$E$28:$F$35,2,FALSE)))</f>
        <v>0.8</v>
      </c>
      <c r="S50" s="916" t="str">
        <f>IF(O50="","",(CONCATENATE("R.INHERENTE
",(IF(AND($O50=0.2,$R50=0.2),1,(IF(AND($O50=0.2,$R50=0.4),6,(IF(AND($O50=0.2,$R50=0.6),11,(IF(AND($O50=0.2,$R50=0.8),16,(IF(AND($O50=0.2,$R50=1),21,(IF(AND($O50=0.4,$R50=0.2),2,(IF(AND($O50=0.4,$R50=0.4),7,(IF(AND($O50=0.4,$R50=0.6),12,(IF(AND($O50=0.4,$R50=0.8),17,(IF(AND($O50=0.4,$R50=1),22,(IF(AND($O50=0.6,$R50=0.2),3,(IF(AND($O50=0.6,$R50=0.4),8,(IF(AND($O50=0.6,$R50=0.6),13,(IF(AND($O50=0.6,$R50=0.8),18,(IF(AND($O50=0.6,$R50=1),23,(IF(AND($O50=0.8,$R50=0.2),4,(IF(AND($O50=0.8,$R50=0.4),9,(IF(AND($O50=0.8,$R50=0.6),14,(IF(AND($O50=0.8,$R50=0.8),19,(IF(AND($O50=0.8,$R50=1),24,(IF(AND($O50=1,$R50=0.2),5,(IF(AND($O50=1,$R50=0.4),10,(IF(AND($O50=1,$R50=0.6),15,(IF(AND($O50=1,$R50=0.8),20,(IF(AND($O50=1,$R50=1),25,"")))))))))))))))))))))))))))))))))))))))))))))))))))))</f>
        <v>R.INHERENTE
20</v>
      </c>
      <c r="T50" s="228">
        <f>+VLOOKUP($S50,Listas!$D$112:$E$136,2,FALSE)</f>
        <v>20</v>
      </c>
      <c r="U50" s="436" t="s">
        <v>2315</v>
      </c>
      <c r="V50" s="437" t="s">
        <v>702</v>
      </c>
      <c r="W50" s="437"/>
      <c r="X50" s="859">
        <v>25</v>
      </c>
      <c r="Y50" s="860"/>
      <c r="Z50" s="859"/>
      <c r="AA50" s="860"/>
      <c r="AB50" s="859"/>
      <c r="AC50" s="860"/>
      <c r="AD50" s="859"/>
      <c r="AE50" s="860"/>
      <c r="AF50" s="859">
        <v>15</v>
      </c>
      <c r="AG50" s="860"/>
      <c r="AH50" s="348">
        <f t="shared" ref="AH50:AH54" si="66">X50+Z50+AB50+AD50+AF50</f>
        <v>40</v>
      </c>
      <c r="AI50" s="326">
        <v>0.6</v>
      </c>
      <c r="AJ50" s="327"/>
      <c r="AK50" s="861" t="s">
        <v>189</v>
      </c>
      <c r="AL50" s="862"/>
      <c r="AM50" s="863" t="s">
        <v>563</v>
      </c>
      <c r="AN50" s="864"/>
      <c r="AO50" s="861" t="s">
        <v>189</v>
      </c>
      <c r="AP50" s="862"/>
      <c r="AQ50" s="443" t="s">
        <v>2043</v>
      </c>
      <c r="AR50" s="431" t="s">
        <v>587</v>
      </c>
      <c r="AS50" s="447" t="s">
        <v>2300</v>
      </c>
      <c r="AT50" s="448" t="s">
        <v>2044</v>
      </c>
      <c r="AU50" s="449" t="s">
        <v>2045</v>
      </c>
      <c r="AV50" s="248">
        <f>+(IF(AND($AW50&gt;0,$AW50&lt;=0.2),0.2,(IF(AND($AW50&gt;0.2,$AW50&lt;=0.4),0.4,(IF(AND($AW50&gt;0.4,$AW50&lt;=0.6),0.6,(IF(AND($AW50&gt;0.6,$AW50&lt;=0.8),0.8,(IF($AW50&gt;0.8,1,""))))))))))</f>
        <v>0.2</v>
      </c>
      <c r="AW50" s="865">
        <f t="shared" ref="AW50" si="67">+MIN(AI50:AI54)</f>
        <v>0.1512</v>
      </c>
      <c r="AX50" s="868" t="str">
        <f>+(IF($AV50=0.2,"MUY BAJA",(IF($AV50=0.4,"BAJA",(IF($AV50=0.6,"MEDIA",(IF($AV50=0.8,"ALTA",(IF($AV50=1,"MUY ALTA",""))))))))))</f>
        <v>MUY BAJA</v>
      </c>
      <c r="AY50" s="871">
        <f t="shared" ref="AY50" si="68">+MIN(AJ50:AJ54)</f>
        <v>0.8</v>
      </c>
      <c r="AZ50" s="868" t="str">
        <f>+(IF($BC50=0.2,"MUY BAJA",(IF($BC50=0.4,"BAJA",(IF($BC50=0.6,"MEDIA",(IF($BC50=0.8,"ALTA",(IF($BC50=1,"MUY ALTA",""))))))))))</f>
        <v>ALTA</v>
      </c>
      <c r="BA50" s="874" t="str">
        <f>IF($AV50="","",(CONCATENATE("R.RESIDUAL
",(IF(AND($AV50=0.2,$BC50=0.2),1,(IF(AND($AV50=0.2,$BC50=0.4),6,(IF(AND($AV50=0.2,$BC50=0.6),11,(IF(AND($AV50=0.2,$BC50=0.8),16,(IF(AND($AV50=0.2,$BC50=1),21,(IF(AND($AV50=0.4,$BC50=0.2),2,(IF(AND($AV50=0.4,$BC50=0.4),7,(IF(AND($AV50=0.4,$BC50=0.6),12,(IF(AND($AV50=0.4,$BC50=0.8),17,(IF(AND($AV50=0.4,$BC50=1),22,(IF(AND($AV50=0.6,$BC50=0.2),3,(IF(AND($AV50=0.6,$BC50=0.4),8,(IF(AND($AV50=0.6,$BC50=0.6),13,(IF(AND($AV50=0.6,$BC50=0.8),18,(IF(AND($AV50=0.6,$BC50=1),23,(IF(AND($AV50=0.8,$BC50=0.2),4,(IF(AND($AV50=0.8,$BC50=0.4),9,(IF(AND($AV50=0.8,$BC50=0.6),14,(IF(AND($AV50=0.8,$BC50=0.8),19,(IF(AND($AV50=0.8,$BC50=1),24,(IF(AND($AV50=1,$BC50=0.2),5,(IF(AND($AV50=1,$BC50=0.4),10,(IF(AND($AV50=1,$BC50=0.6),15,(IF(AND($AV50=1,$BC50=0.8),20,(IF(AND($AV50=1,$BC50=1),25,"")))))))))))))))))))))))))))))))))))))))))))))))))))))</f>
        <v>R.RESIDUAL
16</v>
      </c>
      <c r="BB50" s="877" t="s">
        <v>703</v>
      </c>
      <c r="BC50" s="248">
        <f>+(IF(AND($AY50&gt;0,$AY50&lt;=0.2),0.2,(IF(AND($AY50&gt;0.2,$AY50&lt;=0.4),0.4,(IF(AND($AY50&gt;0.4,$AY50&lt;=0.6),0.6,(IF(AND($AY50&gt;0.6,$AY50&lt;=0.8),0.8,(IF($AY50&gt;0.8,1,""))))))))))</f>
        <v>0.8</v>
      </c>
      <c r="BD50" s="230">
        <f>+VLOOKUP($BA50,Listas!$F$112:$G$136,2,FALSE)</f>
        <v>16</v>
      </c>
      <c r="BE50" s="317">
        <v>1</v>
      </c>
      <c r="BF50" s="231" t="str">
        <f t="shared" ref="BF50" si="69">IF(ISERROR(IF(S50="R.INHERENTE
5","R. INHERENTE",(IF(BA50="R.RESIDUAL
5","R. RESIDUAL"," ")))),"",(IF(S50="R.INHERENTE
5","R. INHERENTE",(IF(BA50="R.RESIDUAL
5","R. RESIDUAL"," ")))))</f>
        <v xml:space="preserve"> </v>
      </c>
      <c r="BG50" s="232" t="str">
        <f t="shared" ref="BG50" si="70">IF(ISERROR(IF(S50="R.INHERENTE
10","R. INHERENTE",(IF(BA50="R.RESIDUAL
10","R. RESIDUAL"," ")))),"",(IF(S50="R.INHERENTE
10","R. INHERENTE",(IF(BA50="R.RESIDUAL
10","R. RESIDUAL"," ")))))</f>
        <v xml:space="preserve"> </v>
      </c>
      <c r="BH50" s="232" t="str">
        <f t="shared" ref="BH50" si="71">IF(ISERROR(IF(S50="R.INHERENTE
15","R. INHERENTE",(IF(BA50="R.RESIDUAL
15","R. RESIDUAL"," ")))),"",(IF(S50="R.INHERENTE
15","R. INHERENTE",(IF(BA50="R.RESIDUAL
15","R. RESIDUAL"," ")))))</f>
        <v xml:space="preserve"> </v>
      </c>
      <c r="BI50" s="232" t="str">
        <f t="shared" ref="BI50" si="72">IF(ISERROR(IF(S50="R.INHERENTE
20","R. INHERENTE",(IF(BA50="R.RESIDUAL
20","R. RESIDUAL"," ")))),"",(IF(S50="R.INHERENTE
20","R. INHERENTE",(IF(BA50="R.RESIDUAL
20","R. RESIDUAL"," ")))))</f>
        <v>R. INHERENTE</v>
      </c>
      <c r="BJ50" s="233" t="str">
        <f t="shared" ref="BJ50" si="73">IF(ISERROR(IF(S50="R.INHERENTE
25","R. INHERENTE",(IF(BA50="R.RESIDUAL
25","R. RESIDUAL"," ")))),"",(IF(S50="R.INHERENTE
25","R. INHERENTE",(IF(BA50="R.RESIDUAL
25","R. RESIDUAL"," ")))))</f>
        <v xml:space="preserve"> </v>
      </c>
      <c r="BK50" s="234"/>
      <c r="BL50" s="847" t="s">
        <v>2048</v>
      </c>
      <c r="BM50" s="850" t="s">
        <v>2049</v>
      </c>
      <c r="BN50" s="881">
        <v>45046</v>
      </c>
      <c r="BO50" s="881">
        <v>45290</v>
      </c>
      <c r="BP50" s="1028" t="s">
        <v>1174</v>
      </c>
      <c r="BQ50" s="844" t="s">
        <v>648</v>
      </c>
      <c r="BR50" s="314"/>
      <c r="BS50" s="847" t="s">
        <v>2050</v>
      </c>
      <c r="BT50" s="850" t="s">
        <v>2051</v>
      </c>
      <c r="BU50" s="853" t="s">
        <v>2051</v>
      </c>
      <c r="BV50" s="229"/>
      <c r="BW50" s="1764" t="s">
        <v>2325</v>
      </c>
      <c r="BX50" s="1765" t="s">
        <v>2326</v>
      </c>
      <c r="BY50" s="1766" t="s">
        <v>2327</v>
      </c>
      <c r="BZ50" s="833"/>
      <c r="CA50" s="833" t="s">
        <v>189</v>
      </c>
      <c r="CB50" s="833" t="s">
        <v>189</v>
      </c>
      <c r="CC50" s="833" t="s">
        <v>189</v>
      </c>
      <c r="CD50" s="833"/>
      <c r="CE50" s="833" t="s">
        <v>189</v>
      </c>
      <c r="CF50" s="833" t="s">
        <v>189</v>
      </c>
      <c r="CG50" s="833" t="s">
        <v>189</v>
      </c>
      <c r="CH50" s="833"/>
      <c r="CI50" s="833" t="s">
        <v>39</v>
      </c>
      <c r="CJ50" s="833" t="s">
        <v>39</v>
      </c>
      <c r="CK50" s="833" t="s">
        <v>39</v>
      </c>
      <c r="CL50" s="833"/>
      <c r="CM50" s="833" t="s">
        <v>189</v>
      </c>
      <c r="CN50" s="833" t="s">
        <v>189</v>
      </c>
      <c r="CO50" s="833" t="s">
        <v>189</v>
      </c>
      <c r="CP50" s="833"/>
      <c r="CQ50" s="1773" t="s">
        <v>2328</v>
      </c>
      <c r="CR50" s="249"/>
      <c r="CS50" s="1764" t="s">
        <v>2325</v>
      </c>
      <c r="CT50" s="1765" t="s">
        <v>2326</v>
      </c>
      <c r="CU50" s="1766" t="s">
        <v>2327</v>
      </c>
      <c r="CV50" s="1780"/>
      <c r="CW50" s="1781" t="s">
        <v>39</v>
      </c>
      <c r="CX50" s="1782"/>
      <c r="CY50" s="1781"/>
      <c r="CZ50" s="1782"/>
      <c r="DA50" s="1780" t="s">
        <v>189</v>
      </c>
      <c r="DB50" s="1780" t="s">
        <v>189</v>
      </c>
      <c r="DC50" s="1780" t="s">
        <v>189</v>
      </c>
      <c r="DD50" s="1780"/>
      <c r="DE50" s="1780" t="s">
        <v>189</v>
      </c>
      <c r="DF50" s="1780" t="s">
        <v>189</v>
      </c>
      <c r="DG50" s="1780" t="s">
        <v>189</v>
      </c>
      <c r="DH50" s="1780"/>
      <c r="DI50" s="1780" t="s">
        <v>39</v>
      </c>
      <c r="DJ50" s="1780" t="s">
        <v>39</v>
      </c>
      <c r="DK50" s="1780" t="s">
        <v>39</v>
      </c>
      <c r="DL50" s="1780"/>
      <c r="DM50" s="1780" t="s">
        <v>189</v>
      </c>
      <c r="DN50" s="1780" t="s">
        <v>189</v>
      </c>
      <c r="DO50" s="1780" t="s">
        <v>189</v>
      </c>
      <c r="DP50" s="1780"/>
      <c r="DQ50" s="1773" t="s">
        <v>2334</v>
      </c>
      <c r="DR50" s="246"/>
      <c r="DS50" s="417"/>
      <c r="DT50" s="418"/>
      <c r="DU50" s="418"/>
      <c r="DV50" s="419"/>
    </row>
    <row r="51" spans="2:126" ht="48.75" customHeight="1" x14ac:dyDescent="0.25">
      <c r="B51" s="1299"/>
      <c r="C51" s="890"/>
      <c r="D51" s="893"/>
      <c r="E51" s="896"/>
      <c r="F51" s="896"/>
      <c r="G51" s="896"/>
      <c r="H51" s="896"/>
      <c r="I51" s="434"/>
      <c r="J51" s="904"/>
      <c r="K51" s="896"/>
      <c r="L51" s="908"/>
      <c r="M51" s="228"/>
      <c r="N51" s="911"/>
      <c r="O51" s="896"/>
      <c r="P51" s="896"/>
      <c r="Q51" s="896"/>
      <c r="R51" s="896"/>
      <c r="S51" s="908"/>
      <c r="T51" s="228"/>
      <c r="U51" s="438" t="s">
        <v>2316</v>
      </c>
      <c r="V51" s="439" t="s">
        <v>702</v>
      </c>
      <c r="W51" s="439"/>
      <c r="X51" s="825">
        <v>25</v>
      </c>
      <c r="Y51" s="826"/>
      <c r="Z51" s="825"/>
      <c r="AA51" s="826"/>
      <c r="AB51" s="825"/>
      <c r="AC51" s="826"/>
      <c r="AD51" s="825"/>
      <c r="AE51" s="826"/>
      <c r="AF51" s="825">
        <v>15</v>
      </c>
      <c r="AG51" s="826"/>
      <c r="AH51" s="330">
        <f t="shared" si="66"/>
        <v>40</v>
      </c>
      <c r="AI51" s="322">
        <v>0.36</v>
      </c>
      <c r="AJ51" s="323"/>
      <c r="AK51" s="827" t="s">
        <v>189</v>
      </c>
      <c r="AL51" s="828"/>
      <c r="AM51" s="829" t="s">
        <v>563</v>
      </c>
      <c r="AN51" s="830"/>
      <c r="AO51" s="827" t="s">
        <v>189</v>
      </c>
      <c r="AP51" s="828"/>
      <c r="AQ51" s="444" t="s">
        <v>2301</v>
      </c>
      <c r="AR51" s="432" t="s">
        <v>590</v>
      </c>
      <c r="AS51" s="450" t="s">
        <v>2302</v>
      </c>
      <c r="AT51" s="451" t="s">
        <v>2046</v>
      </c>
      <c r="AU51" s="452" t="s">
        <v>2047</v>
      </c>
      <c r="AV51" s="230"/>
      <c r="AW51" s="866"/>
      <c r="AX51" s="869"/>
      <c r="AY51" s="872"/>
      <c r="AZ51" s="869"/>
      <c r="BA51" s="875"/>
      <c r="BB51" s="878"/>
      <c r="BD51" s="235"/>
      <c r="BE51" s="317">
        <v>0.8</v>
      </c>
      <c r="BF51" s="236" t="str">
        <f t="shared" ref="BF51" si="74">IF(ISERROR(IF(S50="R.INHERENTE
4","R. INHERENTE",(IF(BA50="R.RESIDUAL
4","R. RESIDUAL"," ")))),"",(IF(S50="R.INHERENTE
4","R. INHERENTE",(IF(BA50="R.RESIDUAL
4","R. RESIDUAL"," ")))))</f>
        <v xml:space="preserve"> </v>
      </c>
      <c r="BG51" s="237" t="str">
        <f t="shared" ref="BG51" si="75">IF(ISERROR(IF(S50="R.INHERENTE
9","R. INHERENTE",(IF(BA50="R.RESIDUAL
9","R. RESIDUAL"," ")))),"",(IF(S50="R.INHERENTE
9","R. INHERENTE",(IF(BA50="R.RESIDUAL
9","R. RESIDUAL"," ")))))</f>
        <v xml:space="preserve"> </v>
      </c>
      <c r="BH51" s="238" t="str">
        <f t="shared" ref="BH51" si="76">IF(ISERROR(IF(S50="R.INHERENTE
14","R. INHERENTE",(IF(BA50="R.RESIDUAL
14","R. RESIDUAL"," ")))),"",(IF(S50="R.INHERENTE
14","R. INHERENTE",(IF(BA50="R.RESIDUAL
14","R. RESIDUAL"," ")))))</f>
        <v xml:space="preserve"> </v>
      </c>
      <c r="BI51" s="238" t="str">
        <f t="shared" ref="BI51" si="77">IF(ISERROR(IF(S50="R.INHERENTE
19","R. INHERENTE",(IF(BA50="R.RESIDUAL
19","R. RESIDUAL"," ")))),"",(IF(S50="R.INHERENTE
19","R. INHERENTE",(IF(BA50="R.RESIDUAL
19","R. RESIDUAL"," ")))))</f>
        <v xml:space="preserve"> </v>
      </c>
      <c r="BJ51" s="239" t="str">
        <f t="shared" ref="BJ51" si="78">IF(ISERROR(IF(S50="R.INHERENTE
24","R. INHERENTE",(IF(BA50="R.RESIDUAL
24","R. RESIDUAL"," ")))),"",(IF(S50="R.INHERENTE
24","R. INHERENTE",(IF(BA50="R.RESIDUAL
24","R. RESIDUAL"," ")))))</f>
        <v xml:space="preserve"> </v>
      </c>
      <c r="BK51" s="234"/>
      <c r="BL51" s="961"/>
      <c r="BM51" s="882"/>
      <c r="BN51" s="882"/>
      <c r="BO51" s="882"/>
      <c r="BP51" s="1029"/>
      <c r="BQ51" s="845"/>
      <c r="BR51" s="314"/>
      <c r="BS51" s="848"/>
      <c r="BT51" s="882"/>
      <c r="BU51" s="854"/>
      <c r="BV51" s="229"/>
      <c r="BW51" s="1767"/>
      <c r="BX51" s="1768"/>
      <c r="BY51" s="1769"/>
      <c r="BZ51" s="820"/>
      <c r="CA51" s="820"/>
      <c r="CB51" s="820"/>
      <c r="CC51" s="820"/>
      <c r="CD51" s="820"/>
      <c r="CE51" s="820"/>
      <c r="CF51" s="820"/>
      <c r="CG51" s="820"/>
      <c r="CH51" s="820"/>
      <c r="CI51" s="820"/>
      <c r="CJ51" s="820"/>
      <c r="CK51" s="820"/>
      <c r="CL51" s="820"/>
      <c r="CM51" s="820"/>
      <c r="CN51" s="820"/>
      <c r="CO51" s="820"/>
      <c r="CP51" s="820"/>
      <c r="CQ51" s="1774"/>
      <c r="CR51" s="249"/>
      <c r="CS51" s="1767"/>
      <c r="CT51" s="1768"/>
      <c r="CU51" s="1769"/>
      <c r="CV51" s="1010"/>
      <c r="CW51" s="960"/>
      <c r="CX51" s="959"/>
      <c r="CY51" s="960"/>
      <c r="CZ51" s="959"/>
      <c r="DA51" s="1010"/>
      <c r="DB51" s="1010"/>
      <c r="DC51" s="1010"/>
      <c r="DD51" s="1010"/>
      <c r="DE51" s="1010"/>
      <c r="DF51" s="1010"/>
      <c r="DG51" s="1010"/>
      <c r="DH51" s="1010"/>
      <c r="DI51" s="1010"/>
      <c r="DJ51" s="1010"/>
      <c r="DK51" s="1010"/>
      <c r="DL51" s="1010"/>
      <c r="DM51" s="1010"/>
      <c r="DN51" s="1010"/>
      <c r="DO51" s="1010"/>
      <c r="DP51" s="1010"/>
      <c r="DQ51" s="1774"/>
      <c r="DR51" s="246"/>
      <c r="DS51" s="420"/>
      <c r="DT51" s="421"/>
      <c r="DU51" s="421"/>
      <c r="DV51" s="422"/>
    </row>
    <row r="52" spans="2:126" ht="48.75" customHeight="1" x14ac:dyDescent="0.25">
      <c r="B52" s="1299"/>
      <c r="C52" s="890"/>
      <c r="D52" s="893"/>
      <c r="E52" s="896"/>
      <c r="F52" s="896"/>
      <c r="G52" s="896"/>
      <c r="H52" s="896"/>
      <c r="I52" s="434"/>
      <c r="J52" s="904"/>
      <c r="K52" s="896"/>
      <c r="L52" s="908"/>
      <c r="M52" s="228"/>
      <c r="N52" s="911"/>
      <c r="O52" s="896"/>
      <c r="P52" s="896"/>
      <c r="Q52" s="896"/>
      <c r="R52" s="896"/>
      <c r="S52" s="908"/>
      <c r="T52" s="228"/>
      <c r="U52" s="438" t="s">
        <v>2303</v>
      </c>
      <c r="V52" s="439" t="s">
        <v>702</v>
      </c>
      <c r="W52" s="439"/>
      <c r="X52" s="825">
        <v>25</v>
      </c>
      <c r="Y52" s="826"/>
      <c r="Z52" s="825"/>
      <c r="AA52" s="826"/>
      <c r="AB52" s="825"/>
      <c r="AC52" s="826"/>
      <c r="AD52" s="825"/>
      <c r="AE52" s="826"/>
      <c r="AF52" s="825">
        <v>15</v>
      </c>
      <c r="AG52" s="826"/>
      <c r="AH52" s="330">
        <f t="shared" si="66"/>
        <v>40</v>
      </c>
      <c r="AI52" s="322">
        <v>0.216</v>
      </c>
      <c r="AJ52" s="323"/>
      <c r="AK52" s="827" t="s">
        <v>189</v>
      </c>
      <c r="AL52" s="828"/>
      <c r="AM52" s="829" t="s">
        <v>563</v>
      </c>
      <c r="AN52" s="830"/>
      <c r="AO52" s="827" t="s">
        <v>189</v>
      </c>
      <c r="AP52" s="828"/>
      <c r="AQ52" s="444" t="s">
        <v>2304</v>
      </c>
      <c r="AR52" s="432" t="s">
        <v>590</v>
      </c>
      <c r="AS52" s="450" t="s">
        <v>2305</v>
      </c>
      <c r="AT52" s="451" t="s">
        <v>2016</v>
      </c>
      <c r="AU52" s="452" t="s">
        <v>2010</v>
      </c>
      <c r="AV52" s="230"/>
      <c r="AW52" s="866"/>
      <c r="AX52" s="869"/>
      <c r="AY52" s="872"/>
      <c r="AZ52" s="869"/>
      <c r="BA52" s="875"/>
      <c r="BB52" s="878"/>
      <c r="BD52" s="235"/>
      <c r="BE52" s="317">
        <v>0.60000000000000009</v>
      </c>
      <c r="BF52" s="236" t="str">
        <f t="shared" ref="BF52" si="79">IF(ISERROR(IF(S50="R.INHERENTE
3","R. INHERENTE",(IF(BA50="R.RESIDUAL
3","R. RESIDUAL"," ")))),"",(IF(S50="R.INHERENTE
3","R. INHERENTE",(IF(BA50="R.RESIDUAL
3","R. RESIDUAL"," ")))))</f>
        <v xml:space="preserve"> </v>
      </c>
      <c r="BG52" s="237" t="str">
        <f t="shared" ref="BG52" si="80">IF(ISERROR(IF(S50="R.INHERENTE
8","R. INHERENTE",(IF(BA50="R.RESIDUAL
8","R. RESIDUAL"," ")))),"",(IF(S50="R.INHERENTE
8","R. INHERENTE",(IF(BA50="R.RESIDUAL
8","R. RESIDUAL"," ")))))</f>
        <v xml:space="preserve"> </v>
      </c>
      <c r="BH52" s="237" t="str">
        <f t="shared" ref="BH52" si="81">IF(ISERROR(IF(S50="R.INHERENTE
13","R. INHERENTE",(IF(BA50="R.RESIDUAL
13","R. RESIDUAL"," ")))),"",(IF(S50="R.INHERENTE
13","R. INHERENTE",(IF(BA50="R.RESIDUAL
13","R. RESIDUAL"," ")))))</f>
        <v xml:space="preserve"> </v>
      </c>
      <c r="BI52" s="238" t="str">
        <f t="shared" ref="BI52" si="82">IF(ISERROR(IF(S50="R.INHERENTE
18","R. INHERENTE",(IF(BA50="R.RESIDUAL
18","R. RESIDUAL"," ")))),"",(IF(S50="R.INHERENTE
18","R. INHERENTE",(IF(BA50="R.RESIDUAL
18","R. RESIDUAL"," ")))))</f>
        <v xml:space="preserve"> </v>
      </c>
      <c r="BJ52" s="239" t="str">
        <f t="shared" ref="BJ52" si="83">IF(ISERROR(IF(S50="R.INHERENTE
23","R. INHERENTE",(IF(BA50="R.RESIDUAL
23","R. RESIDUAL"," ")))),"",(IF(S50="R.INHERENTE
23","R. INHERENTE",(IF(BA50="R.RESIDUAL
23","R. RESIDUAL"," ")))))</f>
        <v xml:space="preserve"> </v>
      </c>
      <c r="BK52" s="234"/>
      <c r="BL52" s="961"/>
      <c r="BM52" s="882"/>
      <c r="BN52" s="882"/>
      <c r="BO52" s="882"/>
      <c r="BP52" s="1029"/>
      <c r="BQ52" s="845"/>
      <c r="BR52" s="314"/>
      <c r="BS52" s="848"/>
      <c r="BT52" s="882"/>
      <c r="BU52" s="854"/>
      <c r="BV52" s="229"/>
      <c r="BW52" s="1767"/>
      <c r="BX52" s="1768"/>
      <c r="BY52" s="1769"/>
      <c r="BZ52" s="820"/>
      <c r="CA52" s="820"/>
      <c r="CB52" s="820"/>
      <c r="CC52" s="820"/>
      <c r="CD52" s="820"/>
      <c r="CE52" s="820"/>
      <c r="CF52" s="820"/>
      <c r="CG52" s="820"/>
      <c r="CH52" s="820"/>
      <c r="CI52" s="820"/>
      <c r="CJ52" s="820"/>
      <c r="CK52" s="820"/>
      <c r="CL52" s="820"/>
      <c r="CM52" s="820"/>
      <c r="CN52" s="820"/>
      <c r="CO52" s="820"/>
      <c r="CP52" s="820"/>
      <c r="CQ52" s="1774"/>
      <c r="CR52" s="249"/>
      <c r="CS52" s="1767"/>
      <c r="CT52" s="1768"/>
      <c r="CU52" s="1769"/>
      <c r="CV52" s="1010"/>
      <c r="CW52" s="960"/>
      <c r="CX52" s="959"/>
      <c r="CY52" s="960"/>
      <c r="CZ52" s="959"/>
      <c r="DA52" s="1010"/>
      <c r="DB52" s="1010"/>
      <c r="DC52" s="1010"/>
      <c r="DD52" s="1010"/>
      <c r="DE52" s="1010"/>
      <c r="DF52" s="1010"/>
      <c r="DG52" s="1010"/>
      <c r="DH52" s="1010"/>
      <c r="DI52" s="1010"/>
      <c r="DJ52" s="1010"/>
      <c r="DK52" s="1010"/>
      <c r="DL52" s="1010"/>
      <c r="DM52" s="1010"/>
      <c r="DN52" s="1010"/>
      <c r="DO52" s="1010"/>
      <c r="DP52" s="1010"/>
      <c r="DQ52" s="1774"/>
      <c r="DR52" s="246"/>
      <c r="DS52" s="420"/>
      <c r="DT52" s="421"/>
      <c r="DU52" s="421"/>
      <c r="DV52" s="422"/>
    </row>
    <row r="53" spans="2:126" ht="48.75" customHeight="1" x14ac:dyDescent="0.25">
      <c r="B53" s="1299"/>
      <c r="C53" s="890"/>
      <c r="D53" s="893"/>
      <c r="E53" s="896"/>
      <c r="F53" s="896"/>
      <c r="G53" s="896"/>
      <c r="H53" s="896"/>
      <c r="I53" s="434"/>
      <c r="J53" s="904"/>
      <c r="K53" s="896"/>
      <c r="L53" s="908"/>
      <c r="M53" s="228"/>
      <c r="N53" s="911"/>
      <c r="O53" s="896"/>
      <c r="P53" s="896"/>
      <c r="Q53" s="896"/>
      <c r="R53" s="896"/>
      <c r="S53" s="908"/>
      <c r="T53" s="228"/>
      <c r="U53" s="440" t="s">
        <v>2278</v>
      </c>
      <c r="V53" s="439" t="s">
        <v>702</v>
      </c>
      <c r="W53" s="439"/>
      <c r="X53" s="825"/>
      <c r="Y53" s="826"/>
      <c r="Z53" s="825">
        <v>15</v>
      </c>
      <c r="AA53" s="826"/>
      <c r="AB53" s="825"/>
      <c r="AC53" s="826"/>
      <c r="AD53" s="825"/>
      <c r="AE53" s="826"/>
      <c r="AF53" s="825">
        <v>15</v>
      </c>
      <c r="AG53" s="826"/>
      <c r="AH53" s="330">
        <f t="shared" si="66"/>
        <v>30</v>
      </c>
      <c r="AI53" s="322">
        <v>0.1512</v>
      </c>
      <c r="AJ53" s="323"/>
      <c r="AK53" s="827" t="s">
        <v>189</v>
      </c>
      <c r="AL53" s="828"/>
      <c r="AM53" s="829" t="s">
        <v>563</v>
      </c>
      <c r="AN53" s="830"/>
      <c r="AO53" s="827" t="s">
        <v>189</v>
      </c>
      <c r="AP53" s="828"/>
      <c r="AQ53" s="444" t="s">
        <v>2279</v>
      </c>
      <c r="AR53" s="432" t="s">
        <v>587</v>
      </c>
      <c r="AS53" s="450" t="s">
        <v>2317</v>
      </c>
      <c r="AT53" s="451" t="s">
        <v>2016</v>
      </c>
      <c r="AU53" s="452" t="s">
        <v>2010</v>
      </c>
      <c r="AV53" s="230"/>
      <c r="AW53" s="866"/>
      <c r="AX53" s="869"/>
      <c r="AY53" s="872"/>
      <c r="AZ53" s="869"/>
      <c r="BA53" s="875"/>
      <c r="BB53" s="878"/>
      <c r="BD53" s="235"/>
      <c r="BE53" s="317">
        <v>0.4</v>
      </c>
      <c r="BF53" s="240" t="str">
        <f t="shared" ref="BF53" si="84">IF(ISERROR(IF(S50="R.INHERENTE
2","R. INHERENTE",(IF(BA50="R.RESIDUAL
2","R. RESIDUAL"," ")))),"",(IF(S50="R.INHERENTE
2","R. INHERENTE",(IF(BA50="R.RESIDUAL
2","R. RESIDUAL"," ")))))</f>
        <v xml:space="preserve"> </v>
      </c>
      <c r="BG53" s="237" t="str">
        <f t="shared" ref="BG53" si="85">IF(ISERROR(IF(S50="R.INHERENTE
7","R. INHERENTE",(IF(BA50="R.RESIDUAL
7","R. RESIDUAL"," ")))),"",(IF(S50="R.INHERENTE
7","R. INHERENTE",(IF(BA50="R.RESIDUAL
7","R. RESIDUAL"," ")))))</f>
        <v xml:space="preserve"> </v>
      </c>
      <c r="BH53" s="237" t="str">
        <f t="shared" ref="BH53" si="86">IF(ISERROR(IF(S50="R.INHERENTE
12","R. INHERENTE",(IF(BA50="R.RESIDUAL
12","R. RESIDUAL"," ")))),"",(IF(S50="R.INHERENTE
12","R. INHERENTE",(IF(BA50="R.RESIDUAL
12","R. RESIDUAL"," ")))))</f>
        <v xml:space="preserve"> </v>
      </c>
      <c r="BI53" s="238" t="str">
        <f t="shared" ref="BI53" si="87">IF(ISERROR(IF(S50="R.INHERENTE
17","R. INHERENTE",(IF(BA50="R.RESIDUAL
17","R. RESIDUAL"," ")))),"",(IF(S50="R.INHERENTE
17","R. INHERENTE",(IF(BA50="R.RESIDUAL
17","R. RESIDUAL"," ")))))</f>
        <v xml:space="preserve"> </v>
      </c>
      <c r="BJ53" s="239" t="str">
        <f t="shared" ref="BJ53" si="88">IF(ISERROR(IF(S50="R.INHERENTE
22","R. INHERENTE",(IF(BA50="R.RESIDUAL
22","R. RESIDUAL"," ")))),"",(IF(S50="R.INHERENTE
22","R. INHERENTE",(IF(BA50="R.RESIDUAL
22","R. RESIDUAL"," ")))))</f>
        <v xml:space="preserve"> </v>
      </c>
      <c r="BK53" s="234"/>
      <c r="BL53" s="961"/>
      <c r="BM53" s="882"/>
      <c r="BN53" s="882"/>
      <c r="BO53" s="882"/>
      <c r="BP53" s="1029"/>
      <c r="BQ53" s="845"/>
      <c r="BR53" s="314"/>
      <c r="BS53" s="848"/>
      <c r="BT53" s="882"/>
      <c r="BU53" s="854"/>
      <c r="BV53" s="229"/>
      <c r="BW53" s="1767"/>
      <c r="BX53" s="1768"/>
      <c r="BY53" s="1769"/>
      <c r="BZ53" s="820"/>
      <c r="CA53" s="820"/>
      <c r="CB53" s="820"/>
      <c r="CC53" s="820"/>
      <c r="CD53" s="820"/>
      <c r="CE53" s="820"/>
      <c r="CF53" s="820"/>
      <c r="CG53" s="820"/>
      <c r="CH53" s="820"/>
      <c r="CI53" s="820"/>
      <c r="CJ53" s="820"/>
      <c r="CK53" s="820"/>
      <c r="CL53" s="820"/>
      <c r="CM53" s="820"/>
      <c r="CN53" s="820"/>
      <c r="CO53" s="820"/>
      <c r="CP53" s="820"/>
      <c r="CQ53" s="1774"/>
      <c r="CR53" s="249"/>
      <c r="CS53" s="1767"/>
      <c r="CT53" s="1768"/>
      <c r="CU53" s="1769"/>
      <c r="CV53" s="1010"/>
      <c r="CW53" s="960"/>
      <c r="CX53" s="959"/>
      <c r="CY53" s="960"/>
      <c r="CZ53" s="959"/>
      <c r="DA53" s="1010"/>
      <c r="DB53" s="1010"/>
      <c r="DC53" s="1010"/>
      <c r="DD53" s="1010"/>
      <c r="DE53" s="1010"/>
      <c r="DF53" s="1010"/>
      <c r="DG53" s="1010"/>
      <c r="DH53" s="1010"/>
      <c r="DI53" s="1010"/>
      <c r="DJ53" s="1010"/>
      <c r="DK53" s="1010"/>
      <c r="DL53" s="1010"/>
      <c r="DM53" s="1010"/>
      <c r="DN53" s="1010"/>
      <c r="DO53" s="1010"/>
      <c r="DP53" s="1010"/>
      <c r="DQ53" s="1774"/>
      <c r="DR53" s="246"/>
      <c r="DS53" s="420"/>
      <c r="DT53" s="421"/>
      <c r="DU53" s="421"/>
      <c r="DV53" s="422"/>
    </row>
    <row r="54" spans="2:126" ht="48.75" customHeight="1" thickBot="1" x14ac:dyDescent="0.3">
      <c r="B54" s="1300"/>
      <c r="C54" s="891"/>
      <c r="D54" s="894"/>
      <c r="E54" s="897"/>
      <c r="F54" s="897"/>
      <c r="G54" s="897"/>
      <c r="H54" s="897"/>
      <c r="I54" s="435"/>
      <c r="J54" s="905"/>
      <c r="K54" s="897"/>
      <c r="L54" s="909"/>
      <c r="M54" s="228"/>
      <c r="N54" s="912"/>
      <c r="O54" s="897"/>
      <c r="P54" s="897"/>
      <c r="Q54" s="897"/>
      <c r="R54" s="897"/>
      <c r="S54" s="909"/>
      <c r="T54" s="228"/>
      <c r="U54" s="441"/>
      <c r="V54" s="442"/>
      <c r="W54" s="442"/>
      <c r="X54" s="831"/>
      <c r="Y54" s="832"/>
      <c r="Z54" s="831"/>
      <c r="AA54" s="832"/>
      <c r="AB54" s="831"/>
      <c r="AC54" s="832"/>
      <c r="AD54" s="831"/>
      <c r="AE54" s="832"/>
      <c r="AF54" s="831"/>
      <c r="AG54" s="832"/>
      <c r="AH54" s="331">
        <f t="shared" si="66"/>
        <v>0</v>
      </c>
      <c r="AI54" s="324"/>
      <c r="AJ54" s="325">
        <v>0.8</v>
      </c>
      <c r="AK54" s="885"/>
      <c r="AL54" s="886"/>
      <c r="AM54" s="887"/>
      <c r="AN54" s="888"/>
      <c r="AO54" s="885"/>
      <c r="AP54" s="886"/>
      <c r="AQ54" s="445"/>
      <c r="AR54" s="474"/>
      <c r="AS54" s="453"/>
      <c r="AT54" s="454"/>
      <c r="AU54" s="455"/>
      <c r="AV54" s="230"/>
      <c r="AW54" s="867"/>
      <c r="AX54" s="870"/>
      <c r="AY54" s="873"/>
      <c r="AZ54" s="870"/>
      <c r="BA54" s="876"/>
      <c r="BB54" s="879"/>
      <c r="BD54" s="235"/>
      <c r="BE54" s="318">
        <v>0.2</v>
      </c>
      <c r="BF54" s="241" t="str">
        <f t="shared" ref="BF54" si="89">IF(ISERROR(IF(S50="R.INHERENTE
1","R. INHERENTE",(IF(BA50="R.RESIDUAL
1","R. RESIDUAL"," ")))),"",(IF(S50="R.INHERENTE
1","R. INHERENTE",(IF(BA50="R.RESIDUAL
1","R. RESIDUAL"," ")))))</f>
        <v xml:space="preserve"> </v>
      </c>
      <c r="BG54" s="242" t="str">
        <f t="shared" ref="BG54" si="90">IF(ISERROR(IF(S50="R.INHERENTE
6","R. INHERENTE",(IF(BA50="R.RESIDUAL
6","R. RESIDUAL"," ")))),"",(IF(S50="R.INHERENTE
6","R. INHERENTE",(IF(BA50="R.RESIDUAL
6","R. RESIDUAL"," ")))))</f>
        <v xml:space="preserve"> </v>
      </c>
      <c r="BH54" s="243" t="str">
        <f t="shared" ref="BH54" si="91">IF(ISERROR(IF(S50="R.INHERENTE
11","R. INHERENTE",(IF(BA50="R.RESIDUAL
11","R. RESIDUAL"," ")))),"",(IF(S50="R.INHERENTE
11","R. INHERENTE",(IF(BA50="R.RESIDUAL
11","R. RESIDUAL"," ")))))</f>
        <v xml:space="preserve"> </v>
      </c>
      <c r="BI54" s="244" t="str">
        <f t="shared" ref="BI54" si="92">IF(ISERROR(IF(S50="R.INHERENTE
16","R. INHERENTE",(IF(BA50="R.RESIDUAL
16","R. RESIDUAL"," ")))),"",(IF(S50="R.INHERENTE
16","R. INHERENTE",(IF(BA50="R.RESIDUAL
16","R. RESIDUAL"," ")))))</f>
        <v>R. RESIDUAL</v>
      </c>
      <c r="BJ54" s="245" t="str">
        <f t="shared" ref="BJ54" si="93">IF(ISERROR(IF(S50="R.INHERENTE
21","R. INHERENTE",(IF(BA50="R.RESIDUAL
21","R. RESIDUAL"," ")))),"",(IF(S50="R.INHERENTE
21","R. INHERENTE",(IF(BA50="R.RESIDUAL
21","R. RESIDUAL"," ")))))</f>
        <v xml:space="preserve"> </v>
      </c>
      <c r="BK54" s="234"/>
      <c r="BL54" s="962"/>
      <c r="BM54" s="883"/>
      <c r="BN54" s="883"/>
      <c r="BO54" s="883"/>
      <c r="BP54" s="1030"/>
      <c r="BQ54" s="846"/>
      <c r="BR54" s="314"/>
      <c r="BS54" s="849"/>
      <c r="BT54" s="883"/>
      <c r="BU54" s="855"/>
      <c r="BV54" s="229"/>
      <c r="BW54" s="1770"/>
      <c r="BX54" s="1771"/>
      <c r="BY54" s="1772"/>
      <c r="BZ54" s="834"/>
      <c r="CA54" s="834"/>
      <c r="CB54" s="834"/>
      <c r="CC54" s="834"/>
      <c r="CD54" s="834"/>
      <c r="CE54" s="834"/>
      <c r="CF54" s="834"/>
      <c r="CG54" s="834"/>
      <c r="CH54" s="834"/>
      <c r="CI54" s="834"/>
      <c r="CJ54" s="834"/>
      <c r="CK54" s="834"/>
      <c r="CL54" s="834"/>
      <c r="CM54" s="834"/>
      <c r="CN54" s="834"/>
      <c r="CO54" s="834"/>
      <c r="CP54" s="834"/>
      <c r="CQ54" s="1775"/>
      <c r="CR54" s="249"/>
      <c r="CS54" s="1770"/>
      <c r="CT54" s="1771"/>
      <c r="CU54" s="1772"/>
      <c r="CV54" s="1783"/>
      <c r="CW54" s="1784"/>
      <c r="CX54" s="1785"/>
      <c r="CY54" s="1784"/>
      <c r="CZ54" s="1785"/>
      <c r="DA54" s="1783"/>
      <c r="DB54" s="1783"/>
      <c r="DC54" s="1783"/>
      <c r="DD54" s="1783"/>
      <c r="DE54" s="1783"/>
      <c r="DF54" s="1783"/>
      <c r="DG54" s="1783"/>
      <c r="DH54" s="1783"/>
      <c r="DI54" s="1783"/>
      <c r="DJ54" s="1783"/>
      <c r="DK54" s="1783"/>
      <c r="DL54" s="1783"/>
      <c r="DM54" s="1783"/>
      <c r="DN54" s="1783"/>
      <c r="DO54" s="1783"/>
      <c r="DP54" s="1783"/>
      <c r="DQ54" s="1775"/>
      <c r="DR54" s="246"/>
      <c r="DS54" s="423"/>
      <c r="DT54" s="424"/>
      <c r="DU54" s="424"/>
      <c r="DV54" s="425"/>
    </row>
    <row r="55" spans="2:126" ht="18" customHeight="1" thickBot="1" x14ac:dyDescent="0.3">
      <c r="BF55" s="328">
        <v>0.2</v>
      </c>
      <c r="BG55" s="329">
        <v>0.4</v>
      </c>
      <c r="BH55" s="329">
        <v>0.60000000000000009</v>
      </c>
      <c r="BI55" s="329">
        <v>0.8</v>
      </c>
      <c r="BJ55" s="329">
        <v>1</v>
      </c>
    </row>
    <row r="56" spans="2:126" ht="48.75" customHeight="1" x14ac:dyDescent="0.25">
      <c r="B56" s="1298" t="s">
        <v>2004</v>
      </c>
      <c r="C56" s="889">
        <v>7</v>
      </c>
      <c r="D56" s="892" t="s">
        <v>1060</v>
      </c>
      <c r="E56" s="895" t="s">
        <v>1061</v>
      </c>
      <c r="F56" s="898" t="s">
        <v>995</v>
      </c>
      <c r="G56" s="899" t="s">
        <v>1065</v>
      </c>
      <c r="H56" s="930" t="s">
        <v>2052</v>
      </c>
      <c r="I56" s="433" t="s">
        <v>2314</v>
      </c>
      <c r="J56" s="903" t="str">
        <f>IF(G56="","",(CONCATENATE("Posibilidad de afectación ",G56," ",H56," ",I56," ",I57," ",I58," ",I59," ",I60)))</f>
        <v xml:space="preserve">Posibilidad de afectación económica y reputacional por recibir sanciones de los entes de control y vigilancia, debido al desconocimiento de las calidades y características de las contrapartes a vincular, es decir, su condición de PEP o relacionado PEP, actividades económicas, beneficiarios finales, sector, entre otras - SARLAFT    </v>
      </c>
      <c r="K56" s="906" t="s">
        <v>802</v>
      </c>
      <c r="L56" s="907" t="s">
        <v>770</v>
      </c>
      <c r="M56" s="228"/>
      <c r="N56" s="910" t="s">
        <v>614</v>
      </c>
      <c r="O56" s="913">
        <f>IF(ISERROR(VLOOKUP($N56,Listas!$E$20:$F$24,2,FALSE)),"",(VLOOKUP($N56,Listas!$E$20:$F$24,2,FALSE)))</f>
        <v>1</v>
      </c>
      <c r="P56" s="914" t="str">
        <f>IF(ISERROR(VLOOKUP($O56,Listas!$E$3:$F$7,2,FALSE)),"",(VLOOKUP($O56,Listas!$E$3:$F$7,2,FALSE)))</f>
        <v xml:space="preserve">MUY ALTA </v>
      </c>
      <c r="Q56" s="915" t="s">
        <v>568</v>
      </c>
      <c r="R56" s="914">
        <f>IF(ISERROR(VLOOKUP($Q56,Listas!$E$28:$F$35,2,FALSE)),"",(VLOOKUP($Q56,Listas!$E$28:$F$35,2,FALSE)))</f>
        <v>1</v>
      </c>
      <c r="S56" s="916" t="str">
        <f>IF(O56="","",(CONCATENATE("R.INHERENTE
",(IF(AND($O56=0.2,$R56=0.2),1,(IF(AND($O56=0.2,$R56=0.4),6,(IF(AND($O56=0.2,$R56=0.6),11,(IF(AND($O56=0.2,$R56=0.8),16,(IF(AND($O56=0.2,$R56=1),21,(IF(AND($O56=0.4,$R56=0.2),2,(IF(AND($O56=0.4,$R56=0.4),7,(IF(AND($O56=0.4,$R56=0.6),12,(IF(AND($O56=0.4,$R56=0.8),17,(IF(AND($O56=0.4,$R56=1),22,(IF(AND($O56=0.6,$R56=0.2),3,(IF(AND($O56=0.6,$R56=0.4),8,(IF(AND($O56=0.6,$R56=0.6),13,(IF(AND($O56=0.6,$R56=0.8),18,(IF(AND($O56=0.6,$R56=1),23,(IF(AND($O56=0.8,$R56=0.2),4,(IF(AND($O56=0.8,$R56=0.4),9,(IF(AND($O56=0.8,$R56=0.6),14,(IF(AND($O56=0.8,$R56=0.8),19,(IF(AND($O56=0.8,$R56=1),24,(IF(AND($O56=1,$R56=0.2),5,(IF(AND($O56=1,$R56=0.4),10,(IF(AND($O56=1,$R56=0.6),15,(IF(AND($O56=1,$R56=0.8),20,(IF(AND($O56=1,$R56=1),25,"")))))))))))))))))))))))))))))))))))))))))))))))))))))</f>
        <v>R.INHERENTE
25</v>
      </c>
      <c r="T56" s="228">
        <f>+VLOOKUP($S56,Listas!$D$112:$E$136,2,FALSE)</f>
        <v>25</v>
      </c>
      <c r="U56" s="517" t="s">
        <v>2319</v>
      </c>
      <c r="V56" s="437" t="s">
        <v>702</v>
      </c>
      <c r="W56" s="437"/>
      <c r="X56" s="859">
        <v>25</v>
      </c>
      <c r="Y56" s="860"/>
      <c r="Z56" s="859"/>
      <c r="AA56" s="860"/>
      <c r="AB56" s="859"/>
      <c r="AC56" s="860"/>
      <c r="AD56" s="859"/>
      <c r="AE56" s="860"/>
      <c r="AF56" s="859">
        <v>15</v>
      </c>
      <c r="AG56" s="860"/>
      <c r="AH56" s="348">
        <f t="shared" ref="AH56:AH60" si="94">X56+Z56+AB56+AD56+AF56</f>
        <v>40</v>
      </c>
      <c r="AI56" s="326">
        <v>0.6</v>
      </c>
      <c r="AJ56" s="327"/>
      <c r="AK56" s="861" t="s">
        <v>189</v>
      </c>
      <c r="AL56" s="862"/>
      <c r="AM56" s="863" t="s">
        <v>563</v>
      </c>
      <c r="AN56" s="864"/>
      <c r="AO56" s="861" t="s">
        <v>189</v>
      </c>
      <c r="AP56" s="862"/>
      <c r="AQ56" s="443" t="s">
        <v>2053</v>
      </c>
      <c r="AR56" s="431" t="s">
        <v>587</v>
      </c>
      <c r="AS56" s="518" t="s">
        <v>2306</v>
      </c>
      <c r="AT56" s="448" t="s">
        <v>2016</v>
      </c>
      <c r="AU56" s="519" t="s">
        <v>2014</v>
      </c>
      <c r="AV56" s="248">
        <f>+(IF(AND($AW56&gt;0,$AW56&lt;=0.2),0.2,(IF(AND($AW56&gt;0.2,$AW56&lt;=0.4),0.4,(IF(AND($AW56&gt;0.4,$AW56&lt;=0.6),0.6,(IF(AND($AW56&gt;0.6,$AW56&lt;=0.8),0.8,(IF($AW56&gt;0.8,1,""))))))))))</f>
        <v>0.4</v>
      </c>
      <c r="AW56" s="865">
        <f t="shared" ref="AW56" si="95">+MIN(AI56:AI60)</f>
        <v>0.36</v>
      </c>
      <c r="AX56" s="868" t="str">
        <f>+(IF($AV56=0.2,"MUY BAJA",(IF($AV56=0.4,"BAJA",(IF($AV56=0.6,"MEDIA",(IF($AV56=0.8,"ALTA",(IF($AV56=1,"MUY ALTA",""))))))))))</f>
        <v>BAJA</v>
      </c>
      <c r="AY56" s="871">
        <f t="shared" ref="AY56" si="96">+MIN(AJ56:AJ60)</f>
        <v>0.6</v>
      </c>
      <c r="AZ56" s="868" t="str">
        <f>+(IF($BC56=0.2,"MUY BAJA",(IF($BC56=0.4,"BAJA",(IF($BC56=0.6,"MEDIA",(IF($BC56=0.8,"ALTA",(IF($BC56=1,"MUY ALTA",""))))))))))</f>
        <v>MEDIA</v>
      </c>
      <c r="BA56" s="874" t="str">
        <f>IF($AV56="","",(CONCATENATE("R.RESIDUAL
",(IF(AND($AV56=0.2,$BC56=0.2),1,(IF(AND($AV56=0.2,$BC56=0.4),6,(IF(AND($AV56=0.2,$BC56=0.6),11,(IF(AND($AV56=0.2,$BC56=0.8),16,(IF(AND($AV56=0.2,$BC56=1),21,(IF(AND($AV56=0.4,$BC56=0.2),2,(IF(AND($AV56=0.4,$BC56=0.4),7,(IF(AND($AV56=0.4,$BC56=0.6),12,(IF(AND($AV56=0.4,$BC56=0.8),17,(IF(AND($AV56=0.4,$BC56=1),22,(IF(AND($AV56=0.6,$BC56=0.2),3,(IF(AND($AV56=0.6,$BC56=0.4),8,(IF(AND($AV56=0.6,$BC56=0.6),13,(IF(AND($AV56=0.6,$BC56=0.8),18,(IF(AND($AV56=0.6,$BC56=1),23,(IF(AND($AV56=0.8,$BC56=0.2),4,(IF(AND($AV56=0.8,$BC56=0.4),9,(IF(AND($AV56=0.8,$BC56=0.6),14,(IF(AND($AV56=0.8,$BC56=0.8),19,(IF(AND($AV56=0.8,$BC56=1),24,(IF(AND($AV56=1,$BC56=0.2),5,(IF(AND($AV56=1,$BC56=0.4),10,(IF(AND($AV56=1,$BC56=0.6),15,(IF(AND($AV56=1,$BC56=0.8),20,(IF(AND($AV56=1,$BC56=1),25,"")))))))))))))))))))))))))))))))))))))))))))))))))))))</f>
        <v>R.RESIDUAL
12</v>
      </c>
      <c r="BB56" s="877" t="s">
        <v>703</v>
      </c>
      <c r="BC56" s="248">
        <f>+(IF(AND($AY56&gt;0,$AY56&lt;=0.2),0.2,(IF(AND($AY56&gt;0.2,$AY56&lt;=0.4),0.4,(IF(AND($AY56&gt;0.4,$AY56&lt;=0.6),0.6,(IF(AND($AY56&gt;0.6,$AY56&lt;=0.8),0.8,(IF($AY56&gt;0.8,1,""))))))))))</f>
        <v>0.6</v>
      </c>
      <c r="BD56" s="230">
        <f>+VLOOKUP($BA56,Listas!$F$112:$G$136,2,FALSE)</f>
        <v>12</v>
      </c>
      <c r="BE56" s="317">
        <v>1</v>
      </c>
      <c r="BF56" s="231" t="str">
        <f t="shared" ref="BF56" si="97">IF(ISERROR(IF(S56="R.INHERENTE
5","R. INHERENTE",(IF(BA56="R.RESIDUAL
5","R. RESIDUAL"," ")))),"",(IF(S56="R.INHERENTE
5","R. INHERENTE",(IF(BA56="R.RESIDUAL
5","R. RESIDUAL"," ")))))</f>
        <v xml:space="preserve"> </v>
      </c>
      <c r="BG56" s="232" t="str">
        <f t="shared" ref="BG56" si="98">IF(ISERROR(IF(S56="R.INHERENTE
10","R. INHERENTE",(IF(BA56="R.RESIDUAL
10","R. RESIDUAL"," ")))),"",(IF(S56="R.INHERENTE
10","R. INHERENTE",(IF(BA56="R.RESIDUAL
10","R. RESIDUAL"," ")))))</f>
        <v xml:space="preserve"> </v>
      </c>
      <c r="BH56" s="232" t="str">
        <f t="shared" ref="BH56" si="99">IF(ISERROR(IF(S56="R.INHERENTE
15","R. INHERENTE",(IF(BA56="R.RESIDUAL
15","R. RESIDUAL"," ")))),"",(IF(S56="R.INHERENTE
15","R. INHERENTE",(IF(BA56="R.RESIDUAL
15","R. RESIDUAL"," ")))))</f>
        <v xml:space="preserve"> </v>
      </c>
      <c r="BI56" s="232" t="str">
        <f t="shared" ref="BI56" si="100">IF(ISERROR(IF(S56="R.INHERENTE
20","R. INHERENTE",(IF(BA56="R.RESIDUAL
20","R. RESIDUAL"," ")))),"",(IF(S56="R.INHERENTE
20","R. INHERENTE",(IF(BA56="R.RESIDUAL
20","R. RESIDUAL"," ")))))</f>
        <v xml:space="preserve"> </v>
      </c>
      <c r="BJ56" s="233" t="str">
        <f t="shared" ref="BJ56" si="101">IF(ISERROR(IF(S56="R.INHERENTE
25","R. INHERENTE",(IF(BA56="R.RESIDUAL
25","R. RESIDUAL"," ")))),"",(IF(S56="R.INHERENTE
25","R. INHERENTE",(IF(BA56="R.RESIDUAL
25","R. RESIDUAL"," ")))))</f>
        <v>R. INHERENTE</v>
      </c>
      <c r="BK56" s="234"/>
      <c r="BL56" s="847" t="s">
        <v>2056</v>
      </c>
      <c r="BM56" s="850" t="s">
        <v>2010</v>
      </c>
      <c r="BN56" s="881">
        <v>45046</v>
      </c>
      <c r="BO56" s="881">
        <v>45290</v>
      </c>
      <c r="BP56" s="1028" t="s">
        <v>2022</v>
      </c>
      <c r="BQ56" s="844" t="s">
        <v>648</v>
      </c>
      <c r="BR56" s="314"/>
      <c r="BS56" s="847" t="s">
        <v>2057</v>
      </c>
      <c r="BT56" s="850"/>
      <c r="BU56" s="853" t="s">
        <v>2016</v>
      </c>
      <c r="BV56" s="229"/>
      <c r="BW56" s="1764" t="s">
        <v>2325</v>
      </c>
      <c r="BX56" s="1765" t="s">
        <v>2326</v>
      </c>
      <c r="BY56" s="1766" t="s">
        <v>2327</v>
      </c>
      <c r="BZ56" s="833"/>
      <c r="CA56" s="833" t="s">
        <v>189</v>
      </c>
      <c r="CB56" s="833" t="s">
        <v>189</v>
      </c>
      <c r="CC56" s="833" t="s">
        <v>189</v>
      </c>
      <c r="CD56" s="833"/>
      <c r="CE56" s="833" t="s">
        <v>189</v>
      </c>
      <c r="CF56" s="833" t="s">
        <v>189</v>
      </c>
      <c r="CG56" s="833" t="s">
        <v>189</v>
      </c>
      <c r="CH56" s="833"/>
      <c r="CI56" s="833" t="s">
        <v>39</v>
      </c>
      <c r="CJ56" s="833" t="s">
        <v>39</v>
      </c>
      <c r="CK56" s="833" t="s">
        <v>39</v>
      </c>
      <c r="CL56" s="833"/>
      <c r="CM56" s="833" t="s">
        <v>189</v>
      </c>
      <c r="CN56" s="833" t="s">
        <v>189</v>
      </c>
      <c r="CO56" s="833" t="s">
        <v>189</v>
      </c>
      <c r="CP56" s="833"/>
      <c r="CQ56" s="1773" t="s">
        <v>2328</v>
      </c>
      <c r="CR56" s="249"/>
      <c r="CS56" s="1764" t="s">
        <v>2325</v>
      </c>
      <c r="CT56" s="1765" t="s">
        <v>2326</v>
      </c>
      <c r="CU56" s="1766" t="s">
        <v>2327</v>
      </c>
      <c r="CV56" s="1780"/>
      <c r="CW56" s="1781" t="s">
        <v>39</v>
      </c>
      <c r="CX56" s="1782"/>
      <c r="CY56" s="1781"/>
      <c r="CZ56" s="1782"/>
      <c r="DA56" s="1780" t="s">
        <v>189</v>
      </c>
      <c r="DB56" s="1780" t="s">
        <v>189</v>
      </c>
      <c r="DC56" s="1780" t="s">
        <v>189</v>
      </c>
      <c r="DD56" s="1780"/>
      <c r="DE56" s="1780" t="s">
        <v>189</v>
      </c>
      <c r="DF56" s="1780" t="s">
        <v>189</v>
      </c>
      <c r="DG56" s="1780" t="s">
        <v>189</v>
      </c>
      <c r="DH56" s="1780"/>
      <c r="DI56" s="1780" t="s">
        <v>39</v>
      </c>
      <c r="DJ56" s="1780" t="s">
        <v>39</v>
      </c>
      <c r="DK56" s="1780" t="s">
        <v>39</v>
      </c>
      <c r="DL56" s="1780"/>
      <c r="DM56" s="1780" t="s">
        <v>189</v>
      </c>
      <c r="DN56" s="1780" t="s">
        <v>189</v>
      </c>
      <c r="DO56" s="1780" t="s">
        <v>189</v>
      </c>
      <c r="DP56" s="1780"/>
      <c r="DQ56" s="1773" t="s">
        <v>2334</v>
      </c>
      <c r="DR56" s="246"/>
      <c r="DS56" s="417"/>
      <c r="DT56" s="418"/>
      <c r="DU56" s="418"/>
      <c r="DV56" s="419"/>
    </row>
    <row r="57" spans="2:126" ht="48.75" customHeight="1" x14ac:dyDescent="0.25">
      <c r="B57" s="1299"/>
      <c r="C57" s="890"/>
      <c r="D57" s="893"/>
      <c r="E57" s="896"/>
      <c r="F57" s="896"/>
      <c r="G57" s="896"/>
      <c r="H57" s="896"/>
      <c r="I57" s="434"/>
      <c r="J57" s="904"/>
      <c r="K57" s="896"/>
      <c r="L57" s="908"/>
      <c r="M57" s="228"/>
      <c r="N57" s="911"/>
      <c r="O57" s="896"/>
      <c r="P57" s="896"/>
      <c r="Q57" s="896"/>
      <c r="R57" s="896"/>
      <c r="S57" s="908"/>
      <c r="T57" s="228"/>
      <c r="U57" s="440" t="s">
        <v>2318</v>
      </c>
      <c r="V57" s="439" t="s">
        <v>702</v>
      </c>
      <c r="W57" s="439"/>
      <c r="X57" s="825">
        <v>25</v>
      </c>
      <c r="Y57" s="826"/>
      <c r="Z57" s="825"/>
      <c r="AA57" s="826"/>
      <c r="AB57" s="825"/>
      <c r="AC57" s="826"/>
      <c r="AD57" s="825"/>
      <c r="AE57" s="826"/>
      <c r="AF57" s="825">
        <v>15</v>
      </c>
      <c r="AG57" s="826"/>
      <c r="AH57" s="330">
        <f t="shared" si="94"/>
        <v>40</v>
      </c>
      <c r="AI57" s="322">
        <v>0.36</v>
      </c>
      <c r="AJ57" s="323"/>
      <c r="AK57" s="827" t="s">
        <v>189</v>
      </c>
      <c r="AL57" s="828"/>
      <c r="AM57" s="829" t="s">
        <v>563</v>
      </c>
      <c r="AN57" s="830"/>
      <c r="AO57" s="827" t="s">
        <v>189</v>
      </c>
      <c r="AP57" s="828"/>
      <c r="AQ57" s="444" t="s">
        <v>2284</v>
      </c>
      <c r="AR57" s="432" t="s">
        <v>590</v>
      </c>
      <c r="AS57" s="450" t="s">
        <v>2054</v>
      </c>
      <c r="AT57" s="451" t="s">
        <v>2055</v>
      </c>
      <c r="AU57" s="452" t="s">
        <v>2055</v>
      </c>
      <c r="AV57" s="230"/>
      <c r="AW57" s="866"/>
      <c r="AX57" s="869"/>
      <c r="AY57" s="872"/>
      <c r="AZ57" s="869"/>
      <c r="BA57" s="875"/>
      <c r="BB57" s="878"/>
      <c r="BD57" s="235"/>
      <c r="BE57" s="317">
        <v>0.8</v>
      </c>
      <c r="BF57" s="236" t="str">
        <f t="shared" ref="BF57" si="102">IF(ISERROR(IF(S56="R.INHERENTE
4","R. INHERENTE",(IF(BA56="R.RESIDUAL
4","R. RESIDUAL"," ")))),"",(IF(S56="R.INHERENTE
4","R. INHERENTE",(IF(BA56="R.RESIDUAL
4","R. RESIDUAL"," ")))))</f>
        <v xml:space="preserve"> </v>
      </c>
      <c r="BG57" s="237" t="str">
        <f t="shared" ref="BG57" si="103">IF(ISERROR(IF(S56="R.INHERENTE
9","R. INHERENTE",(IF(BA56="R.RESIDUAL
9","R. RESIDUAL"," ")))),"",(IF(S56="R.INHERENTE
9","R. INHERENTE",(IF(BA56="R.RESIDUAL
9","R. RESIDUAL"," ")))))</f>
        <v xml:space="preserve"> </v>
      </c>
      <c r="BH57" s="238" t="str">
        <f t="shared" ref="BH57" si="104">IF(ISERROR(IF(S56="R.INHERENTE
14","R. INHERENTE",(IF(BA56="R.RESIDUAL
14","R. RESIDUAL"," ")))),"",(IF(S56="R.INHERENTE
14","R. INHERENTE",(IF(BA56="R.RESIDUAL
14","R. RESIDUAL"," ")))))</f>
        <v xml:space="preserve"> </v>
      </c>
      <c r="BI57" s="238" t="str">
        <f t="shared" ref="BI57" si="105">IF(ISERROR(IF(S56="R.INHERENTE
19","R. INHERENTE",(IF(BA56="R.RESIDUAL
19","R. RESIDUAL"," ")))),"",(IF(S56="R.INHERENTE
19","R. INHERENTE",(IF(BA56="R.RESIDUAL
19","R. RESIDUAL"," ")))))</f>
        <v xml:space="preserve"> </v>
      </c>
      <c r="BJ57" s="239" t="str">
        <f t="shared" ref="BJ57" si="106">IF(ISERROR(IF(S56="R.INHERENTE
24","R. INHERENTE",(IF(BA56="R.RESIDUAL
24","R. RESIDUAL"," ")))),"",(IF(S56="R.INHERENTE
24","R. INHERENTE",(IF(BA56="R.RESIDUAL
24","R. RESIDUAL"," ")))))</f>
        <v xml:space="preserve"> </v>
      </c>
      <c r="BK57" s="234"/>
      <c r="BL57" s="961"/>
      <c r="BM57" s="882"/>
      <c r="BN57" s="882"/>
      <c r="BO57" s="882"/>
      <c r="BP57" s="1029"/>
      <c r="BQ57" s="845"/>
      <c r="BR57" s="314"/>
      <c r="BS57" s="848"/>
      <c r="BT57" s="882" t="s">
        <v>2016</v>
      </c>
      <c r="BU57" s="854"/>
      <c r="BV57" s="229"/>
      <c r="BW57" s="1767"/>
      <c r="BX57" s="1768"/>
      <c r="BY57" s="1769"/>
      <c r="BZ57" s="820"/>
      <c r="CA57" s="820"/>
      <c r="CB57" s="820"/>
      <c r="CC57" s="820"/>
      <c r="CD57" s="820"/>
      <c r="CE57" s="820"/>
      <c r="CF57" s="820"/>
      <c r="CG57" s="820"/>
      <c r="CH57" s="820"/>
      <c r="CI57" s="820"/>
      <c r="CJ57" s="820"/>
      <c r="CK57" s="820"/>
      <c r="CL57" s="820"/>
      <c r="CM57" s="820"/>
      <c r="CN57" s="820"/>
      <c r="CO57" s="820"/>
      <c r="CP57" s="820"/>
      <c r="CQ57" s="1774"/>
      <c r="CR57" s="249"/>
      <c r="CS57" s="1767"/>
      <c r="CT57" s="1768"/>
      <c r="CU57" s="1769"/>
      <c r="CV57" s="1010"/>
      <c r="CW57" s="960"/>
      <c r="CX57" s="959"/>
      <c r="CY57" s="960"/>
      <c r="CZ57" s="959"/>
      <c r="DA57" s="1010"/>
      <c r="DB57" s="1010"/>
      <c r="DC57" s="1010"/>
      <c r="DD57" s="1010"/>
      <c r="DE57" s="1010"/>
      <c r="DF57" s="1010"/>
      <c r="DG57" s="1010"/>
      <c r="DH57" s="1010"/>
      <c r="DI57" s="1010"/>
      <c r="DJ57" s="1010"/>
      <c r="DK57" s="1010"/>
      <c r="DL57" s="1010"/>
      <c r="DM57" s="1010"/>
      <c r="DN57" s="1010"/>
      <c r="DO57" s="1010"/>
      <c r="DP57" s="1010"/>
      <c r="DQ57" s="1774"/>
      <c r="DR57" s="246"/>
      <c r="DS57" s="420"/>
      <c r="DT57" s="421"/>
      <c r="DU57" s="421"/>
      <c r="DV57" s="422"/>
    </row>
    <row r="58" spans="2:126" ht="48.75" customHeight="1" x14ac:dyDescent="0.25">
      <c r="B58" s="1299"/>
      <c r="C58" s="890"/>
      <c r="D58" s="893"/>
      <c r="E58" s="896"/>
      <c r="F58" s="896"/>
      <c r="G58" s="896"/>
      <c r="H58" s="896"/>
      <c r="I58" s="434"/>
      <c r="J58" s="904"/>
      <c r="K58" s="896"/>
      <c r="L58" s="908"/>
      <c r="M58" s="228"/>
      <c r="N58" s="911"/>
      <c r="O58" s="896"/>
      <c r="P58" s="896"/>
      <c r="Q58" s="896"/>
      <c r="R58" s="896"/>
      <c r="S58" s="908"/>
      <c r="T58" s="228"/>
      <c r="U58" s="438"/>
      <c r="V58" s="439"/>
      <c r="W58" s="439"/>
      <c r="X58" s="825"/>
      <c r="Y58" s="826"/>
      <c r="Z58" s="825"/>
      <c r="AA58" s="826"/>
      <c r="AB58" s="825"/>
      <c r="AC58" s="826"/>
      <c r="AD58" s="825"/>
      <c r="AE58" s="826"/>
      <c r="AF58" s="825"/>
      <c r="AG58" s="826"/>
      <c r="AH58" s="330">
        <f t="shared" si="94"/>
        <v>0</v>
      </c>
      <c r="AI58" s="322"/>
      <c r="AJ58" s="323">
        <v>0.6</v>
      </c>
      <c r="AK58" s="827"/>
      <c r="AL58" s="828"/>
      <c r="AM58" s="829"/>
      <c r="AN58" s="830"/>
      <c r="AO58" s="827"/>
      <c r="AP58" s="828"/>
      <c r="AQ58" s="444"/>
      <c r="AR58" s="432"/>
      <c r="AS58" s="450"/>
      <c r="AT58" s="451"/>
      <c r="AU58" s="452"/>
      <c r="AV58" s="230"/>
      <c r="AW58" s="866"/>
      <c r="AX58" s="869"/>
      <c r="AY58" s="872"/>
      <c r="AZ58" s="869"/>
      <c r="BA58" s="875"/>
      <c r="BB58" s="878"/>
      <c r="BD58" s="235"/>
      <c r="BE58" s="317">
        <v>0.60000000000000009</v>
      </c>
      <c r="BF58" s="236" t="str">
        <f t="shared" ref="BF58" si="107">IF(ISERROR(IF(S56="R.INHERENTE
3","R. INHERENTE",(IF(BA56="R.RESIDUAL
3","R. RESIDUAL"," ")))),"",(IF(S56="R.INHERENTE
3","R. INHERENTE",(IF(BA56="R.RESIDUAL
3","R. RESIDUAL"," ")))))</f>
        <v xml:space="preserve"> </v>
      </c>
      <c r="BG58" s="237" t="str">
        <f t="shared" ref="BG58" si="108">IF(ISERROR(IF(S56="R.INHERENTE
8","R. INHERENTE",(IF(BA56="R.RESIDUAL
8","R. RESIDUAL"," ")))),"",(IF(S56="R.INHERENTE
8","R. INHERENTE",(IF(BA56="R.RESIDUAL
8","R. RESIDUAL"," ")))))</f>
        <v xml:space="preserve"> </v>
      </c>
      <c r="BH58" s="237" t="str">
        <f t="shared" ref="BH58" si="109">IF(ISERROR(IF(S56="R.INHERENTE
13","R. INHERENTE",(IF(BA56="R.RESIDUAL
13","R. RESIDUAL"," ")))),"",(IF(S56="R.INHERENTE
13","R. INHERENTE",(IF(BA56="R.RESIDUAL
13","R. RESIDUAL"," ")))))</f>
        <v xml:space="preserve"> </v>
      </c>
      <c r="BI58" s="238" t="str">
        <f t="shared" ref="BI58" si="110">IF(ISERROR(IF(S56="R.INHERENTE
18","R. INHERENTE",(IF(BA56="R.RESIDUAL
18","R. RESIDUAL"," ")))),"",(IF(S56="R.INHERENTE
18","R. INHERENTE",(IF(BA56="R.RESIDUAL
18","R. RESIDUAL"," ")))))</f>
        <v xml:space="preserve"> </v>
      </c>
      <c r="BJ58" s="239" t="str">
        <f t="shared" ref="BJ58" si="111">IF(ISERROR(IF(S56="R.INHERENTE
23","R. INHERENTE",(IF(BA56="R.RESIDUAL
23","R. RESIDUAL"," ")))),"",(IF(S56="R.INHERENTE
23","R. INHERENTE",(IF(BA56="R.RESIDUAL
23","R. RESIDUAL"," ")))))</f>
        <v xml:space="preserve"> </v>
      </c>
      <c r="BK58" s="234"/>
      <c r="BL58" s="961"/>
      <c r="BM58" s="882"/>
      <c r="BN58" s="882"/>
      <c r="BO58" s="882"/>
      <c r="BP58" s="1029"/>
      <c r="BQ58" s="845"/>
      <c r="BR58" s="314"/>
      <c r="BS58" s="848"/>
      <c r="BT58" s="882"/>
      <c r="BU58" s="854"/>
      <c r="BV58" s="229"/>
      <c r="BW58" s="1767"/>
      <c r="BX58" s="1768"/>
      <c r="BY58" s="1769"/>
      <c r="BZ58" s="820"/>
      <c r="CA58" s="820"/>
      <c r="CB58" s="820"/>
      <c r="CC58" s="820"/>
      <c r="CD58" s="820"/>
      <c r="CE58" s="820"/>
      <c r="CF58" s="820"/>
      <c r="CG58" s="820"/>
      <c r="CH58" s="820"/>
      <c r="CI58" s="820"/>
      <c r="CJ58" s="820"/>
      <c r="CK58" s="820"/>
      <c r="CL58" s="820"/>
      <c r="CM58" s="820"/>
      <c r="CN58" s="820"/>
      <c r="CO58" s="820"/>
      <c r="CP58" s="820"/>
      <c r="CQ58" s="1774"/>
      <c r="CR58" s="249"/>
      <c r="CS58" s="1767"/>
      <c r="CT58" s="1768"/>
      <c r="CU58" s="1769"/>
      <c r="CV58" s="1010"/>
      <c r="CW58" s="960"/>
      <c r="CX58" s="959"/>
      <c r="CY58" s="960"/>
      <c r="CZ58" s="959"/>
      <c r="DA58" s="1010"/>
      <c r="DB58" s="1010"/>
      <c r="DC58" s="1010"/>
      <c r="DD58" s="1010"/>
      <c r="DE58" s="1010"/>
      <c r="DF58" s="1010"/>
      <c r="DG58" s="1010"/>
      <c r="DH58" s="1010"/>
      <c r="DI58" s="1010"/>
      <c r="DJ58" s="1010"/>
      <c r="DK58" s="1010"/>
      <c r="DL58" s="1010"/>
      <c r="DM58" s="1010"/>
      <c r="DN58" s="1010"/>
      <c r="DO58" s="1010"/>
      <c r="DP58" s="1010"/>
      <c r="DQ58" s="1774"/>
      <c r="DR58" s="246"/>
      <c r="DS58" s="420"/>
      <c r="DT58" s="421"/>
      <c r="DU58" s="421"/>
      <c r="DV58" s="422"/>
    </row>
    <row r="59" spans="2:126" ht="48.75" customHeight="1" x14ac:dyDescent="0.25">
      <c r="B59" s="1299"/>
      <c r="C59" s="890"/>
      <c r="D59" s="893"/>
      <c r="E59" s="896"/>
      <c r="F59" s="896"/>
      <c r="G59" s="896"/>
      <c r="H59" s="896"/>
      <c r="I59" s="434"/>
      <c r="J59" s="904"/>
      <c r="K59" s="896"/>
      <c r="L59" s="908"/>
      <c r="M59" s="228"/>
      <c r="N59" s="911"/>
      <c r="O59" s="896"/>
      <c r="P59" s="896"/>
      <c r="Q59" s="896"/>
      <c r="R59" s="896"/>
      <c r="S59" s="908"/>
      <c r="T59" s="228"/>
      <c r="U59" s="440"/>
      <c r="V59" s="439"/>
      <c r="W59" s="439"/>
      <c r="X59" s="825"/>
      <c r="Y59" s="826"/>
      <c r="Z59" s="825"/>
      <c r="AA59" s="826"/>
      <c r="AB59" s="825"/>
      <c r="AC59" s="826"/>
      <c r="AD59" s="825"/>
      <c r="AE59" s="826"/>
      <c r="AF59" s="825"/>
      <c r="AG59" s="826"/>
      <c r="AH59" s="330">
        <f t="shared" si="94"/>
        <v>0</v>
      </c>
      <c r="AI59" s="322"/>
      <c r="AJ59" s="323"/>
      <c r="AK59" s="827"/>
      <c r="AL59" s="828"/>
      <c r="AM59" s="829"/>
      <c r="AN59" s="830"/>
      <c r="AO59" s="827"/>
      <c r="AP59" s="828"/>
      <c r="AQ59" s="444"/>
      <c r="AR59" s="432"/>
      <c r="AS59" s="450"/>
      <c r="AT59" s="451"/>
      <c r="AU59" s="452"/>
      <c r="AV59" s="230"/>
      <c r="AW59" s="866"/>
      <c r="AX59" s="869"/>
      <c r="AY59" s="872"/>
      <c r="AZ59" s="869"/>
      <c r="BA59" s="875"/>
      <c r="BB59" s="878"/>
      <c r="BD59" s="235"/>
      <c r="BE59" s="317">
        <v>0.4</v>
      </c>
      <c r="BF59" s="240" t="str">
        <f t="shared" ref="BF59" si="112">IF(ISERROR(IF(S56="R.INHERENTE
2","R. INHERENTE",(IF(BA56="R.RESIDUAL
2","R. RESIDUAL"," ")))),"",(IF(S56="R.INHERENTE
2","R. INHERENTE",(IF(BA56="R.RESIDUAL
2","R. RESIDUAL"," ")))))</f>
        <v xml:space="preserve"> </v>
      </c>
      <c r="BG59" s="237" t="str">
        <f t="shared" ref="BG59" si="113">IF(ISERROR(IF(S56="R.INHERENTE
7","R. INHERENTE",(IF(BA56="R.RESIDUAL
7","R. RESIDUAL"," ")))),"",(IF(S56="R.INHERENTE
7","R. INHERENTE",(IF(BA56="R.RESIDUAL
7","R. RESIDUAL"," ")))))</f>
        <v xml:space="preserve"> </v>
      </c>
      <c r="BH59" s="237" t="str">
        <f t="shared" ref="BH59" si="114">IF(ISERROR(IF(S56="R.INHERENTE
12","R. INHERENTE",(IF(BA56="R.RESIDUAL
12","R. RESIDUAL"," ")))),"",(IF(S56="R.INHERENTE
12","R. INHERENTE",(IF(BA56="R.RESIDUAL
12","R. RESIDUAL"," ")))))</f>
        <v>R. RESIDUAL</v>
      </c>
      <c r="BI59" s="238" t="str">
        <f t="shared" ref="BI59" si="115">IF(ISERROR(IF(S56="R.INHERENTE
17","R. INHERENTE",(IF(BA56="R.RESIDUAL
17","R. RESIDUAL"," ")))),"",(IF(S56="R.INHERENTE
17","R. INHERENTE",(IF(BA56="R.RESIDUAL
17","R. RESIDUAL"," ")))))</f>
        <v xml:space="preserve"> </v>
      </c>
      <c r="BJ59" s="239" t="str">
        <f t="shared" ref="BJ59" si="116">IF(ISERROR(IF(S56="R.INHERENTE
22","R. INHERENTE",(IF(BA56="R.RESIDUAL
22","R. RESIDUAL"," ")))),"",(IF(S56="R.INHERENTE
22","R. INHERENTE",(IF(BA56="R.RESIDUAL
22","R. RESIDUAL"," ")))))</f>
        <v xml:space="preserve"> </v>
      </c>
      <c r="BK59" s="234"/>
      <c r="BL59" s="961"/>
      <c r="BM59" s="882"/>
      <c r="BN59" s="882"/>
      <c r="BO59" s="882"/>
      <c r="BP59" s="1029"/>
      <c r="BQ59" s="845"/>
      <c r="BR59" s="314"/>
      <c r="BS59" s="848"/>
      <c r="BT59" s="882"/>
      <c r="BU59" s="854"/>
      <c r="BV59" s="229"/>
      <c r="BW59" s="1767"/>
      <c r="BX59" s="1768"/>
      <c r="BY59" s="1769"/>
      <c r="BZ59" s="820"/>
      <c r="CA59" s="820"/>
      <c r="CB59" s="820"/>
      <c r="CC59" s="820"/>
      <c r="CD59" s="820"/>
      <c r="CE59" s="820"/>
      <c r="CF59" s="820"/>
      <c r="CG59" s="820"/>
      <c r="CH59" s="820"/>
      <c r="CI59" s="820"/>
      <c r="CJ59" s="820"/>
      <c r="CK59" s="820"/>
      <c r="CL59" s="820"/>
      <c r="CM59" s="820"/>
      <c r="CN59" s="820"/>
      <c r="CO59" s="820"/>
      <c r="CP59" s="820"/>
      <c r="CQ59" s="1774"/>
      <c r="CR59" s="249"/>
      <c r="CS59" s="1767"/>
      <c r="CT59" s="1768"/>
      <c r="CU59" s="1769"/>
      <c r="CV59" s="1010"/>
      <c r="CW59" s="960"/>
      <c r="CX59" s="959"/>
      <c r="CY59" s="960"/>
      <c r="CZ59" s="959"/>
      <c r="DA59" s="1010"/>
      <c r="DB59" s="1010"/>
      <c r="DC59" s="1010"/>
      <c r="DD59" s="1010"/>
      <c r="DE59" s="1010"/>
      <c r="DF59" s="1010"/>
      <c r="DG59" s="1010"/>
      <c r="DH59" s="1010"/>
      <c r="DI59" s="1010"/>
      <c r="DJ59" s="1010"/>
      <c r="DK59" s="1010"/>
      <c r="DL59" s="1010"/>
      <c r="DM59" s="1010"/>
      <c r="DN59" s="1010"/>
      <c r="DO59" s="1010"/>
      <c r="DP59" s="1010"/>
      <c r="DQ59" s="1774"/>
      <c r="DR59" s="246"/>
      <c r="DS59" s="420"/>
      <c r="DT59" s="421"/>
      <c r="DU59" s="421"/>
      <c r="DV59" s="422"/>
    </row>
    <row r="60" spans="2:126" ht="48.75" customHeight="1" thickBot="1" x14ac:dyDescent="0.3">
      <c r="B60" s="1300"/>
      <c r="C60" s="891"/>
      <c r="D60" s="894"/>
      <c r="E60" s="897"/>
      <c r="F60" s="897"/>
      <c r="G60" s="897"/>
      <c r="H60" s="897"/>
      <c r="I60" s="435"/>
      <c r="J60" s="905"/>
      <c r="K60" s="897"/>
      <c r="L60" s="909"/>
      <c r="M60" s="228"/>
      <c r="N60" s="912"/>
      <c r="O60" s="897"/>
      <c r="P60" s="897"/>
      <c r="Q60" s="897"/>
      <c r="R60" s="897"/>
      <c r="S60" s="909"/>
      <c r="T60" s="228"/>
      <c r="U60" s="441"/>
      <c r="V60" s="442"/>
      <c r="W60" s="442"/>
      <c r="X60" s="831"/>
      <c r="Y60" s="832"/>
      <c r="Z60" s="831"/>
      <c r="AA60" s="832"/>
      <c r="AB60" s="831"/>
      <c r="AC60" s="832"/>
      <c r="AD60" s="831"/>
      <c r="AE60" s="832"/>
      <c r="AF60" s="831"/>
      <c r="AG60" s="832"/>
      <c r="AH60" s="331">
        <f t="shared" si="94"/>
        <v>0</v>
      </c>
      <c r="AI60" s="324"/>
      <c r="AJ60" s="325"/>
      <c r="AK60" s="885"/>
      <c r="AL60" s="886"/>
      <c r="AM60" s="887"/>
      <c r="AN60" s="888"/>
      <c r="AO60" s="885"/>
      <c r="AP60" s="886"/>
      <c r="AQ60" s="445"/>
      <c r="AR60" s="516"/>
      <c r="AS60" s="453"/>
      <c r="AT60" s="454"/>
      <c r="AU60" s="455"/>
      <c r="AV60" s="230"/>
      <c r="AW60" s="867"/>
      <c r="AX60" s="870"/>
      <c r="AY60" s="873"/>
      <c r="AZ60" s="870"/>
      <c r="BA60" s="876"/>
      <c r="BB60" s="879"/>
      <c r="BD60" s="235"/>
      <c r="BE60" s="318">
        <v>0.2</v>
      </c>
      <c r="BF60" s="241" t="str">
        <f t="shared" ref="BF60" si="117">IF(ISERROR(IF(S56="R.INHERENTE
1","R. INHERENTE",(IF(BA56="R.RESIDUAL
1","R. RESIDUAL"," ")))),"",(IF(S56="R.INHERENTE
1","R. INHERENTE",(IF(BA56="R.RESIDUAL
1","R. RESIDUAL"," ")))))</f>
        <v xml:space="preserve"> </v>
      </c>
      <c r="BG60" s="242" t="str">
        <f t="shared" ref="BG60" si="118">IF(ISERROR(IF(S56="R.INHERENTE
6","R. INHERENTE",(IF(BA56="R.RESIDUAL
6","R. RESIDUAL"," ")))),"",(IF(S56="R.INHERENTE
6","R. INHERENTE",(IF(BA56="R.RESIDUAL
6","R. RESIDUAL"," ")))))</f>
        <v xml:space="preserve"> </v>
      </c>
      <c r="BH60" s="243" t="str">
        <f t="shared" ref="BH60" si="119">IF(ISERROR(IF(S56="R.INHERENTE
11","R. INHERENTE",(IF(BA56="R.RESIDUAL
11","R. RESIDUAL"," ")))),"",(IF(S56="R.INHERENTE
11","R. INHERENTE",(IF(BA56="R.RESIDUAL
11","R. RESIDUAL"," ")))))</f>
        <v xml:space="preserve"> </v>
      </c>
      <c r="BI60" s="244" t="str">
        <f t="shared" ref="BI60" si="120">IF(ISERROR(IF(S56="R.INHERENTE
16","R. INHERENTE",(IF(BA56="R.RESIDUAL
16","R. RESIDUAL"," ")))),"",(IF(S56="R.INHERENTE
16","R. INHERENTE",(IF(BA56="R.RESIDUAL
16","R. RESIDUAL"," ")))))</f>
        <v xml:space="preserve"> </v>
      </c>
      <c r="BJ60" s="245" t="str">
        <f t="shared" ref="BJ60" si="121">IF(ISERROR(IF(S56="R.INHERENTE
21","R. INHERENTE",(IF(BA56="R.RESIDUAL
21","R. RESIDUAL"," ")))),"",(IF(S56="R.INHERENTE
21","R. INHERENTE",(IF(BA56="R.RESIDUAL
21","R. RESIDUAL"," ")))))</f>
        <v xml:space="preserve"> </v>
      </c>
      <c r="BK60" s="234"/>
      <c r="BL60" s="962"/>
      <c r="BM60" s="883"/>
      <c r="BN60" s="883"/>
      <c r="BO60" s="883"/>
      <c r="BP60" s="1030"/>
      <c r="BQ60" s="846"/>
      <c r="BR60" s="314"/>
      <c r="BS60" s="849"/>
      <c r="BT60" s="883"/>
      <c r="BU60" s="855"/>
      <c r="BV60" s="229"/>
      <c r="BW60" s="1770"/>
      <c r="BX60" s="1771"/>
      <c r="BY60" s="1772"/>
      <c r="BZ60" s="834"/>
      <c r="CA60" s="834"/>
      <c r="CB60" s="834"/>
      <c r="CC60" s="834"/>
      <c r="CD60" s="834"/>
      <c r="CE60" s="834"/>
      <c r="CF60" s="834"/>
      <c r="CG60" s="834"/>
      <c r="CH60" s="834"/>
      <c r="CI60" s="834"/>
      <c r="CJ60" s="834"/>
      <c r="CK60" s="834"/>
      <c r="CL60" s="834"/>
      <c r="CM60" s="834"/>
      <c r="CN60" s="834"/>
      <c r="CO60" s="834"/>
      <c r="CP60" s="834"/>
      <c r="CQ60" s="1775"/>
      <c r="CR60" s="249"/>
      <c r="CS60" s="1770"/>
      <c r="CT60" s="1771"/>
      <c r="CU60" s="1772"/>
      <c r="CV60" s="1783"/>
      <c r="CW60" s="1784"/>
      <c r="CX60" s="1785"/>
      <c r="CY60" s="1784"/>
      <c r="CZ60" s="1785"/>
      <c r="DA60" s="1783"/>
      <c r="DB60" s="1783"/>
      <c r="DC60" s="1783"/>
      <c r="DD60" s="1783"/>
      <c r="DE60" s="1783"/>
      <c r="DF60" s="1783"/>
      <c r="DG60" s="1783"/>
      <c r="DH60" s="1783"/>
      <c r="DI60" s="1783"/>
      <c r="DJ60" s="1783"/>
      <c r="DK60" s="1783"/>
      <c r="DL60" s="1783"/>
      <c r="DM60" s="1783"/>
      <c r="DN60" s="1783"/>
      <c r="DO60" s="1783"/>
      <c r="DP60" s="1783"/>
      <c r="DQ60" s="1775"/>
      <c r="DR60" s="246"/>
      <c r="DS60" s="423"/>
      <c r="DT60" s="424"/>
      <c r="DU60" s="424"/>
      <c r="DV60" s="425"/>
    </row>
    <row r="61" spans="2:126" ht="18" customHeight="1" thickBot="1" x14ac:dyDescent="0.3">
      <c r="BF61" s="328">
        <v>0.2</v>
      </c>
      <c r="BG61" s="329">
        <v>0.4</v>
      </c>
      <c r="BH61" s="329">
        <v>0.60000000000000009</v>
      </c>
      <c r="BI61" s="329">
        <v>0.8</v>
      </c>
      <c r="BJ61" s="329">
        <v>1</v>
      </c>
    </row>
    <row r="62" spans="2:126" ht="48.75" customHeight="1" x14ac:dyDescent="0.25">
      <c r="B62" s="1283" t="s">
        <v>1839</v>
      </c>
      <c r="C62" s="889">
        <v>8</v>
      </c>
      <c r="D62" s="892" t="s">
        <v>941</v>
      </c>
      <c r="E62" s="895" t="s">
        <v>961</v>
      </c>
      <c r="F62" s="898" t="s">
        <v>1058</v>
      </c>
      <c r="G62" s="899" t="s">
        <v>1065</v>
      </c>
      <c r="H62" s="930" t="s">
        <v>1135</v>
      </c>
      <c r="I62" s="433" t="s">
        <v>1136</v>
      </c>
      <c r="J62" s="903" t="str">
        <f>IF(G62="","",(CONCATENATE("Posibilidad de afectación ",G62," ",H62," ",I62," ",I63," ",I64," ",I65," ",I66)))</f>
        <v xml:space="preserve">Posibilidad de afectación económica y reputacional por el vencimiento de términos jurídicos de los procesos en curso, debido a falta de seguimiento al registro, cargue, asistencia a audiencias y contestación oportuna de los procesos judiciales, tutelas y requerimientos jurídicos e inoportuna notificación de los movimientos de los procesos a los apoderados.   </v>
      </c>
      <c r="K62" s="906" t="s">
        <v>268</v>
      </c>
      <c r="L62" s="907" t="s">
        <v>770</v>
      </c>
      <c r="M62" s="228"/>
      <c r="N62" s="910" t="s">
        <v>614</v>
      </c>
      <c r="O62" s="913">
        <f>IF(ISERROR(VLOOKUP($N62,Listas!$E$20:$F$24,2,FALSE)),"",(VLOOKUP($N62,Listas!$E$20:$F$24,2,FALSE)))</f>
        <v>1</v>
      </c>
      <c r="P62" s="914" t="str">
        <f>IF(ISERROR(VLOOKUP($O62,Listas!$E$3:$F$7,2,FALSE)),"",(VLOOKUP($O62,Listas!$E$3:$F$7,2,FALSE)))</f>
        <v xml:space="preserve">MUY ALTA </v>
      </c>
      <c r="Q62" s="915" t="s">
        <v>568</v>
      </c>
      <c r="R62" s="914">
        <f>IF(ISERROR(VLOOKUP($Q62,Listas!$E$28:$F$35,2,FALSE)),"",(VLOOKUP($Q62,Listas!$E$28:$F$35,2,FALSE)))</f>
        <v>1</v>
      </c>
      <c r="S62" s="916" t="str">
        <f t="shared" ref="S62" si="122">IF(O62="","",(CONCATENATE("R.INHERENTE
",(IF(AND($O62=0.2,$R62=0.2),1,(IF(AND($O62=0.2,$R62=0.4),6,(IF(AND($O62=0.2,$R62=0.6),11,(IF(AND($O62=0.2,$R62=0.8),16,(IF(AND($O62=0.2,$R62=1),21,(IF(AND($O62=0.4,$R62=0.2),2,(IF(AND($O62=0.4,$R62=0.4),7,(IF(AND($O62=0.4,$R62=0.6),12,(IF(AND($O62=0.4,$R62=0.8),17,(IF(AND($O62=0.4,$R62=1),22,(IF(AND($O62=0.6,$R62=0.2),3,(IF(AND($O62=0.6,$R62=0.4),8,(IF(AND($O62=0.6,$R62=0.6),13,(IF(AND($O62=0.6,$R62=0.8),18,(IF(AND($O62=0.6,$R62=1),23,(IF(AND($O62=0.8,$R62=0.2),4,(IF(AND($O62=0.8,$R62=0.4),9,(IF(AND($O62=0.8,$R62=0.6),14,(IF(AND($O62=0.8,$R62=0.8),19,(IF(AND($O62=0.8,$R62=1),24,(IF(AND($O62=1,$R62=0.2),5,(IF(AND($O62=1,$R62=0.4),10,(IF(AND($O62=1,$R62=0.6),15,(IF(AND($O62=1,$R62=0.8),20,(IF(AND($O62=1,$R62=1),25,"")))))))))))))))))))))))))))))))))))))))))))))))))))))</f>
        <v>R.INHERENTE
25</v>
      </c>
      <c r="T62" s="228">
        <f>+VLOOKUP($S62,Listas!$D$112:$E$136,2,FALSE)</f>
        <v>25</v>
      </c>
      <c r="U62" s="456" t="s">
        <v>1138</v>
      </c>
      <c r="V62" s="437" t="s">
        <v>702</v>
      </c>
      <c r="W62" s="437"/>
      <c r="X62" s="859"/>
      <c r="Y62" s="860"/>
      <c r="Z62" s="859">
        <v>15</v>
      </c>
      <c r="AA62" s="860"/>
      <c r="AB62" s="859"/>
      <c r="AC62" s="860"/>
      <c r="AD62" s="859"/>
      <c r="AE62" s="860"/>
      <c r="AF62" s="859">
        <v>15</v>
      </c>
      <c r="AG62" s="860"/>
      <c r="AH62" s="348">
        <f t="shared" ref="AH62:AH66" si="123">X62+Z62+AB62+AD62+AF62</f>
        <v>30</v>
      </c>
      <c r="AI62" s="326">
        <v>0.7</v>
      </c>
      <c r="AJ62" s="327"/>
      <c r="AK62" s="861" t="s">
        <v>189</v>
      </c>
      <c r="AL62" s="862"/>
      <c r="AM62" s="1024" t="s">
        <v>563</v>
      </c>
      <c r="AN62" s="1025"/>
      <c r="AO62" s="1026" t="s">
        <v>189</v>
      </c>
      <c r="AP62" s="1027"/>
      <c r="AQ62" s="443" t="s">
        <v>1140</v>
      </c>
      <c r="AR62" s="431" t="s">
        <v>587</v>
      </c>
      <c r="AS62" s="447" t="s">
        <v>1142</v>
      </c>
      <c r="AT62" s="448" t="s">
        <v>1143</v>
      </c>
      <c r="AU62" s="449" t="s">
        <v>1144</v>
      </c>
      <c r="AV62" s="248">
        <f t="shared" ref="AV62" si="124">+(IF(AND($AW62&gt;0,$AW62&lt;=0.2),0.2,(IF(AND($AW62&gt;0.2,$AW62&lt;=0.4),0.4,(IF(AND($AW62&gt;0.4,$AW62&lt;=0.6),0.6,(IF(AND($AW62&gt;0.6,$AW62&lt;=0.8),0.8,(IF($AW62&gt;0.8,1,""))))))))))</f>
        <v>0.6</v>
      </c>
      <c r="AW62" s="865">
        <f t="shared" ref="AW62" si="125">+MIN(AI62:AI66)</f>
        <v>0.42</v>
      </c>
      <c r="AX62" s="868" t="str">
        <f t="shared" si="2"/>
        <v>MEDIA</v>
      </c>
      <c r="AY62" s="871">
        <f t="shared" ref="AY62" si="126">+MIN(AJ62:AJ66)</f>
        <v>1</v>
      </c>
      <c r="AZ62" s="868" t="str">
        <f t="shared" si="3"/>
        <v>MUY ALTA</v>
      </c>
      <c r="BA62" s="874" t="str">
        <f t="shared" si="4"/>
        <v>R.RESIDUAL
23</v>
      </c>
      <c r="BB62" s="877" t="s">
        <v>703</v>
      </c>
      <c r="BC62" s="248">
        <f t="shared" ref="BC62" si="127">+(IF(AND($AY62&gt;0,$AY62&lt;=0.2),0.2,(IF(AND($AY62&gt;0.2,$AY62&lt;=0.4),0.4,(IF(AND($AY62&gt;0.4,$AY62&lt;=0.6),0.6,(IF(AND($AY62&gt;0.6,$AY62&lt;=0.8),0.8,(IF($AY62&gt;0.8,1,""))))))))))</f>
        <v>1</v>
      </c>
      <c r="BD62" s="230">
        <f>+VLOOKUP($BA62,Listas!$F$112:$G$136,2,FALSE)</f>
        <v>23</v>
      </c>
      <c r="BE62" s="317">
        <v>1</v>
      </c>
      <c r="BF62" s="231" t="str">
        <f t="shared" ref="BF62" si="128">IF(ISERROR(IF(S62="R.INHERENTE
5","R. INHERENTE",(IF(BA62="R.RESIDUAL
5","R. RESIDUAL"," ")))),"",(IF(S62="R.INHERENTE
5","R. INHERENTE",(IF(BA62="R.RESIDUAL
5","R. RESIDUAL"," ")))))</f>
        <v xml:space="preserve"> </v>
      </c>
      <c r="BG62" s="232" t="str">
        <f t="shared" ref="BG62" si="129">IF(ISERROR(IF(S62="R.INHERENTE
10","R. INHERENTE",(IF(BA62="R.RESIDUAL
10","R. RESIDUAL"," ")))),"",(IF(S62="R.INHERENTE
10","R. INHERENTE",(IF(BA62="R.RESIDUAL
10","R. RESIDUAL"," ")))))</f>
        <v xml:space="preserve"> </v>
      </c>
      <c r="BH62" s="232" t="str">
        <f t="shared" ref="BH62" si="130">IF(ISERROR(IF(S62="R.INHERENTE
15","R. INHERENTE",(IF(BA62="R.RESIDUAL
15","R. RESIDUAL"," ")))),"",(IF(S62="R.INHERENTE
15","R. INHERENTE",(IF(BA62="R.RESIDUAL
15","R. RESIDUAL"," ")))))</f>
        <v xml:space="preserve"> </v>
      </c>
      <c r="BI62" s="232" t="str">
        <f t="shared" ref="BI62" si="131">IF(ISERROR(IF(S62="R.INHERENTE
20","R. INHERENTE",(IF(BA62="R.RESIDUAL
20","R. RESIDUAL"," ")))),"",(IF(S62="R.INHERENTE
20","R. INHERENTE",(IF(BA62="R.RESIDUAL
20","R. RESIDUAL"," ")))))</f>
        <v xml:space="preserve"> </v>
      </c>
      <c r="BJ62" s="233" t="str">
        <f t="shared" ref="BJ62" si="132">IF(ISERROR(IF(S62="R.INHERENTE
25","R. INHERENTE",(IF(BA62="R.RESIDUAL
25","R. RESIDUAL"," ")))),"",(IF(S62="R.INHERENTE
25","R. INHERENTE",(IF(BA62="R.RESIDUAL
25","R. RESIDUAL"," ")))))</f>
        <v>R. INHERENTE</v>
      </c>
      <c r="BK62" s="234"/>
      <c r="BL62" s="847" t="s">
        <v>1152</v>
      </c>
      <c r="BM62" s="850" t="s">
        <v>1153</v>
      </c>
      <c r="BN62" s="881">
        <v>45046</v>
      </c>
      <c r="BO62" s="881">
        <v>45290</v>
      </c>
      <c r="BP62" s="884" t="s">
        <v>587</v>
      </c>
      <c r="BQ62" s="844" t="s">
        <v>648</v>
      </c>
      <c r="BR62" s="314"/>
      <c r="BS62" s="847" t="s">
        <v>1154</v>
      </c>
      <c r="BT62" s="850" t="s">
        <v>1155</v>
      </c>
      <c r="BU62" s="853" t="s">
        <v>1156</v>
      </c>
      <c r="BV62" s="229"/>
      <c r="BW62" s="1764" t="s">
        <v>2325</v>
      </c>
      <c r="BX62" s="1765" t="s">
        <v>2326</v>
      </c>
      <c r="BY62" s="1766" t="s">
        <v>2327</v>
      </c>
      <c r="BZ62" s="833"/>
      <c r="CA62" s="833" t="s">
        <v>189</v>
      </c>
      <c r="CB62" s="833" t="s">
        <v>189</v>
      </c>
      <c r="CC62" s="833" t="s">
        <v>189</v>
      </c>
      <c r="CD62" s="833"/>
      <c r="CE62" s="833" t="s">
        <v>189</v>
      </c>
      <c r="CF62" s="833" t="s">
        <v>189</v>
      </c>
      <c r="CG62" s="833" t="s">
        <v>189</v>
      </c>
      <c r="CH62" s="833"/>
      <c r="CI62" s="833" t="s">
        <v>39</v>
      </c>
      <c r="CJ62" s="833" t="s">
        <v>39</v>
      </c>
      <c r="CK62" s="833" t="s">
        <v>39</v>
      </c>
      <c r="CL62" s="833"/>
      <c r="CM62" s="833" t="s">
        <v>189</v>
      </c>
      <c r="CN62" s="833" t="s">
        <v>189</v>
      </c>
      <c r="CO62" s="833" t="s">
        <v>189</v>
      </c>
      <c r="CP62" s="833"/>
      <c r="CQ62" s="1773" t="s">
        <v>2328</v>
      </c>
      <c r="CR62" s="249"/>
      <c r="CS62" s="1764" t="s">
        <v>2325</v>
      </c>
      <c r="CT62" s="1765" t="s">
        <v>2326</v>
      </c>
      <c r="CU62" s="1766" t="s">
        <v>2327</v>
      </c>
      <c r="CV62" s="1780"/>
      <c r="CW62" s="1781" t="s">
        <v>39</v>
      </c>
      <c r="CX62" s="1782"/>
      <c r="CY62" s="1781"/>
      <c r="CZ62" s="1782"/>
      <c r="DA62" s="1780" t="s">
        <v>189</v>
      </c>
      <c r="DB62" s="1780" t="s">
        <v>189</v>
      </c>
      <c r="DC62" s="1780" t="s">
        <v>189</v>
      </c>
      <c r="DD62" s="1780"/>
      <c r="DE62" s="1780" t="s">
        <v>189</v>
      </c>
      <c r="DF62" s="1780" t="s">
        <v>189</v>
      </c>
      <c r="DG62" s="1780" t="s">
        <v>189</v>
      </c>
      <c r="DH62" s="1780"/>
      <c r="DI62" s="1780" t="s">
        <v>39</v>
      </c>
      <c r="DJ62" s="1780" t="s">
        <v>39</v>
      </c>
      <c r="DK62" s="1780" t="s">
        <v>39</v>
      </c>
      <c r="DL62" s="1780"/>
      <c r="DM62" s="1780" t="s">
        <v>189</v>
      </c>
      <c r="DN62" s="1780" t="s">
        <v>189</v>
      </c>
      <c r="DO62" s="1780" t="s">
        <v>189</v>
      </c>
      <c r="DP62" s="1780"/>
      <c r="DQ62" s="1773" t="s">
        <v>2334</v>
      </c>
      <c r="DR62" s="246"/>
      <c r="DS62" s="417"/>
      <c r="DT62" s="418"/>
      <c r="DU62" s="418"/>
      <c r="DV62" s="419"/>
    </row>
    <row r="63" spans="2:126" ht="48.75" customHeight="1" x14ac:dyDescent="0.25">
      <c r="B63" s="1284"/>
      <c r="C63" s="890"/>
      <c r="D63" s="893"/>
      <c r="E63" s="896"/>
      <c r="F63" s="896"/>
      <c r="G63" s="896"/>
      <c r="H63" s="896"/>
      <c r="I63" s="434" t="s">
        <v>1137</v>
      </c>
      <c r="J63" s="904"/>
      <c r="K63" s="896"/>
      <c r="L63" s="908"/>
      <c r="M63" s="228"/>
      <c r="N63" s="911"/>
      <c r="O63" s="896"/>
      <c r="P63" s="896"/>
      <c r="Q63" s="896"/>
      <c r="R63" s="896"/>
      <c r="S63" s="908"/>
      <c r="T63" s="228"/>
      <c r="U63" s="457" t="s">
        <v>1139</v>
      </c>
      <c r="V63" s="439" t="s">
        <v>702</v>
      </c>
      <c r="W63" s="439"/>
      <c r="X63" s="825">
        <v>25</v>
      </c>
      <c r="Y63" s="826"/>
      <c r="Z63" s="825"/>
      <c r="AA63" s="826"/>
      <c r="AB63" s="825"/>
      <c r="AC63" s="826"/>
      <c r="AD63" s="825"/>
      <c r="AE63" s="826"/>
      <c r="AF63" s="825">
        <v>15</v>
      </c>
      <c r="AG63" s="826"/>
      <c r="AH63" s="330">
        <f t="shared" si="123"/>
        <v>40</v>
      </c>
      <c r="AI63" s="322">
        <v>0.42</v>
      </c>
      <c r="AJ63" s="323"/>
      <c r="AK63" s="827" t="s">
        <v>189</v>
      </c>
      <c r="AL63" s="828"/>
      <c r="AM63" s="933" t="s">
        <v>563</v>
      </c>
      <c r="AN63" s="933"/>
      <c r="AO63" s="932" t="s">
        <v>189</v>
      </c>
      <c r="AP63" s="932"/>
      <c r="AQ63" s="444" t="s">
        <v>1141</v>
      </c>
      <c r="AR63" s="432" t="s">
        <v>587</v>
      </c>
      <c r="AS63" s="450" t="s">
        <v>1145</v>
      </c>
      <c r="AT63" s="451" t="s">
        <v>1143</v>
      </c>
      <c r="AU63" s="452" t="s">
        <v>1144</v>
      </c>
      <c r="AV63" s="230"/>
      <c r="AW63" s="866"/>
      <c r="AX63" s="869"/>
      <c r="AY63" s="872"/>
      <c r="AZ63" s="869"/>
      <c r="BA63" s="875"/>
      <c r="BB63" s="878"/>
      <c r="BD63" s="235"/>
      <c r="BE63" s="317">
        <v>0.8</v>
      </c>
      <c r="BF63" s="236" t="str">
        <f t="shared" ref="BF63" si="133">IF(ISERROR(IF(S62="R.INHERENTE
4","R. INHERENTE",(IF(BA62="R.RESIDUAL
4","R. RESIDUAL"," ")))),"",(IF(S62="R.INHERENTE
4","R. INHERENTE",(IF(BA62="R.RESIDUAL
4","R. RESIDUAL"," ")))))</f>
        <v xml:space="preserve"> </v>
      </c>
      <c r="BG63" s="237" t="str">
        <f t="shared" ref="BG63" si="134">IF(ISERROR(IF(S62="R.INHERENTE
9","R. INHERENTE",(IF(BA62="R.RESIDUAL
9","R. RESIDUAL"," ")))),"",(IF(S62="R.INHERENTE
9","R. INHERENTE",(IF(BA62="R.RESIDUAL
9","R. RESIDUAL"," ")))))</f>
        <v xml:space="preserve"> </v>
      </c>
      <c r="BH63" s="238" t="str">
        <f t="shared" ref="BH63" si="135">IF(ISERROR(IF(S62="R.INHERENTE
14","R. INHERENTE",(IF(BA62="R.RESIDUAL
14","R. RESIDUAL"," ")))),"",(IF(S62="R.INHERENTE
14","R. INHERENTE",(IF(BA62="R.RESIDUAL
14","R. RESIDUAL"," ")))))</f>
        <v xml:space="preserve"> </v>
      </c>
      <c r="BI63" s="238" t="str">
        <f t="shared" ref="BI63" si="136">IF(ISERROR(IF(S62="R.INHERENTE
19","R. INHERENTE",(IF(BA62="R.RESIDUAL
19","R. RESIDUAL"," ")))),"",(IF(S62="R.INHERENTE
19","R. INHERENTE",(IF(BA62="R.RESIDUAL
19","R. RESIDUAL"," ")))))</f>
        <v xml:space="preserve"> </v>
      </c>
      <c r="BJ63" s="239" t="str">
        <f t="shared" ref="BJ63" si="137">IF(ISERROR(IF(S62="R.INHERENTE
24","R. INHERENTE",(IF(BA62="R.RESIDUAL
24","R. RESIDUAL"," ")))),"",(IF(S62="R.INHERENTE
24","R. INHERENTE",(IF(BA62="R.RESIDUAL
24","R. RESIDUAL"," ")))))</f>
        <v xml:space="preserve"> </v>
      </c>
      <c r="BK63" s="234"/>
      <c r="BL63" s="848"/>
      <c r="BM63" s="882"/>
      <c r="BN63" s="882"/>
      <c r="BO63" s="882"/>
      <c r="BP63" s="851"/>
      <c r="BQ63" s="845"/>
      <c r="BR63" s="314"/>
      <c r="BS63" s="848"/>
      <c r="BT63" s="851"/>
      <c r="BU63" s="854"/>
      <c r="BV63" s="229"/>
      <c r="BW63" s="1767"/>
      <c r="BX63" s="1768"/>
      <c r="BY63" s="1769"/>
      <c r="BZ63" s="820"/>
      <c r="CA63" s="820"/>
      <c r="CB63" s="820"/>
      <c r="CC63" s="820"/>
      <c r="CD63" s="820"/>
      <c r="CE63" s="820"/>
      <c r="CF63" s="820"/>
      <c r="CG63" s="820"/>
      <c r="CH63" s="820"/>
      <c r="CI63" s="820"/>
      <c r="CJ63" s="820"/>
      <c r="CK63" s="820"/>
      <c r="CL63" s="820"/>
      <c r="CM63" s="820"/>
      <c r="CN63" s="820"/>
      <c r="CO63" s="820"/>
      <c r="CP63" s="820"/>
      <c r="CQ63" s="1774"/>
      <c r="CR63" s="249"/>
      <c r="CS63" s="1767"/>
      <c r="CT63" s="1768"/>
      <c r="CU63" s="1769"/>
      <c r="CV63" s="1010"/>
      <c r="CW63" s="960"/>
      <c r="CX63" s="959"/>
      <c r="CY63" s="960"/>
      <c r="CZ63" s="959"/>
      <c r="DA63" s="1010"/>
      <c r="DB63" s="1010"/>
      <c r="DC63" s="1010"/>
      <c r="DD63" s="1010"/>
      <c r="DE63" s="1010"/>
      <c r="DF63" s="1010"/>
      <c r="DG63" s="1010"/>
      <c r="DH63" s="1010"/>
      <c r="DI63" s="1010"/>
      <c r="DJ63" s="1010"/>
      <c r="DK63" s="1010"/>
      <c r="DL63" s="1010"/>
      <c r="DM63" s="1010"/>
      <c r="DN63" s="1010"/>
      <c r="DO63" s="1010"/>
      <c r="DP63" s="1010"/>
      <c r="DQ63" s="1774"/>
      <c r="DR63" s="246"/>
      <c r="DS63" s="420"/>
      <c r="DT63" s="421"/>
      <c r="DU63" s="421"/>
      <c r="DV63" s="422"/>
    </row>
    <row r="64" spans="2:126" ht="48.75" customHeight="1" x14ac:dyDescent="0.25">
      <c r="B64" s="1284"/>
      <c r="C64" s="890"/>
      <c r="D64" s="893"/>
      <c r="E64" s="896"/>
      <c r="F64" s="896"/>
      <c r="G64" s="896"/>
      <c r="H64" s="896"/>
      <c r="I64" s="434"/>
      <c r="J64" s="904"/>
      <c r="K64" s="896"/>
      <c r="L64" s="908"/>
      <c r="M64" s="228"/>
      <c r="N64" s="911"/>
      <c r="O64" s="896"/>
      <c r="P64" s="896"/>
      <c r="Q64" s="896"/>
      <c r="R64" s="896"/>
      <c r="S64" s="908"/>
      <c r="T64" s="228"/>
      <c r="U64" s="438"/>
      <c r="V64" s="439"/>
      <c r="W64" s="439"/>
      <c r="X64" s="825"/>
      <c r="Y64" s="826"/>
      <c r="Z64" s="825"/>
      <c r="AA64" s="826"/>
      <c r="AB64" s="825"/>
      <c r="AC64" s="826"/>
      <c r="AD64" s="825"/>
      <c r="AE64" s="826"/>
      <c r="AF64" s="825"/>
      <c r="AG64" s="826"/>
      <c r="AH64" s="330">
        <f t="shared" si="123"/>
        <v>0</v>
      </c>
      <c r="AI64" s="322"/>
      <c r="AJ64" s="323">
        <v>1</v>
      </c>
      <c r="AK64" s="827"/>
      <c r="AL64" s="828"/>
      <c r="AM64" s="829"/>
      <c r="AN64" s="830"/>
      <c r="AO64" s="827"/>
      <c r="AP64" s="828"/>
      <c r="AQ64" s="444"/>
      <c r="AR64" s="432"/>
      <c r="AS64" s="450"/>
      <c r="AT64" s="451"/>
      <c r="AU64" s="452"/>
      <c r="AV64" s="230"/>
      <c r="AW64" s="866"/>
      <c r="AX64" s="869"/>
      <c r="AY64" s="872"/>
      <c r="AZ64" s="869"/>
      <c r="BA64" s="875"/>
      <c r="BB64" s="878"/>
      <c r="BD64" s="235"/>
      <c r="BE64" s="317">
        <v>0.60000000000000009</v>
      </c>
      <c r="BF64" s="236" t="str">
        <f t="shared" ref="BF64" si="138">IF(ISERROR(IF(S62="R.INHERENTE
3","R. INHERENTE",(IF(BA62="R.RESIDUAL
3","R. RESIDUAL"," ")))),"",(IF(S62="R.INHERENTE
3","R. INHERENTE",(IF(BA62="R.RESIDUAL
3","R. RESIDUAL"," ")))))</f>
        <v xml:space="preserve"> </v>
      </c>
      <c r="BG64" s="237" t="str">
        <f t="shared" ref="BG64" si="139">IF(ISERROR(IF(S62="R.INHERENTE
8","R. INHERENTE",(IF(BA62="R.RESIDUAL
8","R. RESIDUAL"," ")))),"",(IF(S62="R.INHERENTE
8","R. INHERENTE",(IF(BA62="R.RESIDUAL
8","R. RESIDUAL"," ")))))</f>
        <v xml:space="preserve"> </v>
      </c>
      <c r="BH64" s="237" t="str">
        <f t="shared" ref="BH64" si="140">IF(ISERROR(IF(S62="R.INHERENTE
13","R. INHERENTE",(IF(BA62="R.RESIDUAL
13","R. RESIDUAL"," ")))),"",(IF(S62="R.INHERENTE
13","R. INHERENTE",(IF(BA62="R.RESIDUAL
13","R. RESIDUAL"," ")))))</f>
        <v xml:space="preserve"> </v>
      </c>
      <c r="BI64" s="238" t="str">
        <f t="shared" ref="BI64" si="141">IF(ISERROR(IF(S62="R.INHERENTE
18","R. INHERENTE",(IF(BA62="R.RESIDUAL
18","R. RESIDUAL"," ")))),"",(IF(S62="R.INHERENTE
18","R. INHERENTE",(IF(BA62="R.RESIDUAL
18","R. RESIDUAL"," ")))))</f>
        <v xml:space="preserve"> </v>
      </c>
      <c r="BJ64" s="239" t="str">
        <f t="shared" ref="BJ64" si="142">IF(ISERROR(IF(S62="R.INHERENTE
23","R. INHERENTE",(IF(BA62="R.RESIDUAL
23","R. RESIDUAL"," ")))),"",(IF(S62="R.INHERENTE
23","R. INHERENTE",(IF(BA62="R.RESIDUAL
23","R. RESIDUAL"," ")))))</f>
        <v>R. RESIDUAL</v>
      </c>
      <c r="BK64" s="234"/>
      <c r="BL64" s="848"/>
      <c r="BM64" s="882"/>
      <c r="BN64" s="882"/>
      <c r="BO64" s="882"/>
      <c r="BP64" s="851"/>
      <c r="BQ64" s="845"/>
      <c r="BR64" s="314"/>
      <c r="BS64" s="848"/>
      <c r="BT64" s="851"/>
      <c r="BU64" s="854"/>
      <c r="BV64" s="229"/>
      <c r="BW64" s="1767"/>
      <c r="BX64" s="1768"/>
      <c r="BY64" s="1769"/>
      <c r="BZ64" s="820"/>
      <c r="CA64" s="820"/>
      <c r="CB64" s="820"/>
      <c r="CC64" s="820"/>
      <c r="CD64" s="820"/>
      <c r="CE64" s="820"/>
      <c r="CF64" s="820"/>
      <c r="CG64" s="820"/>
      <c r="CH64" s="820"/>
      <c r="CI64" s="820"/>
      <c r="CJ64" s="820"/>
      <c r="CK64" s="820"/>
      <c r="CL64" s="820"/>
      <c r="CM64" s="820"/>
      <c r="CN64" s="820"/>
      <c r="CO64" s="820"/>
      <c r="CP64" s="820"/>
      <c r="CQ64" s="1774"/>
      <c r="CR64" s="249"/>
      <c r="CS64" s="1767"/>
      <c r="CT64" s="1768"/>
      <c r="CU64" s="1769"/>
      <c r="CV64" s="1010"/>
      <c r="CW64" s="960"/>
      <c r="CX64" s="959"/>
      <c r="CY64" s="960"/>
      <c r="CZ64" s="959"/>
      <c r="DA64" s="1010"/>
      <c r="DB64" s="1010"/>
      <c r="DC64" s="1010"/>
      <c r="DD64" s="1010"/>
      <c r="DE64" s="1010"/>
      <c r="DF64" s="1010"/>
      <c r="DG64" s="1010"/>
      <c r="DH64" s="1010"/>
      <c r="DI64" s="1010"/>
      <c r="DJ64" s="1010"/>
      <c r="DK64" s="1010"/>
      <c r="DL64" s="1010"/>
      <c r="DM64" s="1010"/>
      <c r="DN64" s="1010"/>
      <c r="DO64" s="1010"/>
      <c r="DP64" s="1010"/>
      <c r="DQ64" s="1774"/>
      <c r="DR64" s="246"/>
      <c r="DS64" s="420"/>
      <c r="DT64" s="421"/>
      <c r="DU64" s="421"/>
      <c r="DV64" s="422"/>
    </row>
    <row r="65" spans="2:126" ht="48.75" customHeight="1" x14ac:dyDescent="0.25">
      <c r="B65" s="1284"/>
      <c r="C65" s="890"/>
      <c r="D65" s="893"/>
      <c r="E65" s="896"/>
      <c r="F65" s="896"/>
      <c r="G65" s="896"/>
      <c r="H65" s="896"/>
      <c r="I65" s="434"/>
      <c r="J65" s="904"/>
      <c r="K65" s="896"/>
      <c r="L65" s="908"/>
      <c r="M65" s="228"/>
      <c r="N65" s="911"/>
      <c r="O65" s="896"/>
      <c r="P65" s="896"/>
      <c r="Q65" s="896"/>
      <c r="R65" s="896"/>
      <c r="S65" s="908"/>
      <c r="T65" s="228"/>
      <c r="U65" s="440"/>
      <c r="V65" s="439"/>
      <c r="W65" s="439"/>
      <c r="X65" s="825"/>
      <c r="Y65" s="826"/>
      <c r="Z65" s="825"/>
      <c r="AA65" s="826"/>
      <c r="AB65" s="825"/>
      <c r="AC65" s="826"/>
      <c r="AD65" s="825"/>
      <c r="AE65" s="826"/>
      <c r="AF65" s="825"/>
      <c r="AG65" s="826"/>
      <c r="AH65" s="330">
        <f t="shared" si="123"/>
        <v>0</v>
      </c>
      <c r="AI65" s="322"/>
      <c r="AJ65" s="323"/>
      <c r="AK65" s="827"/>
      <c r="AL65" s="828"/>
      <c r="AM65" s="829"/>
      <c r="AN65" s="830"/>
      <c r="AO65" s="827"/>
      <c r="AP65" s="828"/>
      <c r="AQ65" s="444"/>
      <c r="AR65" s="432"/>
      <c r="AS65" s="450"/>
      <c r="AT65" s="451"/>
      <c r="AU65" s="452"/>
      <c r="AV65" s="230"/>
      <c r="AW65" s="866"/>
      <c r="AX65" s="869"/>
      <c r="AY65" s="872"/>
      <c r="AZ65" s="869"/>
      <c r="BA65" s="875"/>
      <c r="BB65" s="878"/>
      <c r="BD65" s="235"/>
      <c r="BE65" s="317">
        <v>0.4</v>
      </c>
      <c r="BF65" s="240" t="str">
        <f t="shared" ref="BF65" si="143">IF(ISERROR(IF(S62="R.INHERENTE
2","R. INHERENTE",(IF(BA62="R.RESIDUAL
2","R. RESIDUAL"," ")))),"",(IF(S62="R.INHERENTE
2","R. INHERENTE",(IF(BA62="R.RESIDUAL
2","R. RESIDUAL"," ")))))</f>
        <v xml:space="preserve"> </v>
      </c>
      <c r="BG65" s="237" t="str">
        <f t="shared" ref="BG65" si="144">IF(ISERROR(IF(S62="R.INHERENTE
7","R. INHERENTE",(IF(BA62="R.RESIDUAL
7","R. RESIDUAL"," ")))),"",(IF(S62="R.INHERENTE
7","R. INHERENTE",(IF(BA62="R.RESIDUAL
7","R. RESIDUAL"," ")))))</f>
        <v xml:space="preserve"> </v>
      </c>
      <c r="BH65" s="237" t="str">
        <f t="shared" ref="BH65" si="145">IF(ISERROR(IF(S62="R.INHERENTE
12","R. INHERENTE",(IF(BA62="R.RESIDUAL
12","R. RESIDUAL"," ")))),"",(IF(S62="R.INHERENTE
12","R. INHERENTE",(IF(BA62="R.RESIDUAL
12","R. RESIDUAL"," ")))))</f>
        <v xml:space="preserve"> </v>
      </c>
      <c r="BI65" s="238" t="str">
        <f t="shared" ref="BI65" si="146">IF(ISERROR(IF(S62="R.INHERENTE
17","R. INHERENTE",(IF(BA62="R.RESIDUAL
17","R. RESIDUAL"," ")))),"",(IF(S62="R.INHERENTE
17","R. INHERENTE",(IF(BA62="R.RESIDUAL
17","R. RESIDUAL"," ")))))</f>
        <v xml:space="preserve"> </v>
      </c>
      <c r="BJ65" s="239" t="str">
        <f t="shared" ref="BJ65" si="147">IF(ISERROR(IF(S62="R.INHERENTE
22","R. INHERENTE",(IF(BA62="R.RESIDUAL
22","R. RESIDUAL"," ")))),"",(IF(S62="R.INHERENTE
22","R. INHERENTE",(IF(BA62="R.RESIDUAL
22","R. RESIDUAL"," ")))))</f>
        <v xml:space="preserve"> </v>
      </c>
      <c r="BK65" s="234"/>
      <c r="BL65" s="848"/>
      <c r="BM65" s="882"/>
      <c r="BN65" s="882"/>
      <c r="BO65" s="882"/>
      <c r="BP65" s="851"/>
      <c r="BQ65" s="845"/>
      <c r="BR65" s="314"/>
      <c r="BS65" s="848"/>
      <c r="BT65" s="851"/>
      <c r="BU65" s="854"/>
      <c r="BV65" s="229"/>
      <c r="BW65" s="1767"/>
      <c r="BX65" s="1768"/>
      <c r="BY65" s="1769"/>
      <c r="BZ65" s="820"/>
      <c r="CA65" s="820"/>
      <c r="CB65" s="820"/>
      <c r="CC65" s="820"/>
      <c r="CD65" s="820"/>
      <c r="CE65" s="820"/>
      <c r="CF65" s="820"/>
      <c r="CG65" s="820"/>
      <c r="CH65" s="820"/>
      <c r="CI65" s="820"/>
      <c r="CJ65" s="820"/>
      <c r="CK65" s="820"/>
      <c r="CL65" s="820"/>
      <c r="CM65" s="820"/>
      <c r="CN65" s="820"/>
      <c r="CO65" s="820"/>
      <c r="CP65" s="820"/>
      <c r="CQ65" s="1774"/>
      <c r="CR65" s="249"/>
      <c r="CS65" s="1767"/>
      <c r="CT65" s="1768"/>
      <c r="CU65" s="1769"/>
      <c r="CV65" s="1010"/>
      <c r="CW65" s="960"/>
      <c r="CX65" s="959"/>
      <c r="CY65" s="960"/>
      <c r="CZ65" s="959"/>
      <c r="DA65" s="1010"/>
      <c r="DB65" s="1010"/>
      <c r="DC65" s="1010"/>
      <c r="DD65" s="1010"/>
      <c r="DE65" s="1010"/>
      <c r="DF65" s="1010"/>
      <c r="DG65" s="1010"/>
      <c r="DH65" s="1010"/>
      <c r="DI65" s="1010"/>
      <c r="DJ65" s="1010"/>
      <c r="DK65" s="1010"/>
      <c r="DL65" s="1010"/>
      <c r="DM65" s="1010"/>
      <c r="DN65" s="1010"/>
      <c r="DO65" s="1010"/>
      <c r="DP65" s="1010"/>
      <c r="DQ65" s="1774"/>
      <c r="DR65" s="246"/>
      <c r="DS65" s="420"/>
      <c r="DT65" s="421"/>
      <c r="DU65" s="421"/>
      <c r="DV65" s="422"/>
    </row>
    <row r="66" spans="2:126" ht="48.75" customHeight="1" thickBot="1" x14ac:dyDescent="0.3">
      <c r="B66" s="1285"/>
      <c r="C66" s="891"/>
      <c r="D66" s="894"/>
      <c r="E66" s="897"/>
      <c r="F66" s="897"/>
      <c r="G66" s="897"/>
      <c r="H66" s="897"/>
      <c r="I66" s="435"/>
      <c r="J66" s="905"/>
      <c r="K66" s="897"/>
      <c r="L66" s="909"/>
      <c r="M66" s="228"/>
      <c r="N66" s="912"/>
      <c r="O66" s="897"/>
      <c r="P66" s="897"/>
      <c r="Q66" s="897"/>
      <c r="R66" s="897"/>
      <c r="S66" s="909"/>
      <c r="T66" s="228"/>
      <c r="U66" s="441"/>
      <c r="V66" s="442"/>
      <c r="W66" s="442"/>
      <c r="X66" s="831"/>
      <c r="Y66" s="832"/>
      <c r="Z66" s="831"/>
      <c r="AA66" s="832"/>
      <c r="AB66" s="831"/>
      <c r="AC66" s="832"/>
      <c r="AD66" s="831"/>
      <c r="AE66" s="832"/>
      <c r="AF66" s="831"/>
      <c r="AG66" s="832"/>
      <c r="AH66" s="331">
        <f t="shared" si="123"/>
        <v>0</v>
      </c>
      <c r="AI66" s="324"/>
      <c r="AJ66" s="325"/>
      <c r="AK66" s="885"/>
      <c r="AL66" s="886"/>
      <c r="AM66" s="887"/>
      <c r="AN66" s="888"/>
      <c r="AO66" s="885"/>
      <c r="AP66" s="886"/>
      <c r="AQ66" s="445"/>
      <c r="AR66" s="446"/>
      <c r="AS66" s="453"/>
      <c r="AT66" s="454"/>
      <c r="AU66" s="455"/>
      <c r="AV66" s="230"/>
      <c r="AW66" s="867"/>
      <c r="AX66" s="870"/>
      <c r="AY66" s="873"/>
      <c r="AZ66" s="870"/>
      <c r="BA66" s="876"/>
      <c r="BB66" s="879"/>
      <c r="BD66" s="235"/>
      <c r="BE66" s="318">
        <v>0.2</v>
      </c>
      <c r="BF66" s="241" t="str">
        <f t="shared" ref="BF66" si="148">IF(ISERROR(IF(S62="R.INHERENTE
1","R. INHERENTE",(IF(BA62="R.RESIDUAL
1","R. RESIDUAL"," ")))),"",(IF(S62="R.INHERENTE
1","R. INHERENTE",(IF(BA62="R.RESIDUAL
1","R. RESIDUAL"," ")))))</f>
        <v xml:space="preserve"> </v>
      </c>
      <c r="BG66" s="242" t="str">
        <f t="shared" ref="BG66" si="149">IF(ISERROR(IF(S62="R.INHERENTE
6","R. INHERENTE",(IF(BA62="R.RESIDUAL
6","R. RESIDUAL"," ")))),"",(IF(S62="R.INHERENTE
6","R. INHERENTE",(IF(BA62="R.RESIDUAL
6","R. RESIDUAL"," ")))))</f>
        <v xml:space="preserve"> </v>
      </c>
      <c r="BH66" s="243" t="str">
        <f t="shared" ref="BH66" si="150">IF(ISERROR(IF(S62="R.INHERENTE
11","R. INHERENTE",(IF(BA62="R.RESIDUAL
11","R. RESIDUAL"," ")))),"",(IF(S62="R.INHERENTE
11","R. INHERENTE",(IF(BA62="R.RESIDUAL
11","R. RESIDUAL"," ")))))</f>
        <v xml:space="preserve"> </v>
      </c>
      <c r="BI66" s="244" t="str">
        <f t="shared" ref="BI66" si="151">IF(ISERROR(IF(S62="R.INHERENTE
16","R. INHERENTE",(IF(BA62="R.RESIDUAL
16","R. RESIDUAL"," ")))),"",(IF(S62="R.INHERENTE
16","R. INHERENTE",(IF(BA62="R.RESIDUAL
16","R. RESIDUAL"," ")))))</f>
        <v xml:space="preserve"> </v>
      </c>
      <c r="BJ66" s="245" t="str">
        <f t="shared" ref="BJ66" si="152">IF(ISERROR(IF(S62="R.INHERENTE
21","R. INHERENTE",(IF(BA62="R.RESIDUAL
21","R. RESIDUAL"," ")))),"",(IF(S62="R.INHERENTE
21","R. INHERENTE",(IF(BA62="R.RESIDUAL
21","R. RESIDUAL"," ")))))</f>
        <v xml:space="preserve"> </v>
      </c>
      <c r="BK66" s="234"/>
      <c r="BL66" s="849"/>
      <c r="BM66" s="883"/>
      <c r="BN66" s="883"/>
      <c r="BO66" s="883"/>
      <c r="BP66" s="852"/>
      <c r="BQ66" s="846"/>
      <c r="BR66" s="314"/>
      <c r="BS66" s="849"/>
      <c r="BT66" s="852"/>
      <c r="BU66" s="855"/>
      <c r="BV66" s="229"/>
      <c r="BW66" s="1770"/>
      <c r="BX66" s="1771"/>
      <c r="BY66" s="1772"/>
      <c r="BZ66" s="834"/>
      <c r="CA66" s="834"/>
      <c r="CB66" s="834"/>
      <c r="CC66" s="834"/>
      <c r="CD66" s="834"/>
      <c r="CE66" s="834"/>
      <c r="CF66" s="834"/>
      <c r="CG66" s="834"/>
      <c r="CH66" s="834"/>
      <c r="CI66" s="834"/>
      <c r="CJ66" s="834"/>
      <c r="CK66" s="834"/>
      <c r="CL66" s="834"/>
      <c r="CM66" s="834"/>
      <c r="CN66" s="834"/>
      <c r="CO66" s="834"/>
      <c r="CP66" s="834"/>
      <c r="CQ66" s="1775"/>
      <c r="CR66" s="249"/>
      <c r="CS66" s="1770"/>
      <c r="CT66" s="1771"/>
      <c r="CU66" s="1772"/>
      <c r="CV66" s="1783"/>
      <c r="CW66" s="1784"/>
      <c r="CX66" s="1785"/>
      <c r="CY66" s="1784"/>
      <c r="CZ66" s="1785"/>
      <c r="DA66" s="1783"/>
      <c r="DB66" s="1783"/>
      <c r="DC66" s="1783"/>
      <c r="DD66" s="1783"/>
      <c r="DE66" s="1783"/>
      <c r="DF66" s="1783"/>
      <c r="DG66" s="1783"/>
      <c r="DH66" s="1783"/>
      <c r="DI66" s="1783"/>
      <c r="DJ66" s="1783"/>
      <c r="DK66" s="1783"/>
      <c r="DL66" s="1783"/>
      <c r="DM66" s="1783"/>
      <c r="DN66" s="1783"/>
      <c r="DO66" s="1783"/>
      <c r="DP66" s="1783"/>
      <c r="DQ66" s="1775"/>
      <c r="DR66" s="246"/>
      <c r="DS66" s="423"/>
      <c r="DT66" s="424"/>
      <c r="DU66" s="424"/>
      <c r="DV66" s="425"/>
    </row>
    <row r="67" spans="2:126" ht="18" customHeight="1" thickBot="1" x14ac:dyDescent="0.3">
      <c r="BF67" s="328">
        <v>0.2</v>
      </c>
      <c r="BG67" s="329">
        <v>0.4</v>
      </c>
      <c r="BH67" s="329">
        <v>0.60000000000000009</v>
      </c>
      <c r="BI67" s="329">
        <v>0.8</v>
      </c>
      <c r="BJ67" s="329">
        <v>1</v>
      </c>
    </row>
    <row r="68" spans="2:126" ht="48.75" customHeight="1" x14ac:dyDescent="0.25">
      <c r="B68" s="1283" t="s">
        <v>1839</v>
      </c>
      <c r="C68" s="889">
        <v>9</v>
      </c>
      <c r="D68" s="892" t="s">
        <v>942</v>
      </c>
      <c r="E68" s="895" t="s">
        <v>962</v>
      </c>
      <c r="F68" s="898" t="s">
        <v>2259</v>
      </c>
      <c r="G68" s="899" t="s">
        <v>1064</v>
      </c>
      <c r="H68" s="1021" t="s">
        <v>1157</v>
      </c>
      <c r="I68" s="458" t="s">
        <v>1158</v>
      </c>
      <c r="J68" s="903" t="str">
        <f>IF(G68="","",(CONCATENATE("Posibilidad de afectación ",G68," ",H68," ",I68," ",I69," ",I70," ",I71," ",I72)))</f>
        <v xml:space="preserve">Posibilidad de afectación reputacional y económica por deterioro de la imagen institucional, debido a desinformación acerca de como actuar ante una situación de crisis, publicación de piezas no autorizadas y  suministro de información no oficial a los medios de comunicación.  </v>
      </c>
      <c r="K68" s="906" t="s">
        <v>802</v>
      </c>
      <c r="L68" s="907" t="s">
        <v>770</v>
      </c>
      <c r="M68" s="228"/>
      <c r="N68" s="910" t="s">
        <v>614</v>
      </c>
      <c r="O68" s="913">
        <f>IF(ISERROR(VLOOKUP($N68,Listas!$E$20:$F$24,2,FALSE)),"",(VLOOKUP($N68,Listas!$E$20:$F$24,2,FALSE)))</f>
        <v>1</v>
      </c>
      <c r="P68" s="914" t="str">
        <f>IF(ISERROR(VLOOKUP($O68,Listas!$E$3:$F$7,2,FALSE)),"",(VLOOKUP($O68,Listas!$E$3:$F$7,2,FALSE)))</f>
        <v xml:space="preserve">MUY ALTA </v>
      </c>
      <c r="Q68" s="915" t="s">
        <v>568</v>
      </c>
      <c r="R68" s="914">
        <f>IF(ISERROR(VLOOKUP($Q68,Listas!$E$28:$F$35,2,FALSE)),"",(VLOOKUP($Q68,Listas!$E$28:$F$35,2,FALSE)))</f>
        <v>1</v>
      </c>
      <c r="S68" s="916" t="str">
        <f t="shared" ref="S68" si="153">IF(O68="","",(CONCATENATE("R.INHERENTE
",(IF(AND($O68=0.2,$R68=0.2),1,(IF(AND($O68=0.2,$R68=0.4),6,(IF(AND($O68=0.2,$R68=0.6),11,(IF(AND($O68=0.2,$R68=0.8),16,(IF(AND($O68=0.2,$R68=1),21,(IF(AND($O68=0.4,$R68=0.2),2,(IF(AND($O68=0.4,$R68=0.4),7,(IF(AND($O68=0.4,$R68=0.6),12,(IF(AND($O68=0.4,$R68=0.8),17,(IF(AND($O68=0.4,$R68=1),22,(IF(AND($O68=0.6,$R68=0.2),3,(IF(AND($O68=0.6,$R68=0.4),8,(IF(AND($O68=0.6,$R68=0.6),13,(IF(AND($O68=0.6,$R68=0.8),18,(IF(AND($O68=0.6,$R68=1),23,(IF(AND($O68=0.8,$R68=0.2),4,(IF(AND($O68=0.8,$R68=0.4),9,(IF(AND($O68=0.8,$R68=0.6),14,(IF(AND($O68=0.8,$R68=0.8),19,(IF(AND($O68=0.8,$R68=1),24,(IF(AND($O68=1,$R68=0.2),5,(IF(AND($O68=1,$R68=0.4),10,(IF(AND($O68=1,$R68=0.6),15,(IF(AND($O68=1,$R68=0.8),20,(IF(AND($O68=1,$R68=1),25,"")))))))))))))))))))))))))))))))))))))))))))))))))))))</f>
        <v>R.INHERENTE
25</v>
      </c>
      <c r="T68" s="228">
        <f>+VLOOKUP($S68,Listas!$D$112:$E$136,2,FALSE)</f>
        <v>25</v>
      </c>
      <c r="U68" s="456" t="s">
        <v>1161</v>
      </c>
      <c r="V68" s="437" t="s">
        <v>702</v>
      </c>
      <c r="W68" s="437"/>
      <c r="X68" s="935">
        <v>25</v>
      </c>
      <c r="Y68" s="935"/>
      <c r="Z68" s="935"/>
      <c r="AA68" s="935"/>
      <c r="AB68" s="935"/>
      <c r="AC68" s="935"/>
      <c r="AD68" s="935"/>
      <c r="AE68" s="935"/>
      <c r="AF68" s="935">
        <v>15</v>
      </c>
      <c r="AG68" s="935"/>
      <c r="AH68" s="348">
        <f t="shared" ref="AH68:AH72" si="154">X68+Z68+AB68+AD68+AF68</f>
        <v>40</v>
      </c>
      <c r="AI68" s="326">
        <v>0.6</v>
      </c>
      <c r="AJ68" s="327"/>
      <c r="AK68" s="926" t="s">
        <v>189</v>
      </c>
      <c r="AL68" s="926"/>
      <c r="AM68" s="898" t="s">
        <v>563</v>
      </c>
      <c r="AN68" s="898"/>
      <c r="AO68" s="926" t="s">
        <v>189</v>
      </c>
      <c r="AP68" s="926"/>
      <c r="AQ68" s="443" t="s">
        <v>1164</v>
      </c>
      <c r="AR68" s="431" t="s">
        <v>587</v>
      </c>
      <c r="AS68" s="447" t="s">
        <v>1167</v>
      </c>
      <c r="AT68" s="448" t="s">
        <v>1168</v>
      </c>
      <c r="AU68" s="449" t="s">
        <v>1169</v>
      </c>
      <c r="AV68" s="248">
        <f t="shared" ref="AV68" si="155">+(IF(AND($AW68&gt;0,$AW68&lt;=0.2),0.2,(IF(AND($AW68&gt;0.2,$AW68&lt;=0.4),0.4,(IF(AND($AW68&gt;0.4,$AW68&lt;=0.6),0.6,(IF(AND($AW68&gt;0.6,$AW68&lt;=0.8),0.8,(IF($AW68&gt;0.8,1,""))))))))))</f>
        <v>0.4</v>
      </c>
      <c r="AW68" s="865">
        <f t="shared" ref="AW68" si="156">+MIN(AI68:AI72)</f>
        <v>0.29399999999999998</v>
      </c>
      <c r="AX68" s="868" t="str">
        <f t="shared" si="2"/>
        <v>BAJA</v>
      </c>
      <c r="AY68" s="871">
        <f t="shared" ref="AY68" si="157">+MIN(AJ68:AJ72)</f>
        <v>1</v>
      </c>
      <c r="AZ68" s="868" t="str">
        <f t="shared" si="3"/>
        <v>MUY ALTA</v>
      </c>
      <c r="BA68" s="874" t="str">
        <f t="shared" si="4"/>
        <v>R.RESIDUAL
22</v>
      </c>
      <c r="BB68" s="877" t="s">
        <v>703</v>
      </c>
      <c r="BC68" s="248">
        <f t="shared" ref="BC68" si="158">+(IF(AND($AY68&gt;0,$AY68&lt;=0.2),0.2,(IF(AND($AY68&gt;0.2,$AY68&lt;=0.4),0.4,(IF(AND($AY68&gt;0.4,$AY68&lt;=0.6),0.6,(IF(AND($AY68&gt;0.6,$AY68&lt;=0.8),0.8,(IF($AY68&gt;0.8,1,""))))))))))</f>
        <v>1</v>
      </c>
      <c r="BD68" s="230">
        <f>+VLOOKUP($BA68,Listas!$F$112:$G$136,2,FALSE)</f>
        <v>22</v>
      </c>
      <c r="BE68" s="317">
        <v>1</v>
      </c>
      <c r="BF68" s="231" t="str">
        <f t="shared" ref="BF68" si="159">IF(ISERROR(IF(S68="R.INHERENTE
5","R. INHERENTE",(IF(BA68="R.RESIDUAL
5","R. RESIDUAL"," ")))),"",(IF(S68="R.INHERENTE
5","R. INHERENTE",(IF(BA68="R.RESIDUAL
5","R. RESIDUAL"," ")))))</f>
        <v xml:space="preserve"> </v>
      </c>
      <c r="BG68" s="232" t="str">
        <f t="shared" ref="BG68" si="160">IF(ISERROR(IF(S68="R.INHERENTE
10","R. INHERENTE",(IF(BA68="R.RESIDUAL
10","R. RESIDUAL"," ")))),"",(IF(S68="R.INHERENTE
10","R. INHERENTE",(IF(BA68="R.RESIDUAL
10","R. RESIDUAL"," ")))))</f>
        <v xml:space="preserve"> </v>
      </c>
      <c r="BH68" s="232" t="str">
        <f t="shared" ref="BH68" si="161">IF(ISERROR(IF(S68="R.INHERENTE
15","R. INHERENTE",(IF(BA68="R.RESIDUAL
15","R. RESIDUAL"," ")))),"",(IF(S68="R.INHERENTE
15","R. INHERENTE",(IF(BA68="R.RESIDUAL
15","R. RESIDUAL"," ")))))</f>
        <v xml:space="preserve"> </v>
      </c>
      <c r="BI68" s="232" t="str">
        <f t="shared" ref="BI68" si="162">IF(ISERROR(IF(S68="R.INHERENTE
20","R. INHERENTE",(IF(BA68="R.RESIDUAL
20","R. RESIDUAL"," ")))),"",(IF(S68="R.INHERENTE
20","R. INHERENTE",(IF(BA68="R.RESIDUAL
20","R. RESIDUAL"," ")))))</f>
        <v xml:space="preserve"> </v>
      </c>
      <c r="BJ68" s="233" t="str">
        <f t="shared" ref="BJ68" si="163">IF(ISERROR(IF(S68="R.INHERENTE
25","R. INHERENTE",(IF(BA68="R.RESIDUAL
25","R. RESIDUAL"," ")))),"",(IF(S68="R.INHERENTE
25","R. INHERENTE",(IF(BA68="R.RESIDUAL
25","R. RESIDUAL"," ")))))</f>
        <v>R. INHERENTE</v>
      </c>
      <c r="BK68" s="234"/>
      <c r="BL68" s="847" t="s">
        <v>1172</v>
      </c>
      <c r="BM68" s="850" t="s">
        <v>1173</v>
      </c>
      <c r="BN68" s="881">
        <v>45046</v>
      </c>
      <c r="BO68" s="881">
        <v>45290</v>
      </c>
      <c r="BP68" s="881" t="s">
        <v>1174</v>
      </c>
      <c r="BQ68" s="844" t="s">
        <v>648</v>
      </c>
      <c r="BR68" s="314"/>
      <c r="BS68" s="847" t="s">
        <v>1175</v>
      </c>
      <c r="BT68" s="850" t="s">
        <v>1176</v>
      </c>
      <c r="BU68" s="853" t="s">
        <v>1177</v>
      </c>
      <c r="BV68" s="229"/>
      <c r="BW68" s="1764" t="s">
        <v>2325</v>
      </c>
      <c r="BX68" s="1765" t="s">
        <v>2326</v>
      </c>
      <c r="BY68" s="1766" t="s">
        <v>2327</v>
      </c>
      <c r="BZ68" s="833"/>
      <c r="CA68" s="833" t="s">
        <v>189</v>
      </c>
      <c r="CB68" s="833" t="s">
        <v>189</v>
      </c>
      <c r="CC68" s="833" t="s">
        <v>189</v>
      </c>
      <c r="CD68" s="833"/>
      <c r="CE68" s="833" t="s">
        <v>189</v>
      </c>
      <c r="CF68" s="833" t="s">
        <v>189</v>
      </c>
      <c r="CG68" s="833" t="s">
        <v>189</v>
      </c>
      <c r="CH68" s="833"/>
      <c r="CI68" s="833" t="s">
        <v>39</v>
      </c>
      <c r="CJ68" s="833" t="s">
        <v>39</v>
      </c>
      <c r="CK68" s="833" t="s">
        <v>39</v>
      </c>
      <c r="CL68" s="833"/>
      <c r="CM68" s="833" t="s">
        <v>189</v>
      </c>
      <c r="CN68" s="833" t="s">
        <v>189</v>
      </c>
      <c r="CO68" s="833" t="s">
        <v>189</v>
      </c>
      <c r="CP68" s="833"/>
      <c r="CQ68" s="1773" t="s">
        <v>2328</v>
      </c>
      <c r="CR68" s="249"/>
      <c r="CS68" s="1764" t="s">
        <v>2325</v>
      </c>
      <c r="CT68" s="1765" t="s">
        <v>2326</v>
      </c>
      <c r="CU68" s="1766" t="s">
        <v>2327</v>
      </c>
      <c r="CV68" s="1780"/>
      <c r="CW68" s="1781" t="s">
        <v>39</v>
      </c>
      <c r="CX68" s="1782"/>
      <c r="CY68" s="1781"/>
      <c r="CZ68" s="1782"/>
      <c r="DA68" s="1780" t="s">
        <v>189</v>
      </c>
      <c r="DB68" s="1780" t="s">
        <v>189</v>
      </c>
      <c r="DC68" s="1780" t="s">
        <v>189</v>
      </c>
      <c r="DD68" s="1780"/>
      <c r="DE68" s="1780" t="s">
        <v>189</v>
      </c>
      <c r="DF68" s="1780" t="s">
        <v>189</v>
      </c>
      <c r="DG68" s="1780" t="s">
        <v>189</v>
      </c>
      <c r="DH68" s="1780"/>
      <c r="DI68" s="1780" t="s">
        <v>39</v>
      </c>
      <c r="DJ68" s="1780" t="s">
        <v>39</v>
      </c>
      <c r="DK68" s="1780" t="s">
        <v>39</v>
      </c>
      <c r="DL68" s="1780"/>
      <c r="DM68" s="1780" t="s">
        <v>189</v>
      </c>
      <c r="DN68" s="1780" t="s">
        <v>189</v>
      </c>
      <c r="DO68" s="1780" t="s">
        <v>189</v>
      </c>
      <c r="DP68" s="1780"/>
      <c r="DQ68" s="1773" t="s">
        <v>2334</v>
      </c>
      <c r="DR68" s="246"/>
      <c r="DS68" s="417"/>
      <c r="DT68" s="418"/>
      <c r="DU68" s="418"/>
      <c r="DV68" s="419"/>
    </row>
    <row r="69" spans="2:126" ht="48.75" customHeight="1" x14ac:dyDescent="0.25">
      <c r="B69" s="1284"/>
      <c r="C69" s="890"/>
      <c r="D69" s="893"/>
      <c r="E69" s="896"/>
      <c r="F69" s="896"/>
      <c r="G69" s="896"/>
      <c r="H69" s="1022"/>
      <c r="I69" s="459" t="s">
        <v>1159</v>
      </c>
      <c r="J69" s="904"/>
      <c r="K69" s="896"/>
      <c r="L69" s="908"/>
      <c r="M69" s="228"/>
      <c r="N69" s="911"/>
      <c r="O69" s="896"/>
      <c r="P69" s="896"/>
      <c r="Q69" s="896"/>
      <c r="R69" s="896"/>
      <c r="S69" s="908"/>
      <c r="T69" s="228"/>
      <c r="U69" s="457" t="s">
        <v>1162</v>
      </c>
      <c r="V69" s="439" t="s">
        <v>702</v>
      </c>
      <c r="W69" s="439"/>
      <c r="X69" s="931"/>
      <c r="Y69" s="931"/>
      <c r="Z69" s="931">
        <v>15</v>
      </c>
      <c r="AA69" s="931"/>
      <c r="AB69" s="931"/>
      <c r="AC69" s="931"/>
      <c r="AD69" s="931"/>
      <c r="AE69" s="931"/>
      <c r="AF69" s="931">
        <v>15</v>
      </c>
      <c r="AG69" s="931"/>
      <c r="AH69" s="330">
        <f t="shared" si="154"/>
        <v>30</v>
      </c>
      <c r="AI69" s="461">
        <v>0.42</v>
      </c>
      <c r="AJ69" s="462"/>
      <c r="AK69" s="932" t="s">
        <v>189</v>
      </c>
      <c r="AL69" s="932"/>
      <c r="AM69" s="933" t="s">
        <v>563</v>
      </c>
      <c r="AN69" s="933"/>
      <c r="AO69" s="932" t="s">
        <v>189</v>
      </c>
      <c r="AP69" s="932"/>
      <c r="AQ69" s="444" t="s">
        <v>1165</v>
      </c>
      <c r="AR69" s="432" t="s">
        <v>807</v>
      </c>
      <c r="AS69" s="450" t="s">
        <v>1170</v>
      </c>
      <c r="AT69" s="451" t="s">
        <v>1168</v>
      </c>
      <c r="AU69" s="452" t="s">
        <v>1169</v>
      </c>
      <c r="AV69" s="230"/>
      <c r="AW69" s="866"/>
      <c r="AX69" s="869"/>
      <c r="AY69" s="872"/>
      <c r="AZ69" s="869"/>
      <c r="BA69" s="875"/>
      <c r="BB69" s="878"/>
      <c r="BD69" s="235"/>
      <c r="BE69" s="317">
        <v>0.8</v>
      </c>
      <c r="BF69" s="236" t="str">
        <f t="shared" ref="BF69" si="164">IF(ISERROR(IF(S68="R.INHERENTE
4","R. INHERENTE",(IF(BA68="R.RESIDUAL
4","R. RESIDUAL"," ")))),"",(IF(S68="R.INHERENTE
4","R. INHERENTE",(IF(BA68="R.RESIDUAL
4","R. RESIDUAL"," ")))))</f>
        <v xml:space="preserve"> </v>
      </c>
      <c r="BG69" s="237" t="str">
        <f t="shared" ref="BG69" si="165">IF(ISERROR(IF(S68="R.INHERENTE
9","R. INHERENTE",(IF(BA68="R.RESIDUAL
9","R. RESIDUAL"," ")))),"",(IF(S68="R.INHERENTE
9","R. INHERENTE",(IF(BA68="R.RESIDUAL
9","R. RESIDUAL"," ")))))</f>
        <v xml:space="preserve"> </v>
      </c>
      <c r="BH69" s="238" t="str">
        <f t="shared" ref="BH69" si="166">IF(ISERROR(IF(S68="R.INHERENTE
14","R. INHERENTE",(IF(BA68="R.RESIDUAL
14","R. RESIDUAL"," ")))),"",(IF(S68="R.INHERENTE
14","R. INHERENTE",(IF(BA68="R.RESIDUAL
14","R. RESIDUAL"," ")))))</f>
        <v xml:space="preserve"> </v>
      </c>
      <c r="BI69" s="238" t="str">
        <f t="shared" ref="BI69" si="167">IF(ISERROR(IF(S68="R.INHERENTE
19","R. INHERENTE",(IF(BA68="R.RESIDUAL
19","R. RESIDUAL"," ")))),"",(IF(S68="R.INHERENTE
19","R. INHERENTE",(IF(BA68="R.RESIDUAL
19","R. RESIDUAL"," ")))))</f>
        <v xml:space="preserve"> </v>
      </c>
      <c r="BJ69" s="239" t="str">
        <f t="shared" ref="BJ69" si="168">IF(ISERROR(IF(S68="R.INHERENTE
24","R. INHERENTE",(IF(BA68="R.RESIDUAL
24","R. RESIDUAL"," ")))),"",(IF(S68="R.INHERENTE
24","R. INHERENTE",(IF(BA68="R.RESIDUAL
24","R. RESIDUAL"," ")))))</f>
        <v xml:space="preserve"> </v>
      </c>
      <c r="BK69" s="234"/>
      <c r="BL69" s="848"/>
      <c r="BM69" s="882"/>
      <c r="BN69" s="882"/>
      <c r="BO69" s="882"/>
      <c r="BP69" s="882"/>
      <c r="BQ69" s="845"/>
      <c r="BR69" s="314"/>
      <c r="BS69" s="848"/>
      <c r="BT69" s="851"/>
      <c r="BU69" s="854"/>
      <c r="BV69" s="229"/>
      <c r="BW69" s="1767"/>
      <c r="BX69" s="1768"/>
      <c r="BY69" s="1769"/>
      <c r="BZ69" s="820"/>
      <c r="CA69" s="820"/>
      <c r="CB69" s="820"/>
      <c r="CC69" s="820"/>
      <c r="CD69" s="820"/>
      <c r="CE69" s="820"/>
      <c r="CF69" s="820"/>
      <c r="CG69" s="820"/>
      <c r="CH69" s="820"/>
      <c r="CI69" s="820"/>
      <c r="CJ69" s="820"/>
      <c r="CK69" s="820"/>
      <c r="CL69" s="820"/>
      <c r="CM69" s="820"/>
      <c r="CN69" s="820"/>
      <c r="CO69" s="820"/>
      <c r="CP69" s="820"/>
      <c r="CQ69" s="1774"/>
      <c r="CR69" s="249"/>
      <c r="CS69" s="1767"/>
      <c r="CT69" s="1768"/>
      <c r="CU69" s="1769"/>
      <c r="CV69" s="1010"/>
      <c r="CW69" s="960"/>
      <c r="CX69" s="959"/>
      <c r="CY69" s="960"/>
      <c r="CZ69" s="959"/>
      <c r="DA69" s="1010"/>
      <c r="DB69" s="1010"/>
      <c r="DC69" s="1010"/>
      <c r="DD69" s="1010"/>
      <c r="DE69" s="1010"/>
      <c r="DF69" s="1010"/>
      <c r="DG69" s="1010"/>
      <c r="DH69" s="1010"/>
      <c r="DI69" s="1010"/>
      <c r="DJ69" s="1010"/>
      <c r="DK69" s="1010"/>
      <c r="DL69" s="1010"/>
      <c r="DM69" s="1010"/>
      <c r="DN69" s="1010"/>
      <c r="DO69" s="1010"/>
      <c r="DP69" s="1010"/>
      <c r="DQ69" s="1774"/>
      <c r="DR69" s="246"/>
      <c r="DS69" s="420"/>
      <c r="DT69" s="421"/>
      <c r="DU69" s="421"/>
      <c r="DV69" s="422"/>
    </row>
    <row r="70" spans="2:126" ht="48.75" customHeight="1" x14ac:dyDescent="0.25">
      <c r="B70" s="1284"/>
      <c r="C70" s="890"/>
      <c r="D70" s="893"/>
      <c r="E70" s="896"/>
      <c r="F70" s="896"/>
      <c r="G70" s="896"/>
      <c r="H70" s="1022"/>
      <c r="I70" s="459" t="s">
        <v>1160</v>
      </c>
      <c r="J70" s="904"/>
      <c r="K70" s="896"/>
      <c r="L70" s="908"/>
      <c r="M70" s="228"/>
      <c r="N70" s="911"/>
      <c r="O70" s="896"/>
      <c r="P70" s="896"/>
      <c r="Q70" s="896"/>
      <c r="R70" s="896"/>
      <c r="S70" s="908"/>
      <c r="T70" s="228"/>
      <c r="U70" s="457" t="s">
        <v>1163</v>
      </c>
      <c r="V70" s="439" t="s">
        <v>702</v>
      </c>
      <c r="W70" s="439"/>
      <c r="X70" s="931"/>
      <c r="Y70" s="931"/>
      <c r="Z70" s="931">
        <v>15</v>
      </c>
      <c r="AA70" s="931"/>
      <c r="AB70" s="931"/>
      <c r="AC70" s="931"/>
      <c r="AD70" s="931"/>
      <c r="AE70" s="931"/>
      <c r="AF70" s="931">
        <v>15</v>
      </c>
      <c r="AG70" s="931"/>
      <c r="AH70" s="330">
        <f t="shared" si="154"/>
        <v>30</v>
      </c>
      <c r="AI70" s="461">
        <v>0.29399999999999998</v>
      </c>
      <c r="AJ70" s="462"/>
      <c r="AK70" s="932" t="s">
        <v>189</v>
      </c>
      <c r="AL70" s="932"/>
      <c r="AM70" s="933" t="s">
        <v>563</v>
      </c>
      <c r="AN70" s="933"/>
      <c r="AO70" s="932" t="s">
        <v>189</v>
      </c>
      <c r="AP70" s="932"/>
      <c r="AQ70" s="444" t="s">
        <v>1166</v>
      </c>
      <c r="AR70" s="432" t="s">
        <v>588</v>
      </c>
      <c r="AS70" s="463" t="s">
        <v>1171</v>
      </c>
      <c r="AT70" s="451" t="s">
        <v>1168</v>
      </c>
      <c r="AU70" s="464" t="s">
        <v>1169</v>
      </c>
      <c r="AV70" s="230"/>
      <c r="AW70" s="866"/>
      <c r="AX70" s="869"/>
      <c r="AY70" s="872"/>
      <c r="AZ70" s="869"/>
      <c r="BA70" s="875"/>
      <c r="BB70" s="878"/>
      <c r="BD70" s="235"/>
      <c r="BE70" s="317">
        <v>0.60000000000000009</v>
      </c>
      <c r="BF70" s="236" t="str">
        <f t="shared" ref="BF70" si="169">IF(ISERROR(IF(S68="R.INHERENTE
3","R. INHERENTE",(IF(BA68="R.RESIDUAL
3","R. RESIDUAL"," ")))),"",(IF(S68="R.INHERENTE
3","R. INHERENTE",(IF(BA68="R.RESIDUAL
3","R. RESIDUAL"," ")))))</f>
        <v xml:space="preserve"> </v>
      </c>
      <c r="BG70" s="237" t="str">
        <f t="shared" ref="BG70" si="170">IF(ISERROR(IF(S68="R.INHERENTE
8","R. INHERENTE",(IF(BA68="R.RESIDUAL
8","R. RESIDUAL"," ")))),"",(IF(S68="R.INHERENTE
8","R. INHERENTE",(IF(BA68="R.RESIDUAL
8","R. RESIDUAL"," ")))))</f>
        <v xml:space="preserve"> </v>
      </c>
      <c r="BH70" s="237" t="str">
        <f t="shared" ref="BH70" si="171">IF(ISERROR(IF(S68="R.INHERENTE
13","R. INHERENTE",(IF(BA68="R.RESIDUAL
13","R. RESIDUAL"," ")))),"",(IF(S68="R.INHERENTE
13","R. INHERENTE",(IF(BA68="R.RESIDUAL
13","R. RESIDUAL"," ")))))</f>
        <v xml:space="preserve"> </v>
      </c>
      <c r="BI70" s="238" t="str">
        <f t="shared" ref="BI70" si="172">IF(ISERROR(IF(S68="R.INHERENTE
18","R. INHERENTE",(IF(BA68="R.RESIDUAL
18","R. RESIDUAL"," ")))),"",(IF(S68="R.INHERENTE
18","R. INHERENTE",(IF(BA68="R.RESIDUAL
18","R. RESIDUAL"," ")))))</f>
        <v xml:space="preserve"> </v>
      </c>
      <c r="BJ70" s="239" t="str">
        <f t="shared" ref="BJ70" si="173">IF(ISERROR(IF(S68="R.INHERENTE
23","R. INHERENTE",(IF(BA68="R.RESIDUAL
23","R. RESIDUAL"," ")))),"",(IF(S68="R.INHERENTE
23","R. INHERENTE",(IF(BA68="R.RESIDUAL
23","R. RESIDUAL"," ")))))</f>
        <v xml:space="preserve"> </v>
      </c>
      <c r="BK70" s="234"/>
      <c r="BL70" s="848"/>
      <c r="BM70" s="882"/>
      <c r="BN70" s="882"/>
      <c r="BO70" s="882"/>
      <c r="BP70" s="882"/>
      <c r="BQ70" s="845"/>
      <c r="BR70" s="314"/>
      <c r="BS70" s="848"/>
      <c r="BT70" s="851"/>
      <c r="BU70" s="854"/>
      <c r="BV70" s="229"/>
      <c r="BW70" s="1767"/>
      <c r="BX70" s="1768"/>
      <c r="BY70" s="1769"/>
      <c r="BZ70" s="820"/>
      <c r="CA70" s="820"/>
      <c r="CB70" s="820"/>
      <c r="CC70" s="820"/>
      <c r="CD70" s="820"/>
      <c r="CE70" s="820"/>
      <c r="CF70" s="820"/>
      <c r="CG70" s="820"/>
      <c r="CH70" s="820"/>
      <c r="CI70" s="820"/>
      <c r="CJ70" s="820"/>
      <c r="CK70" s="820"/>
      <c r="CL70" s="820"/>
      <c r="CM70" s="820"/>
      <c r="CN70" s="820"/>
      <c r="CO70" s="820"/>
      <c r="CP70" s="820"/>
      <c r="CQ70" s="1774"/>
      <c r="CR70" s="249"/>
      <c r="CS70" s="1767"/>
      <c r="CT70" s="1768"/>
      <c r="CU70" s="1769"/>
      <c r="CV70" s="1010"/>
      <c r="CW70" s="960"/>
      <c r="CX70" s="959"/>
      <c r="CY70" s="960"/>
      <c r="CZ70" s="959"/>
      <c r="DA70" s="1010"/>
      <c r="DB70" s="1010"/>
      <c r="DC70" s="1010"/>
      <c r="DD70" s="1010"/>
      <c r="DE70" s="1010"/>
      <c r="DF70" s="1010"/>
      <c r="DG70" s="1010"/>
      <c r="DH70" s="1010"/>
      <c r="DI70" s="1010"/>
      <c r="DJ70" s="1010"/>
      <c r="DK70" s="1010"/>
      <c r="DL70" s="1010"/>
      <c r="DM70" s="1010"/>
      <c r="DN70" s="1010"/>
      <c r="DO70" s="1010"/>
      <c r="DP70" s="1010"/>
      <c r="DQ70" s="1774"/>
      <c r="DR70" s="246"/>
      <c r="DS70" s="420"/>
      <c r="DT70" s="421"/>
      <c r="DU70" s="421"/>
      <c r="DV70" s="422"/>
    </row>
    <row r="71" spans="2:126" ht="48.75" customHeight="1" x14ac:dyDescent="0.25">
      <c r="B71" s="1284"/>
      <c r="C71" s="890"/>
      <c r="D71" s="893"/>
      <c r="E71" s="896"/>
      <c r="F71" s="896"/>
      <c r="G71" s="896"/>
      <c r="H71" s="1022"/>
      <c r="I71" s="459"/>
      <c r="J71" s="904"/>
      <c r="K71" s="896"/>
      <c r="L71" s="908"/>
      <c r="M71" s="228"/>
      <c r="N71" s="911"/>
      <c r="O71" s="896"/>
      <c r="P71" s="896"/>
      <c r="Q71" s="896"/>
      <c r="R71" s="896"/>
      <c r="S71" s="908"/>
      <c r="T71" s="228"/>
      <c r="U71" s="440"/>
      <c r="V71" s="439"/>
      <c r="W71" s="439"/>
      <c r="X71" s="931"/>
      <c r="Y71" s="931"/>
      <c r="Z71" s="931"/>
      <c r="AA71" s="931"/>
      <c r="AB71" s="931"/>
      <c r="AC71" s="931"/>
      <c r="AD71" s="931"/>
      <c r="AE71" s="931"/>
      <c r="AF71" s="931"/>
      <c r="AG71" s="931"/>
      <c r="AH71" s="330">
        <f t="shared" si="154"/>
        <v>0</v>
      </c>
      <c r="AI71" s="461"/>
      <c r="AJ71" s="462">
        <v>1</v>
      </c>
      <c r="AK71" s="932"/>
      <c r="AL71" s="932"/>
      <c r="AM71" s="933"/>
      <c r="AN71" s="933"/>
      <c r="AO71" s="932"/>
      <c r="AP71" s="932"/>
      <c r="AQ71" s="444"/>
      <c r="AR71" s="432"/>
      <c r="AS71" s="450"/>
      <c r="AT71" s="451"/>
      <c r="AU71" s="452"/>
      <c r="AV71" s="230"/>
      <c r="AW71" s="866"/>
      <c r="AX71" s="869"/>
      <c r="AY71" s="872"/>
      <c r="AZ71" s="869"/>
      <c r="BA71" s="875"/>
      <c r="BB71" s="878"/>
      <c r="BD71" s="235"/>
      <c r="BE71" s="317">
        <v>0.4</v>
      </c>
      <c r="BF71" s="240" t="str">
        <f t="shared" ref="BF71" si="174">IF(ISERROR(IF(S68="R.INHERENTE
2","R. INHERENTE",(IF(BA68="R.RESIDUAL
2","R. RESIDUAL"," ")))),"",(IF(S68="R.INHERENTE
2","R. INHERENTE",(IF(BA68="R.RESIDUAL
2","R. RESIDUAL"," ")))))</f>
        <v xml:space="preserve"> </v>
      </c>
      <c r="BG71" s="237" t="str">
        <f t="shared" ref="BG71" si="175">IF(ISERROR(IF(S68="R.INHERENTE
7","R. INHERENTE",(IF(BA68="R.RESIDUAL
7","R. RESIDUAL"," ")))),"",(IF(S68="R.INHERENTE
7","R. INHERENTE",(IF(BA68="R.RESIDUAL
7","R. RESIDUAL"," ")))))</f>
        <v xml:space="preserve"> </v>
      </c>
      <c r="BH71" s="237" t="str">
        <f t="shared" ref="BH71" si="176">IF(ISERROR(IF(S68="R.INHERENTE
12","R. INHERENTE",(IF(BA68="R.RESIDUAL
12","R. RESIDUAL"," ")))),"",(IF(S68="R.INHERENTE
12","R. INHERENTE",(IF(BA68="R.RESIDUAL
12","R. RESIDUAL"," ")))))</f>
        <v xml:space="preserve"> </v>
      </c>
      <c r="BI71" s="238" t="str">
        <f t="shared" ref="BI71" si="177">IF(ISERROR(IF(S68="R.INHERENTE
17","R. INHERENTE",(IF(BA68="R.RESIDUAL
17","R. RESIDUAL"," ")))),"",(IF(S68="R.INHERENTE
17","R. INHERENTE",(IF(BA68="R.RESIDUAL
17","R. RESIDUAL"," ")))))</f>
        <v xml:space="preserve"> </v>
      </c>
      <c r="BJ71" s="239" t="str">
        <f t="shared" ref="BJ71" si="178">IF(ISERROR(IF(S68="R.INHERENTE
22","R. INHERENTE",(IF(BA68="R.RESIDUAL
22","R. RESIDUAL"," ")))),"",(IF(S68="R.INHERENTE
22","R. INHERENTE",(IF(BA68="R.RESIDUAL
22","R. RESIDUAL"," ")))))</f>
        <v>R. RESIDUAL</v>
      </c>
      <c r="BK71" s="234"/>
      <c r="BL71" s="848"/>
      <c r="BM71" s="882"/>
      <c r="BN71" s="882"/>
      <c r="BO71" s="882"/>
      <c r="BP71" s="882"/>
      <c r="BQ71" s="845"/>
      <c r="BR71" s="314"/>
      <c r="BS71" s="848"/>
      <c r="BT71" s="851"/>
      <c r="BU71" s="854"/>
      <c r="BV71" s="229"/>
      <c r="BW71" s="1767"/>
      <c r="BX71" s="1768"/>
      <c r="BY71" s="1769"/>
      <c r="BZ71" s="820"/>
      <c r="CA71" s="820"/>
      <c r="CB71" s="820"/>
      <c r="CC71" s="820"/>
      <c r="CD71" s="820"/>
      <c r="CE71" s="820"/>
      <c r="CF71" s="820"/>
      <c r="CG71" s="820"/>
      <c r="CH71" s="820"/>
      <c r="CI71" s="820"/>
      <c r="CJ71" s="820"/>
      <c r="CK71" s="820"/>
      <c r="CL71" s="820"/>
      <c r="CM71" s="820"/>
      <c r="CN71" s="820"/>
      <c r="CO71" s="820"/>
      <c r="CP71" s="820"/>
      <c r="CQ71" s="1774"/>
      <c r="CR71" s="249"/>
      <c r="CS71" s="1767"/>
      <c r="CT71" s="1768"/>
      <c r="CU71" s="1769"/>
      <c r="CV71" s="1010"/>
      <c r="CW71" s="960"/>
      <c r="CX71" s="959"/>
      <c r="CY71" s="960"/>
      <c r="CZ71" s="959"/>
      <c r="DA71" s="1010"/>
      <c r="DB71" s="1010"/>
      <c r="DC71" s="1010"/>
      <c r="DD71" s="1010"/>
      <c r="DE71" s="1010"/>
      <c r="DF71" s="1010"/>
      <c r="DG71" s="1010"/>
      <c r="DH71" s="1010"/>
      <c r="DI71" s="1010"/>
      <c r="DJ71" s="1010"/>
      <c r="DK71" s="1010"/>
      <c r="DL71" s="1010"/>
      <c r="DM71" s="1010"/>
      <c r="DN71" s="1010"/>
      <c r="DO71" s="1010"/>
      <c r="DP71" s="1010"/>
      <c r="DQ71" s="1774"/>
      <c r="DR71" s="246"/>
      <c r="DS71" s="420"/>
      <c r="DT71" s="421"/>
      <c r="DU71" s="421"/>
      <c r="DV71" s="422"/>
    </row>
    <row r="72" spans="2:126" ht="48.75" customHeight="1" thickBot="1" x14ac:dyDescent="0.3">
      <c r="B72" s="1285"/>
      <c r="C72" s="891"/>
      <c r="D72" s="894"/>
      <c r="E72" s="897"/>
      <c r="F72" s="897"/>
      <c r="G72" s="897"/>
      <c r="H72" s="1023"/>
      <c r="I72" s="460"/>
      <c r="J72" s="905"/>
      <c r="K72" s="897"/>
      <c r="L72" s="909"/>
      <c r="M72" s="228"/>
      <c r="N72" s="912"/>
      <c r="O72" s="897"/>
      <c r="P72" s="897"/>
      <c r="Q72" s="897"/>
      <c r="R72" s="897"/>
      <c r="S72" s="909"/>
      <c r="T72" s="228"/>
      <c r="U72" s="441"/>
      <c r="V72" s="442"/>
      <c r="W72" s="442"/>
      <c r="X72" s="934"/>
      <c r="Y72" s="934"/>
      <c r="Z72" s="934"/>
      <c r="AA72" s="934"/>
      <c r="AB72" s="934"/>
      <c r="AC72" s="934"/>
      <c r="AD72" s="934"/>
      <c r="AE72" s="934"/>
      <c r="AF72" s="934"/>
      <c r="AG72" s="934"/>
      <c r="AH72" s="331">
        <f t="shared" si="154"/>
        <v>0</v>
      </c>
      <c r="AI72" s="465"/>
      <c r="AJ72" s="466"/>
      <c r="AK72" s="951"/>
      <c r="AL72" s="951"/>
      <c r="AM72" s="952"/>
      <c r="AN72" s="952"/>
      <c r="AO72" s="951"/>
      <c r="AP72" s="951"/>
      <c r="AQ72" s="445"/>
      <c r="AR72" s="446"/>
      <c r="AS72" s="453"/>
      <c r="AT72" s="454"/>
      <c r="AU72" s="455"/>
      <c r="AV72" s="230"/>
      <c r="AW72" s="867"/>
      <c r="AX72" s="870"/>
      <c r="AY72" s="873"/>
      <c r="AZ72" s="870"/>
      <c r="BA72" s="876"/>
      <c r="BB72" s="879"/>
      <c r="BD72" s="235"/>
      <c r="BE72" s="318">
        <v>0.2</v>
      </c>
      <c r="BF72" s="241" t="str">
        <f t="shared" ref="BF72" si="179">IF(ISERROR(IF(S68="R.INHERENTE
1","R. INHERENTE",(IF(BA68="R.RESIDUAL
1","R. RESIDUAL"," ")))),"",(IF(S68="R.INHERENTE
1","R. INHERENTE",(IF(BA68="R.RESIDUAL
1","R. RESIDUAL"," ")))))</f>
        <v xml:space="preserve"> </v>
      </c>
      <c r="BG72" s="242" t="str">
        <f t="shared" ref="BG72" si="180">IF(ISERROR(IF(S68="R.INHERENTE
6","R. INHERENTE",(IF(BA68="R.RESIDUAL
6","R. RESIDUAL"," ")))),"",(IF(S68="R.INHERENTE
6","R. INHERENTE",(IF(BA68="R.RESIDUAL
6","R. RESIDUAL"," ")))))</f>
        <v xml:space="preserve"> </v>
      </c>
      <c r="BH72" s="243" t="str">
        <f t="shared" ref="BH72" si="181">IF(ISERROR(IF(S68="R.INHERENTE
11","R. INHERENTE",(IF(BA68="R.RESIDUAL
11","R. RESIDUAL"," ")))),"",(IF(S68="R.INHERENTE
11","R. INHERENTE",(IF(BA68="R.RESIDUAL
11","R. RESIDUAL"," ")))))</f>
        <v xml:space="preserve"> </v>
      </c>
      <c r="BI72" s="244" t="str">
        <f t="shared" ref="BI72" si="182">IF(ISERROR(IF(S68="R.INHERENTE
16","R. INHERENTE",(IF(BA68="R.RESIDUAL
16","R. RESIDUAL"," ")))),"",(IF(S68="R.INHERENTE
16","R. INHERENTE",(IF(BA68="R.RESIDUAL
16","R. RESIDUAL"," ")))))</f>
        <v xml:space="preserve"> </v>
      </c>
      <c r="BJ72" s="245" t="str">
        <f t="shared" ref="BJ72" si="183">IF(ISERROR(IF(S68="R.INHERENTE
21","R. INHERENTE",(IF(BA68="R.RESIDUAL
21","R. RESIDUAL"," ")))),"",(IF(S68="R.INHERENTE
21","R. INHERENTE",(IF(BA68="R.RESIDUAL
21","R. RESIDUAL"," ")))))</f>
        <v xml:space="preserve"> </v>
      </c>
      <c r="BK72" s="234"/>
      <c r="BL72" s="849"/>
      <c r="BM72" s="883"/>
      <c r="BN72" s="883"/>
      <c r="BO72" s="883"/>
      <c r="BP72" s="883"/>
      <c r="BQ72" s="846"/>
      <c r="BR72" s="314"/>
      <c r="BS72" s="849"/>
      <c r="BT72" s="852"/>
      <c r="BU72" s="855"/>
      <c r="BV72" s="229"/>
      <c r="BW72" s="1770"/>
      <c r="BX72" s="1771"/>
      <c r="BY72" s="1772"/>
      <c r="BZ72" s="834"/>
      <c r="CA72" s="834"/>
      <c r="CB72" s="834"/>
      <c r="CC72" s="834"/>
      <c r="CD72" s="834"/>
      <c r="CE72" s="834"/>
      <c r="CF72" s="834"/>
      <c r="CG72" s="834"/>
      <c r="CH72" s="834"/>
      <c r="CI72" s="834"/>
      <c r="CJ72" s="834"/>
      <c r="CK72" s="834"/>
      <c r="CL72" s="834"/>
      <c r="CM72" s="834"/>
      <c r="CN72" s="834"/>
      <c r="CO72" s="834"/>
      <c r="CP72" s="834"/>
      <c r="CQ72" s="1775"/>
      <c r="CR72" s="249"/>
      <c r="CS72" s="1770"/>
      <c r="CT72" s="1771"/>
      <c r="CU72" s="1772"/>
      <c r="CV72" s="1783"/>
      <c r="CW72" s="1784"/>
      <c r="CX72" s="1785"/>
      <c r="CY72" s="1784"/>
      <c r="CZ72" s="1785"/>
      <c r="DA72" s="1783"/>
      <c r="DB72" s="1783"/>
      <c r="DC72" s="1783"/>
      <c r="DD72" s="1783"/>
      <c r="DE72" s="1783"/>
      <c r="DF72" s="1783"/>
      <c r="DG72" s="1783"/>
      <c r="DH72" s="1783"/>
      <c r="DI72" s="1783"/>
      <c r="DJ72" s="1783"/>
      <c r="DK72" s="1783"/>
      <c r="DL72" s="1783"/>
      <c r="DM72" s="1783"/>
      <c r="DN72" s="1783"/>
      <c r="DO72" s="1783"/>
      <c r="DP72" s="1783"/>
      <c r="DQ72" s="1775"/>
      <c r="DR72" s="246"/>
      <c r="DS72" s="423"/>
      <c r="DT72" s="424"/>
      <c r="DU72" s="424"/>
      <c r="DV72" s="425"/>
    </row>
    <row r="73" spans="2:126" ht="18" customHeight="1" thickBot="1" x14ac:dyDescent="0.3">
      <c r="BF73" s="328">
        <v>0.2</v>
      </c>
      <c r="BG73" s="329">
        <v>0.4</v>
      </c>
      <c r="BH73" s="329">
        <v>0.60000000000000009</v>
      </c>
      <c r="BI73" s="329">
        <v>0.8</v>
      </c>
      <c r="BJ73" s="329">
        <v>1</v>
      </c>
    </row>
    <row r="74" spans="2:126" ht="48.75" customHeight="1" x14ac:dyDescent="0.25">
      <c r="B74" s="1283" t="s">
        <v>1839</v>
      </c>
      <c r="C74" s="889">
        <v>10</v>
      </c>
      <c r="D74" s="892" t="s">
        <v>942</v>
      </c>
      <c r="E74" s="895" t="s">
        <v>962</v>
      </c>
      <c r="F74" s="898" t="s">
        <v>980</v>
      </c>
      <c r="G74" s="899" t="s">
        <v>1065</v>
      </c>
      <c r="H74" s="1021" t="s">
        <v>1178</v>
      </c>
      <c r="I74" s="458" t="s">
        <v>1179</v>
      </c>
      <c r="J74" s="903" t="str">
        <f>IF(G74="","",(CONCATENATE("Posibilidad de afectación ",G74," ",H74," ",I74," ",I75," ",I76," ",I77," ",I78)))</f>
        <v xml:space="preserve">Posibilidad de afectación económica y reputacional por cobertura insuficiente de la comunicación interna, debido a desconocimiento de los canales internos de comunicación, inoportunidad en la divulgación interna de la información institucional y desconocimiento por parte de los colaboradores de los lineamientos de la Oficina Asesora de Comunicaciones.  </v>
      </c>
      <c r="K74" s="906" t="s">
        <v>802</v>
      </c>
      <c r="L74" s="907" t="s">
        <v>770</v>
      </c>
      <c r="M74" s="228"/>
      <c r="N74" s="910" t="s">
        <v>614</v>
      </c>
      <c r="O74" s="913">
        <f>IF(ISERROR(VLOOKUP($N74,Listas!$E$20:$F$24,2,FALSE)),"",(VLOOKUP($N74,Listas!$E$20:$F$24,2,FALSE)))</f>
        <v>1</v>
      </c>
      <c r="P74" s="914" t="str">
        <f>IF(ISERROR(VLOOKUP($O74,Listas!$E$3:$F$7,2,FALSE)),"",(VLOOKUP($O74,Listas!$E$3:$F$7,2,FALSE)))</f>
        <v xml:space="preserve">MUY ALTA </v>
      </c>
      <c r="Q74" s="915" t="s">
        <v>568</v>
      </c>
      <c r="R74" s="914">
        <f>IF(ISERROR(VLOOKUP($Q74,Listas!$E$28:$F$35,2,FALSE)),"",(VLOOKUP($Q74,Listas!$E$28:$F$35,2,FALSE)))</f>
        <v>1</v>
      </c>
      <c r="S74" s="916" t="str">
        <f t="shared" ref="S74" si="184">IF(O74="","",(CONCATENATE("R.INHERENTE
",(IF(AND($O74=0.2,$R74=0.2),1,(IF(AND($O74=0.2,$R74=0.4),6,(IF(AND($O74=0.2,$R74=0.6),11,(IF(AND($O74=0.2,$R74=0.8),16,(IF(AND($O74=0.2,$R74=1),21,(IF(AND($O74=0.4,$R74=0.2),2,(IF(AND($O74=0.4,$R74=0.4),7,(IF(AND($O74=0.4,$R74=0.6),12,(IF(AND($O74=0.4,$R74=0.8),17,(IF(AND($O74=0.4,$R74=1),22,(IF(AND($O74=0.6,$R74=0.2),3,(IF(AND($O74=0.6,$R74=0.4),8,(IF(AND($O74=0.6,$R74=0.6),13,(IF(AND($O74=0.6,$R74=0.8),18,(IF(AND($O74=0.6,$R74=1),23,(IF(AND($O74=0.8,$R74=0.2),4,(IF(AND($O74=0.8,$R74=0.4),9,(IF(AND($O74=0.8,$R74=0.6),14,(IF(AND($O74=0.8,$R74=0.8),19,(IF(AND($O74=0.8,$R74=1),24,(IF(AND($O74=1,$R74=0.2),5,(IF(AND($O74=1,$R74=0.4),10,(IF(AND($O74=1,$R74=0.6),15,(IF(AND($O74=1,$R74=0.8),20,(IF(AND($O74=1,$R74=1),25,"")))))))))))))))))))))))))))))))))))))))))))))))))))))</f>
        <v>R.INHERENTE
25</v>
      </c>
      <c r="T74" s="228">
        <f>+VLOOKUP($S74,Listas!$D$112:$E$136,2,FALSE)</f>
        <v>25</v>
      </c>
      <c r="U74" s="456" t="s">
        <v>1182</v>
      </c>
      <c r="V74" s="437" t="s">
        <v>702</v>
      </c>
      <c r="W74" s="437"/>
      <c r="X74" s="859">
        <v>25</v>
      </c>
      <c r="Y74" s="860"/>
      <c r="Z74" s="859"/>
      <c r="AA74" s="860"/>
      <c r="AB74" s="859"/>
      <c r="AC74" s="860"/>
      <c r="AD74" s="859"/>
      <c r="AE74" s="860"/>
      <c r="AF74" s="859">
        <v>15</v>
      </c>
      <c r="AG74" s="860"/>
      <c r="AH74" s="348">
        <f t="shared" ref="AH74:AH78" si="185">X74+Z74+AB74+AD74+AF74</f>
        <v>40</v>
      </c>
      <c r="AI74" s="326">
        <v>0.6</v>
      </c>
      <c r="AJ74" s="327"/>
      <c r="AK74" s="926" t="s">
        <v>189</v>
      </c>
      <c r="AL74" s="926"/>
      <c r="AM74" s="898" t="s">
        <v>563</v>
      </c>
      <c r="AN74" s="898"/>
      <c r="AO74" s="926" t="s">
        <v>189</v>
      </c>
      <c r="AP74" s="926"/>
      <c r="AQ74" s="443" t="s">
        <v>1185</v>
      </c>
      <c r="AR74" s="431" t="s">
        <v>806</v>
      </c>
      <c r="AS74" s="447" t="s">
        <v>1188</v>
      </c>
      <c r="AT74" s="448" t="s">
        <v>1168</v>
      </c>
      <c r="AU74" s="449" t="s">
        <v>1189</v>
      </c>
      <c r="AV74" s="248">
        <f t="shared" ref="AV74" si="186">+(IF(AND($AW74&gt;0,$AW74&lt;=0.2),0.2,(IF(AND($AW74&gt;0.2,$AW74&lt;=0.4),0.4,(IF(AND($AW74&gt;0.4,$AW74&lt;=0.6),0.6,(IF(AND($AW74&gt;0.6,$AW74&lt;=0.8),0.8,(IF($AW74&gt;0.8,1,""))))))))))</f>
        <v>0.4</v>
      </c>
      <c r="AW74" s="865">
        <f t="shared" ref="AW74" si="187">+MIN(AI74:AI78)</f>
        <v>0.252</v>
      </c>
      <c r="AX74" s="868" t="str">
        <f t="shared" si="2"/>
        <v>BAJA</v>
      </c>
      <c r="AY74" s="871">
        <f t="shared" ref="AY74" si="188">+MIN(AJ74:AJ78)</f>
        <v>1</v>
      </c>
      <c r="AZ74" s="868" t="str">
        <f t="shared" si="3"/>
        <v>MUY ALTA</v>
      </c>
      <c r="BA74" s="874" t="str">
        <f t="shared" si="4"/>
        <v>R.RESIDUAL
22</v>
      </c>
      <c r="BB74" s="877" t="s">
        <v>703</v>
      </c>
      <c r="BC74" s="248">
        <f t="shared" ref="BC74" si="189">+(IF(AND($AY74&gt;0,$AY74&lt;=0.2),0.2,(IF(AND($AY74&gt;0.2,$AY74&lt;=0.4),0.4,(IF(AND($AY74&gt;0.4,$AY74&lt;=0.6),0.6,(IF(AND($AY74&gt;0.6,$AY74&lt;=0.8),0.8,(IF($AY74&gt;0.8,1,""))))))))))</f>
        <v>1</v>
      </c>
      <c r="BD74" s="230">
        <f>+VLOOKUP($BA74,Listas!$F$112:$G$136,2,FALSE)</f>
        <v>22</v>
      </c>
      <c r="BE74" s="317">
        <v>1</v>
      </c>
      <c r="BF74" s="231" t="str">
        <f t="shared" ref="BF74" si="190">IF(ISERROR(IF(S74="R.INHERENTE
5","R. INHERENTE",(IF(BA74="R.RESIDUAL
5","R. RESIDUAL"," ")))),"",(IF(S74="R.INHERENTE
5","R. INHERENTE",(IF(BA74="R.RESIDUAL
5","R. RESIDUAL"," ")))))</f>
        <v xml:space="preserve"> </v>
      </c>
      <c r="BG74" s="232" t="str">
        <f t="shared" ref="BG74" si="191">IF(ISERROR(IF(S74="R.INHERENTE
10","R. INHERENTE",(IF(BA74="R.RESIDUAL
10","R. RESIDUAL"," ")))),"",(IF(S74="R.INHERENTE
10","R. INHERENTE",(IF(BA74="R.RESIDUAL
10","R. RESIDUAL"," ")))))</f>
        <v xml:space="preserve"> </v>
      </c>
      <c r="BH74" s="232" t="str">
        <f t="shared" ref="BH74" si="192">IF(ISERROR(IF(S74="R.INHERENTE
15","R. INHERENTE",(IF(BA74="R.RESIDUAL
15","R. RESIDUAL"," ")))),"",(IF(S74="R.INHERENTE
15","R. INHERENTE",(IF(BA74="R.RESIDUAL
15","R. RESIDUAL"," ")))))</f>
        <v xml:space="preserve"> </v>
      </c>
      <c r="BI74" s="232" t="str">
        <f t="shared" ref="BI74" si="193">IF(ISERROR(IF(S74="R.INHERENTE
20","R. INHERENTE",(IF(BA74="R.RESIDUAL
20","R. RESIDUAL"," ")))),"",(IF(S74="R.INHERENTE
20","R. INHERENTE",(IF(BA74="R.RESIDUAL
20","R. RESIDUAL"," ")))))</f>
        <v xml:space="preserve"> </v>
      </c>
      <c r="BJ74" s="233" t="str">
        <f t="shared" ref="BJ74" si="194">IF(ISERROR(IF(S74="R.INHERENTE
25","R. INHERENTE",(IF(BA74="R.RESIDUAL
25","R. RESIDUAL"," ")))),"",(IF(S74="R.INHERENTE
25","R. INHERENTE",(IF(BA74="R.RESIDUAL
25","R. RESIDUAL"," ")))))</f>
        <v>R. INHERENTE</v>
      </c>
      <c r="BK74" s="234"/>
      <c r="BL74" s="847" t="s">
        <v>1192</v>
      </c>
      <c r="BM74" s="850" t="s">
        <v>1173</v>
      </c>
      <c r="BN74" s="881">
        <v>45046</v>
      </c>
      <c r="BO74" s="881">
        <v>45290</v>
      </c>
      <c r="BP74" s="881" t="s">
        <v>1174</v>
      </c>
      <c r="BQ74" s="844"/>
      <c r="BR74" s="314"/>
      <c r="BS74" s="847" t="s">
        <v>1175</v>
      </c>
      <c r="BT74" s="850" t="s">
        <v>1176</v>
      </c>
      <c r="BU74" s="853" t="s">
        <v>1177</v>
      </c>
      <c r="BV74" s="229"/>
      <c r="BW74" s="1764" t="s">
        <v>2325</v>
      </c>
      <c r="BX74" s="1765" t="s">
        <v>2326</v>
      </c>
      <c r="BY74" s="1766" t="s">
        <v>2327</v>
      </c>
      <c r="BZ74" s="833"/>
      <c r="CA74" s="833" t="s">
        <v>189</v>
      </c>
      <c r="CB74" s="833" t="s">
        <v>189</v>
      </c>
      <c r="CC74" s="833" t="s">
        <v>189</v>
      </c>
      <c r="CD74" s="833"/>
      <c r="CE74" s="833" t="s">
        <v>189</v>
      </c>
      <c r="CF74" s="833" t="s">
        <v>189</v>
      </c>
      <c r="CG74" s="833" t="s">
        <v>189</v>
      </c>
      <c r="CH74" s="833"/>
      <c r="CI74" s="833" t="s">
        <v>39</v>
      </c>
      <c r="CJ74" s="833" t="s">
        <v>39</v>
      </c>
      <c r="CK74" s="833" t="s">
        <v>39</v>
      </c>
      <c r="CL74" s="833"/>
      <c r="CM74" s="833" t="s">
        <v>189</v>
      </c>
      <c r="CN74" s="833" t="s">
        <v>189</v>
      </c>
      <c r="CO74" s="833" t="s">
        <v>189</v>
      </c>
      <c r="CP74" s="833"/>
      <c r="CQ74" s="1773" t="s">
        <v>2328</v>
      </c>
      <c r="CR74" s="249"/>
      <c r="CS74" s="1764" t="s">
        <v>2325</v>
      </c>
      <c r="CT74" s="1765" t="s">
        <v>2326</v>
      </c>
      <c r="CU74" s="1766" t="s">
        <v>2327</v>
      </c>
      <c r="CV74" s="1780"/>
      <c r="CW74" s="1781" t="s">
        <v>39</v>
      </c>
      <c r="CX74" s="1782"/>
      <c r="CY74" s="1781"/>
      <c r="CZ74" s="1782"/>
      <c r="DA74" s="1780" t="s">
        <v>189</v>
      </c>
      <c r="DB74" s="1780" t="s">
        <v>189</v>
      </c>
      <c r="DC74" s="1780" t="s">
        <v>189</v>
      </c>
      <c r="DD74" s="1780"/>
      <c r="DE74" s="1780" t="s">
        <v>189</v>
      </c>
      <c r="DF74" s="1780" t="s">
        <v>189</v>
      </c>
      <c r="DG74" s="1780" t="s">
        <v>189</v>
      </c>
      <c r="DH74" s="1780"/>
      <c r="DI74" s="1780" t="s">
        <v>39</v>
      </c>
      <c r="DJ74" s="1780" t="s">
        <v>39</v>
      </c>
      <c r="DK74" s="1780" t="s">
        <v>39</v>
      </c>
      <c r="DL74" s="1780"/>
      <c r="DM74" s="1780" t="s">
        <v>189</v>
      </c>
      <c r="DN74" s="1780" t="s">
        <v>189</v>
      </c>
      <c r="DO74" s="1780" t="s">
        <v>189</v>
      </c>
      <c r="DP74" s="1780"/>
      <c r="DQ74" s="1773" t="s">
        <v>2334</v>
      </c>
      <c r="DR74" s="246"/>
      <c r="DS74" s="417"/>
      <c r="DT74" s="418"/>
      <c r="DU74" s="418"/>
      <c r="DV74" s="419"/>
    </row>
    <row r="75" spans="2:126" ht="48.75" customHeight="1" x14ac:dyDescent="0.25">
      <c r="B75" s="1284"/>
      <c r="C75" s="890"/>
      <c r="D75" s="893"/>
      <c r="E75" s="896"/>
      <c r="F75" s="896"/>
      <c r="G75" s="896"/>
      <c r="H75" s="1022"/>
      <c r="I75" s="459" t="s">
        <v>1180</v>
      </c>
      <c r="J75" s="904"/>
      <c r="K75" s="896"/>
      <c r="L75" s="908"/>
      <c r="M75" s="228"/>
      <c r="N75" s="911"/>
      <c r="O75" s="896"/>
      <c r="P75" s="896"/>
      <c r="Q75" s="896"/>
      <c r="R75" s="896"/>
      <c r="S75" s="908"/>
      <c r="T75" s="228"/>
      <c r="U75" s="457" t="s">
        <v>1183</v>
      </c>
      <c r="V75" s="439" t="s">
        <v>702</v>
      </c>
      <c r="W75" s="439"/>
      <c r="X75" s="825"/>
      <c r="Y75" s="826"/>
      <c r="Z75" s="825">
        <v>15</v>
      </c>
      <c r="AA75" s="826"/>
      <c r="AB75" s="825"/>
      <c r="AC75" s="826"/>
      <c r="AD75" s="825"/>
      <c r="AE75" s="826"/>
      <c r="AF75" s="825">
        <v>15</v>
      </c>
      <c r="AG75" s="826"/>
      <c r="AH75" s="330">
        <f t="shared" si="185"/>
        <v>30</v>
      </c>
      <c r="AI75" s="322">
        <v>0.42</v>
      </c>
      <c r="AJ75" s="323"/>
      <c r="AK75" s="932" t="s">
        <v>189</v>
      </c>
      <c r="AL75" s="932"/>
      <c r="AM75" s="933" t="s">
        <v>564</v>
      </c>
      <c r="AN75" s="933"/>
      <c r="AO75" s="932" t="s">
        <v>189</v>
      </c>
      <c r="AP75" s="932"/>
      <c r="AQ75" s="444" t="s">
        <v>1186</v>
      </c>
      <c r="AR75" s="432" t="s">
        <v>588</v>
      </c>
      <c r="AS75" s="450" t="s">
        <v>1190</v>
      </c>
      <c r="AT75" s="451" t="s">
        <v>1168</v>
      </c>
      <c r="AU75" s="452" t="s">
        <v>1189</v>
      </c>
      <c r="AV75" s="230"/>
      <c r="AW75" s="866"/>
      <c r="AX75" s="869"/>
      <c r="AY75" s="872"/>
      <c r="AZ75" s="869"/>
      <c r="BA75" s="875"/>
      <c r="BB75" s="878"/>
      <c r="BD75" s="235"/>
      <c r="BE75" s="317">
        <v>0.8</v>
      </c>
      <c r="BF75" s="236" t="str">
        <f t="shared" ref="BF75" si="195">IF(ISERROR(IF(S74="R.INHERENTE
4","R. INHERENTE",(IF(BA74="R.RESIDUAL
4","R. RESIDUAL"," ")))),"",(IF(S74="R.INHERENTE
4","R. INHERENTE",(IF(BA74="R.RESIDUAL
4","R. RESIDUAL"," ")))))</f>
        <v xml:space="preserve"> </v>
      </c>
      <c r="BG75" s="237" t="str">
        <f t="shared" ref="BG75" si="196">IF(ISERROR(IF(S74="R.INHERENTE
9","R. INHERENTE",(IF(BA74="R.RESIDUAL
9","R. RESIDUAL"," ")))),"",(IF(S74="R.INHERENTE
9","R. INHERENTE",(IF(BA74="R.RESIDUAL
9","R. RESIDUAL"," ")))))</f>
        <v xml:space="preserve"> </v>
      </c>
      <c r="BH75" s="238" t="str">
        <f t="shared" ref="BH75" si="197">IF(ISERROR(IF(S74="R.INHERENTE
14","R. INHERENTE",(IF(BA74="R.RESIDUAL
14","R. RESIDUAL"," ")))),"",(IF(S74="R.INHERENTE
14","R. INHERENTE",(IF(BA74="R.RESIDUAL
14","R. RESIDUAL"," ")))))</f>
        <v xml:space="preserve"> </v>
      </c>
      <c r="BI75" s="238" t="str">
        <f t="shared" ref="BI75" si="198">IF(ISERROR(IF(S74="R.INHERENTE
19","R. INHERENTE",(IF(BA74="R.RESIDUAL
19","R. RESIDUAL"," ")))),"",(IF(S74="R.INHERENTE
19","R. INHERENTE",(IF(BA74="R.RESIDUAL
19","R. RESIDUAL"," ")))))</f>
        <v xml:space="preserve"> </v>
      </c>
      <c r="BJ75" s="239" t="str">
        <f t="shared" ref="BJ75" si="199">IF(ISERROR(IF(S74="R.INHERENTE
24","R. INHERENTE",(IF(BA74="R.RESIDUAL
24","R. RESIDUAL"," ")))),"",(IF(S74="R.INHERENTE
24","R. INHERENTE",(IF(BA74="R.RESIDUAL
24","R. RESIDUAL"," ")))))</f>
        <v xml:space="preserve"> </v>
      </c>
      <c r="BK75" s="234"/>
      <c r="BL75" s="848"/>
      <c r="BM75" s="882"/>
      <c r="BN75" s="882"/>
      <c r="BO75" s="882"/>
      <c r="BP75" s="882"/>
      <c r="BQ75" s="845"/>
      <c r="BR75" s="314"/>
      <c r="BS75" s="848"/>
      <c r="BT75" s="851"/>
      <c r="BU75" s="854"/>
      <c r="BV75" s="229"/>
      <c r="BW75" s="1767"/>
      <c r="BX75" s="1768"/>
      <c r="BY75" s="1769"/>
      <c r="BZ75" s="820"/>
      <c r="CA75" s="820"/>
      <c r="CB75" s="820"/>
      <c r="CC75" s="820"/>
      <c r="CD75" s="820"/>
      <c r="CE75" s="820"/>
      <c r="CF75" s="820"/>
      <c r="CG75" s="820"/>
      <c r="CH75" s="820"/>
      <c r="CI75" s="820"/>
      <c r="CJ75" s="820"/>
      <c r="CK75" s="820"/>
      <c r="CL75" s="820"/>
      <c r="CM75" s="820"/>
      <c r="CN75" s="820"/>
      <c r="CO75" s="820"/>
      <c r="CP75" s="820"/>
      <c r="CQ75" s="1774"/>
      <c r="CR75" s="249"/>
      <c r="CS75" s="1767"/>
      <c r="CT75" s="1768"/>
      <c r="CU75" s="1769"/>
      <c r="CV75" s="1010"/>
      <c r="CW75" s="960"/>
      <c r="CX75" s="959"/>
      <c r="CY75" s="960"/>
      <c r="CZ75" s="959"/>
      <c r="DA75" s="1010"/>
      <c r="DB75" s="1010"/>
      <c r="DC75" s="1010"/>
      <c r="DD75" s="1010"/>
      <c r="DE75" s="1010"/>
      <c r="DF75" s="1010"/>
      <c r="DG75" s="1010"/>
      <c r="DH75" s="1010"/>
      <c r="DI75" s="1010"/>
      <c r="DJ75" s="1010"/>
      <c r="DK75" s="1010"/>
      <c r="DL75" s="1010"/>
      <c r="DM75" s="1010"/>
      <c r="DN75" s="1010"/>
      <c r="DO75" s="1010"/>
      <c r="DP75" s="1010"/>
      <c r="DQ75" s="1774"/>
      <c r="DR75" s="246"/>
      <c r="DS75" s="420"/>
      <c r="DT75" s="421"/>
      <c r="DU75" s="421"/>
      <c r="DV75" s="422"/>
    </row>
    <row r="76" spans="2:126" ht="48.75" customHeight="1" x14ac:dyDescent="0.25">
      <c r="B76" s="1284"/>
      <c r="C76" s="890"/>
      <c r="D76" s="893"/>
      <c r="E76" s="896"/>
      <c r="F76" s="896"/>
      <c r="G76" s="896"/>
      <c r="H76" s="1022"/>
      <c r="I76" s="459" t="s">
        <v>1181</v>
      </c>
      <c r="J76" s="904"/>
      <c r="K76" s="896"/>
      <c r="L76" s="908"/>
      <c r="M76" s="228"/>
      <c r="N76" s="911"/>
      <c r="O76" s="896"/>
      <c r="P76" s="896"/>
      <c r="Q76" s="896"/>
      <c r="R76" s="896"/>
      <c r="S76" s="908"/>
      <c r="T76" s="228"/>
      <c r="U76" s="457" t="s">
        <v>1184</v>
      </c>
      <c r="V76" s="439" t="s">
        <v>702</v>
      </c>
      <c r="W76" s="439"/>
      <c r="X76" s="825">
        <v>25</v>
      </c>
      <c r="Y76" s="826"/>
      <c r="Z76" s="825"/>
      <c r="AA76" s="826"/>
      <c r="AB76" s="825"/>
      <c r="AC76" s="826"/>
      <c r="AD76" s="825"/>
      <c r="AE76" s="826"/>
      <c r="AF76" s="825">
        <v>15</v>
      </c>
      <c r="AG76" s="826"/>
      <c r="AH76" s="330">
        <f t="shared" si="185"/>
        <v>40</v>
      </c>
      <c r="AI76" s="322">
        <v>0.252</v>
      </c>
      <c r="AJ76" s="323"/>
      <c r="AK76" s="932" t="s">
        <v>189</v>
      </c>
      <c r="AL76" s="932"/>
      <c r="AM76" s="933" t="s">
        <v>563</v>
      </c>
      <c r="AN76" s="933"/>
      <c r="AO76" s="932" t="s">
        <v>189</v>
      </c>
      <c r="AP76" s="932"/>
      <c r="AQ76" s="444" t="s">
        <v>1187</v>
      </c>
      <c r="AR76" s="432" t="s">
        <v>806</v>
      </c>
      <c r="AS76" s="463" t="s">
        <v>1191</v>
      </c>
      <c r="AT76" s="451" t="s">
        <v>1168</v>
      </c>
      <c r="AU76" s="464" t="s">
        <v>1189</v>
      </c>
      <c r="AV76" s="230"/>
      <c r="AW76" s="866"/>
      <c r="AX76" s="869"/>
      <c r="AY76" s="872"/>
      <c r="AZ76" s="869"/>
      <c r="BA76" s="875"/>
      <c r="BB76" s="878"/>
      <c r="BD76" s="235"/>
      <c r="BE76" s="317">
        <v>0.60000000000000009</v>
      </c>
      <c r="BF76" s="236" t="str">
        <f t="shared" ref="BF76" si="200">IF(ISERROR(IF(S74="R.INHERENTE
3","R. INHERENTE",(IF(BA74="R.RESIDUAL
3","R. RESIDUAL"," ")))),"",(IF(S74="R.INHERENTE
3","R. INHERENTE",(IF(BA74="R.RESIDUAL
3","R. RESIDUAL"," ")))))</f>
        <v xml:space="preserve"> </v>
      </c>
      <c r="BG76" s="237" t="str">
        <f t="shared" ref="BG76" si="201">IF(ISERROR(IF(S74="R.INHERENTE
8","R. INHERENTE",(IF(BA74="R.RESIDUAL
8","R. RESIDUAL"," ")))),"",(IF(S74="R.INHERENTE
8","R. INHERENTE",(IF(BA74="R.RESIDUAL
8","R. RESIDUAL"," ")))))</f>
        <v xml:space="preserve"> </v>
      </c>
      <c r="BH76" s="237" t="str">
        <f t="shared" ref="BH76" si="202">IF(ISERROR(IF(S74="R.INHERENTE
13","R. INHERENTE",(IF(BA74="R.RESIDUAL
13","R. RESIDUAL"," ")))),"",(IF(S74="R.INHERENTE
13","R. INHERENTE",(IF(BA74="R.RESIDUAL
13","R. RESIDUAL"," ")))))</f>
        <v xml:space="preserve"> </v>
      </c>
      <c r="BI76" s="238" t="str">
        <f t="shared" ref="BI76" si="203">IF(ISERROR(IF(S74="R.INHERENTE
18","R. INHERENTE",(IF(BA74="R.RESIDUAL
18","R. RESIDUAL"," ")))),"",(IF(S74="R.INHERENTE
18","R. INHERENTE",(IF(BA74="R.RESIDUAL
18","R. RESIDUAL"," ")))))</f>
        <v xml:space="preserve"> </v>
      </c>
      <c r="BJ76" s="239" t="str">
        <f t="shared" ref="BJ76" si="204">IF(ISERROR(IF(S74="R.INHERENTE
23","R. INHERENTE",(IF(BA74="R.RESIDUAL
23","R. RESIDUAL"," ")))),"",(IF(S74="R.INHERENTE
23","R. INHERENTE",(IF(BA74="R.RESIDUAL
23","R. RESIDUAL"," ")))))</f>
        <v xml:space="preserve"> </v>
      </c>
      <c r="BK76" s="234"/>
      <c r="BL76" s="848"/>
      <c r="BM76" s="882"/>
      <c r="BN76" s="882"/>
      <c r="BO76" s="882"/>
      <c r="BP76" s="882"/>
      <c r="BQ76" s="845"/>
      <c r="BR76" s="314"/>
      <c r="BS76" s="848"/>
      <c r="BT76" s="851"/>
      <c r="BU76" s="854"/>
      <c r="BV76" s="229"/>
      <c r="BW76" s="1767"/>
      <c r="BX76" s="1768"/>
      <c r="BY76" s="1769"/>
      <c r="BZ76" s="820"/>
      <c r="CA76" s="820"/>
      <c r="CB76" s="820"/>
      <c r="CC76" s="820"/>
      <c r="CD76" s="820"/>
      <c r="CE76" s="820"/>
      <c r="CF76" s="820"/>
      <c r="CG76" s="820"/>
      <c r="CH76" s="820"/>
      <c r="CI76" s="820"/>
      <c r="CJ76" s="820"/>
      <c r="CK76" s="820"/>
      <c r="CL76" s="820"/>
      <c r="CM76" s="820"/>
      <c r="CN76" s="820"/>
      <c r="CO76" s="820"/>
      <c r="CP76" s="820"/>
      <c r="CQ76" s="1774"/>
      <c r="CR76" s="249"/>
      <c r="CS76" s="1767"/>
      <c r="CT76" s="1768"/>
      <c r="CU76" s="1769"/>
      <c r="CV76" s="1010"/>
      <c r="CW76" s="960"/>
      <c r="CX76" s="959"/>
      <c r="CY76" s="960"/>
      <c r="CZ76" s="959"/>
      <c r="DA76" s="1010"/>
      <c r="DB76" s="1010"/>
      <c r="DC76" s="1010"/>
      <c r="DD76" s="1010"/>
      <c r="DE76" s="1010"/>
      <c r="DF76" s="1010"/>
      <c r="DG76" s="1010"/>
      <c r="DH76" s="1010"/>
      <c r="DI76" s="1010"/>
      <c r="DJ76" s="1010"/>
      <c r="DK76" s="1010"/>
      <c r="DL76" s="1010"/>
      <c r="DM76" s="1010"/>
      <c r="DN76" s="1010"/>
      <c r="DO76" s="1010"/>
      <c r="DP76" s="1010"/>
      <c r="DQ76" s="1774"/>
      <c r="DR76" s="246"/>
      <c r="DS76" s="420"/>
      <c r="DT76" s="421"/>
      <c r="DU76" s="421"/>
      <c r="DV76" s="422"/>
    </row>
    <row r="77" spans="2:126" ht="48.75" customHeight="1" x14ac:dyDescent="0.25">
      <c r="B77" s="1284"/>
      <c r="C77" s="890"/>
      <c r="D77" s="893"/>
      <c r="E77" s="896"/>
      <c r="F77" s="896"/>
      <c r="G77" s="896"/>
      <c r="H77" s="1022"/>
      <c r="I77" s="459"/>
      <c r="J77" s="904"/>
      <c r="K77" s="896"/>
      <c r="L77" s="908"/>
      <c r="M77" s="228"/>
      <c r="N77" s="911"/>
      <c r="O77" s="896"/>
      <c r="P77" s="896"/>
      <c r="Q77" s="896"/>
      <c r="R77" s="896"/>
      <c r="S77" s="908"/>
      <c r="T77" s="228"/>
      <c r="U77" s="440"/>
      <c r="V77" s="439"/>
      <c r="W77" s="439"/>
      <c r="X77" s="825"/>
      <c r="Y77" s="826"/>
      <c r="Z77" s="825"/>
      <c r="AA77" s="826"/>
      <c r="AB77" s="825"/>
      <c r="AC77" s="826"/>
      <c r="AD77" s="825"/>
      <c r="AE77" s="826"/>
      <c r="AF77" s="825"/>
      <c r="AG77" s="826"/>
      <c r="AH77" s="330">
        <f t="shared" si="185"/>
        <v>0</v>
      </c>
      <c r="AI77" s="322"/>
      <c r="AJ77" s="323">
        <v>1</v>
      </c>
      <c r="AK77" s="827"/>
      <c r="AL77" s="828"/>
      <c r="AM77" s="829"/>
      <c r="AN77" s="830"/>
      <c r="AO77" s="827"/>
      <c r="AP77" s="828"/>
      <c r="AQ77" s="444"/>
      <c r="AR77" s="432"/>
      <c r="AS77" s="450"/>
      <c r="AT77" s="451"/>
      <c r="AU77" s="452"/>
      <c r="AV77" s="230"/>
      <c r="AW77" s="866"/>
      <c r="AX77" s="869"/>
      <c r="AY77" s="872"/>
      <c r="AZ77" s="869"/>
      <c r="BA77" s="875"/>
      <c r="BB77" s="878"/>
      <c r="BD77" s="235"/>
      <c r="BE77" s="317">
        <v>0.4</v>
      </c>
      <c r="BF77" s="240" t="str">
        <f t="shared" ref="BF77" si="205">IF(ISERROR(IF(S74="R.INHERENTE
2","R. INHERENTE",(IF(BA74="R.RESIDUAL
2","R. RESIDUAL"," ")))),"",(IF(S74="R.INHERENTE
2","R. INHERENTE",(IF(BA74="R.RESIDUAL
2","R. RESIDUAL"," ")))))</f>
        <v xml:space="preserve"> </v>
      </c>
      <c r="BG77" s="237" t="str">
        <f t="shared" ref="BG77" si="206">IF(ISERROR(IF(S74="R.INHERENTE
7","R. INHERENTE",(IF(BA74="R.RESIDUAL
7","R. RESIDUAL"," ")))),"",(IF(S74="R.INHERENTE
7","R. INHERENTE",(IF(BA74="R.RESIDUAL
7","R. RESIDUAL"," ")))))</f>
        <v xml:space="preserve"> </v>
      </c>
      <c r="BH77" s="237" t="str">
        <f t="shared" ref="BH77" si="207">IF(ISERROR(IF(S74="R.INHERENTE
12","R. INHERENTE",(IF(BA74="R.RESIDUAL
12","R. RESIDUAL"," ")))),"",(IF(S74="R.INHERENTE
12","R. INHERENTE",(IF(BA74="R.RESIDUAL
12","R. RESIDUAL"," ")))))</f>
        <v xml:space="preserve"> </v>
      </c>
      <c r="BI77" s="238" t="str">
        <f t="shared" ref="BI77" si="208">IF(ISERROR(IF(S74="R.INHERENTE
17","R. INHERENTE",(IF(BA74="R.RESIDUAL
17","R. RESIDUAL"," ")))),"",(IF(S74="R.INHERENTE
17","R. INHERENTE",(IF(BA74="R.RESIDUAL
17","R. RESIDUAL"," ")))))</f>
        <v xml:space="preserve"> </v>
      </c>
      <c r="BJ77" s="239" t="str">
        <f t="shared" ref="BJ77" si="209">IF(ISERROR(IF(S74="R.INHERENTE
22","R. INHERENTE",(IF(BA74="R.RESIDUAL
22","R. RESIDUAL"," ")))),"",(IF(S74="R.INHERENTE
22","R. INHERENTE",(IF(BA74="R.RESIDUAL
22","R. RESIDUAL"," ")))))</f>
        <v>R. RESIDUAL</v>
      </c>
      <c r="BK77" s="234"/>
      <c r="BL77" s="848"/>
      <c r="BM77" s="882"/>
      <c r="BN77" s="882"/>
      <c r="BO77" s="882"/>
      <c r="BP77" s="882"/>
      <c r="BQ77" s="845"/>
      <c r="BR77" s="314"/>
      <c r="BS77" s="848"/>
      <c r="BT77" s="851"/>
      <c r="BU77" s="854"/>
      <c r="BV77" s="229"/>
      <c r="BW77" s="1767"/>
      <c r="BX77" s="1768"/>
      <c r="BY77" s="1769"/>
      <c r="BZ77" s="820"/>
      <c r="CA77" s="820"/>
      <c r="CB77" s="820"/>
      <c r="CC77" s="820"/>
      <c r="CD77" s="820"/>
      <c r="CE77" s="820"/>
      <c r="CF77" s="820"/>
      <c r="CG77" s="820"/>
      <c r="CH77" s="820"/>
      <c r="CI77" s="820"/>
      <c r="CJ77" s="820"/>
      <c r="CK77" s="820"/>
      <c r="CL77" s="820"/>
      <c r="CM77" s="820"/>
      <c r="CN77" s="820"/>
      <c r="CO77" s="820"/>
      <c r="CP77" s="820"/>
      <c r="CQ77" s="1774"/>
      <c r="CR77" s="249"/>
      <c r="CS77" s="1767"/>
      <c r="CT77" s="1768"/>
      <c r="CU77" s="1769"/>
      <c r="CV77" s="1010"/>
      <c r="CW77" s="960"/>
      <c r="CX77" s="959"/>
      <c r="CY77" s="960"/>
      <c r="CZ77" s="959"/>
      <c r="DA77" s="1010"/>
      <c r="DB77" s="1010"/>
      <c r="DC77" s="1010"/>
      <c r="DD77" s="1010"/>
      <c r="DE77" s="1010"/>
      <c r="DF77" s="1010"/>
      <c r="DG77" s="1010"/>
      <c r="DH77" s="1010"/>
      <c r="DI77" s="1010"/>
      <c r="DJ77" s="1010"/>
      <c r="DK77" s="1010"/>
      <c r="DL77" s="1010"/>
      <c r="DM77" s="1010"/>
      <c r="DN77" s="1010"/>
      <c r="DO77" s="1010"/>
      <c r="DP77" s="1010"/>
      <c r="DQ77" s="1774"/>
      <c r="DR77" s="246"/>
      <c r="DS77" s="420"/>
      <c r="DT77" s="421"/>
      <c r="DU77" s="421"/>
      <c r="DV77" s="422"/>
    </row>
    <row r="78" spans="2:126" ht="48.75" customHeight="1" thickBot="1" x14ac:dyDescent="0.3">
      <c r="B78" s="1285"/>
      <c r="C78" s="891"/>
      <c r="D78" s="894"/>
      <c r="E78" s="897"/>
      <c r="F78" s="897"/>
      <c r="G78" s="897"/>
      <c r="H78" s="1023"/>
      <c r="I78" s="460"/>
      <c r="J78" s="905"/>
      <c r="K78" s="897"/>
      <c r="L78" s="909"/>
      <c r="M78" s="228"/>
      <c r="N78" s="912"/>
      <c r="O78" s="897"/>
      <c r="P78" s="897"/>
      <c r="Q78" s="897"/>
      <c r="R78" s="897"/>
      <c r="S78" s="909"/>
      <c r="T78" s="228"/>
      <c r="U78" s="441"/>
      <c r="V78" s="442"/>
      <c r="W78" s="442"/>
      <c r="X78" s="831"/>
      <c r="Y78" s="832"/>
      <c r="Z78" s="831"/>
      <c r="AA78" s="832"/>
      <c r="AB78" s="831"/>
      <c r="AC78" s="832"/>
      <c r="AD78" s="831"/>
      <c r="AE78" s="832"/>
      <c r="AF78" s="831"/>
      <c r="AG78" s="832"/>
      <c r="AH78" s="331">
        <f t="shared" si="185"/>
        <v>0</v>
      </c>
      <c r="AI78" s="324"/>
      <c r="AJ78" s="325"/>
      <c r="AK78" s="885"/>
      <c r="AL78" s="886"/>
      <c r="AM78" s="887"/>
      <c r="AN78" s="888"/>
      <c r="AO78" s="885"/>
      <c r="AP78" s="886"/>
      <c r="AQ78" s="445"/>
      <c r="AR78" s="446"/>
      <c r="AS78" s="453"/>
      <c r="AT78" s="454"/>
      <c r="AU78" s="455"/>
      <c r="AV78" s="230"/>
      <c r="AW78" s="867"/>
      <c r="AX78" s="870"/>
      <c r="AY78" s="873"/>
      <c r="AZ78" s="870"/>
      <c r="BA78" s="876"/>
      <c r="BB78" s="879"/>
      <c r="BD78" s="235"/>
      <c r="BE78" s="318">
        <v>0.2</v>
      </c>
      <c r="BF78" s="241" t="str">
        <f t="shared" ref="BF78" si="210">IF(ISERROR(IF(S74="R.INHERENTE
1","R. INHERENTE",(IF(BA74="R.RESIDUAL
1","R. RESIDUAL"," ")))),"",(IF(S74="R.INHERENTE
1","R. INHERENTE",(IF(BA74="R.RESIDUAL
1","R. RESIDUAL"," ")))))</f>
        <v xml:space="preserve"> </v>
      </c>
      <c r="BG78" s="242" t="str">
        <f t="shared" ref="BG78" si="211">IF(ISERROR(IF(S74="R.INHERENTE
6","R. INHERENTE",(IF(BA74="R.RESIDUAL
6","R. RESIDUAL"," ")))),"",(IF(S74="R.INHERENTE
6","R. INHERENTE",(IF(BA74="R.RESIDUAL
6","R. RESIDUAL"," ")))))</f>
        <v xml:space="preserve"> </v>
      </c>
      <c r="BH78" s="243" t="str">
        <f t="shared" ref="BH78" si="212">IF(ISERROR(IF(S74="R.INHERENTE
11","R. INHERENTE",(IF(BA74="R.RESIDUAL
11","R. RESIDUAL"," ")))),"",(IF(S74="R.INHERENTE
11","R. INHERENTE",(IF(BA74="R.RESIDUAL
11","R. RESIDUAL"," ")))))</f>
        <v xml:space="preserve"> </v>
      </c>
      <c r="BI78" s="244" t="str">
        <f t="shared" ref="BI78" si="213">IF(ISERROR(IF(S74="R.INHERENTE
16","R. INHERENTE",(IF(BA74="R.RESIDUAL
16","R. RESIDUAL"," ")))),"",(IF(S74="R.INHERENTE
16","R. INHERENTE",(IF(BA74="R.RESIDUAL
16","R. RESIDUAL"," ")))))</f>
        <v xml:space="preserve"> </v>
      </c>
      <c r="BJ78" s="245" t="str">
        <f t="shared" ref="BJ78" si="214">IF(ISERROR(IF(S74="R.INHERENTE
21","R. INHERENTE",(IF(BA74="R.RESIDUAL
21","R. RESIDUAL"," ")))),"",(IF(S74="R.INHERENTE
21","R. INHERENTE",(IF(BA74="R.RESIDUAL
21","R. RESIDUAL"," ")))))</f>
        <v xml:space="preserve"> </v>
      </c>
      <c r="BK78" s="234"/>
      <c r="BL78" s="849"/>
      <c r="BM78" s="883"/>
      <c r="BN78" s="883"/>
      <c r="BO78" s="883"/>
      <c r="BP78" s="883"/>
      <c r="BQ78" s="846"/>
      <c r="BR78" s="314"/>
      <c r="BS78" s="849"/>
      <c r="BT78" s="852"/>
      <c r="BU78" s="855"/>
      <c r="BV78" s="229"/>
      <c r="BW78" s="1770"/>
      <c r="BX78" s="1771"/>
      <c r="BY78" s="1772"/>
      <c r="BZ78" s="834"/>
      <c r="CA78" s="834"/>
      <c r="CB78" s="834"/>
      <c r="CC78" s="834"/>
      <c r="CD78" s="834"/>
      <c r="CE78" s="834"/>
      <c r="CF78" s="834"/>
      <c r="CG78" s="834"/>
      <c r="CH78" s="834"/>
      <c r="CI78" s="834"/>
      <c r="CJ78" s="834"/>
      <c r="CK78" s="834"/>
      <c r="CL78" s="834"/>
      <c r="CM78" s="834"/>
      <c r="CN78" s="834"/>
      <c r="CO78" s="834"/>
      <c r="CP78" s="834"/>
      <c r="CQ78" s="1775"/>
      <c r="CR78" s="249"/>
      <c r="CS78" s="1770"/>
      <c r="CT78" s="1771"/>
      <c r="CU78" s="1772"/>
      <c r="CV78" s="1783"/>
      <c r="CW78" s="1784"/>
      <c r="CX78" s="1785"/>
      <c r="CY78" s="1784"/>
      <c r="CZ78" s="1785"/>
      <c r="DA78" s="1783"/>
      <c r="DB78" s="1783"/>
      <c r="DC78" s="1783"/>
      <c r="DD78" s="1783"/>
      <c r="DE78" s="1783"/>
      <c r="DF78" s="1783"/>
      <c r="DG78" s="1783"/>
      <c r="DH78" s="1783"/>
      <c r="DI78" s="1783"/>
      <c r="DJ78" s="1783"/>
      <c r="DK78" s="1783"/>
      <c r="DL78" s="1783"/>
      <c r="DM78" s="1783"/>
      <c r="DN78" s="1783"/>
      <c r="DO78" s="1783"/>
      <c r="DP78" s="1783"/>
      <c r="DQ78" s="1775"/>
      <c r="DR78" s="246"/>
      <c r="DS78" s="423"/>
      <c r="DT78" s="424"/>
      <c r="DU78" s="424"/>
      <c r="DV78" s="425"/>
    </row>
    <row r="79" spans="2:126" ht="18" customHeight="1" thickBot="1" x14ac:dyDescent="0.3">
      <c r="BF79" s="328">
        <v>0.2</v>
      </c>
      <c r="BG79" s="329">
        <v>0.4</v>
      </c>
      <c r="BH79" s="329">
        <v>0.60000000000000009</v>
      </c>
      <c r="BI79" s="329">
        <v>0.8</v>
      </c>
      <c r="BJ79" s="329">
        <v>1</v>
      </c>
    </row>
    <row r="80" spans="2:126" ht="48.75" customHeight="1" x14ac:dyDescent="0.25">
      <c r="B80" s="1283" t="s">
        <v>1839</v>
      </c>
      <c r="C80" s="889">
        <v>11</v>
      </c>
      <c r="D80" s="892" t="s">
        <v>943</v>
      </c>
      <c r="E80" s="895" t="s">
        <v>963</v>
      </c>
      <c r="F80" s="898" t="s">
        <v>980</v>
      </c>
      <c r="G80" s="899" t="s">
        <v>1064</v>
      </c>
      <c r="H80" s="930" t="s">
        <v>1194</v>
      </c>
      <c r="I80" s="433" t="s">
        <v>1195</v>
      </c>
      <c r="J80" s="903" t="str">
        <f>IF(G80="","",(CONCATENATE("Posibilidad de afectación ",G80," ",H80," ",I80," ",I81," ",I82," ",I83," ",I84)))</f>
        <v xml:space="preserve">Posibilidad de afectación reputacional y económica por la falta de estrategias de los paquetes instrucionales en la Subred, al no cumplir con la gestión del evento adverso y no contar con los cronogramas de implementación.   </v>
      </c>
      <c r="K80" s="906" t="s">
        <v>268</v>
      </c>
      <c r="L80" s="907" t="s">
        <v>770</v>
      </c>
      <c r="M80" s="228"/>
      <c r="N80" s="910" t="s">
        <v>611</v>
      </c>
      <c r="O80" s="913">
        <f>IF(ISERROR(VLOOKUP($N80,Listas!$E$20:$F$24,2,FALSE)),"",(VLOOKUP($N80,Listas!$E$20:$F$24,2,FALSE)))</f>
        <v>0.6</v>
      </c>
      <c r="P80" s="914" t="str">
        <f>IF(ISERROR(VLOOKUP($O80,Listas!$E$3:$F$7,2,FALSE)),"",(VLOOKUP($O80,Listas!$E$3:$F$7,2,FALSE)))</f>
        <v>MEDIA</v>
      </c>
      <c r="Q80" s="915" t="s">
        <v>572</v>
      </c>
      <c r="R80" s="914">
        <f>IF(ISERROR(VLOOKUP($Q80,Listas!$E$28:$F$35,2,FALSE)),"",(VLOOKUP($Q80,Listas!$E$28:$F$35,2,FALSE)))</f>
        <v>0.8</v>
      </c>
      <c r="S80" s="916" t="str">
        <f t="shared" ref="S80" si="215">IF(O80="","",(CONCATENATE("R.INHERENTE
",(IF(AND($O80=0.2,$R80=0.2),1,(IF(AND($O80=0.2,$R80=0.4),6,(IF(AND($O80=0.2,$R80=0.6),11,(IF(AND($O80=0.2,$R80=0.8),16,(IF(AND($O80=0.2,$R80=1),21,(IF(AND($O80=0.4,$R80=0.2),2,(IF(AND($O80=0.4,$R80=0.4),7,(IF(AND($O80=0.4,$R80=0.6),12,(IF(AND($O80=0.4,$R80=0.8),17,(IF(AND($O80=0.4,$R80=1),22,(IF(AND($O80=0.6,$R80=0.2),3,(IF(AND($O80=0.6,$R80=0.4),8,(IF(AND($O80=0.6,$R80=0.6),13,(IF(AND($O80=0.6,$R80=0.8),18,(IF(AND($O80=0.6,$R80=1),23,(IF(AND($O80=0.8,$R80=0.2),4,(IF(AND($O80=0.8,$R80=0.4),9,(IF(AND($O80=0.8,$R80=0.6),14,(IF(AND($O80=0.8,$R80=0.8),19,(IF(AND($O80=0.8,$R80=1),24,(IF(AND($O80=1,$R80=0.2),5,(IF(AND($O80=1,$R80=0.4),10,(IF(AND($O80=1,$R80=0.6),15,(IF(AND($O80=1,$R80=0.8),20,(IF(AND($O80=1,$R80=1),25,"")))))))))))))))))))))))))))))))))))))))))))))))))))))</f>
        <v>R.INHERENTE
18</v>
      </c>
      <c r="T80" s="228">
        <f>+VLOOKUP($S80,Listas!$D$112:$E$136,2,FALSE)</f>
        <v>18</v>
      </c>
      <c r="U80" s="436" t="s">
        <v>1197</v>
      </c>
      <c r="V80" s="437" t="s">
        <v>702</v>
      </c>
      <c r="W80" s="437"/>
      <c r="X80" s="859">
        <v>25</v>
      </c>
      <c r="Y80" s="860"/>
      <c r="Z80" s="859"/>
      <c r="AA80" s="860"/>
      <c r="AB80" s="859"/>
      <c r="AC80" s="860"/>
      <c r="AD80" s="859"/>
      <c r="AE80" s="860"/>
      <c r="AF80" s="859">
        <v>15</v>
      </c>
      <c r="AG80" s="860"/>
      <c r="AH80" s="348">
        <f t="shared" ref="AH80:AH84" si="216">X80+Z80+AB80+AD80+AF80</f>
        <v>40</v>
      </c>
      <c r="AI80" s="326">
        <v>0.36</v>
      </c>
      <c r="AJ80" s="327"/>
      <c r="AK80" s="926" t="s">
        <v>189</v>
      </c>
      <c r="AL80" s="926"/>
      <c r="AM80" s="898" t="s">
        <v>563</v>
      </c>
      <c r="AN80" s="898"/>
      <c r="AO80" s="926" t="s">
        <v>189</v>
      </c>
      <c r="AP80" s="926"/>
      <c r="AQ80" s="443" t="s">
        <v>1199</v>
      </c>
      <c r="AR80" s="431" t="s">
        <v>587</v>
      </c>
      <c r="AS80" s="447" t="s">
        <v>1201</v>
      </c>
      <c r="AT80" s="448" t="s">
        <v>1202</v>
      </c>
      <c r="AU80" s="449" t="s">
        <v>1203</v>
      </c>
      <c r="AV80" s="248">
        <f t="shared" ref="AV80" si="217">+(IF(AND($AW80&gt;0,$AW80&lt;=0.2),0.2,(IF(AND($AW80&gt;0.2,$AW80&lt;=0.4),0.4,(IF(AND($AW80&gt;0.4,$AW80&lt;=0.6),0.6,(IF(AND($AW80&gt;0.6,$AW80&lt;=0.8),0.8,(IF($AW80&gt;0.8,1,""))))))))))</f>
        <v>0.4</v>
      </c>
      <c r="AW80" s="865">
        <f t="shared" ref="AW80" si="218">+MIN(AI80:AI84)</f>
        <v>0.216</v>
      </c>
      <c r="AX80" s="868" t="str">
        <f t="shared" si="2"/>
        <v>BAJA</v>
      </c>
      <c r="AY80" s="871">
        <f t="shared" ref="AY80" si="219">+MIN(AJ80:AJ84)</f>
        <v>0.8</v>
      </c>
      <c r="AZ80" s="868" t="str">
        <f t="shared" si="3"/>
        <v>ALTA</v>
      </c>
      <c r="BA80" s="874" t="str">
        <f t="shared" si="4"/>
        <v>R.RESIDUAL
17</v>
      </c>
      <c r="BB80" s="877" t="s">
        <v>581</v>
      </c>
      <c r="BC80" s="248">
        <f t="shared" ref="BC80" si="220">+(IF(AND($AY80&gt;0,$AY80&lt;=0.2),0.2,(IF(AND($AY80&gt;0.2,$AY80&lt;=0.4),0.4,(IF(AND($AY80&gt;0.4,$AY80&lt;=0.6),0.6,(IF(AND($AY80&gt;0.6,$AY80&lt;=0.8),0.8,(IF($AY80&gt;0.8,1,""))))))))))</f>
        <v>0.8</v>
      </c>
      <c r="BD80" s="230">
        <f>+VLOOKUP($BA80,Listas!$F$112:$G$136,2,FALSE)</f>
        <v>17</v>
      </c>
      <c r="BE80" s="317">
        <v>1</v>
      </c>
      <c r="BF80" s="231" t="str">
        <f t="shared" ref="BF80" si="221">IF(ISERROR(IF(S80="R.INHERENTE
5","R. INHERENTE",(IF(BA80="R.RESIDUAL
5","R. RESIDUAL"," ")))),"",(IF(S80="R.INHERENTE
5","R. INHERENTE",(IF(BA80="R.RESIDUAL
5","R. RESIDUAL"," ")))))</f>
        <v xml:space="preserve"> </v>
      </c>
      <c r="BG80" s="232" t="str">
        <f t="shared" ref="BG80" si="222">IF(ISERROR(IF(S80="R.INHERENTE
10","R. INHERENTE",(IF(BA80="R.RESIDUAL
10","R. RESIDUAL"," ")))),"",(IF(S80="R.INHERENTE
10","R. INHERENTE",(IF(BA80="R.RESIDUAL
10","R. RESIDUAL"," ")))))</f>
        <v xml:space="preserve"> </v>
      </c>
      <c r="BH80" s="232" t="str">
        <f t="shared" ref="BH80" si="223">IF(ISERROR(IF(S80="R.INHERENTE
15","R. INHERENTE",(IF(BA80="R.RESIDUAL
15","R. RESIDUAL"," ")))),"",(IF(S80="R.INHERENTE
15","R. INHERENTE",(IF(BA80="R.RESIDUAL
15","R. RESIDUAL"," ")))))</f>
        <v xml:space="preserve"> </v>
      </c>
      <c r="BI80" s="232" t="str">
        <f t="shared" ref="BI80" si="224">IF(ISERROR(IF(S80="R.INHERENTE
20","R. INHERENTE",(IF(BA80="R.RESIDUAL
20","R. RESIDUAL"," ")))),"",(IF(S80="R.INHERENTE
20","R. INHERENTE",(IF(BA80="R.RESIDUAL
20","R. RESIDUAL"," ")))))</f>
        <v xml:space="preserve"> </v>
      </c>
      <c r="BJ80" s="233" t="str">
        <f t="shared" ref="BJ80" si="225">IF(ISERROR(IF(S80="R.INHERENTE
25","R. INHERENTE",(IF(BA80="R.RESIDUAL
25","R. RESIDUAL"," ")))),"",(IF(S80="R.INHERENTE
25","R. INHERENTE",(IF(BA80="R.RESIDUAL
25","R. RESIDUAL"," ")))))</f>
        <v xml:space="preserve"> </v>
      </c>
      <c r="BK80" s="234"/>
      <c r="BL80" s="927" t="s">
        <v>43</v>
      </c>
      <c r="BM80" s="850" t="s">
        <v>43</v>
      </c>
      <c r="BN80" s="881" t="s">
        <v>43</v>
      </c>
      <c r="BO80" s="881" t="s">
        <v>43</v>
      </c>
      <c r="BP80" s="884" t="s">
        <v>43</v>
      </c>
      <c r="BQ80" s="844"/>
      <c r="BR80" s="314"/>
      <c r="BS80" s="847" t="s">
        <v>1205</v>
      </c>
      <c r="BT80" s="850" t="s">
        <v>1206</v>
      </c>
      <c r="BU80" s="853" t="s">
        <v>1207</v>
      </c>
      <c r="BV80" s="229"/>
      <c r="BW80" s="1764" t="s">
        <v>2325</v>
      </c>
      <c r="BX80" s="1765" t="s">
        <v>2326</v>
      </c>
      <c r="BY80" s="1766" t="s">
        <v>2327</v>
      </c>
      <c r="BZ80" s="833"/>
      <c r="CA80" s="833" t="s">
        <v>189</v>
      </c>
      <c r="CB80" s="833" t="s">
        <v>189</v>
      </c>
      <c r="CC80" s="833" t="s">
        <v>189</v>
      </c>
      <c r="CD80" s="833"/>
      <c r="CE80" s="833" t="s">
        <v>189</v>
      </c>
      <c r="CF80" s="833" t="s">
        <v>189</v>
      </c>
      <c r="CG80" s="833" t="s">
        <v>189</v>
      </c>
      <c r="CH80" s="833"/>
      <c r="CI80" s="833" t="s">
        <v>39</v>
      </c>
      <c r="CJ80" s="833" t="s">
        <v>39</v>
      </c>
      <c r="CK80" s="833" t="s">
        <v>39</v>
      </c>
      <c r="CL80" s="833"/>
      <c r="CM80" s="833" t="s">
        <v>189</v>
      </c>
      <c r="CN80" s="833" t="s">
        <v>189</v>
      </c>
      <c r="CO80" s="833" t="s">
        <v>189</v>
      </c>
      <c r="CP80" s="833"/>
      <c r="CQ80" s="1773" t="s">
        <v>2328</v>
      </c>
      <c r="CR80" s="249"/>
      <c r="CS80" s="1764" t="s">
        <v>2325</v>
      </c>
      <c r="CT80" s="1765" t="s">
        <v>2326</v>
      </c>
      <c r="CU80" s="1766" t="s">
        <v>2327</v>
      </c>
      <c r="CV80" s="1780"/>
      <c r="CW80" s="1781" t="s">
        <v>39</v>
      </c>
      <c r="CX80" s="1782"/>
      <c r="CY80" s="1781"/>
      <c r="CZ80" s="1782"/>
      <c r="DA80" s="1780" t="s">
        <v>189</v>
      </c>
      <c r="DB80" s="1780" t="s">
        <v>189</v>
      </c>
      <c r="DC80" s="1780" t="s">
        <v>189</v>
      </c>
      <c r="DD80" s="1780"/>
      <c r="DE80" s="1780" t="s">
        <v>189</v>
      </c>
      <c r="DF80" s="1780" t="s">
        <v>189</v>
      </c>
      <c r="DG80" s="1780" t="s">
        <v>189</v>
      </c>
      <c r="DH80" s="1780"/>
      <c r="DI80" s="1780" t="s">
        <v>39</v>
      </c>
      <c r="DJ80" s="1780" t="s">
        <v>39</v>
      </c>
      <c r="DK80" s="1780" t="s">
        <v>39</v>
      </c>
      <c r="DL80" s="1780"/>
      <c r="DM80" s="1780" t="s">
        <v>189</v>
      </c>
      <c r="DN80" s="1780" t="s">
        <v>189</v>
      </c>
      <c r="DO80" s="1780" t="s">
        <v>189</v>
      </c>
      <c r="DP80" s="1780"/>
      <c r="DQ80" s="1773" t="s">
        <v>2334</v>
      </c>
      <c r="DR80" s="246"/>
      <c r="DS80" s="417"/>
      <c r="DT80" s="418"/>
      <c r="DU80" s="418"/>
      <c r="DV80" s="419"/>
    </row>
    <row r="81" spans="2:126" ht="48.75" customHeight="1" x14ac:dyDescent="0.25">
      <c r="B81" s="1284"/>
      <c r="C81" s="890"/>
      <c r="D81" s="893"/>
      <c r="E81" s="896"/>
      <c r="F81" s="896"/>
      <c r="G81" s="896"/>
      <c r="H81" s="896"/>
      <c r="I81" s="434" t="s">
        <v>1196</v>
      </c>
      <c r="J81" s="904"/>
      <c r="K81" s="896"/>
      <c r="L81" s="908"/>
      <c r="M81" s="228"/>
      <c r="N81" s="911"/>
      <c r="O81" s="896"/>
      <c r="P81" s="896"/>
      <c r="Q81" s="896"/>
      <c r="R81" s="896"/>
      <c r="S81" s="908"/>
      <c r="T81" s="228"/>
      <c r="U81" s="438" t="s">
        <v>1198</v>
      </c>
      <c r="V81" s="439" t="s">
        <v>702</v>
      </c>
      <c r="W81" s="439"/>
      <c r="X81" s="825">
        <v>25</v>
      </c>
      <c r="Y81" s="826"/>
      <c r="Z81" s="825"/>
      <c r="AA81" s="826"/>
      <c r="AB81" s="825"/>
      <c r="AC81" s="826"/>
      <c r="AD81" s="825"/>
      <c r="AE81" s="826"/>
      <c r="AF81" s="825">
        <v>15</v>
      </c>
      <c r="AG81" s="826"/>
      <c r="AH81" s="330">
        <f t="shared" si="216"/>
        <v>40</v>
      </c>
      <c r="AI81" s="322">
        <v>0.216</v>
      </c>
      <c r="AJ81" s="323"/>
      <c r="AK81" s="932" t="s">
        <v>189</v>
      </c>
      <c r="AL81" s="932"/>
      <c r="AM81" s="933" t="s">
        <v>563</v>
      </c>
      <c r="AN81" s="933"/>
      <c r="AO81" s="932" t="s">
        <v>189</v>
      </c>
      <c r="AP81" s="932"/>
      <c r="AQ81" s="444" t="s">
        <v>1200</v>
      </c>
      <c r="AR81" s="432" t="s">
        <v>588</v>
      </c>
      <c r="AS81" s="450" t="s">
        <v>1204</v>
      </c>
      <c r="AT81" s="451" t="s">
        <v>1202</v>
      </c>
      <c r="AU81" s="452" t="s">
        <v>1203</v>
      </c>
      <c r="AV81" s="230"/>
      <c r="AW81" s="866"/>
      <c r="AX81" s="869"/>
      <c r="AY81" s="872"/>
      <c r="AZ81" s="869"/>
      <c r="BA81" s="875"/>
      <c r="BB81" s="878"/>
      <c r="BD81" s="235"/>
      <c r="BE81" s="317">
        <v>0.8</v>
      </c>
      <c r="BF81" s="236" t="str">
        <f t="shared" ref="BF81" si="226">IF(ISERROR(IF(S80="R.INHERENTE
4","R. INHERENTE",(IF(BA80="R.RESIDUAL
4","R. RESIDUAL"," ")))),"",(IF(S80="R.INHERENTE
4","R. INHERENTE",(IF(BA80="R.RESIDUAL
4","R. RESIDUAL"," ")))))</f>
        <v xml:space="preserve"> </v>
      </c>
      <c r="BG81" s="237" t="str">
        <f t="shared" ref="BG81" si="227">IF(ISERROR(IF(S80="R.INHERENTE
9","R. INHERENTE",(IF(BA80="R.RESIDUAL
9","R. RESIDUAL"," ")))),"",(IF(S80="R.INHERENTE
9","R. INHERENTE",(IF(BA80="R.RESIDUAL
9","R. RESIDUAL"," ")))))</f>
        <v xml:space="preserve"> </v>
      </c>
      <c r="BH81" s="238" t="str">
        <f t="shared" ref="BH81" si="228">IF(ISERROR(IF(S80="R.INHERENTE
14","R. INHERENTE",(IF(BA80="R.RESIDUAL
14","R. RESIDUAL"," ")))),"",(IF(S80="R.INHERENTE
14","R. INHERENTE",(IF(BA80="R.RESIDUAL
14","R. RESIDUAL"," ")))))</f>
        <v xml:space="preserve"> </v>
      </c>
      <c r="BI81" s="238" t="str">
        <f t="shared" ref="BI81" si="229">IF(ISERROR(IF(S80="R.INHERENTE
19","R. INHERENTE",(IF(BA80="R.RESIDUAL
19","R. RESIDUAL"," ")))),"",(IF(S80="R.INHERENTE
19","R. INHERENTE",(IF(BA80="R.RESIDUAL
19","R. RESIDUAL"," ")))))</f>
        <v xml:space="preserve"> </v>
      </c>
      <c r="BJ81" s="239" t="str">
        <f t="shared" ref="BJ81" si="230">IF(ISERROR(IF(S80="R.INHERENTE
24","R. INHERENTE",(IF(BA80="R.RESIDUAL
24","R. RESIDUAL"," ")))),"",(IF(S80="R.INHERENTE
24","R. INHERENTE",(IF(BA80="R.RESIDUAL
24","R. RESIDUAL"," ")))))</f>
        <v xml:space="preserve"> </v>
      </c>
      <c r="BK81" s="234"/>
      <c r="BL81" s="928"/>
      <c r="BM81" s="882"/>
      <c r="BN81" s="882"/>
      <c r="BO81" s="882"/>
      <c r="BP81" s="851"/>
      <c r="BQ81" s="845"/>
      <c r="BR81" s="314"/>
      <c r="BS81" s="848"/>
      <c r="BT81" s="851"/>
      <c r="BU81" s="854"/>
      <c r="BV81" s="229"/>
      <c r="BW81" s="1767"/>
      <c r="BX81" s="1768"/>
      <c r="BY81" s="1769"/>
      <c r="BZ81" s="820"/>
      <c r="CA81" s="820"/>
      <c r="CB81" s="820"/>
      <c r="CC81" s="820"/>
      <c r="CD81" s="820"/>
      <c r="CE81" s="820"/>
      <c r="CF81" s="820"/>
      <c r="CG81" s="820"/>
      <c r="CH81" s="820"/>
      <c r="CI81" s="820"/>
      <c r="CJ81" s="820"/>
      <c r="CK81" s="820"/>
      <c r="CL81" s="820"/>
      <c r="CM81" s="820"/>
      <c r="CN81" s="820"/>
      <c r="CO81" s="820"/>
      <c r="CP81" s="820"/>
      <c r="CQ81" s="1774"/>
      <c r="CR81" s="249"/>
      <c r="CS81" s="1767"/>
      <c r="CT81" s="1768"/>
      <c r="CU81" s="1769"/>
      <c r="CV81" s="1010"/>
      <c r="CW81" s="960"/>
      <c r="CX81" s="959"/>
      <c r="CY81" s="960"/>
      <c r="CZ81" s="959"/>
      <c r="DA81" s="1010"/>
      <c r="DB81" s="1010"/>
      <c r="DC81" s="1010"/>
      <c r="DD81" s="1010"/>
      <c r="DE81" s="1010"/>
      <c r="DF81" s="1010"/>
      <c r="DG81" s="1010"/>
      <c r="DH81" s="1010"/>
      <c r="DI81" s="1010"/>
      <c r="DJ81" s="1010"/>
      <c r="DK81" s="1010"/>
      <c r="DL81" s="1010"/>
      <c r="DM81" s="1010"/>
      <c r="DN81" s="1010"/>
      <c r="DO81" s="1010"/>
      <c r="DP81" s="1010"/>
      <c r="DQ81" s="1774"/>
      <c r="DR81" s="246"/>
      <c r="DS81" s="420"/>
      <c r="DT81" s="421"/>
      <c r="DU81" s="421"/>
      <c r="DV81" s="422"/>
    </row>
    <row r="82" spans="2:126" ht="48.75" customHeight="1" x14ac:dyDescent="0.25">
      <c r="B82" s="1284"/>
      <c r="C82" s="890"/>
      <c r="D82" s="893"/>
      <c r="E82" s="896"/>
      <c r="F82" s="896"/>
      <c r="G82" s="896"/>
      <c r="H82" s="896"/>
      <c r="I82" s="434"/>
      <c r="J82" s="904"/>
      <c r="K82" s="896"/>
      <c r="L82" s="908"/>
      <c r="M82" s="228"/>
      <c r="N82" s="911"/>
      <c r="O82" s="896"/>
      <c r="P82" s="896"/>
      <c r="Q82" s="896"/>
      <c r="R82" s="896"/>
      <c r="S82" s="908"/>
      <c r="T82" s="228"/>
      <c r="U82" s="438"/>
      <c r="V82" s="439"/>
      <c r="W82" s="439"/>
      <c r="X82" s="825"/>
      <c r="Y82" s="826"/>
      <c r="Z82" s="825"/>
      <c r="AA82" s="826"/>
      <c r="AB82" s="825"/>
      <c r="AC82" s="826"/>
      <c r="AD82" s="825"/>
      <c r="AE82" s="826"/>
      <c r="AF82" s="825"/>
      <c r="AG82" s="826"/>
      <c r="AH82" s="330">
        <f t="shared" si="216"/>
        <v>0</v>
      </c>
      <c r="AI82" s="322"/>
      <c r="AJ82" s="323">
        <v>0.8</v>
      </c>
      <c r="AK82" s="827"/>
      <c r="AL82" s="828"/>
      <c r="AM82" s="829"/>
      <c r="AN82" s="830"/>
      <c r="AO82" s="827"/>
      <c r="AP82" s="828"/>
      <c r="AQ82" s="444"/>
      <c r="AR82" s="432"/>
      <c r="AS82" s="450"/>
      <c r="AT82" s="451"/>
      <c r="AU82" s="452"/>
      <c r="AV82" s="230"/>
      <c r="AW82" s="866"/>
      <c r="AX82" s="869"/>
      <c r="AY82" s="872"/>
      <c r="AZ82" s="869"/>
      <c r="BA82" s="875"/>
      <c r="BB82" s="878"/>
      <c r="BD82" s="235"/>
      <c r="BE82" s="317">
        <v>0.60000000000000009</v>
      </c>
      <c r="BF82" s="236" t="str">
        <f t="shared" ref="BF82" si="231">IF(ISERROR(IF(S80="R.INHERENTE
3","R. INHERENTE",(IF(BA80="R.RESIDUAL
3","R. RESIDUAL"," ")))),"",(IF(S80="R.INHERENTE
3","R. INHERENTE",(IF(BA80="R.RESIDUAL
3","R. RESIDUAL"," ")))))</f>
        <v xml:space="preserve"> </v>
      </c>
      <c r="BG82" s="237" t="str">
        <f t="shared" ref="BG82" si="232">IF(ISERROR(IF(S80="R.INHERENTE
8","R. INHERENTE",(IF(BA80="R.RESIDUAL
8","R. RESIDUAL"," ")))),"",(IF(S80="R.INHERENTE
8","R. INHERENTE",(IF(BA80="R.RESIDUAL
8","R. RESIDUAL"," ")))))</f>
        <v xml:space="preserve"> </v>
      </c>
      <c r="BH82" s="237" t="str">
        <f t="shared" ref="BH82" si="233">IF(ISERROR(IF(S80="R.INHERENTE
13","R. INHERENTE",(IF(BA80="R.RESIDUAL
13","R. RESIDUAL"," ")))),"",(IF(S80="R.INHERENTE
13","R. INHERENTE",(IF(BA80="R.RESIDUAL
13","R. RESIDUAL"," ")))))</f>
        <v xml:space="preserve"> </v>
      </c>
      <c r="BI82" s="238" t="str">
        <f t="shared" ref="BI82" si="234">IF(ISERROR(IF(S80="R.INHERENTE
18","R. INHERENTE",(IF(BA80="R.RESIDUAL
18","R. RESIDUAL"," ")))),"",(IF(S80="R.INHERENTE
18","R. INHERENTE",(IF(BA80="R.RESIDUAL
18","R. RESIDUAL"," ")))))</f>
        <v>R. INHERENTE</v>
      </c>
      <c r="BJ82" s="239" t="str">
        <f t="shared" ref="BJ82" si="235">IF(ISERROR(IF(S80="R.INHERENTE
23","R. INHERENTE",(IF(BA80="R.RESIDUAL
23","R. RESIDUAL"," ")))),"",(IF(S80="R.INHERENTE
23","R. INHERENTE",(IF(BA80="R.RESIDUAL
23","R. RESIDUAL"," ")))))</f>
        <v xml:space="preserve"> </v>
      </c>
      <c r="BK82" s="234"/>
      <c r="BL82" s="928"/>
      <c r="BM82" s="882"/>
      <c r="BN82" s="882"/>
      <c r="BO82" s="882"/>
      <c r="BP82" s="851"/>
      <c r="BQ82" s="845"/>
      <c r="BR82" s="314"/>
      <c r="BS82" s="848"/>
      <c r="BT82" s="851"/>
      <c r="BU82" s="854"/>
      <c r="BV82" s="229"/>
      <c r="BW82" s="1767"/>
      <c r="BX82" s="1768"/>
      <c r="BY82" s="1769"/>
      <c r="BZ82" s="820"/>
      <c r="CA82" s="820"/>
      <c r="CB82" s="820"/>
      <c r="CC82" s="820"/>
      <c r="CD82" s="820"/>
      <c r="CE82" s="820"/>
      <c r="CF82" s="820"/>
      <c r="CG82" s="820"/>
      <c r="CH82" s="820"/>
      <c r="CI82" s="820"/>
      <c r="CJ82" s="820"/>
      <c r="CK82" s="820"/>
      <c r="CL82" s="820"/>
      <c r="CM82" s="820"/>
      <c r="CN82" s="820"/>
      <c r="CO82" s="820"/>
      <c r="CP82" s="820"/>
      <c r="CQ82" s="1774"/>
      <c r="CR82" s="249"/>
      <c r="CS82" s="1767"/>
      <c r="CT82" s="1768"/>
      <c r="CU82" s="1769"/>
      <c r="CV82" s="1010"/>
      <c r="CW82" s="960"/>
      <c r="CX82" s="959"/>
      <c r="CY82" s="960"/>
      <c r="CZ82" s="959"/>
      <c r="DA82" s="1010"/>
      <c r="DB82" s="1010"/>
      <c r="DC82" s="1010"/>
      <c r="DD82" s="1010"/>
      <c r="DE82" s="1010"/>
      <c r="DF82" s="1010"/>
      <c r="DG82" s="1010"/>
      <c r="DH82" s="1010"/>
      <c r="DI82" s="1010"/>
      <c r="DJ82" s="1010"/>
      <c r="DK82" s="1010"/>
      <c r="DL82" s="1010"/>
      <c r="DM82" s="1010"/>
      <c r="DN82" s="1010"/>
      <c r="DO82" s="1010"/>
      <c r="DP82" s="1010"/>
      <c r="DQ82" s="1774"/>
      <c r="DR82" s="246"/>
      <c r="DS82" s="420"/>
      <c r="DT82" s="421"/>
      <c r="DU82" s="421"/>
      <c r="DV82" s="422"/>
    </row>
    <row r="83" spans="2:126" ht="48.75" customHeight="1" x14ac:dyDescent="0.25">
      <c r="B83" s="1284"/>
      <c r="C83" s="890"/>
      <c r="D83" s="893"/>
      <c r="E83" s="896"/>
      <c r="F83" s="896"/>
      <c r="G83" s="896"/>
      <c r="H83" s="896"/>
      <c r="I83" s="434"/>
      <c r="J83" s="904"/>
      <c r="K83" s="896"/>
      <c r="L83" s="908"/>
      <c r="M83" s="228"/>
      <c r="N83" s="911"/>
      <c r="O83" s="896"/>
      <c r="P83" s="896"/>
      <c r="Q83" s="896"/>
      <c r="R83" s="896"/>
      <c r="S83" s="908"/>
      <c r="T83" s="228"/>
      <c r="U83" s="440"/>
      <c r="V83" s="439"/>
      <c r="W83" s="439"/>
      <c r="X83" s="825"/>
      <c r="Y83" s="826"/>
      <c r="Z83" s="825"/>
      <c r="AA83" s="826"/>
      <c r="AB83" s="825"/>
      <c r="AC83" s="826"/>
      <c r="AD83" s="825"/>
      <c r="AE83" s="826"/>
      <c r="AF83" s="825"/>
      <c r="AG83" s="826"/>
      <c r="AH83" s="330">
        <f t="shared" si="216"/>
        <v>0</v>
      </c>
      <c r="AI83" s="322"/>
      <c r="AJ83" s="323"/>
      <c r="AK83" s="827"/>
      <c r="AL83" s="828"/>
      <c r="AM83" s="829"/>
      <c r="AN83" s="830"/>
      <c r="AO83" s="827"/>
      <c r="AP83" s="828"/>
      <c r="AQ83" s="444"/>
      <c r="AR83" s="432"/>
      <c r="AS83" s="450"/>
      <c r="AT83" s="451"/>
      <c r="AU83" s="452"/>
      <c r="AV83" s="230"/>
      <c r="AW83" s="866"/>
      <c r="AX83" s="869"/>
      <c r="AY83" s="872"/>
      <c r="AZ83" s="869"/>
      <c r="BA83" s="875"/>
      <c r="BB83" s="878"/>
      <c r="BD83" s="235"/>
      <c r="BE83" s="317">
        <v>0.4</v>
      </c>
      <c r="BF83" s="240" t="str">
        <f t="shared" ref="BF83" si="236">IF(ISERROR(IF(S80="R.INHERENTE
2","R. INHERENTE",(IF(BA80="R.RESIDUAL
2","R. RESIDUAL"," ")))),"",(IF(S80="R.INHERENTE
2","R. INHERENTE",(IF(BA80="R.RESIDUAL
2","R. RESIDUAL"," ")))))</f>
        <v xml:space="preserve"> </v>
      </c>
      <c r="BG83" s="237" t="str">
        <f t="shared" ref="BG83" si="237">IF(ISERROR(IF(S80="R.INHERENTE
7","R. INHERENTE",(IF(BA80="R.RESIDUAL
7","R. RESIDUAL"," ")))),"",(IF(S80="R.INHERENTE
7","R. INHERENTE",(IF(BA80="R.RESIDUAL
7","R. RESIDUAL"," ")))))</f>
        <v xml:space="preserve"> </v>
      </c>
      <c r="BH83" s="237" t="str">
        <f t="shared" ref="BH83" si="238">IF(ISERROR(IF(S80="R.INHERENTE
12","R. INHERENTE",(IF(BA80="R.RESIDUAL
12","R. RESIDUAL"," ")))),"",(IF(S80="R.INHERENTE
12","R. INHERENTE",(IF(BA80="R.RESIDUAL
12","R. RESIDUAL"," ")))))</f>
        <v xml:space="preserve"> </v>
      </c>
      <c r="BI83" s="238" t="str">
        <f t="shared" ref="BI83" si="239">IF(ISERROR(IF(S80="R.INHERENTE
17","R. INHERENTE",(IF(BA80="R.RESIDUAL
17","R. RESIDUAL"," ")))),"",(IF(S80="R.INHERENTE
17","R. INHERENTE",(IF(BA80="R.RESIDUAL
17","R. RESIDUAL"," ")))))</f>
        <v>R. RESIDUAL</v>
      </c>
      <c r="BJ83" s="239" t="str">
        <f t="shared" ref="BJ83" si="240">IF(ISERROR(IF(S80="R.INHERENTE
22","R. INHERENTE",(IF(BA80="R.RESIDUAL
22","R. RESIDUAL"," ")))),"",(IF(S80="R.INHERENTE
22","R. INHERENTE",(IF(BA80="R.RESIDUAL
22","R. RESIDUAL"," ")))))</f>
        <v xml:space="preserve"> </v>
      </c>
      <c r="BK83" s="234"/>
      <c r="BL83" s="928"/>
      <c r="BM83" s="882"/>
      <c r="BN83" s="882"/>
      <c r="BO83" s="882"/>
      <c r="BP83" s="851"/>
      <c r="BQ83" s="845"/>
      <c r="BR83" s="314"/>
      <c r="BS83" s="848"/>
      <c r="BT83" s="851"/>
      <c r="BU83" s="854"/>
      <c r="BV83" s="229"/>
      <c r="BW83" s="1767"/>
      <c r="BX83" s="1768"/>
      <c r="BY83" s="1769"/>
      <c r="BZ83" s="820"/>
      <c r="CA83" s="820"/>
      <c r="CB83" s="820"/>
      <c r="CC83" s="820"/>
      <c r="CD83" s="820"/>
      <c r="CE83" s="820"/>
      <c r="CF83" s="820"/>
      <c r="CG83" s="820"/>
      <c r="CH83" s="820"/>
      <c r="CI83" s="820"/>
      <c r="CJ83" s="820"/>
      <c r="CK83" s="820"/>
      <c r="CL83" s="820"/>
      <c r="CM83" s="820"/>
      <c r="CN83" s="820"/>
      <c r="CO83" s="820"/>
      <c r="CP83" s="820"/>
      <c r="CQ83" s="1774"/>
      <c r="CR83" s="249"/>
      <c r="CS83" s="1767"/>
      <c r="CT83" s="1768"/>
      <c r="CU83" s="1769"/>
      <c r="CV83" s="1010"/>
      <c r="CW83" s="960"/>
      <c r="CX83" s="959"/>
      <c r="CY83" s="960"/>
      <c r="CZ83" s="959"/>
      <c r="DA83" s="1010"/>
      <c r="DB83" s="1010"/>
      <c r="DC83" s="1010"/>
      <c r="DD83" s="1010"/>
      <c r="DE83" s="1010"/>
      <c r="DF83" s="1010"/>
      <c r="DG83" s="1010"/>
      <c r="DH83" s="1010"/>
      <c r="DI83" s="1010"/>
      <c r="DJ83" s="1010"/>
      <c r="DK83" s="1010"/>
      <c r="DL83" s="1010"/>
      <c r="DM83" s="1010"/>
      <c r="DN83" s="1010"/>
      <c r="DO83" s="1010"/>
      <c r="DP83" s="1010"/>
      <c r="DQ83" s="1774"/>
      <c r="DR83" s="246"/>
      <c r="DS83" s="420"/>
      <c r="DT83" s="421"/>
      <c r="DU83" s="421"/>
      <c r="DV83" s="422"/>
    </row>
    <row r="84" spans="2:126" ht="48.75" customHeight="1" thickBot="1" x14ac:dyDescent="0.3">
      <c r="B84" s="1285"/>
      <c r="C84" s="891"/>
      <c r="D84" s="894"/>
      <c r="E84" s="897"/>
      <c r="F84" s="897"/>
      <c r="G84" s="897"/>
      <c r="H84" s="897"/>
      <c r="I84" s="435"/>
      <c r="J84" s="905"/>
      <c r="K84" s="897"/>
      <c r="L84" s="909"/>
      <c r="M84" s="228"/>
      <c r="N84" s="912"/>
      <c r="O84" s="897"/>
      <c r="P84" s="897"/>
      <c r="Q84" s="897"/>
      <c r="R84" s="897"/>
      <c r="S84" s="909"/>
      <c r="T84" s="228"/>
      <c r="U84" s="441"/>
      <c r="V84" s="442"/>
      <c r="W84" s="442"/>
      <c r="X84" s="831"/>
      <c r="Y84" s="832"/>
      <c r="Z84" s="831"/>
      <c r="AA84" s="832"/>
      <c r="AB84" s="831"/>
      <c r="AC84" s="832"/>
      <c r="AD84" s="831"/>
      <c r="AE84" s="832"/>
      <c r="AF84" s="831"/>
      <c r="AG84" s="832"/>
      <c r="AH84" s="331">
        <f t="shared" si="216"/>
        <v>0</v>
      </c>
      <c r="AI84" s="324"/>
      <c r="AJ84" s="325"/>
      <c r="AK84" s="885"/>
      <c r="AL84" s="886"/>
      <c r="AM84" s="887"/>
      <c r="AN84" s="888"/>
      <c r="AO84" s="885"/>
      <c r="AP84" s="886"/>
      <c r="AQ84" s="445"/>
      <c r="AR84" s="446"/>
      <c r="AS84" s="453"/>
      <c r="AT84" s="454"/>
      <c r="AU84" s="455"/>
      <c r="AV84" s="230"/>
      <c r="AW84" s="867"/>
      <c r="AX84" s="870"/>
      <c r="AY84" s="873"/>
      <c r="AZ84" s="870"/>
      <c r="BA84" s="876"/>
      <c r="BB84" s="879"/>
      <c r="BD84" s="235"/>
      <c r="BE84" s="318">
        <v>0.2</v>
      </c>
      <c r="BF84" s="241" t="str">
        <f t="shared" ref="BF84" si="241">IF(ISERROR(IF(S80="R.INHERENTE
1","R. INHERENTE",(IF(BA80="R.RESIDUAL
1","R. RESIDUAL"," ")))),"",(IF(S80="R.INHERENTE
1","R. INHERENTE",(IF(BA80="R.RESIDUAL
1","R. RESIDUAL"," ")))))</f>
        <v xml:space="preserve"> </v>
      </c>
      <c r="BG84" s="242" t="str">
        <f t="shared" ref="BG84" si="242">IF(ISERROR(IF(S80="R.INHERENTE
6","R. INHERENTE",(IF(BA80="R.RESIDUAL
6","R. RESIDUAL"," ")))),"",(IF(S80="R.INHERENTE
6","R. INHERENTE",(IF(BA80="R.RESIDUAL
6","R. RESIDUAL"," ")))))</f>
        <v xml:space="preserve"> </v>
      </c>
      <c r="BH84" s="243" t="str">
        <f t="shared" ref="BH84" si="243">IF(ISERROR(IF(S80="R.INHERENTE
11","R. INHERENTE",(IF(BA80="R.RESIDUAL
11","R. RESIDUAL"," ")))),"",(IF(S80="R.INHERENTE
11","R. INHERENTE",(IF(BA80="R.RESIDUAL
11","R. RESIDUAL"," ")))))</f>
        <v xml:space="preserve"> </v>
      </c>
      <c r="BI84" s="244" t="str">
        <f t="shared" ref="BI84" si="244">IF(ISERROR(IF(S80="R.INHERENTE
16","R. INHERENTE",(IF(BA80="R.RESIDUAL
16","R. RESIDUAL"," ")))),"",(IF(S80="R.INHERENTE
16","R. INHERENTE",(IF(BA80="R.RESIDUAL
16","R. RESIDUAL"," ")))))</f>
        <v xml:space="preserve"> </v>
      </c>
      <c r="BJ84" s="245" t="str">
        <f t="shared" ref="BJ84" si="245">IF(ISERROR(IF(S80="R.INHERENTE
21","R. INHERENTE",(IF(BA80="R.RESIDUAL
21","R. RESIDUAL"," ")))),"",(IF(S80="R.INHERENTE
21","R. INHERENTE",(IF(BA80="R.RESIDUAL
21","R. RESIDUAL"," ")))))</f>
        <v xml:space="preserve"> </v>
      </c>
      <c r="BK84" s="234"/>
      <c r="BL84" s="929"/>
      <c r="BM84" s="883"/>
      <c r="BN84" s="883"/>
      <c r="BO84" s="883"/>
      <c r="BP84" s="852"/>
      <c r="BQ84" s="846"/>
      <c r="BR84" s="314"/>
      <c r="BS84" s="849"/>
      <c r="BT84" s="852"/>
      <c r="BU84" s="855"/>
      <c r="BV84" s="229"/>
      <c r="BW84" s="1770"/>
      <c r="BX84" s="1771"/>
      <c r="BY84" s="1772"/>
      <c r="BZ84" s="834"/>
      <c r="CA84" s="834"/>
      <c r="CB84" s="834"/>
      <c r="CC84" s="834"/>
      <c r="CD84" s="834"/>
      <c r="CE84" s="834"/>
      <c r="CF84" s="834"/>
      <c r="CG84" s="834"/>
      <c r="CH84" s="834"/>
      <c r="CI84" s="834"/>
      <c r="CJ84" s="834"/>
      <c r="CK84" s="834"/>
      <c r="CL84" s="834"/>
      <c r="CM84" s="834"/>
      <c r="CN84" s="834"/>
      <c r="CO84" s="834"/>
      <c r="CP84" s="834"/>
      <c r="CQ84" s="1775"/>
      <c r="CR84" s="249"/>
      <c r="CS84" s="1770"/>
      <c r="CT84" s="1771"/>
      <c r="CU84" s="1772"/>
      <c r="CV84" s="1783"/>
      <c r="CW84" s="1784"/>
      <c r="CX84" s="1785"/>
      <c r="CY84" s="1784"/>
      <c r="CZ84" s="1785"/>
      <c r="DA84" s="1783"/>
      <c r="DB84" s="1783"/>
      <c r="DC84" s="1783"/>
      <c r="DD84" s="1783"/>
      <c r="DE84" s="1783"/>
      <c r="DF84" s="1783"/>
      <c r="DG84" s="1783"/>
      <c r="DH84" s="1783"/>
      <c r="DI84" s="1783"/>
      <c r="DJ84" s="1783"/>
      <c r="DK84" s="1783"/>
      <c r="DL84" s="1783"/>
      <c r="DM84" s="1783"/>
      <c r="DN84" s="1783"/>
      <c r="DO84" s="1783"/>
      <c r="DP84" s="1783"/>
      <c r="DQ84" s="1775"/>
      <c r="DR84" s="246"/>
      <c r="DS84" s="423"/>
      <c r="DT84" s="424"/>
      <c r="DU84" s="424"/>
      <c r="DV84" s="425"/>
    </row>
    <row r="85" spans="2:126" ht="18" customHeight="1" thickBot="1" x14ac:dyDescent="0.3">
      <c r="BF85" s="328">
        <v>0.2</v>
      </c>
      <c r="BG85" s="329">
        <v>0.4</v>
      </c>
      <c r="BH85" s="329">
        <v>0.60000000000000009</v>
      </c>
      <c r="BI85" s="329">
        <v>0.8</v>
      </c>
      <c r="BJ85" s="329">
        <v>1</v>
      </c>
    </row>
    <row r="86" spans="2:126" ht="48.75" customHeight="1" x14ac:dyDescent="0.25">
      <c r="B86" s="1283" t="s">
        <v>1839</v>
      </c>
      <c r="C86" s="889">
        <v>12</v>
      </c>
      <c r="D86" s="892" t="s">
        <v>943</v>
      </c>
      <c r="E86" s="895" t="s">
        <v>964</v>
      </c>
      <c r="F86" s="898" t="s">
        <v>980</v>
      </c>
      <c r="G86" s="899" t="s">
        <v>1067</v>
      </c>
      <c r="H86" s="930" t="s">
        <v>1208</v>
      </c>
      <c r="I86" s="433" t="s">
        <v>1209</v>
      </c>
      <c r="J86" s="903" t="str">
        <f>IF(G86="","",(CONCATENATE("Posibilidad de afectación ",G86," ",H86," ",I86," ",I87," ",I88," ",I89," ",I90)))</f>
        <v xml:space="preserve">Posibilidad de afectación reputacional por falta de solidez en los procesos de transformación cultural, debido a que los mecanismos generados de cambio no son afianzados en la institución y a falta de ejecución de las acciones que remueven las oportunidades de mejora establecidas de la autoevaluación de acreditación.                   </v>
      </c>
      <c r="K86" s="906" t="s">
        <v>268</v>
      </c>
      <c r="L86" s="907" t="s">
        <v>770</v>
      </c>
      <c r="M86" s="228"/>
      <c r="N86" s="910" t="s">
        <v>611</v>
      </c>
      <c r="O86" s="913">
        <f>IF(ISERROR(VLOOKUP($N86,Listas!$E$20:$F$24,2,FALSE)),"",(VLOOKUP($N86,Listas!$E$20:$F$24,2,FALSE)))</f>
        <v>0.6</v>
      </c>
      <c r="P86" s="914" t="str">
        <f>IF(ISERROR(VLOOKUP($O86,Listas!$E$3:$F$7,2,FALSE)),"",(VLOOKUP($O86,Listas!$E$3:$F$7,2,FALSE)))</f>
        <v>MEDIA</v>
      </c>
      <c r="Q86" s="915" t="s">
        <v>569</v>
      </c>
      <c r="R86" s="914">
        <f>IF(ISERROR(VLOOKUP($Q86,Listas!$E$28:$F$35,2,FALSE)),"",(VLOOKUP($Q86,Listas!$E$28:$F$35,2,FALSE)))</f>
        <v>0.6</v>
      </c>
      <c r="S86" s="916" t="str">
        <f t="shared" ref="S86" si="246">IF(O86="","",(CONCATENATE("R.INHERENTE
",(IF(AND($O86=0.2,$R86=0.2),1,(IF(AND($O86=0.2,$R86=0.4),6,(IF(AND($O86=0.2,$R86=0.6),11,(IF(AND($O86=0.2,$R86=0.8),16,(IF(AND($O86=0.2,$R86=1),21,(IF(AND($O86=0.4,$R86=0.2),2,(IF(AND($O86=0.4,$R86=0.4),7,(IF(AND($O86=0.4,$R86=0.6),12,(IF(AND($O86=0.4,$R86=0.8),17,(IF(AND($O86=0.4,$R86=1),22,(IF(AND($O86=0.6,$R86=0.2),3,(IF(AND($O86=0.6,$R86=0.4),8,(IF(AND($O86=0.6,$R86=0.6),13,(IF(AND($O86=0.6,$R86=0.8),18,(IF(AND($O86=0.6,$R86=1),23,(IF(AND($O86=0.8,$R86=0.2),4,(IF(AND($O86=0.8,$R86=0.4),9,(IF(AND($O86=0.8,$R86=0.6),14,(IF(AND($O86=0.8,$R86=0.8),19,(IF(AND($O86=0.8,$R86=1),24,(IF(AND($O86=1,$R86=0.2),5,(IF(AND($O86=1,$R86=0.4),10,(IF(AND($O86=1,$R86=0.6),15,(IF(AND($O86=1,$R86=0.8),20,(IF(AND($O86=1,$R86=1),25,"")))))))))))))))))))))))))))))))))))))))))))))))))))))</f>
        <v>R.INHERENTE
13</v>
      </c>
      <c r="T86" s="228">
        <f>+VLOOKUP($S86,Listas!$D$112:$E$136,2,FALSE)</f>
        <v>13</v>
      </c>
      <c r="U86" s="436" t="s">
        <v>1212</v>
      </c>
      <c r="V86" s="437" t="s">
        <v>702</v>
      </c>
      <c r="W86" s="437"/>
      <c r="X86" s="859">
        <v>25</v>
      </c>
      <c r="Y86" s="860"/>
      <c r="Z86" s="859"/>
      <c r="AA86" s="860"/>
      <c r="AB86" s="859"/>
      <c r="AC86" s="860"/>
      <c r="AD86" s="859"/>
      <c r="AE86" s="860"/>
      <c r="AF86" s="859">
        <v>15</v>
      </c>
      <c r="AG86" s="860"/>
      <c r="AH86" s="348">
        <f t="shared" ref="AH86:AH90" si="247">X86+Z86+AB86+AD86+AF86</f>
        <v>40</v>
      </c>
      <c r="AI86" s="326">
        <v>0.36</v>
      </c>
      <c r="AJ86" s="327"/>
      <c r="AK86" s="926" t="s">
        <v>189</v>
      </c>
      <c r="AL86" s="926"/>
      <c r="AM86" s="898" t="s">
        <v>563</v>
      </c>
      <c r="AN86" s="898"/>
      <c r="AO86" s="926" t="s">
        <v>189</v>
      </c>
      <c r="AP86" s="926"/>
      <c r="AQ86" s="443" t="s">
        <v>1213</v>
      </c>
      <c r="AR86" s="431" t="s">
        <v>587</v>
      </c>
      <c r="AS86" s="447" t="s">
        <v>1215</v>
      </c>
      <c r="AT86" s="448" t="s">
        <v>1216</v>
      </c>
      <c r="AU86" s="449" t="s">
        <v>1203</v>
      </c>
      <c r="AV86" s="248">
        <f t="shared" ref="AV86" si="248">+(IF(AND($AW86&gt;0,$AW86&lt;=0.2),0.2,(IF(AND($AW86&gt;0.2,$AW86&lt;=0.4),0.4,(IF(AND($AW86&gt;0.4,$AW86&lt;=0.6),0.6,(IF(AND($AW86&gt;0.6,$AW86&lt;=0.8),0.8,(IF($AW86&gt;0.8,1,""))))))))))</f>
        <v>0.4</v>
      </c>
      <c r="AW86" s="865">
        <f t="shared" ref="AW86" si="249">+MIN(AI86:AI90)</f>
        <v>0.216</v>
      </c>
      <c r="AX86" s="868" t="str">
        <f t="shared" ref="AX86" si="250">+(IF($AV86=0.2,"MUY BAJA",(IF($AV86=0.4,"BAJA",(IF($AV86=0.6,"MEDIA",(IF($AV86=0.8,"ALTA",(IF($AV86=1,"MUY ALTA",""))))))))))</f>
        <v>BAJA</v>
      </c>
      <c r="AY86" s="871">
        <f t="shared" ref="AY86" si="251">+MIN(AJ86:AJ90)</f>
        <v>0.6</v>
      </c>
      <c r="AZ86" s="868" t="str">
        <f t="shared" ref="AZ86" si="252">+(IF($BC86=0.2,"MUY BAJA",(IF($BC86=0.4,"BAJA",(IF($BC86=0.6,"MEDIA",(IF($BC86=0.8,"ALTA",(IF($BC86=1,"MUY ALTA",""))))))))))</f>
        <v>MEDIA</v>
      </c>
      <c r="BA86" s="874" t="str">
        <f t="shared" ref="BA86" si="253">IF($AV86="","",(CONCATENATE("R.RESIDUAL
",(IF(AND($AV86=0.2,$BC86=0.2),1,(IF(AND($AV86=0.2,$BC86=0.4),6,(IF(AND($AV86=0.2,$BC86=0.6),11,(IF(AND($AV86=0.2,$BC86=0.8),16,(IF(AND($AV86=0.2,$BC86=1),21,(IF(AND($AV86=0.4,$BC86=0.2),2,(IF(AND($AV86=0.4,$BC86=0.4),7,(IF(AND($AV86=0.4,$BC86=0.6),12,(IF(AND($AV86=0.4,$BC86=0.8),17,(IF(AND($AV86=0.4,$BC86=1),22,(IF(AND($AV86=0.6,$BC86=0.2),3,(IF(AND($AV86=0.6,$BC86=0.4),8,(IF(AND($AV86=0.6,$BC86=0.6),13,(IF(AND($AV86=0.6,$BC86=0.8),18,(IF(AND($AV86=0.6,$BC86=1),23,(IF(AND($AV86=0.8,$BC86=0.2),4,(IF(AND($AV86=0.8,$BC86=0.4),9,(IF(AND($AV86=0.8,$BC86=0.6),14,(IF(AND($AV86=0.8,$BC86=0.8),19,(IF(AND($AV86=0.8,$BC86=1),24,(IF(AND($AV86=1,$BC86=0.2),5,(IF(AND($AV86=1,$BC86=0.4),10,(IF(AND($AV86=1,$BC86=0.6),15,(IF(AND($AV86=1,$BC86=0.8),20,(IF(AND($AV86=1,$BC86=1),25,"")))))))))))))))))))))))))))))))))))))))))))))))))))))</f>
        <v>R.RESIDUAL
12</v>
      </c>
      <c r="BB86" s="877" t="s">
        <v>581</v>
      </c>
      <c r="BC86" s="248">
        <f t="shared" ref="BC86" si="254">+(IF(AND($AY86&gt;0,$AY86&lt;=0.2),0.2,(IF(AND($AY86&gt;0.2,$AY86&lt;=0.4),0.4,(IF(AND($AY86&gt;0.4,$AY86&lt;=0.6),0.6,(IF(AND($AY86&gt;0.6,$AY86&lt;=0.8),0.8,(IF($AY86&gt;0.8,1,""))))))))))</f>
        <v>0.6</v>
      </c>
      <c r="BD86" s="230">
        <f>+VLOOKUP($BA86,Listas!$F$112:$G$136,2,FALSE)</f>
        <v>12</v>
      </c>
      <c r="BE86" s="317">
        <v>1</v>
      </c>
      <c r="BF86" s="231" t="str">
        <f t="shared" ref="BF86" si="255">IF(ISERROR(IF(S86="R.INHERENTE
5","R. INHERENTE",(IF(BA86="R.RESIDUAL
5","R. RESIDUAL"," ")))),"",(IF(S86="R.INHERENTE
5","R. INHERENTE",(IF(BA86="R.RESIDUAL
5","R. RESIDUAL"," ")))))</f>
        <v xml:space="preserve"> </v>
      </c>
      <c r="BG86" s="232" t="str">
        <f t="shared" ref="BG86" si="256">IF(ISERROR(IF(S86="R.INHERENTE
10","R. INHERENTE",(IF(BA86="R.RESIDUAL
10","R. RESIDUAL"," ")))),"",(IF(S86="R.INHERENTE
10","R. INHERENTE",(IF(BA86="R.RESIDUAL
10","R. RESIDUAL"," ")))))</f>
        <v xml:space="preserve"> </v>
      </c>
      <c r="BH86" s="232" t="str">
        <f t="shared" ref="BH86" si="257">IF(ISERROR(IF(S86="R.INHERENTE
15","R. INHERENTE",(IF(BA86="R.RESIDUAL
15","R. RESIDUAL"," ")))),"",(IF(S86="R.INHERENTE
15","R. INHERENTE",(IF(BA86="R.RESIDUAL
15","R. RESIDUAL"," ")))))</f>
        <v xml:space="preserve"> </v>
      </c>
      <c r="BI86" s="232" t="str">
        <f t="shared" ref="BI86" si="258">IF(ISERROR(IF(S86="R.INHERENTE
20","R. INHERENTE",(IF(BA86="R.RESIDUAL
20","R. RESIDUAL"," ")))),"",(IF(S86="R.INHERENTE
20","R. INHERENTE",(IF(BA86="R.RESIDUAL
20","R. RESIDUAL"," ")))))</f>
        <v xml:space="preserve"> </v>
      </c>
      <c r="BJ86" s="233" t="str">
        <f t="shared" ref="BJ86" si="259">IF(ISERROR(IF(S86="R.INHERENTE
25","R. INHERENTE",(IF(BA86="R.RESIDUAL
25","R. RESIDUAL"," ")))),"",(IF(S86="R.INHERENTE
25","R. INHERENTE",(IF(BA86="R.RESIDUAL
25","R. RESIDUAL"," ")))))</f>
        <v xml:space="preserve"> </v>
      </c>
      <c r="BK86" s="234"/>
      <c r="BL86" s="927" t="s">
        <v>43</v>
      </c>
      <c r="BM86" s="850" t="s">
        <v>43</v>
      </c>
      <c r="BN86" s="881" t="s">
        <v>43</v>
      </c>
      <c r="BO86" s="881" t="s">
        <v>43</v>
      </c>
      <c r="BP86" s="884" t="s">
        <v>43</v>
      </c>
      <c r="BQ86" s="844"/>
      <c r="BR86" s="314"/>
      <c r="BS86" s="847" t="s">
        <v>1217</v>
      </c>
      <c r="BT86" s="850" t="s">
        <v>1218</v>
      </c>
      <c r="BU86" s="853" t="s">
        <v>1219</v>
      </c>
      <c r="BV86" s="229"/>
      <c r="BW86" s="1764" t="s">
        <v>2325</v>
      </c>
      <c r="BX86" s="1765" t="s">
        <v>2326</v>
      </c>
      <c r="BY86" s="1766" t="s">
        <v>2327</v>
      </c>
      <c r="BZ86" s="833"/>
      <c r="CA86" s="833" t="s">
        <v>189</v>
      </c>
      <c r="CB86" s="833" t="s">
        <v>189</v>
      </c>
      <c r="CC86" s="833" t="s">
        <v>189</v>
      </c>
      <c r="CD86" s="833"/>
      <c r="CE86" s="833" t="s">
        <v>189</v>
      </c>
      <c r="CF86" s="833" t="s">
        <v>189</v>
      </c>
      <c r="CG86" s="833" t="s">
        <v>189</v>
      </c>
      <c r="CH86" s="833"/>
      <c r="CI86" s="833" t="s">
        <v>39</v>
      </c>
      <c r="CJ86" s="833" t="s">
        <v>39</v>
      </c>
      <c r="CK86" s="833" t="s">
        <v>39</v>
      </c>
      <c r="CL86" s="833"/>
      <c r="CM86" s="833" t="s">
        <v>189</v>
      </c>
      <c r="CN86" s="833" t="s">
        <v>189</v>
      </c>
      <c r="CO86" s="833" t="s">
        <v>189</v>
      </c>
      <c r="CP86" s="833"/>
      <c r="CQ86" s="1773" t="s">
        <v>2328</v>
      </c>
      <c r="CR86" s="249"/>
      <c r="CS86" s="1764" t="s">
        <v>2325</v>
      </c>
      <c r="CT86" s="1765" t="s">
        <v>2326</v>
      </c>
      <c r="CU86" s="1766" t="s">
        <v>2327</v>
      </c>
      <c r="CV86" s="1780"/>
      <c r="CW86" s="1781" t="s">
        <v>39</v>
      </c>
      <c r="CX86" s="1782"/>
      <c r="CY86" s="1781"/>
      <c r="CZ86" s="1782"/>
      <c r="DA86" s="1780" t="s">
        <v>189</v>
      </c>
      <c r="DB86" s="1780" t="s">
        <v>189</v>
      </c>
      <c r="DC86" s="1780" t="s">
        <v>189</v>
      </c>
      <c r="DD86" s="1780"/>
      <c r="DE86" s="1780" t="s">
        <v>189</v>
      </c>
      <c r="DF86" s="1780" t="s">
        <v>189</v>
      </c>
      <c r="DG86" s="1780" t="s">
        <v>189</v>
      </c>
      <c r="DH86" s="1780"/>
      <c r="DI86" s="1780" t="s">
        <v>39</v>
      </c>
      <c r="DJ86" s="1780" t="s">
        <v>39</v>
      </c>
      <c r="DK86" s="1780" t="s">
        <v>39</v>
      </c>
      <c r="DL86" s="1780"/>
      <c r="DM86" s="1780" t="s">
        <v>189</v>
      </c>
      <c r="DN86" s="1780" t="s">
        <v>189</v>
      </c>
      <c r="DO86" s="1780" t="s">
        <v>189</v>
      </c>
      <c r="DP86" s="1780"/>
      <c r="DQ86" s="1773" t="s">
        <v>2334</v>
      </c>
      <c r="DR86" s="246"/>
      <c r="DS86" s="417"/>
      <c r="DT86" s="418"/>
      <c r="DU86" s="418"/>
      <c r="DV86" s="419"/>
    </row>
    <row r="87" spans="2:126" ht="48.75" customHeight="1" x14ac:dyDescent="0.25">
      <c r="B87" s="1284"/>
      <c r="C87" s="890"/>
      <c r="D87" s="893"/>
      <c r="E87" s="896"/>
      <c r="F87" s="896"/>
      <c r="G87" s="896"/>
      <c r="H87" s="896"/>
      <c r="I87" s="434" t="s">
        <v>1210</v>
      </c>
      <c r="J87" s="904"/>
      <c r="K87" s="896"/>
      <c r="L87" s="908"/>
      <c r="M87" s="228"/>
      <c r="N87" s="911"/>
      <c r="O87" s="896"/>
      <c r="P87" s="896"/>
      <c r="Q87" s="896"/>
      <c r="R87" s="896"/>
      <c r="S87" s="908"/>
      <c r="T87" s="228"/>
      <c r="U87" s="438" t="s">
        <v>2286</v>
      </c>
      <c r="V87" s="439" t="s">
        <v>702</v>
      </c>
      <c r="W87" s="439"/>
      <c r="X87" s="825">
        <v>25</v>
      </c>
      <c r="Y87" s="826"/>
      <c r="Z87" s="825"/>
      <c r="AA87" s="826"/>
      <c r="AB87" s="825"/>
      <c r="AC87" s="826"/>
      <c r="AD87" s="825"/>
      <c r="AE87" s="826"/>
      <c r="AF87" s="825">
        <v>15</v>
      </c>
      <c r="AG87" s="826"/>
      <c r="AH87" s="330">
        <f t="shared" si="247"/>
        <v>40</v>
      </c>
      <c r="AI87" s="322">
        <v>0.216</v>
      </c>
      <c r="AJ87" s="323"/>
      <c r="AK87" s="932" t="s">
        <v>189</v>
      </c>
      <c r="AL87" s="932"/>
      <c r="AM87" s="933" t="s">
        <v>563</v>
      </c>
      <c r="AN87" s="933"/>
      <c r="AO87" s="932" t="s">
        <v>189</v>
      </c>
      <c r="AP87" s="932"/>
      <c r="AQ87" s="444" t="s">
        <v>1214</v>
      </c>
      <c r="AR87" s="432" t="s">
        <v>587</v>
      </c>
      <c r="AS87" s="450" t="s">
        <v>2285</v>
      </c>
      <c r="AT87" s="451" t="s">
        <v>1216</v>
      </c>
      <c r="AU87" s="452" t="s">
        <v>1203</v>
      </c>
      <c r="AV87" s="230"/>
      <c r="AW87" s="866"/>
      <c r="AX87" s="869"/>
      <c r="AY87" s="872"/>
      <c r="AZ87" s="869"/>
      <c r="BA87" s="875"/>
      <c r="BB87" s="878"/>
      <c r="BD87" s="235"/>
      <c r="BE87" s="317">
        <v>0.8</v>
      </c>
      <c r="BF87" s="236" t="str">
        <f t="shared" ref="BF87" si="260">IF(ISERROR(IF(S86="R.INHERENTE
4","R. INHERENTE",(IF(BA86="R.RESIDUAL
4","R. RESIDUAL"," ")))),"",(IF(S86="R.INHERENTE
4","R. INHERENTE",(IF(BA86="R.RESIDUAL
4","R. RESIDUAL"," ")))))</f>
        <v xml:space="preserve"> </v>
      </c>
      <c r="BG87" s="237" t="str">
        <f t="shared" ref="BG87" si="261">IF(ISERROR(IF(S86="R.INHERENTE
9","R. INHERENTE",(IF(BA86="R.RESIDUAL
9","R. RESIDUAL"," ")))),"",(IF(S86="R.INHERENTE
9","R. INHERENTE",(IF(BA86="R.RESIDUAL
9","R. RESIDUAL"," ")))))</f>
        <v xml:space="preserve"> </v>
      </c>
      <c r="BH87" s="238" t="str">
        <f t="shared" ref="BH87" si="262">IF(ISERROR(IF(S86="R.INHERENTE
14","R. INHERENTE",(IF(BA86="R.RESIDUAL
14","R. RESIDUAL"," ")))),"",(IF(S86="R.INHERENTE
14","R. INHERENTE",(IF(BA86="R.RESIDUAL
14","R. RESIDUAL"," ")))))</f>
        <v xml:space="preserve"> </v>
      </c>
      <c r="BI87" s="238" t="str">
        <f t="shared" ref="BI87" si="263">IF(ISERROR(IF(S86="R.INHERENTE
19","R. INHERENTE",(IF(BA86="R.RESIDUAL
19","R. RESIDUAL"," ")))),"",(IF(S86="R.INHERENTE
19","R. INHERENTE",(IF(BA86="R.RESIDUAL
19","R. RESIDUAL"," ")))))</f>
        <v xml:space="preserve"> </v>
      </c>
      <c r="BJ87" s="239" t="str">
        <f t="shared" ref="BJ87" si="264">IF(ISERROR(IF(S86="R.INHERENTE
24","R. INHERENTE",(IF(BA86="R.RESIDUAL
24","R. RESIDUAL"," ")))),"",(IF(S86="R.INHERENTE
24","R. INHERENTE",(IF(BA86="R.RESIDUAL
24","R. RESIDUAL"," ")))))</f>
        <v xml:space="preserve"> </v>
      </c>
      <c r="BK87" s="234"/>
      <c r="BL87" s="928"/>
      <c r="BM87" s="882"/>
      <c r="BN87" s="882"/>
      <c r="BO87" s="882"/>
      <c r="BP87" s="851"/>
      <c r="BQ87" s="845"/>
      <c r="BR87" s="314"/>
      <c r="BS87" s="848"/>
      <c r="BT87" s="851" t="s">
        <v>1220</v>
      </c>
      <c r="BU87" s="854"/>
      <c r="BV87" s="229"/>
      <c r="BW87" s="1767"/>
      <c r="BX87" s="1768"/>
      <c r="BY87" s="1769"/>
      <c r="BZ87" s="820"/>
      <c r="CA87" s="820"/>
      <c r="CB87" s="820"/>
      <c r="CC87" s="820"/>
      <c r="CD87" s="820"/>
      <c r="CE87" s="820"/>
      <c r="CF87" s="820"/>
      <c r="CG87" s="820"/>
      <c r="CH87" s="820"/>
      <c r="CI87" s="820"/>
      <c r="CJ87" s="820"/>
      <c r="CK87" s="820"/>
      <c r="CL87" s="820"/>
      <c r="CM87" s="820"/>
      <c r="CN87" s="820"/>
      <c r="CO87" s="820"/>
      <c r="CP87" s="820"/>
      <c r="CQ87" s="1774"/>
      <c r="CR87" s="249"/>
      <c r="CS87" s="1767"/>
      <c r="CT87" s="1768"/>
      <c r="CU87" s="1769"/>
      <c r="CV87" s="1010"/>
      <c r="CW87" s="960"/>
      <c r="CX87" s="959"/>
      <c r="CY87" s="960"/>
      <c r="CZ87" s="959"/>
      <c r="DA87" s="1010"/>
      <c r="DB87" s="1010"/>
      <c r="DC87" s="1010"/>
      <c r="DD87" s="1010"/>
      <c r="DE87" s="1010"/>
      <c r="DF87" s="1010"/>
      <c r="DG87" s="1010"/>
      <c r="DH87" s="1010"/>
      <c r="DI87" s="1010"/>
      <c r="DJ87" s="1010"/>
      <c r="DK87" s="1010"/>
      <c r="DL87" s="1010"/>
      <c r="DM87" s="1010"/>
      <c r="DN87" s="1010"/>
      <c r="DO87" s="1010"/>
      <c r="DP87" s="1010"/>
      <c r="DQ87" s="1774"/>
      <c r="DR87" s="246"/>
      <c r="DS87" s="420"/>
      <c r="DT87" s="421"/>
      <c r="DU87" s="421"/>
      <c r="DV87" s="422"/>
    </row>
    <row r="88" spans="2:126" ht="48.75" customHeight="1" x14ac:dyDescent="0.25">
      <c r="B88" s="1284"/>
      <c r="C88" s="890"/>
      <c r="D88" s="893"/>
      <c r="E88" s="896"/>
      <c r="F88" s="896"/>
      <c r="G88" s="896"/>
      <c r="H88" s="896"/>
      <c r="I88" s="434"/>
      <c r="J88" s="904"/>
      <c r="K88" s="896"/>
      <c r="L88" s="908"/>
      <c r="M88" s="228"/>
      <c r="N88" s="911"/>
      <c r="O88" s="896"/>
      <c r="P88" s="896"/>
      <c r="Q88" s="896"/>
      <c r="R88" s="896"/>
      <c r="S88" s="908"/>
      <c r="T88" s="228"/>
      <c r="U88" s="438"/>
      <c r="V88" s="439"/>
      <c r="W88" s="439"/>
      <c r="X88" s="825"/>
      <c r="Y88" s="826"/>
      <c r="Z88" s="825"/>
      <c r="AA88" s="826"/>
      <c r="AB88" s="825"/>
      <c r="AC88" s="826"/>
      <c r="AD88" s="825"/>
      <c r="AE88" s="826"/>
      <c r="AF88" s="825"/>
      <c r="AG88" s="826"/>
      <c r="AH88" s="330">
        <f t="shared" si="247"/>
        <v>0</v>
      </c>
      <c r="AI88" s="322"/>
      <c r="AJ88" s="323">
        <v>0.6</v>
      </c>
      <c r="AK88" s="827"/>
      <c r="AL88" s="828"/>
      <c r="AM88" s="829"/>
      <c r="AN88" s="830"/>
      <c r="AO88" s="827"/>
      <c r="AP88" s="828"/>
      <c r="AQ88" s="444"/>
      <c r="AR88" s="432"/>
      <c r="AS88" s="450"/>
      <c r="AT88" s="451"/>
      <c r="AU88" s="452"/>
      <c r="AV88" s="230"/>
      <c r="AW88" s="866"/>
      <c r="AX88" s="869"/>
      <c r="AY88" s="872"/>
      <c r="AZ88" s="869"/>
      <c r="BA88" s="875"/>
      <c r="BB88" s="878"/>
      <c r="BD88" s="235"/>
      <c r="BE88" s="317">
        <v>0.60000000000000009</v>
      </c>
      <c r="BF88" s="236" t="str">
        <f t="shared" ref="BF88" si="265">IF(ISERROR(IF(S86="R.INHERENTE
3","R. INHERENTE",(IF(BA86="R.RESIDUAL
3","R. RESIDUAL"," ")))),"",(IF(S86="R.INHERENTE
3","R. INHERENTE",(IF(BA86="R.RESIDUAL
3","R. RESIDUAL"," ")))))</f>
        <v xml:space="preserve"> </v>
      </c>
      <c r="BG88" s="237" t="str">
        <f t="shared" ref="BG88" si="266">IF(ISERROR(IF(S86="R.INHERENTE
8","R. INHERENTE",(IF(BA86="R.RESIDUAL
8","R. RESIDUAL"," ")))),"",(IF(S86="R.INHERENTE
8","R. INHERENTE",(IF(BA86="R.RESIDUAL
8","R. RESIDUAL"," ")))))</f>
        <v xml:space="preserve"> </v>
      </c>
      <c r="BH88" s="237" t="str">
        <f t="shared" ref="BH88" si="267">IF(ISERROR(IF(S86="R.INHERENTE
13","R. INHERENTE",(IF(BA86="R.RESIDUAL
13","R. RESIDUAL"," ")))),"",(IF(S86="R.INHERENTE
13","R. INHERENTE",(IF(BA86="R.RESIDUAL
13","R. RESIDUAL"," ")))))</f>
        <v>R. INHERENTE</v>
      </c>
      <c r="BI88" s="238" t="str">
        <f t="shared" ref="BI88" si="268">IF(ISERROR(IF(S86="R.INHERENTE
18","R. INHERENTE",(IF(BA86="R.RESIDUAL
18","R. RESIDUAL"," ")))),"",(IF(S86="R.INHERENTE
18","R. INHERENTE",(IF(BA86="R.RESIDUAL
18","R. RESIDUAL"," ")))))</f>
        <v xml:space="preserve"> </v>
      </c>
      <c r="BJ88" s="239" t="str">
        <f t="shared" ref="BJ88" si="269">IF(ISERROR(IF(S86="R.INHERENTE
23","R. INHERENTE",(IF(BA86="R.RESIDUAL
23","R. RESIDUAL"," ")))),"",(IF(S86="R.INHERENTE
23","R. INHERENTE",(IF(BA86="R.RESIDUAL
23","R. RESIDUAL"," ")))))</f>
        <v xml:space="preserve"> </v>
      </c>
      <c r="BK88" s="234"/>
      <c r="BL88" s="928"/>
      <c r="BM88" s="882"/>
      <c r="BN88" s="882"/>
      <c r="BO88" s="882"/>
      <c r="BP88" s="851"/>
      <c r="BQ88" s="845"/>
      <c r="BR88" s="314"/>
      <c r="BS88" s="848"/>
      <c r="BT88" s="851"/>
      <c r="BU88" s="854"/>
      <c r="BV88" s="229"/>
      <c r="BW88" s="1767"/>
      <c r="BX88" s="1768"/>
      <c r="BY88" s="1769"/>
      <c r="BZ88" s="820"/>
      <c r="CA88" s="820"/>
      <c r="CB88" s="820"/>
      <c r="CC88" s="820"/>
      <c r="CD88" s="820"/>
      <c r="CE88" s="820"/>
      <c r="CF88" s="820"/>
      <c r="CG88" s="820"/>
      <c r="CH88" s="820"/>
      <c r="CI88" s="820"/>
      <c r="CJ88" s="820"/>
      <c r="CK88" s="820"/>
      <c r="CL88" s="820"/>
      <c r="CM88" s="820"/>
      <c r="CN88" s="820"/>
      <c r="CO88" s="820"/>
      <c r="CP88" s="820"/>
      <c r="CQ88" s="1774"/>
      <c r="CR88" s="249"/>
      <c r="CS88" s="1767"/>
      <c r="CT88" s="1768"/>
      <c r="CU88" s="1769"/>
      <c r="CV88" s="1010"/>
      <c r="CW88" s="960"/>
      <c r="CX88" s="959"/>
      <c r="CY88" s="960"/>
      <c r="CZ88" s="959"/>
      <c r="DA88" s="1010"/>
      <c r="DB88" s="1010"/>
      <c r="DC88" s="1010"/>
      <c r="DD88" s="1010"/>
      <c r="DE88" s="1010"/>
      <c r="DF88" s="1010"/>
      <c r="DG88" s="1010"/>
      <c r="DH88" s="1010"/>
      <c r="DI88" s="1010"/>
      <c r="DJ88" s="1010"/>
      <c r="DK88" s="1010"/>
      <c r="DL88" s="1010"/>
      <c r="DM88" s="1010"/>
      <c r="DN88" s="1010"/>
      <c r="DO88" s="1010"/>
      <c r="DP88" s="1010"/>
      <c r="DQ88" s="1774"/>
      <c r="DR88" s="246"/>
      <c r="DS88" s="420"/>
      <c r="DT88" s="421"/>
      <c r="DU88" s="421"/>
      <c r="DV88" s="422"/>
    </row>
    <row r="89" spans="2:126" ht="48.75" customHeight="1" x14ac:dyDescent="0.25">
      <c r="B89" s="1284"/>
      <c r="C89" s="890"/>
      <c r="D89" s="893"/>
      <c r="E89" s="896"/>
      <c r="F89" s="896"/>
      <c r="G89" s="896"/>
      <c r="H89" s="896"/>
      <c r="I89" s="434"/>
      <c r="J89" s="904"/>
      <c r="K89" s="896"/>
      <c r="L89" s="908"/>
      <c r="M89" s="228"/>
      <c r="N89" s="911"/>
      <c r="O89" s="896"/>
      <c r="P89" s="896"/>
      <c r="Q89" s="896"/>
      <c r="R89" s="896"/>
      <c r="S89" s="908"/>
      <c r="T89" s="228"/>
      <c r="U89" s="440"/>
      <c r="V89" s="439"/>
      <c r="W89" s="439"/>
      <c r="X89" s="825"/>
      <c r="Y89" s="826"/>
      <c r="Z89" s="825"/>
      <c r="AA89" s="826"/>
      <c r="AB89" s="825"/>
      <c r="AC89" s="826"/>
      <c r="AD89" s="825"/>
      <c r="AE89" s="826"/>
      <c r="AF89" s="825"/>
      <c r="AG89" s="826"/>
      <c r="AH89" s="330">
        <f t="shared" si="247"/>
        <v>0</v>
      </c>
      <c r="AI89" s="322"/>
      <c r="AJ89" s="323"/>
      <c r="AK89" s="827"/>
      <c r="AL89" s="828"/>
      <c r="AM89" s="829"/>
      <c r="AN89" s="830"/>
      <c r="AO89" s="827"/>
      <c r="AP89" s="828"/>
      <c r="AQ89" s="444"/>
      <c r="AR89" s="432"/>
      <c r="AS89" s="450"/>
      <c r="AT89" s="451"/>
      <c r="AU89" s="452"/>
      <c r="AV89" s="230"/>
      <c r="AW89" s="866"/>
      <c r="AX89" s="869"/>
      <c r="AY89" s="872"/>
      <c r="AZ89" s="869"/>
      <c r="BA89" s="875"/>
      <c r="BB89" s="878"/>
      <c r="BD89" s="235"/>
      <c r="BE89" s="317">
        <v>0.4</v>
      </c>
      <c r="BF89" s="240" t="str">
        <f t="shared" ref="BF89" si="270">IF(ISERROR(IF(S86="R.INHERENTE
2","R. INHERENTE",(IF(BA86="R.RESIDUAL
2","R. RESIDUAL"," ")))),"",(IF(S86="R.INHERENTE
2","R. INHERENTE",(IF(BA86="R.RESIDUAL
2","R. RESIDUAL"," ")))))</f>
        <v xml:space="preserve"> </v>
      </c>
      <c r="BG89" s="237" t="str">
        <f t="shared" ref="BG89" si="271">IF(ISERROR(IF(S86="R.INHERENTE
7","R. INHERENTE",(IF(BA86="R.RESIDUAL
7","R. RESIDUAL"," ")))),"",(IF(S86="R.INHERENTE
7","R. INHERENTE",(IF(BA86="R.RESIDUAL
7","R. RESIDUAL"," ")))))</f>
        <v xml:space="preserve"> </v>
      </c>
      <c r="BH89" s="237" t="str">
        <f t="shared" ref="BH89" si="272">IF(ISERROR(IF(S86="R.INHERENTE
12","R. INHERENTE",(IF(BA86="R.RESIDUAL
12","R. RESIDUAL"," ")))),"",(IF(S86="R.INHERENTE
12","R. INHERENTE",(IF(BA86="R.RESIDUAL
12","R. RESIDUAL"," ")))))</f>
        <v>R. RESIDUAL</v>
      </c>
      <c r="BI89" s="238" t="str">
        <f t="shared" ref="BI89" si="273">IF(ISERROR(IF(S86="R.INHERENTE
17","R. INHERENTE",(IF(BA86="R.RESIDUAL
17","R. RESIDUAL"," ")))),"",(IF(S86="R.INHERENTE
17","R. INHERENTE",(IF(BA86="R.RESIDUAL
17","R. RESIDUAL"," ")))))</f>
        <v xml:space="preserve"> </v>
      </c>
      <c r="BJ89" s="239" t="str">
        <f t="shared" ref="BJ89" si="274">IF(ISERROR(IF(S86="R.INHERENTE
22","R. INHERENTE",(IF(BA86="R.RESIDUAL
22","R. RESIDUAL"," ")))),"",(IF(S86="R.INHERENTE
22","R. INHERENTE",(IF(BA86="R.RESIDUAL
22","R. RESIDUAL"," ")))))</f>
        <v xml:space="preserve"> </v>
      </c>
      <c r="BK89" s="234"/>
      <c r="BL89" s="928"/>
      <c r="BM89" s="882"/>
      <c r="BN89" s="882"/>
      <c r="BO89" s="882"/>
      <c r="BP89" s="851"/>
      <c r="BQ89" s="845"/>
      <c r="BR89" s="314"/>
      <c r="BS89" s="848"/>
      <c r="BT89" s="851"/>
      <c r="BU89" s="854"/>
      <c r="BV89" s="229"/>
      <c r="BW89" s="1767"/>
      <c r="BX89" s="1768"/>
      <c r="BY89" s="1769"/>
      <c r="BZ89" s="820"/>
      <c r="CA89" s="820"/>
      <c r="CB89" s="820"/>
      <c r="CC89" s="820"/>
      <c r="CD89" s="820"/>
      <c r="CE89" s="820"/>
      <c r="CF89" s="820"/>
      <c r="CG89" s="820"/>
      <c r="CH89" s="820"/>
      <c r="CI89" s="820"/>
      <c r="CJ89" s="820"/>
      <c r="CK89" s="820"/>
      <c r="CL89" s="820"/>
      <c r="CM89" s="820"/>
      <c r="CN89" s="820"/>
      <c r="CO89" s="820"/>
      <c r="CP89" s="820"/>
      <c r="CQ89" s="1774"/>
      <c r="CR89" s="249"/>
      <c r="CS89" s="1767"/>
      <c r="CT89" s="1768"/>
      <c r="CU89" s="1769"/>
      <c r="CV89" s="1010"/>
      <c r="CW89" s="960"/>
      <c r="CX89" s="959"/>
      <c r="CY89" s="960"/>
      <c r="CZ89" s="959"/>
      <c r="DA89" s="1010"/>
      <c r="DB89" s="1010"/>
      <c r="DC89" s="1010"/>
      <c r="DD89" s="1010"/>
      <c r="DE89" s="1010"/>
      <c r="DF89" s="1010"/>
      <c r="DG89" s="1010"/>
      <c r="DH89" s="1010"/>
      <c r="DI89" s="1010"/>
      <c r="DJ89" s="1010"/>
      <c r="DK89" s="1010"/>
      <c r="DL89" s="1010"/>
      <c r="DM89" s="1010"/>
      <c r="DN89" s="1010"/>
      <c r="DO89" s="1010"/>
      <c r="DP89" s="1010"/>
      <c r="DQ89" s="1774"/>
      <c r="DR89" s="246"/>
      <c r="DS89" s="420"/>
      <c r="DT89" s="421"/>
      <c r="DU89" s="421"/>
      <c r="DV89" s="422"/>
    </row>
    <row r="90" spans="2:126" ht="48.75" customHeight="1" thickBot="1" x14ac:dyDescent="0.3">
      <c r="B90" s="1285"/>
      <c r="C90" s="891"/>
      <c r="D90" s="894"/>
      <c r="E90" s="897"/>
      <c r="F90" s="897"/>
      <c r="G90" s="897"/>
      <c r="H90" s="897"/>
      <c r="I90" s="435" t="s">
        <v>1211</v>
      </c>
      <c r="J90" s="905"/>
      <c r="K90" s="897"/>
      <c r="L90" s="909"/>
      <c r="M90" s="228"/>
      <c r="N90" s="912"/>
      <c r="O90" s="897"/>
      <c r="P90" s="897"/>
      <c r="Q90" s="897"/>
      <c r="R90" s="897"/>
      <c r="S90" s="909"/>
      <c r="T90" s="228"/>
      <c r="U90" s="441"/>
      <c r="V90" s="442"/>
      <c r="W90" s="442"/>
      <c r="X90" s="831"/>
      <c r="Y90" s="832"/>
      <c r="Z90" s="831"/>
      <c r="AA90" s="832"/>
      <c r="AB90" s="831"/>
      <c r="AC90" s="832"/>
      <c r="AD90" s="831"/>
      <c r="AE90" s="832"/>
      <c r="AF90" s="831"/>
      <c r="AG90" s="832"/>
      <c r="AH90" s="331">
        <f t="shared" si="247"/>
        <v>0</v>
      </c>
      <c r="AI90" s="324"/>
      <c r="AJ90" s="325"/>
      <c r="AK90" s="885"/>
      <c r="AL90" s="886"/>
      <c r="AM90" s="887"/>
      <c r="AN90" s="888"/>
      <c r="AO90" s="885"/>
      <c r="AP90" s="886"/>
      <c r="AQ90" s="445"/>
      <c r="AR90" s="446"/>
      <c r="AS90" s="453"/>
      <c r="AT90" s="454"/>
      <c r="AU90" s="455"/>
      <c r="AV90" s="230"/>
      <c r="AW90" s="867"/>
      <c r="AX90" s="870"/>
      <c r="AY90" s="873"/>
      <c r="AZ90" s="870"/>
      <c r="BA90" s="876"/>
      <c r="BB90" s="879"/>
      <c r="BD90" s="235"/>
      <c r="BE90" s="318">
        <v>0.2</v>
      </c>
      <c r="BF90" s="241" t="str">
        <f t="shared" ref="BF90" si="275">IF(ISERROR(IF(S86="R.INHERENTE
1","R. INHERENTE",(IF(BA86="R.RESIDUAL
1","R. RESIDUAL"," ")))),"",(IF(S86="R.INHERENTE
1","R. INHERENTE",(IF(BA86="R.RESIDUAL
1","R. RESIDUAL"," ")))))</f>
        <v xml:space="preserve"> </v>
      </c>
      <c r="BG90" s="242" t="str">
        <f t="shared" ref="BG90" si="276">IF(ISERROR(IF(S86="R.INHERENTE
6","R. INHERENTE",(IF(BA86="R.RESIDUAL
6","R. RESIDUAL"," ")))),"",(IF(S86="R.INHERENTE
6","R. INHERENTE",(IF(BA86="R.RESIDUAL
6","R. RESIDUAL"," ")))))</f>
        <v xml:space="preserve"> </v>
      </c>
      <c r="BH90" s="243" t="str">
        <f t="shared" ref="BH90" si="277">IF(ISERROR(IF(S86="R.INHERENTE
11","R. INHERENTE",(IF(BA86="R.RESIDUAL
11","R. RESIDUAL"," ")))),"",(IF(S86="R.INHERENTE
11","R. INHERENTE",(IF(BA86="R.RESIDUAL
11","R. RESIDUAL"," ")))))</f>
        <v xml:space="preserve"> </v>
      </c>
      <c r="BI90" s="244" t="str">
        <f t="shared" ref="BI90" si="278">IF(ISERROR(IF(S86="R.INHERENTE
16","R. INHERENTE",(IF(BA86="R.RESIDUAL
16","R. RESIDUAL"," ")))),"",(IF(S86="R.INHERENTE
16","R. INHERENTE",(IF(BA86="R.RESIDUAL
16","R. RESIDUAL"," ")))))</f>
        <v xml:space="preserve"> </v>
      </c>
      <c r="BJ90" s="245" t="str">
        <f t="shared" ref="BJ90" si="279">IF(ISERROR(IF(S86="R.INHERENTE
21","R. INHERENTE",(IF(BA86="R.RESIDUAL
21","R. RESIDUAL"," ")))),"",(IF(S86="R.INHERENTE
21","R. INHERENTE",(IF(BA86="R.RESIDUAL
21","R. RESIDUAL"," ")))))</f>
        <v xml:space="preserve"> </v>
      </c>
      <c r="BK90" s="234"/>
      <c r="BL90" s="929"/>
      <c r="BM90" s="883"/>
      <c r="BN90" s="883"/>
      <c r="BO90" s="883"/>
      <c r="BP90" s="852"/>
      <c r="BQ90" s="846"/>
      <c r="BR90" s="314"/>
      <c r="BS90" s="849"/>
      <c r="BT90" s="852"/>
      <c r="BU90" s="855"/>
      <c r="BV90" s="229"/>
      <c r="BW90" s="1770"/>
      <c r="BX90" s="1771"/>
      <c r="BY90" s="1772"/>
      <c r="BZ90" s="834"/>
      <c r="CA90" s="834"/>
      <c r="CB90" s="834"/>
      <c r="CC90" s="834"/>
      <c r="CD90" s="834"/>
      <c r="CE90" s="834"/>
      <c r="CF90" s="834"/>
      <c r="CG90" s="834"/>
      <c r="CH90" s="834"/>
      <c r="CI90" s="834"/>
      <c r="CJ90" s="834"/>
      <c r="CK90" s="834"/>
      <c r="CL90" s="834"/>
      <c r="CM90" s="834"/>
      <c r="CN90" s="834"/>
      <c r="CO90" s="834"/>
      <c r="CP90" s="834"/>
      <c r="CQ90" s="1775"/>
      <c r="CR90" s="249"/>
      <c r="CS90" s="1770"/>
      <c r="CT90" s="1771"/>
      <c r="CU90" s="1772"/>
      <c r="CV90" s="1783"/>
      <c r="CW90" s="1784"/>
      <c r="CX90" s="1785"/>
      <c r="CY90" s="1784"/>
      <c r="CZ90" s="1785"/>
      <c r="DA90" s="1783"/>
      <c r="DB90" s="1783"/>
      <c r="DC90" s="1783"/>
      <c r="DD90" s="1783"/>
      <c r="DE90" s="1783"/>
      <c r="DF90" s="1783"/>
      <c r="DG90" s="1783"/>
      <c r="DH90" s="1783"/>
      <c r="DI90" s="1783"/>
      <c r="DJ90" s="1783"/>
      <c r="DK90" s="1783"/>
      <c r="DL90" s="1783"/>
      <c r="DM90" s="1783"/>
      <c r="DN90" s="1783"/>
      <c r="DO90" s="1783"/>
      <c r="DP90" s="1783"/>
      <c r="DQ90" s="1775"/>
      <c r="DR90" s="246"/>
      <c r="DS90" s="423"/>
      <c r="DT90" s="424"/>
      <c r="DU90" s="424"/>
      <c r="DV90" s="425"/>
    </row>
    <row r="91" spans="2:126" ht="18" customHeight="1" thickBot="1" x14ac:dyDescent="0.3">
      <c r="BF91" s="328">
        <v>0.2</v>
      </c>
      <c r="BG91" s="329">
        <v>0.4</v>
      </c>
      <c r="BH91" s="329">
        <v>0.60000000000000009</v>
      </c>
      <c r="BI91" s="329">
        <v>0.8</v>
      </c>
      <c r="BJ91" s="329">
        <v>1</v>
      </c>
    </row>
    <row r="92" spans="2:126" ht="48.75" customHeight="1" x14ac:dyDescent="0.25">
      <c r="B92" s="1283" t="s">
        <v>1839</v>
      </c>
      <c r="C92" s="889">
        <v>13</v>
      </c>
      <c r="D92" s="892" t="s">
        <v>943</v>
      </c>
      <c r="E92" s="895" t="s">
        <v>963</v>
      </c>
      <c r="F92" s="898" t="s">
        <v>984</v>
      </c>
      <c r="G92" s="971" t="s">
        <v>1064</v>
      </c>
      <c r="H92" s="930" t="s">
        <v>1221</v>
      </c>
      <c r="I92" s="433" t="s">
        <v>1222</v>
      </c>
      <c r="J92" s="903" t="str">
        <f>IF(G92="","",(CONCATENATE("Posibilidad de afectación ",G92," ",H92," ",I92," ",I93," ",I94," ",I95," ",I96)))</f>
        <v xml:space="preserve">Posibilidad de afectación reputacional y económica por falta de autocontrol y autogestión de los procesos para el desarrollo de las acciones establecidas en el Pamec de la vigencia, a falta del seguimiento oportuno y socialización a los responsables del cumplimiento de las acciones.   </v>
      </c>
      <c r="K92" s="906" t="s">
        <v>268</v>
      </c>
      <c r="L92" s="907" t="s">
        <v>770</v>
      </c>
      <c r="M92" s="228"/>
      <c r="N92" s="910" t="s">
        <v>611</v>
      </c>
      <c r="O92" s="913">
        <f>IF(ISERROR(VLOOKUP($N92,Listas!$E$20:$F$24,2,FALSE)),"",(VLOOKUP($N92,Listas!$E$20:$F$24,2,FALSE)))</f>
        <v>0.6</v>
      </c>
      <c r="P92" s="914" t="str">
        <f>IF(ISERROR(VLOOKUP($O92,Listas!$E$3:$F$7,2,FALSE)),"",(VLOOKUP($O92,Listas!$E$3:$F$7,2,FALSE)))</f>
        <v>MEDIA</v>
      </c>
      <c r="Q92" s="915" t="s">
        <v>569</v>
      </c>
      <c r="R92" s="914">
        <f>IF(ISERROR(VLOOKUP($Q92,Listas!$E$28:$F$35,2,FALSE)),"",(VLOOKUP($Q92,Listas!$E$28:$F$35,2,FALSE)))</f>
        <v>0.6</v>
      </c>
      <c r="S92" s="916" t="str">
        <f t="shared" ref="S92" si="280">IF(O92="","",(CONCATENATE("R.INHERENTE
",(IF(AND($O92=0.2,$R92=0.2),1,(IF(AND($O92=0.2,$R92=0.4),6,(IF(AND($O92=0.2,$R92=0.6),11,(IF(AND($O92=0.2,$R92=0.8),16,(IF(AND($O92=0.2,$R92=1),21,(IF(AND($O92=0.4,$R92=0.2),2,(IF(AND($O92=0.4,$R92=0.4),7,(IF(AND($O92=0.4,$R92=0.6),12,(IF(AND($O92=0.4,$R92=0.8),17,(IF(AND($O92=0.4,$R92=1),22,(IF(AND($O92=0.6,$R92=0.2),3,(IF(AND($O92=0.6,$R92=0.4),8,(IF(AND($O92=0.6,$R92=0.6),13,(IF(AND($O92=0.6,$R92=0.8),18,(IF(AND($O92=0.6,$R92=1),23,(IF(AND($O92=0.8,$R92=0.2),4,(IF(AND($O92=0.8,$R92=0.4),9,(IF(AND($O92=0.8,$R92=0.6),14,(IF(AND($O92=0.8,$R92=0.8),19,(IF(AND($O92=0.8,$R92=1),24,(IF(AND($O92=1,$R92=0.2),5,(IF(AND($O92=1,$R92=0.4),10,(IF(AND($O92=1,$R92=0.6),15,(IF(AND($O92=1,$R92=0.8),20,(IF(AND($O92=1,$R92=1),25,"")))))))))))))))))))))))))))))))))))))))))))))))))))))</f>
        <v>R.INHERENTE
13</v>
      </c>
      <c r="T92" s="228">
        <f>+VLOOKUP($S92,Listas!$D$112:$E$136,2,FALSE)</f>
        <v>13</v>
      </c>
      <c r="U92" s="436" t="s">
        <v>1224</v>
      </c>
      <c r="V92" s="437" t="s">
        <v>702</v>
      </c>
      <c r="W92" s="437"/>
      <c r="X92" s="859">
        <v>25</v>
      </c>
      <c r="Y92" s="860"/>
      <c r="Z92" s="859"/>
      <c r="AA92" s="860"/>
      <c r="AB92" s="859"/>
      <c r="AC92" s="860"/>
      <c r="AD92" s="859"/>
      <c r="AE92" s="860"/>
      <c r="AF92" s="859">
        <v>15</v>
      </c>
      <c r="AG92" s="860"/>
      <c r="AH92" s="348">
        <f t="shared" ref="AH92:AH96" si="281">X92+Z92+AB92+AD92+AF92</f>
        <v>40</v>
      </c>
      <c r="AI92" s="326">
        <v>0.36</v>
      </c>
      <c r="AJ92" s="327"/>
      <c r="AK92" s="926" t="s">
        <v>39</v>
      </c>
      <c r="AL92" s="926"/>
      <c r="AM92" s="898" t="s">
        <v>563</v>
      </c>
      <c r="AN92" s="898"/>
      <c r="AO92" s="926" t="s">
        <v>189</v>
      </c>
      <c r="AP92" s="926"/>
      <c r="AQ92" s="443" t="s">
        <v>1226</v>
      </c>
      <c r="AR92" s="431" t="s">
        <v>587</v>
      </c>
      <c r="AS92" s="447" t="s">
        <v>1228</v>
      </c>
      <c r="AT92" s="448" t="s">
        <v>1229</v>
      </c>
      <c r="AU92" s="449" t="s">
        <v>1230</v>
      </c>
      <c r="AV92" s="248">
        <f t="shared" ref="AV92" si="282">+(IF(AND($AW92&gt;0,$AW92&lt;=0.2),0.2,(IF(AND($AW92&gt;0.2,$AW92&lt;=0.4),0.4,(IF(AND($AW92&gt;0.4,$AW92&lt;=0.6),0.6,(IF(AND($AW92&gt;0.6,$AW92&lt;=0.8),0.8,(IF($AW92&gt;0.8,1,""))))))))))</f>
        <v>0.4</v>
      </c>
      <c r="AW92" s="865">
        <f t="shared" ref="AW92" si="283">+MIN(AI92:AI96)</f>
        <v>0.252</v>
      </c>
      <c r="AX92" s="868" t="str">
        <f t="shared" ref="AX92" si="284">+(IF($AV92=0.2,"MUY BAJA",(IF($AV92=0.4,"BAJA",(IF($AV92=0.6,"MEDIA",(IF($AV92=0.8,"ALTA",(IF($AV92=1,"MUY ALTA",""))))))))))</f>
        <v>BAJA</v>
      </c>
      <c r="AY92" s="871">
        <f t="shared" ref="AY92" si="285">+MIN(AJ92:AJ96)</f>
        <v>0.6</v>
      </c>
      <c r="AZ92" s="868" t="str">
        <f t="shared" ref="AZ92" si="286">+(IF($BC92=0.2,"MUY BAJA",(IF($BC92=0.4,"BAJA",(IF($BC92=0.6,"MEDIA",(IF($BC92=0.8,"ALTA",(IF($BC92=1,"MUY ALTA",""))))))))))</f>
        <v>MEDIA</v>
      </c>
      <c r="BA92" s="874" t="str">
        <f t="shared" ref="BA92" si="287">IF($AV92="","",(CONCATENATE("R.RESIDUAL
",(IF(AND($AV92=0.2,$BC92=0.2),1,(IF(AND($AV92=0.2,$BC92=0.4),6,(IF(AND($AV92=0.2,$BC92=0.6),11,(IF(AND($AV92=0.2,$BC92=0.8),16,(IF(AND($AV92=0.2,$BC92=1),21,(IF(AND($AV92=0.4,$BC92=0.2),2,(IF(AND($AV92=0.4,$BC92=0.4),7,(IF(AND($AV92=0.4,$BC92=0.6),12,(IF(AND($AV92=0.4,$BC92=0.8),17,(IF(AND($AV92=0.4,$BC92=1),22,(IF(AND($AV92=0.6,$BC92=0.2),3,(IF(AND($AV92=0.6,$BC92=0.4),8,(IF(AND($AV92=0.6,$BC92=0.6),13,(IF(AND($AV92=0.6,$BC92=0.8),18,(IF(AND($AV92=0.6,$BC92=1),23,(IF(AND($AV92=0.8,$BC92=0.2),4,(IF(AND($AV92=0.8,$BC92=0.4),9,(IF(AND($AV92=0.8,$BC92=0.6),14,(IF(AND($AV92=0.8,$BC92=0.8),19,(IF(AND($AV92=0.8,$BC92=1),24,(IF(AND($AV92=1,$BC92=0.2),5,(IF(AND($AV92=1,$BC92=0.4),10,(IF(AND($AV92=1,$BC92=0.6),15,(IF(AND($AV92=1,$BC92=0.8),20,(IF(AND($AV92=1,$BC92=1),25,"")))))))))))))))))))))))))))))))))))))))))))))))))))))</f>
        <v>R.RESIDUAL
12</v>
      </c>
      <c r="BB92" s="877" t="s">
        <v>581</v>
      </c>
      <c r="BC92" s="248">
        <f t="shared" ref="BC92" si="288">+(IF(AND($AY92&gt;0,$AY92&lt;=0.2),0.2,(IF(AND($AY92&gt;0.2,$AY92&lt;=0.4),0.4,(IF(AND($AY92&gt;0.4,$AY92&lt;=0.6),0.6,(IF(AND($AY92&gt;0.6,$AY92&lt;=0.8),0.8,(IF($AY92&gt;0.8,1,""))))))))))</f>
        <v>0.6</v>
      </c>
      <c r="BD92" s="230">
        <f>+VLOOKUP($BA92,Listas!$F$112:$G$136,2,FALSE)</f>
        <v>12</v>
      </c>
      <c r="BE92" s="317">
        <v>1</v>
      </c>
      <c r="BF92" s="231" t="str">
        <f t="shared" ref="BF92" si="289">IF(ISERROR(IF(S92="R.INHERENTE
5","R. INHERENTE",(IF(BA92="R.RESIDUAL
5","R. RESIDUAL"," ")))),"",(IF(S92="R.INHERENTE
5","R. INHERENTE",(IF(BA92="R.RESIDUAL
5","R. RESIDUAL"," ")))))</f>
        <v xml:space="preserve"> </v>
      </c>
      <c r="BG92" s="232" t="str">
        <f t="shared" ref="BG92" si="290">IF(ISERROR(IF(S92="R.INHERENTE
10","R. INHERENTE",(IF(BA92="R.RESIDUAL
10","R. RESIDUAL"," ")))),"",(IF(S92="R.INHERENTE
10","R. INHERENTE",(IF(BA92="R.RESIDUAL
10","R. RESIDUAL"," ")))))</f>
        <v xml:space="preserve"> </v>
      </c>
      <c r="BH92" s="232" t="str">
        <f t="shared" ref="BH92" si="291">IF(ISERROR(IF(S92="R.INHERENTE
15","R. INHERENTE",(IF(BA92="R.RESIDUAL
15","R. RESIDUAL"," ")))),"",(IF(S92="R.INHERENTE
15","R. INHERENTE",(IF(BA92="R.RESIDUAL
15","R. RESIDUAL"," ")))))</f>
        <v xml:space="preserve"> </v>
      </c>
      <c r="BI92" s="232" t="str">
        <f t="shared" ref="BI92" si="292">IF(ISERROR(IF(S92="R.INHERENTE
20","R. INHERENTE",(IF(BA92="R.RESIDUAL
20","R. RESIDUAL"," ")))),"",(IF(S92="R.INHERENTE
20","R. INHERENTE",(IF(BA92="R.RESIDUAL
20","R. RESIDUAL"," ")))))</f>
        <v xml:space="preserve"> </v>
      </c>
      <c r="BJ92" s="233" t="str">
        <f t="shared" ref="BJ92" si="293">IF(ISERROR(IF(S92="R.INHERENTE
25","R. INHERENTE",(IF(BA92="R.RESIDUAL
25","R. RESIDUAL"," ")))),"",(IF(S92="R.INHERENTE
25","R. INHERENTE",(IF(BA92="R.RESIDUAL
25","R. RESIDUAL"," ")))))</f>
        <v xml:space="preserve"> </v>
      </c>
      <c r="BK92" s="234"/>
      <c r="BL92" s="927" t="s">
        <v>43</v>
      </c>
      <c r="BM92" s="850" t="s">
        <v>43</v>
      </c>
      <c r="BN92" s="881" t="s">
        <v>43</v>
      </c>
      <c r="BO92" s="881" t="s">
        <v>43</v>
      </c>
      <c r="BP92" s="884" t="s">
        <v>43</v>
      </c>
      <c r="BQ92" s="844"/>
      <c r="BR92" s="314"/>
      <c r="BS92" s="847" t="s">
        <v>1232</v>
      </c>
      <c r="BT92" s="850" t="s">
        <v>1233</v>
      </c>
      <c r="BU92" s="853" t="s">
        <v>1234</v>
      </c>
      <c r="BV92" s="229"/>
      <c r="BW92" s="1764" t="s">
        <v>2325</v>
      </c>
      <c r="BX92" s="1765" t="s">
        <v>2326</v>
      </c>
      <c r="BY92" s="1766" t="s">
        <v>2327</v>
      </c>
      <c r="BZ92" s="833"/>
      <c r="CA92" s="833" t="s">
        <v>189</v>
      </c>
      <c r="CB92" s="833" t="s">
        <v>189</v>
      </c>
      <c r="CC92" s="833" t="s">
        <v>189</v>
      </c>
      <c r="CD92" s="833"/>
      <c r="CE92" s="833" t="s">
        <v>189</v>
      </c>
      <c r="CF92" s="833" t="s">
        <v>189</v>
      </c>
      <c r="CG92" s="833" t="s">
        <v>189</v>
      </c>
      <c r="CH92" s="833"/>
      <c r="CI92" s="833" t="s">
        <v>39</v>
      </c>
      <c r="CJ92" s="833" t="s">
        <v>39</v>
      </c>
      <c r="CK92" s="833" t="s">
        <v>39</v>
      </c>
      <c r="CL92" s="833"/>
      <c r="CM92" s="833" t="s">
        <v>189</v>
      </c>
      <c r="CN92" s="833" t="s">
        <v>189</v>
      </c>
      <c r="CO92" s="833" t="s">
        <v>189</v>
      </c>
      <c r="CP92" s="833"/>
      <c r="CQ92" s="1773" t="s">
        <v>2328</v>
      </c>
      <c r="CR92" s="249"/>
      <c r="CS92" s="1764" t="s">
        <v>2325</v>
      </c>
      <c r="CT92" s="1765" t="s">
        <v>2326</v>
      </c>
      <c r="CU92" s="1766" t="s">
        <v>2327</v>
      </c>
      <c r="CV92" s="1780"/>
      <c r="CW92" s="1781" t="s">
        <v>39</v>
      </c>
      <c r="CX92" s="1782"/>
      <c r="CY92" s="1781"/>
      <c r="CZ92" s="1782"/>
      <c r="DA92" s="1780" t="s">
        <v>189</v>
      </c>
      <c r="DB92" s="1780" t="s">
        <v>189</v>
      </c>
      <c r="DC92" s="1780" t="s">
        <v>189</v>
      </c>
      <c r="DD92" s="1780"/>
      <c r="DE92" s="1780" t="s">
        <v>189</v>
      </c>
      <c r="DF92" s="1780" t="s">
        <v>189</v>
      </c>
      <c r="DG92" s="1780" t="s">
        <v>189</v>
      </c>
      <c r="DH92" s="1780"/>
      <c r="DI92" s="1780" t="s">
        <v>39</v>
      </c>
      <c r="DJ92" s="1780" t="s">
        <v>39</v>
      </c>
      <c r="DK92" s="1780" t="s">
        <v>39</v>
      </c>
      <c r="DL92" s="1780"/>
      <c r="DM92" s="1780" t="s">
        <v>189</v>
      </c>
      <c r="DN92" s="1780" t="s">
        <v>189</v>
      </c>
      <c r="DO92" s="1780" t="s">
        <v>189</v>
      </c>
      <c r="DP92" s="1780"/>
      <c r="DQ92" s="1773" t="s">
        <v>2334</v>
      </c>
      <c r="DR92" s="246"/>
      <c r="DS92" s="417"/>
      <c r="DT92" s="418"/>
      <c r="DU92" s="418"/>
      <c r="DV92" s="419"/>
    </row>
    <row r="93" spans="2:126" ht="48.75" customHeight="1" x14ac:dyDescent="0.25">
      <c r="B93" s="1284"/>
      <c r="C93" s="890"/>
      <c r="D93" s="893"/>
      <c r="E93" s="896"/>
      <c r="F93" s="896"/>
      <c r="G93" s="972"/>
      <c r="H93" s="896"/>
      <c r="I93" s="434" t="s">
        <v>1223</v>
      </c>
      <c r="J93" s="904"/>
      <c r="K93" s="896"/>
      <c r="L93" s="908"/>
      <c r="M93" s="228"/>
      <c r="N93" s="911"/>
      <c r="O93" s="896"/>
      <c r="P93" s="896"/>
      <c r="Q93" s="896"/>
      <c r="R93" s="896"/>
      <c r="S93" s="908"/>
      <c r="T93" s="228"/>
      <c r="U93" s="438" t="s">
        <v>1225</v>
      </c>
      <c r="V93" s="439" t="s">
        <v>702</v>
      </c>
      <c r="W93" s="439"/>
      <c r="X93" s="825"/>
      <c r="Y93" s="826"/>
      <c r="Z93" s="825">
        <v>15</v>
      </c>
      <c r="AA93" s="826"/>
      <c r="AB93" s="825"/>
      <c r="AC93" s="826"/>
      <c r="AD93" s="825"/>
      <c r="AE93" s="826"/>
      <c r="AF93" s="825">
        <v>15</v>
      </c>
      <c r="AG93" s="826"/>
      <c r="AH93" s="330">
        <f t="shared" si="281"/>
        <v>30</v>
      </c>
      <c r="AI93" s="322">
        <v>0.252</v>
      </c>
      <c r="AJ93" s="323"/>
      <c r="AK93" s="932" t="s">
        <v>39</v>
      </c>
      <c r="AL93" s="932"/>
      <c r="AM93" s="933" t="s">
        <v>564</v>
      </c>
      <c r="AN93" s="933"/>
      <c r="AO93" s="932" t="s">
        <v>189</v>
      </c>
      <c r="AP93" s="932"/>
      <c r="AQ93" s="444" t="s">
        <v>1227</v>
      </c>
      <c r="AR93" s="432" t="s">
        <v>1063</v>
      </c>
      <c r="AS93" s="450" t="s">
        <v>1231</v>
      </c>
      <c r="AT93" s="451" t="s">
        <v>1229</v>
      </c>
      <c r="AU93" s="452" t="s">
        <v>1230</v>
      </c>
      <c r="AV93" s="230"/>
      <c r="AW93" s="866"/>
      <c r="AX93" s="869"/>
      <c r="AY93" s="872"/>
      <c r="AZ93" s="869"/>
      <c r="BA93" s="875"/>
      <c r="BB93" s="878"/>
      <c r="BD93" s="235"/>
      <c r="BE93" s="317">
        <v>0.8</v>
      </c>
      <c r="BF93" s="236" t="str">
        <f t="shared" ref="BF93" si="294">IF(ISERROR(IF(S92="R.INHERENTE
4","R. INHERENTE",(IF(BA92="R.RESIDUAL
4","R. RESIDUAL"," ")))),"",(IF(S92="R.INHERENTE
4","R. INHERENTE",(IF(BA92="R.RESIDUAL
4","R. RESIDUAL"," ")))))</f>
        <v xml:space="preserve"> </v>
      </c>
      <c r="BG93" s="237" t="str">
        <f t="shared" ref="BG93" si="295">IF(ISERROR(IF(S92="R.INHERENTE
9","R. INHERENTE",(IF(BA92="R.RESIDUAL
9","R. RESIDUAL"," ")))),"",(IF(S92="R.INHERENTE
9","R. INHERENTE",(IF(BA92="R.RESIDUAL
9","R. RESIDUAL"," ")))))</f>
        <v xml:space="preserve"> </v>
      </c>
      <c r="BH93" s="238" t="str">
        <f t="shared" ref="BH93" si="296">IF(ISERROR(IF(S92="R.INHERENTE
14","R. INHERENTE",(IF(BA92="R.RESIDUAL
14","R. RESIDUAL"," ")))),"",(IF(S92="R.INHERENTE
14","R. INHERENTE",(IF(BA92="R.RESIDUAL
14","R. RESIDUAL"," ")))))</f>
        <v xml:space="preserve"> </v>
      </c>
      <c r="BI93" s="238" t="str">
        <f t="shared" ref="BI93" si="297">IF(ISERROR(IF(S92="R.INHERENTE
19","R. INHERENTE",(IF(BA92="R.RESIDUAL
19","R. RESIDUAL"," ")))),"",(IF(S92="R.INHERENTE
19","R. INHERENTE",(IF(BA92="R.RESIDUAL
19","R. RESIDUAL"," ")))))</f>
        <v xml:space="preserve"> </v>
      </c>
      <c r="BJ93" s="239" t="str">
        <f t="shared" ref="BJ93" si="298">IF(ISERROR(IF(S92="R.INHERENTE
24","R. INHERENTE",(IF(BA92="R.RESIDUAL
24","R. RESIDUAL"," ")))),"",(IF(S92="R.INHERENTE
24","R. INHERENTE",(IF(BA92="R.RESIDUAL
24","R. RESIDUAL"," ")))))</f>
        <v xml:space="preserve"> </v>
      </c>
      <c r="BK93" s="234"/>
      <c r="BL93" s="928"/>
      <c r="BM93" s="882"/>
      <c r="BN93" s="882"/>
      <c r="BO93" s="882"/>
      <c r="BP93" s="851"/>
      <c r="BQ93" s="845"/>
      <c r="BR93" s="314"/>
      <c r="BS93" s="848"/>
      <c r="BT93" s="851" t="s">
        <v>1233</v>
      </c>
      <c r="BU93" s="854"/>
      <c r="BV93" s="229"/>
      <c r="BW93" s="1767"/>
      <c r="BX93" s="1768"/>
      <c r="BY93" s="1769"/>
      <c r="BZ93" s="820"/>
      <c r="CA93" s="820"/>
      <c r="CB93" s="820"/>
      <c r="CC93" s="820"/>
      <c r="CD93" s="820"/>
      <c r="CE93" s="820"/>
      <c r="CF93" s="820"/>
      <c r="CG93" s="820"/>
      <c r="CH93" s="820"/>
      <c r="CI93" s="820"/>
      <c r="CJ93" s="820"/>
      <c r="CK93" s="820"/>
      <c r="CL93" s="820"/>
      <c r="CM93" s="820"/>
      <c r="CN93" s="820"/>
      <c r="CO93" s="820"/>
      <c r="CP93" s="820"/>
      <c r="CQ93" s="1774"/>
      <c r="CR93" s="249"/>
      <c r="CS93" s="1767"/>
      <c r="CT93" s="1768"/>
      <c r="CU93" s="1769"/>
      <c r="CV93" s="1010"/>
      <c r="CW93" s="960"/>
      <c r="CX93" s="959"/>
      <c r="CY93" s="960"/>
      <c r="CZ93" s="959"/>
      <c r="DA93" s="1010"/>
      <c r="DB93" s="1010"/>
      <c r="DC93" s="1010"/>
      <c r="DD93" s="1010"/>
      <c r="DE93" s="1010"/>
      <c r="DF93" s="1010"/>
      <c r="DG93" s="1010"/>
      <c r="DH93" s="1010"/>
      <c r="DI93" s="1010"/>
      <c r="DJ93" s="1010"/>
      <c r="DK93" s="1010"/>
      <c r="DL93" s="1010"/>
      <c r="DM93" s="1010"/>
      <c r="DN93" s="1010"/>
      <c r="DO93" s="1010"/>
      <c r="DP93" s="1010"/>
      <c r="DQ93" s="1774"/>
      <c r="DR93" s="246"/>
      <c r="DS93" s="420"/>
      <c r="DT93" s="421"/>
      <c r="DU93" s="421"/>
      <c r="DV93" s="422"/>
    </row>
    <row r="94" spans="2:126" ht="48.75" customHeight="1" x14ac:dyDescent="0.25">
      <c r="B94" s="1284"/>
      <c r="C94" s="890"/>
      <c r="D94" s="893"/>
      <c r="E94" s="896"/>
      <c r="F94" s="896"/>
      <c r="G94" s="972"/>
      <c r="H94" s="896"/>
      <c r="I94" s="434"/>
      <c r="J94" s="904"/>
      <c r="K94" s="896"/>
      <c r="L94" s="908"/>
      <c r="M94" s="228"/>
      <c r="N94" s="911"/>
      <c r="O94" s="896"/>
      <c r="P94" s="896"/>
      <c r="Q94" s="896"/>
      <c r="R94" s="896"/>
      <c r="S94" s="908"/>
      <c r="T94" s="228"/>
      <c r="U94" s="438"/>
      <c r="V94" s="439"/>
      <c r="W94" s="439"/>
      <c r="X94" s="825"/>
      <c r="Y94" s="826"/>
      <c r="Z94" s="825"/>
      <c r="AA94" s="826"/>
      <c r="AB94" s="825"/>
      <c r="AC94" s="826"/>
      <c r="AD94" s="825"/>
      <c r="AE94" s="826"/>
      <c r="AF94" s="825"/>
      <c r="AG94" s="826"/>
      <c r="AH94" s="330">
        <f t="shared" si="281"/>
        <v>0</v>
      </c>
      <c r="AI94" s="322"/>
      <c r="AJ94" s="323">
        <v>0.6</v>
      </c>
      <c r="AK94" s="827"/>
      <c r="AL94" s="828"/>
      <c r="AM94" s="829"/>
      <c r="AN94" s="830"/>
      <c r="AO94" s="827"/>
      <c r="AP94" s="828"/>
      <c r="AQ94" s="444"/>
      <c r="AR94" s="432"/>
      <c r="AS94" s="450"/>
      <c r="AT94" s="451"/>
      <c r="AU94" s="452"/>
      <c r="AV94" s="230"/>
      <c r="AW94" s="866"/>
      <c r="AX94" s="869"/>
      <c r="AY94" s="872"/>
      <c r="AZ94" s="869"/>
      <c r="BA94" s="875"/>
      <c r="BB94" s="878"/>
      <c r="BD94" s="235"/>
      <c r="BE94" s="317">
        <v>0.60000000000000009</v>
      </c>
      <c r="BF94" s="236" t="str">
        <f t="shared" ref="BF94" si="299">IF(ISERROR(IF(S92="R.INHERENTE
3","R. INHERENTE",(IF(BA92="R.RESIDUAL
3","R. RESIDUAL"," ")))),"",(IF(S92="R.INHERENTE
3","R. INHERENTE",(IF(BA92="R.RESIDUAL
3","R. RESIDUAL"," ")))))</f>
        <v xml:space="preserve"> </v>
      </c>
      <c r="BG94" s="237" t="str">
        <f t="shared" ref="BG94" si="300">IF(ISERROR(IF(S92="R.INHERENTE
8","R. INHERENTE",(IF(BA92="R.RESIDUAL
8","R. RESIDUAL"," ")))),"",(IF(S92="R.INHERENTE
8","R. INHERENTE",(IF(BA92="R.RESIDUAL
8","R. RESIDUAL"," ")))))</f>
        <v xml:space="preserve"> </v>
      </c>
      <c r="BH94" s="237" t="str">
        <f t="shared" ref="BH94" si="301">IF(ISERROR(IF(S92="R.INHERENTE
13","R. INHERENTE",(IF(BA92="R.RESIDUAL
13","R. RESIDUAL"," ")))),"",(IF(S92="R.INHERENTE
13","R. INHERENTE",(IF(BA92="R.RESIDUAL
13","R. RESIDUAL"," ")))))</f>
        <v>R. INHERENTE</v>
      </c>
      <c r="BI94" s="238" t="str">
        <f t="shared" ref="BI94" si="302">IF(ISERROR(IF(S92="R.INHERENTE
18","R. INHERENTE",(IF(BA92="R.RESIDUAL
18","R. RESIDUAL"," ")))),"",(IF(S92="R.INHERENTE
18","R. INHERENTE",(IF(BA92="R.RESIDUAL
18","R. RESIDUAL"," ")))))</f>
        <v xml:space="preserve"> </v>
      </c>
      <c r="BJ94" s="239" t="str">
        <f t="shared" ref="BJ94" si="303">IF(ISERROR(IF(S92="R.INHERENTE
23","R. INHERENTE",(IF(BA92="R.RESIDUAL
23","R. RESIDUAL"," ")))),"",(IF(S92="R.INHERENTE
23","R. INHERENTE",(IF(BA92="R.RESIDUAL
23","R. RESIDUAL"," ")))))</f>
        <v xml:space="preserve"> </v>
      </c>
      <c r="BK94" s="234"/>
      <c r="BL94" s="928"/>
      <c r="BM94" s="882"/>
      <c r="BN94" s="882"/>
      <c r="BO94" s="882"/>
      <c r="BP94" s="851"/>
      <c r="BQ94" s="845"/>
      <c r="BR94" s="314"/>
      <c r="BS94" s="848"/>
      <c r="BT94" s="851"/>
      <c r="BU94" s="854"/>
      <c r="BV94" s="229"/>
      <c r="BW94" s="1767"/>
      <c r="BX94" s="1768"/>
      <c r="BY94" s="1769"/>
      <c r="BZ94" s="820"/>
      <c r="CA94" s="820"/>
      <c r="CB94" s="820"/>
      <c r="CC94" s="820"/>
      <c r="CD94" s="820"/>
      <c r="CE94" s="820"/>
      <c r="CF94" s="820"/>
      <c r="CG94" s="820"/>
      <c r="CH94" s="820"/>
      <c r="CI94" s="820"/>
      <c r="CJ94" s="820"/>
      <c r="CK94" s="820"/>
      <c r="CL94" s="820"/>
      <c r="CM94" s="820"/>
      <c r="CN94" s="820"/>
      <c r="CO94" s="820"/>
      <c r="CP94" s="820"/>
      <c r="CQ94" s="1774"/>
      <c r="CR94" s="249"/>
      <c r="CS94" s="1767"/>
      <c r="CT94" s="1768"/>
      <c r="CU94" s="1769"/>
      <c r="CV94" s="1010"/>
      <c r="CW94" s="960"/>
      <c r="CX94" s="959"/>
      <c r="CY94" s="960"/>
      <c r="CZ94" s="959"/>
      <c r="DA94" s="1010"/>
      <c r="DB94" s="1010"/>
      <c r="DC94" s="1010"/>
      <c r="DD94" s="1010"/>
      <c r="DE94" s="1010"/>
      <c r="DF94" s="1010"/>
      <c r="DG94" s="1010"/>
      <c r="DH94" s="1010"/>
      <c r="DI94" s="1010"/>
      <c r="DJ94" s="1010"/>
      <c r="DK94" s="1010"/>
      <c r="DL94" s="1010"/>
      <c r="DM94" s="1010"/>
      <c r="DN94" s="1010"/>
      <c r="DO94" s="1010"/>
      <c r="DP94" s="1010"/>
      <c r="DQ94" s="1774"/>
      <c r="DR94" s="246"/>
      <c r="DS94" s="420"/>
      <c r="DT94" s="421"/>
      <c r="DU94" s="421"/>
      <c r="DV94" s="422"/>
    </row>
    <row r="95" spans="2:126" ht="48.75" customHeight="1" x14ac:dyDescent="0.25">
      <c r="B95" s="1284"/>
      <c r="C95" s="890"/>
      <c r="D95" s="893"/>
      <c r="E95" s="896"/>
      <c r="F95" s="896"/>
      <c r="G95" s="972"/>
      <c r="H95" s="896"/>
      <c r="I95" s="434"/>
      <c r="J95" s="904"/>
      <c r="K95" s="896"/>
      <c r="L95" s="908"/>
      <c r="M95" s="228"/>
      <c r="N95" s="911"/>
      <c r="O95" s="896"/>
      <c r="P95" s="896"/>
      <c r="Q95" s="896"/>
      <c r="R95" s="896"/>
      <c r="S95" s="908"/>
      <c r="T95" s="228"/>
      <c r="U95" s="440"/>
      <c r="V95" s="439"/>
      <c r="W95" s="439"/>
      <c r="X95" s="825"/>
      <c r="Y95" s="826"/>
      <c r="Z95" s="825"/>
      <c r="AA95" s="826"/>
      <c r="AB95" s="825"/>
      <c r="AC95" s="826"/>
      <c r="AD95" s="825"/>
      <c r="AE95" s="826"/>
      <c r="AF95" s="825"/>
      <c r="AG95" s="826"/>
      <c r="AH95" s="330">
        <f t="shared" si="281"/>
        <v>0</v>
      </c>
      <c r="AI95" s="322"/>
      <c r="AJ95" s="323"/>
      <c r="AK95" s="827"/>
      <c r="AL95" s="828"/>
      <c r="AM95" s="829"/>
      <c r="AN95" s="830"/>
      <c r="AO95" s="827"/>
      <c r="AP95" s="828"/>
      <c r="AQ95" s="444"/>
      <c r="AR95" s="432"/>
      <c r="AS95" s="450"/>
      <c r="AT95" s="451"/>
      <c r="AU95" s="452"/>
      <c r="AV95" s="230"/>
      <c r="AW95" s="866"/>
      <c r="AX95" s="869"/>
      <c r="AY95" s="872"/>
      <c r="AZ95" s="869"/>
      <c r="BA95" s="875"/>
      <c r="BB95" s="878"/>
      <c r="BD95" s="235"/>
      <c r="BE95" s="317">
        <v>0.4</v>
      </c>
      <c r="BF95" s="240" t="str">
        <f t="shared" ref="BF95" si="304">IF(ISERROR(IF(S92="R.INHERENTE
2","R. INHERENTE",(IF(BA92="R.RESIDUAL
2","R. RESIDUAL"," ")))),"",(IF(S92="R.INHERENTE
2","R. INHERENTE",(IF(BA92="R.RESIDUAL
2","R. RESIDUAL"," ")))))</f>
        <v xml:space="preserve"> </v>
      </c>
      <c r="BG95" s="237" t="str">
        <f t="shared" ref="BG95" si="305">IF(ISERROR(IF(S92="R.INHERENTE
7","R. INHERENTE",(IF(BA92="R.RESIDUAL
7","R. RESIDUAL"," ")))),"",(IF(S92="R.INHERENTE
7","R. INHERENTE",(IF(BA92="R.RESIDUAL
7","R. RESIDUAL"," ")))))</f>
        <v xml:space="preserve"> </v>
      </c>
      <c r="BH95" s="237" t="str">
        <f t="shared" ref="BH95" si="306">IF(ISERROR(IF(S92="R.INHERENTE
12","R. INHERENTE",(IF(BA92="R.RESIDUAL
12","R. RESIDUAL"," ")))),"",(IF(S92="R.INHERENTE
12","R. INHERENTE",(IF(BA92="R.RESIDUAL
12","R. RESIDUAL"," ")))))</f>
        <v>R. RESIDUAL</v>
      </c>
      <c r="BI95" s="238" t="str">
        <f t="shared" ref="BI95" si="307">IF(ISERROR(IF(S92="R.INHERENTE
17","R. INHERENTE",(IF(BA92="R.RESIDUAL
17","R. RESIDUAL"," ")))),"",(IF(S92="R.INHERENTE
17","R. INHERENTE",(IF(BA92="R.RESIDUAL
17","R. RESIDUAL"," ")))))</f>
        <v xml:space="preserve"> </v>
      </c>
      <c r="BJ95" s="239" t="str">
        <f t="shared" ref="BJ95" si="308">IF(ISERROR(IF(S92="R.INHERENTE
22","R. INHERENTE",(IF(BA92="R.RESIDUAL
22","R. RESIDUAL"," ")))),"",(IF(S92="R.INHERENTE
22","R. INHERENTE",(IF(BA92="R.RESIDUAL
22","R. RESIDUAL"," ")))))</f>
        <v xml:space="preserve"> </v>
      </c>
      <c r="BK95" s="234"/>
      <c r="BL95" s="928"/>
      <c r="BM95" s="882"/>
      <c r="BN95" s="882"/>
      <c r="BO95" s="882"/>
      <c r="BP95" s="851"/>
      <c r="BQ95" s="845"/>
      <c r="BR95" s="314"/>
      <c r="BS95" s="848"/>
      <c r="BT95" s="851"/>
      <c r="BU95" s="854"/>
      <c r="BV95" s="229"/>
      <c r="BW95" s="1767"/>
      <c r="BX95" s="1768"/>
      <c r="BY95" s="1769"/>
      <c r="BZ95" s="820"/>
      <c r="CA95" s="820"/>
      <c r="CB95" s="820"/>
      <c r="CC95" s="820"/>
      <c r="CD95" s="820"/>
      <c r="CE95" s="820"/>
      <c r="CF95" s="820"/>
      <c r="CG95" s="820"/>
      <c r="CH95" s="820"/>
      <c r="CI95" s="820"/>
      <c r="CJ95" s="820"/>
      <c r="CK95" s="820"/>
      <c r="CL95" s="820"/>
      <c r="CM95" s="820"/>
      <c r="CN95" s="820"/>
      <c r="CO95" s="820"/>
      <c r="CP95" s="820"/>
      <c r="CQ95" s="1774"/>
      <c r="CR95" s="249"/>
      <c r="CS95" s="1767"/>
      <c r="CT95" s="1768"/>
      <c r="CU95" s="1769"/>
      <c r="CV95" s="1010"/>
      <c r="CW95" s="960"/>
      <c r="CX95" s="959"/>
      <c r="CY95" s="960"/>
      <c r="CZ95" s="959"/>
      <c r="DA95" s="1010"/>
      <c r="DB95" s="1010"/>
      <c r="DC95" s="1010"/>
      <c r="DD95" s="1010"/>
      <c r="DE95" s="1010"/>
      <c r="DF95" s="1010"/>
      <c r="DG95" s="1010"/>
      <c r="DH95" s="1010"/>
      <c r="DI95" s="1010"/>
      <c r="DJ95" s="1010"/>
      <c r="DK95" s="1010"/>
      <c r="DL95" s="1010"/>
      <c r="DM95" s="1010"/>
      <c r="DN95" s="1010"/>
      <c r="DO95" s="1010"/>
      <c r="DP95" s="1010"/>
      <c r="DQ95" s="1774"/>
      <c r="DR95" s="246"/>
      <c r="DS95" s="420"/>
      <c r="DT95" s="421"/>
      <c r="DU95" s="421"/>
      <c r="DV95" s="422"/>
    </row>
    <row r="96" spans="2:126" ht="48.75" customHeight="1" thickBot="1" x14ac:dyDescent="0.3">
      <c r="B96" s="1285"/>
      <c r="C96" s="891"/>
      <c r="D96" s="894"/>
      <c r="E96" s="897"/>
      <c r="F96" s="897"/>
      <c r="G96" s="973"/>
      <c r="H96" s="897"/>
      <c r="I96" s="435"/>
      <c r="J96" s="905"/>
      <c r="K96" s="897"/>
      <c r="L96" s="909"/>
      <c r="M96" s="228"/>
      <c r="N96" s="912"/>
      <c r="O96" s="897"/>
      <c r="P96" s="897"/>
      <c r="Q96" s="897"/>
      <c r="R96" s="897"/>
      <c r="S96" s="909"/>
      <c r="T96" s="228"/>
      <c r="U96" s="441"/>
      <c r="V96" s="442"/>
      <c r="W96" s="442"/>
      <c r="X96" s="831"/>
      <c r="Y96" s="832"/>
      <c r="Z96" s="831"/>
      <c r="AA96" s="832"/>
      <c r="AB96" s="831"/>
      <c r="AC96" s="832"/>
      <c r="AD96" s="831"/>
      <c r="AE96" s="832"/>
      <c r="AF96" s="831"/>
      <c r="AG96" s="832"/>
      <c r="AH96" s="331">
        <f t="shared" si="281"/>
        <v>0</v>
      </c>
      <c r="AI96" s="324"/>
      <c r="AJ96" s="325"/>
      <c r="AK96" s="885"/>
      <c r="AL96" s="886"/>
      <c r="AM96" s="887"/>
      <c r="AN96" s="888"/>
      <c r="AO96" s="885"/>
      <c r="AP96" s="886"/>
      <c r="AQ96" s="445"/>
      <c r="AR96" s="446"/>
      <c r="AS96" s="453"/>
      <c r="AT96" s="454"/>
      <c r="AU96" s="455"/>
      <c r="AV96" s="230"/>
      <c r="AW96" s="867"/>
      <c r="AX96" s="870"/>
      <c r="AY96" s="873"/>
      <c r="AZ96" s="870"/>
      <c r="BA96" s="876"/>
      <c r="BB96" s="879"/>
      <c r="BD96" s="235"/>
      <c r="BE96" s="318">
        <v>0.2</v>
      </c>
      <c r="BF96" s="241" t="str">
        <f t="shared" ref="BF96" si="309">IF(ISERROR(IF(S92="R.INHERENTE
1","R. INHERENTE",(IF(BA92="R.RESIDUAL
1","R. RESIDUAL"," ")))),"",(IF(S92="R.INHERENTE
1","R. INHERENTE",(IF(BA92="R.RESIDUAL
1","R. RESIDUAL"," ")))))</f>
        <v xml:space="preserve"> </v>
      </c>
      <c r="BG96" s="242" t="str">
        <f t="shared" ref="BG96" si="310">IF(ISERROR(IF(S92="R.INHERENTE
6","R. INHERENTE",(IF(BA92="R.RESIDUAL
6","R. RESIDUAL"," ")))),"",(IF(S92="R.INHERENTE
6","R. INHERENTE",(IF(BA92="R.RESIDUAL
6","R. RESIDUAL"," ")))))</f>
        <v xml:space="preserve"> </v>
      </c>
      <c r="BH96" s="243" t="str">
        <f t="shared" ref="BH96" si="311">IF(ISERROR(IF(S92="R.INHERENTE
11","R. INHERENTE",(IF(BA92="R.RESIDUAL
11","R. RESIDUAL"," ")))),"",(IF(S92="R.INHERENTE
11","R. INHERENTE",(IF(BA92="R.RESIDUAL
11","R. RESIDUAL"," ")))))</f>
        <v xml:space="preserve"> </v>
      </c>
      <c r="BI96" s="244" t="str">
        <f t="shared" ref="BI96" si="312">IF(ISERROR(IF(S92="R.INHERENTE
16","R. INHERENTE",(IF(BA92="R.RESIDUAL
16","R. RESIDUAL"," ")))),"",(IF(S92="R.INHERENTE
16","R. INHERENTE",(IF(BA92="R.RESIDUAL
16","R. RESIDUAL"," ")))))</f>
        <v xml:space="preserve"> </v>
      </c>
      <c r="BJ96" s="245" t="str">
        <f t="shared" ref="BJ96" si="313">IF(ISERROR(IF(S92="R.INHERENTE
21","R. INHERENTE",(IF(BA92="R.RESIDUAL
21","R. RESIDUAL"," ")))),"",(IF(S92="R.INHERENTE
21","R. INHERENTE",(IF(BA92="R.RESIDUAL
21","R. RESIDUAL"," ")))))</f>
        <v xml:space="preserve"> </v>
      </c>
      <c r="BK96" s="234"/>
      <c r="BL96" s="929"/>
      <c r="BM96" s="883"/>
      <c r="BN96" s="883"/>
      <c r="BO96" s="883"/>
      <c r="BP96" s="852"/>
      <c r="BQ96" s="846"/>
      <c r="BR96" s="314"/>
      <c r="BS96" s="849"/>
      <c r="BT96" s="852"/>
      <c r="BU96" s="855"/>
      <c r="BV96" s="229"/>
      <c r="BW96" s="1770"/>
      <c r="BX96" s="1771"/>
      <c r="BY96" s="1772"/>
      <c r="BZ96" s="834"/>
      <c r="CA96" s="834"/>
      <c r="CB96" s="834"/>
      <c r="CC96" s="834"/>
      <c r="CD96" s="834"/>
      <c r="CE96" s="834"/>
      <c r="CF96" s="834"/>
      <c r="CG96" s="834"/>
      <c r="CH96" s="834"/>
      <c r="CI96" s="834"/>
      <c r="CJ96" s="834"/>
      <c r="CK96" s="834"/>
      <c r="CL96" s="834"/>
      <c r="CM96" s="834"/>
      <c r="CN96" s="834"/>
      <c r="CO96" s="834"/>
      <c r="CP96" s="834"/>
      <c r="CQ96" s="1775"/>
      <c r="CR96" s="249"/>
      <c r="CS96" s="1770"/>
      <c r="CT96" s="1771"/>
      <c r="CU96" s="1772"/>
      <c r="CV96" s="1783"/>
      <c r="CW96" s="1784"/>
      <c r="CX96" s="1785"/>
      <c r="CY96" s="1784"/>
      <c r="CZ96" s="1785"/>
      <c r="DA96" s="1783"/>
      <c r="DB96" s="1783"/>
      <c r="DC96" s="1783"/>
      <c r="DD96" s="1783"/>
      <c r="DE96" s="1783"/>
      <c r="DF96" s="1783"/>
      <c r="DG96" s="1783"/>
      <c r="DH96" s="1783"/>
      <c r="DI96" s="1783"/>
      <c r="DJ96" s="1783"/>
      <c r="DK96" s="1783"/>
      <c r="DL96" s="1783"/>
      <c r="DM96" s="1783"/>
      <c r="DN96" s="1783"/>
      <c r="DO96" s="1783"/>
      <c r="DP96" s="1783"/>
      <c r="DQ96" s="1775"/>
      <c r="DR96" s="246"/>
      <c r="DS96" s="423"/>
      <c r="DT96" s="424"/>
      <c r="DU96" s="424"/>
      <c r="DV96" s="425"/>
    </row>
    <row r="97" spans="2:126" ht="18" customHeight="1" thickBot="1" x14ac:dyDescent="0.3">
      <c r="BF97" s="328">
        <v>0.2</v>
      </c>
      <c r="BG97" s="329">
        <v>0.4</v>
      </c>
      <c r="BH97" s="329">
        <v>0.60000000000000009</v>
      </c>
      <c r="BI97" s="329">
        <v>0.8</v>
      </c>
      <c r="BJ97" s="329">
        <v>1</v>
      </c>
    </row>
    <row r="98" spans="2:126" ht="48.75" customHeight="1" x14ac:dyDescent="0.25">
      <c r="B98" s="1283" t="s">
        <v>1839</v>
      </c>
      <c r="C98" s="889">
        <v>14</v>
      </c>
      <c r="D98" s="892" t="s">
        <v>943</v>
      </c>
      <c r="E98" s="895" t="s">
        <v>963</v>
      </c>
      <c r="F98" s="898" t="s">
        <v>980</v>
      </c>
      <c r="G98" s="899" t="s">
        <v>1065</v>
      </c>
      <c r="H98" s="930" t="s">
        <v>1235</v>
      </c>
      <c r="I98" s="433" t="s">
        <v>1236</v>
      </c>
      <c r="J98" s="903" t="str">
        <f>IF(G98="","",(CONCATENATE("Posibilidad de afectación ",G98," ",H98," ",I98," ",I99," ",I100," ",I101," ",I102)))</f>
        <v xml:space="preserve">Posibilidad de afectación económica y reputacional por omisión en la vigilancia y control en el cumplimiento de los  requisitos definidos en el componente de habilitación, debido a la falta de seguimiento al cumplimiento de la normatividad vigente y sus normas complementarias    </v>
      </c>
      <c r="K98" s="906" t="s">
        <v>268</v>
      </c>
      <c r="L98" s="907" t="s">
        <v>770</v>
      </c>
      <c r="M98" s="228"/>
      <c r="N98" s="910" t="s">
        <v>611</v>
      </c>
      <c r="O98" s="913">
        <f>IF(ISERROR(VLOOKUP($N98,Listas!$E$20:$F$24,2,FALSE)),"",(VLOOKUP($N98,Listas!$E$20:$F$24,2,FALSE)))</f>
        <v>0.6</v>
      </c>
      <c r="P98" s="914" t="str">
        <f>IF(ISERROR(VLOOKUP($O98,Listas!$E$3:$F$7,2,FALSE)),"",(VLOOKUP($O98,Listas!$E$3:$F$7,2,FALSE)))</f>
        <v>MEDIA</v>
      </c>
      <c r="Q98" s="915" t="s">
        <v>571</v>
      </c>
      <c r="R98" s="914">
        <f>IF(ISERROR(VLOOKUP($Q98,Listas!$E$28:$F$35,2,FALSE)),"",(VLOOKUP($Q98,Listas!$E$28:$F$35,2,FALSE)))</f>
        <v>0.4</v>
      </c>
      <c r="S98" s="916" t="str">
        <f t="shared" ref="S98" si="314">IF(O98="","",(CONCATENATE("R.INHERENTE
",(IF(AND($O98=0.2,$R98=0.2),1,(IF(AND($O98=0.2,$R98=0.4),6,(IF(AND($O98=0.2,$R98=0.6),11,(IF(AND($O98=0.2,$R98=0.8),16,(IF(AND($O98=0.2,$R98=1),21,(IF(AND($O98=0.4,$R98=0.2),2,(IF(AND($O98=0.4,$R98=0.4),7,(IF(AND($O98=0.4,$R98=0.6),12,(IF(AND($O98=0.4,$R98=0.8),17,(IF(AND($O98=0.4,$R98=1),22,(IF(AND($O98=0.6,$R98=0.2),3,(IF(AND($O98=0.6,$R98=0.4),8,(IF(AND($O98=0.6,$R98=0.6),13,(IF(AND($O98=0.6,$R98=0.8),18,(IF(AND($O98=0.6,$R98=1),23,(IF(AND($O98=0.8,$R98=0.2),4,(IF(AND($O98=0.8,$R98=0.4),9,(IF(AND($O98=0.8,$R98=0.6),14,(IF(AND($O98=0.8,$R98=0.8),19,(IF(AND($O98=0.8,$R98=1),24,(IF(AND($O98=1,$R98=0.2),5,(IF(AND($O98=1,$R98=0.4),10,(IF(AND($O98=1,$R98=0.6),15,(IF(AND($O98=1,$R98=0.8),20,(IF(AND($O98=1,$R98=1),25,"")))))))))))))))))))))))))))))))))))))))))))))))))))))</f>
        <v>R.INHERENTE
8</v>
      </c>
      <c r="T98" s="228">
        <f>+VLOOKUP($S98,Listas!$D$112:$E$136,2,FALSE)</f>
        <v>8</v>
      </c>
      <c r="U98" s="436" t="s">
        <v>1237</v>
      </c>
      <c r="V98" s="437"/>
      <c r="W98" s="437" t="s">
        <v>260</v>
      </c>
      <c r="X98" s="859"/>
      <c r="Y98" s="860"/>
      <c r="Z98" s="859"/>
      <c r="AA98" s="860"/>
      <c r="AB98" s="859">
        <v>10</v>
      </c>
      <c r="AC98" s="860"/>
      <c r="AD98" s="859"/>
      <c r="AE98" s="860"/>
      <c r="AF98" s="859">
        <v>15</v>
      </c>
      <c r="AG98" s="860"/>
      <c r="AH98" s="348">
        <f t="shared" ref="AH98:AH102" si="315">X98+Z98+AB98+AD98+AF98</f>
        <v>25</v>
      </c>
      <c r="AI98" s="326"/>
      <c r="AJ98" s="327">
        <v>0.3</v>
      </c>
      <c r="AK98" s="926" t="s">
        <v>189</v>
      </c>
      <c r="AL98" s="926"/>
      <c r="AM98" s="898" t="s">
        <v>563</v>
      </c>
      <c r="AN98" s="898"/>
      <c r="AO98" s="926" t="s">
        <v>189</v>
      </c>
      <c r="AP98" s="926"/>
      <c r="AQ98" s="443" t="s">
        <v>1238</v>
      </c>
      <c r="AR98" s="431" t="s">
        <v>588</v>
      </c>
      <c r="AS98" s="447" t="s">
        <v>1239</v>
      </c>
      <c r="AT98" s="448" t="s">
        <v>1240</v>
      </c>
      <c r="AU98" s="449" t="s">
        <v>1230</v>
      </c>
      <c r="AV98" s="248">
        <f t="shared" ref="AV98" si="316">+(IF(AND($AW98&gt;0,$AW98&lt;=0.2),0.2,(IF(AND($AW98&gt;0.2,$AW98&lt;=0.4),0.4,(IF(AND($AW98&gt;0.4,$AW98&lt;=0.6),0.6,(IF(AND($AW98&gt;0.6,$AW98&lt;=0.8),0.8,(IF($AW98&gt;0.8,1,""))))))))))</f>
        <v>0.6</v>
      </c>
      <c r="AW98" s="865">
        <f t="shared" ref="AW98" si="317">+MIN(AI98:AI102)</f>
        <v>0.6</v>
      </c>
      <c r="AX98" s="868" t="str">
        <f t="shared" ref="AX98" si="318">+(IF($AV98=0.2,"MUY BAJA",(IF($AV98=0.4,"BAJA",(IF($AV98=0.6,"MEDIA",(IF($AV98=0.8,"ALTA",(IF($AV98=1,"MUY ALTA",""))))))))))</f>
        <v>MEDIA</v>
      </c>
      <c r="AY98" s="871">
        <f t="shared" ref="AY98" si="319">+MIN(AJ98:AJ102)</f>
        <v>0.3</v>
      </c>
      <c r="AZ98" s="868" t="str">
        <f t="shared" ref="AZ98" si="320">+(IF($BC98=0.2,"MUY BAJA",(IF($BC98=0.4,"BAJA",(IF($BC98=0.6,"MEDIA",(IF($BC98=0.8,"ALTA",(IF($BC98=1,"MUY ALTA",""))))))))))</f>
        <v>BAJA</v>
      </c>
      <c r="BA98" s="874" t="str">
        <f t="shared" ref="BA98" si="321">IF($AV98="","",(CONCATENATE("R.RESIDUAL
",(IF(AND($AV98=0.2,$BC98=0.2),1,(IF(AND($AV98=0.2,$BC98=0.4),6,(IF(AND($AV98=0.2,$BC98=0.6),11,(IF(AND($AV98=0.2,$BC98=0.8),16,(IF(AND($AV98=0.2,$BC98=1),21,(IF(AND($AV98=0.4,$BC98=0.2),2,(IF(AND($AV98=0.4,$BC98=0.4),7,(IF(AND($AV98=0.4,$BC98=0.6),12,(IF(AND($AV98=0.4,$BC98=0.8),17,(IF(AND($AV98=0.4,$BC98=1),22,(IF(AND($AV98=0.6,$BC98=0.2),3,(IF(AND($AV98=0.6,$BC98=0.4),8,(IF(AND($AV98=0.6,$BC98=0.6),13,(IF(AND($AV98=0.6,$BC98=0.8),18,(IF(AND($AV98=0.6,$BC98=1),23,(IF(AND($AV98=0.8,$BC98=0.2),4,(IF(AND($AV98=0.8,$BC98=0.4),9,(IF(AND($AV98=0.8,$BC98=0.6),14,(IF(AND($AV98=0.8,$BC98=0.8),19,(IF(AND($AV98=0.8,$BC98=1),24,(IF(AND($AV98=1,$BC98=0.2),5,(IF(AND($AV98=1,$BC98=0.4),10,(IF(AND($AV98=1,$BC98=0.6),15,(IF(AND($AV98=1,$BC98=0.8),20,(IF(AND($AV98=1,$BC98=1),25,"")))))))))))))))))))))))))))))))))))))))))))))))))))))</f>
        <v>R.RESIDUAL
8</v>
      </c>
      <c r="BB98" s="877" t="s">
        <v>581</v>
      </c>
      <c r="BC98" s="248">
        <f t="shared" ref="BC98" si="322">+(IF(AND($AY98&gt;0,$AY98&lt;=0.2),0.2,(IF(AND($AY98&gt;0.2,$AY98&lt;=0.4),0.4,(IF(AND($AY98&gt;0.4,$AY98&lt;=0.6),0.6,(IF(AND($AY98&gt;0.6,$AY98&lt;=0.8),0.8,(IF($AY98&gt;0.8,1,""))))))))))</f>
        <v>0.4</v>
      </c>
      <c r="BD98" s="230">
        <f>+VLOOKUP($BA98,Listas!$F$112:$G$136,2,FALSE)</f>
        <v>8</v>
      </c>
      <c r="BE98" s="317">
        <v>1</v>
      </c>
      <c r="BF98" s="231" t="str">
        <f t="shared" ref="BF98" si="323">IF(ISERROR(IF(S98="R.INHERENTE
5","R. INHERENTE",(IF(BA98="R.RESIDUAL
5","R. RESIDUAL"," ")))),"",(IF(S98="R.INHERENTE
5","R. INHERENTE",(IF(BA98="R.RESIDUAL
5","R. RESIDUAL"," ")))))</f>
        <v xml:space="preserve"> </v>
      </c>
      <c r="BG98" s="232" t="str">
        <f t="shared" ref="BG98" si="324">IF(ISERROR(IF(S98="R.INHERENTE
10","R. INHERENTE",(IF(BA98="R.RESIDUAL
10","R. RESIDUAL"," ")))),"",(IF(S98="R.INHERENTE
10","R. INHERENTE",(IF(BA98="R.RESIDUAL
10","R. RESIDUAL"," ")))))</f>
        <v xml:space="preserve"> </v>
      </c>
      <c r="BH98" s="232" t="str">
        <f t="shared" ref="BH98" si="325">IF(ISERROR(IF(S98="R.INHERENTE
15","R. INHERENTE",(IF(BA98="R.RESIDUAL
15","R. RESIDUAL"," ")))),"",(IF(S98="R.INHERENTE
15","R. INHERENTE",(IF(BA98="R.RESIDUAL
15","R. RESIDUAL"," ")))))</f>
        <v xml:space="preserve"> </v>
      </c>
      <c r="BI98" s="232" t="str">
        <f t="shared" ref="BI98" si="326">IF(ISERROR(IF(S98="R.INHERENTE
20","R. INHERENTE",(IF(BA98="R.RESIDUAL
20","R. RESIDUAL"," ")))),"",(IF(S98="R.INHERENTE
20","R. INHERENTE",(IF(BA98="R.RESIDUAL
20","R. RESIDUAL"," ")))))</f>
        <v xml:space="preserve"> </v>
      </c>
      <c r="BJ98" s="233" t="str">
        <f t="shared" ref="BJ98" si="327">IF(ISERROR(IF(S98="R.INHERENTE
25","R. INHERENTE",(IF(BA98="R.RESIDUAL
25","R. RESIDUAL"," ")))),"",(IF(S98="R.INHERENTE
25","R. INHERENTE",(IF(BA98="R.RESIDUAL
25","R. RESIDUAL"," ")))))</f>
        <v xml:space="preserve"> </v>
      </c>
      <c r="BK98" s="234"/>
      <c r="BL98" s="927" t="s">
        <v>43</v>
      </c>
      <c r="BM98" s="850" t="s">
        <v>43</v>
      </c>
      <c r="BN98" s="881" t="s">
        <v>43</v>
      </c>
      <c r="BO98" s="881" t="s">
        <v>43</v>
      </c>
      <c r="BP98" s="884" t="s">
        <v>43</v>
      </c>
      <c r="BQ98" s="844"/>
      <c r="BR98" s="314"/>
      <c r="BS98" s="847" t="s">
        <v>1241</v>
      </c>
      <c r="BT98" s="850" t="s">
        <v>1242</v>
      </c>
      <c r="BU98" s="853" t="s">
        <v>1243</v>
      </c>
      <c r="BV98" s="229"/>
      <c r="BW98" s="1764" t="s">
        <v>2325</v>
      </c>
      <c r="BX98" s="1765" t="s">
        <v>2326</v>
      </c>
      <c r="BY98" s="1766" t="s">
        <v>2327</v>
      </c>
      <c r="BZ98" s="833"/>
      <c r="CA98" s="833" t="s">
        <v>189</v>
      </c>
      <c r="CB98" s="833" t="s">
        <v>189</v>
      </c>
      <c r="CC98" s="833" t="s">
        <v>189</v>
      </c>
      <c r="CD98" s="833"/>
      <c r="CE98" s="833" t="s">
        <v>189</v>
      </c>
      <c r="CF98" s="833" t="s">
        <v>189</v>
      </c>
      <c r="CG98" s="833" t="s">
        <v>189</v>
      </c>
      <c r="CH98" s="833"/>
      <c r="CI98" s="833" t="s">
        <v>39</v>
      </c>
      <c r="CJ98" s="833" t="s">
        <v>39</v>
      </c>
      <c r="CK98" s="833" t="s">
        <v>39</v>
      </c>
      <c r="CL98" s="833"/>
      <c r="CM98" s="833" t="s">
        <v>189</v>
      </c>
      <c r="CN98" s="833" t="s">
        <v>189</v>
      </c>
      <c r="CO98" s="833" t="s">
        <v>189</v>
      </c>
      <c r="CP98" s="833"/>
      <c r="CQ98" s="1773" t="s">
        <v>2328</v>
      </c>
      <c r="CR98" s="249"/>
      <c r="CS98" s="1764" t="s">
        <v>2325</v>
      </c>
      <c r="CT98" s="1765" t="s">
        <v>2326</v>
      </c>
      <c r="CU98" s="1766" t="s">
        <v>2327</v>
      </c>
      <c r="CV98" s="1780"/>
      <c r="CW98" s="1781" t="s">
        <v>39</v>
      </c>
      <c r="CX98" s="1782"/>
      <c r="CY98" s="1781"/>
      <c r="CZ98" s="1782"/>
      <c r="DA98" s="1780" t="s">
        <v>189</v>
      </c>
      <c r="DB98" s="1780" t="s">
        <v>189</v>
      </c>
      <c r="DC98" s="1780" t="s">
        <v>189</v>
      </c>
      <c r="DD98" s="1780"/>
      <c r="DE98" s="1780" t="s">
        <v>189</v>
      </c>
      <c r="DF98" s="1780" t="s">
        <v>189</v>
      </c>
      <c r="DG98" s="1780" t="s">
        <v>189</v>
      </c>
      <c r="DH98" s="1780"/>
      <c r="DI98" s="1780" t="s">
        <v>39</v>
      </c>
      <c r="DJ98" s="1780" t="s">
        <v>39</v>
      </c>
      <c r="DK98" s="1780" t="s">
        <v>39</v>
      </c>
      <c r="DL98" s="1780"/>
      <c r="DM98" s="1780" t="s">
        <v>189</v>
      </c>
      <c r="DN98" s="1780" t="s">
        <v>189</v>
      </c>
      <c r="DO98" s="1780" t="s">
        <v>189</v>
      </c>
      <c r="DP98" s="1780"/>
      <c r="DQ98" s="1773" t="s">
        <v>2334</v>
      </c>
      <c r="DR98" s="246"/>
      <c r="DS98" s="417"/>
      <c r="DT98" s="418"/>
      <c r="DU98" s="418"/>
      <c r="DV98" s="419"/>
    </row>
    <row r="99" spans="2:126" ht="48.75" customHeight="1" x14ac:dyDescent="0.25">
      <c r="B99" s="1284"/>
      <c r="C99" s="890"/>
      <c r="D99" s="893"/>
      <c r="E99" s="896"/>
      <c r="F99" s="896"/>
      <c r="G99" s="896"/>
      <c r="H99" s="896"/>
      <c r="I99" s="434"/>
      <c r="J99" s="904"/>
      <c r="K99" s="896"/>
      <c r="L99" s="908"/>
      <c r="M99" s="228"/>
      <c r="N99" s="911"/>
      <c r="O99" s="896"/>
      <c r="P99" s="896"/>
      <c r="Q99" s="896"/>
      <c r="R99" s="896"/>
      <c r="S99" s="908"/>
      <c r="T99" s="228"/>
      <c r="U99" s="438"/>
      <c r="V99" s="439"/>
      <c r="W99" s="439"/>
      <c r="X99" s="825"/>
      <c r="Y99" s="826"/>
      <c r="Z99" s="825"/>
      <c r="AA99" s="826"/>
      <c r="AB99" s="825"/>
      <c r="AC99" s="826"/>
      <c r="AD99" s="825"/>
      <c r="AE99" s="826"/>
      <c r="AF99" s="825"/>
      <c r="AG99" s="826"/>
      <c r="AH99" s="330">
        <f t="shared" si="315"/>
        <v>0</v>
      </c>
      <c r="AI99" s="322">
        <v>0.6</v>
      </c>
      <c r="AJ99" s="323"/>
      <c r="AK99" s="827"/>
      <c r="AL99" s="828"/>
      <c r="AM99" s="829"/>
      <c r="AN99" s="830"/>
      <c r="AO99" s="827"/>
      <c r="AP99" s="828"/>
      <c r="AQ99" s="444"/>
      <c r="AR99" s="432"/>
      <c r="AS99" s="450"/>
      <c r="AT99" s="451"/>
      <c r="AU99" s="452"/>
      <c r="AV99" s="230"/>
      <c r="AW99" s="866"/>
      <c r="AX99" s="869"/>
      <c r="AY99" s="872"/>
      <c r="AZ99" s="869"/>
      <c r="BA99" s="875"/>
      <c r="BB99" s="878"/>
      <c r="BD99" s="235"/>
      <c r="BE99" s="317">
        <v>0.8</v>
      </c>
      <c r="BF99" s="236" t="str">
        <f t="shared" ref="BF99" si="328">IF(ISERROR(IF(S98="R.INHERENTE
4","R. INHERENTE",(IF(BA98="R.RESIDUAL
4","R. RESIDUAL"," ")))),"",(IF(S98="R.INHERENTE
4","R. INHERENTE",(IF(BA98="R.RESIDUAL
4","R. RESIDUAL"," ")))))</f>
        <v xml:space="preserve"> </v>
      </c>
      <c r="BG99" s="237" t="str">
        <f t="shared" ref="BG99" si="329">IF(ISERROR(IF(S98="R.INHERENTE
9","R. INHERENTE",(IF(BA98="R.RESIDUAL
9","R. RESIDUAL"," ")))),"",(IF(S98="R.INHERENTE
9","R. INHERENTE",(IF(BA98="R.RESIDUAL
9","R. RESIDUAL"," ")))))</f>
        <v xml:space="preserve"> </v>
      </c>
      <c r="BH99" s="238" t="str">
        <f t="shared" ref="BH99" si="330">IF(ISERROR(IF(S98="R.INHERENTE
14","R. INHERENTE",(IF(BA98="R.RESIDUAL
14","R. RESIDUAL"," ")))),"",(IF(S98="R.INHERENTE
14","R. INHERENTE",(IF(BA98="R.RESIDUAL
14","R. RESIDUAL"," ")))))</f>
        <v xml:space="preserve"> </v>
      </c>
      <c r="BI99" s="238" t="str">
        <f t="shared" ref="BI99" si="331">IF(ISERROR(IF(S98="R.INHERENTE
19","R. INHERENTE",(IF(BA98="R.RESIDUAL
19","R. RESIDUAL"," ")))),"",(IF(S98="R.INHERENTE
19","R. INHERENTE",(IF(BA98="R.RESIDUAL
19","R. RESIDUAL"," ")))))</f>
        <v xml:space="preserve"> </v>
      </c>
      <c r="BJ99" s="239" t="str">
        <f t="shared" ref="BJ99" si="332">IF(ISERROR(IF(S98="R.INHERENTE
24","R. INHERENTE",(IF(BA98="R.RESIDUAL
24","R. RESIDUAL"," ")))),"",(IF(S98="R.INHERENTE
24","R. INHERENTE",(IF(BA98="R.RESIDUAL
24","R. RESIDUAL"," ")))))</f>
        <v xml:space="preserve"> </v>
      </c>
      <c r="BK99" s="234"/>
      <c r="BL99" s="928"/>
      <c r="BM99" s="882"/>
      <c r="BN99" s="882"/>
      <c r="BO99" s="882"/>
      <c r="BP99" s="851"/>
      <c r="BQ99" s="845"/>
      <c r="BR99" s="314"/>
      <c r="BS99" s="848"/>
      <c r="BT99" s="851"/>
      <c r="BU99" s="854"/>
      <c r="BV99" s="229"/>
      <c r="BW99" s="1767"/>
      <c r="BX99" s="1768"/>
      <c r="BY99" s="1769"/>
      <c r="BZ99" s="820"/>
      <c r="CA99" s="820"/>
      <c r="CB99" s="820"/>
      <c r="CC99" s="820"/>
      <c r="CD99" s="820"/>
      <c r="CE99" s="820"/>
      <c r="CF99" s="820"/>
      <c r="CG99" s="820"/>
      <c r="CH99" s="820"/>
      <c r="CI99" s="820"/>
      <c r="CJ99" s="820"/>
      <c r="CK99" s="820"/>
      <c r="CL99" s="820"/>
      <c r="CM99" s="820"/>
      <c r="CN99" s="820"/>
      <c r="CO99" s="820"/>
      <c r="CP99" s="820"/>
      <c r="CQ99" s="1774"/>
      <c r="CR99" s="249"/>
      <c r="CS99" s="1767"/>
      <c r="CT99" s="1768"/>
      <c r="CU99" s="1769"/>
      <c r="CV99" s="1010"/>
      <c r="CW99" s="960"/>
      <c r="CX99" s="959"/>
      <c r="CY99" s="960"/>
      <c r="CZ99" s="959"/>
      <c r="DA99" s="1010"/>
      <c r="DB99" s="1010"/>
      <c r="DC99" s="1010"/>
      <c r="DD99" s="1010"/>
      <c r="DE99" s="1010"/>
      <c r="DF99" s="1010"/>
      <c r="DG99" s="1010"/>
      <c r="DH99" s="1010"/>
      <c r="DI99" s="1010"/>
      <c r="DJ99" s="1010"/>
      <c r="DK99" s="1010"/>
      <c r="DL99" s="1010"/>
      <c r="DM99" s="1010"/>
      <c r="DN99" s="1010"/>
      <c r="DO99" s="1010"/>
      <c r="DP99" s="1010"/>
      <c r="DQ99" s="1774"/>
      <c r="DR99" s="246"/>
      <c r="DS99" s="420"/>
      <c r="DT99" s="421"/>
      <c r="DU99" s="421"/>
      <c r="DV99" s="422"/>
    </row>
    <row r="100" spans="2:126" ht="48.75" customHeight="1" x14ac:dyDescent="0.25">
      <c r="B100" s="1284"/>
      <c r="C100" s="890"/>
      <c r="D100" s="893"/>
      <c r="E100" s="896"/>
      <c r="F100" s="896"/>
      <c r="G100" s="896"/>
      <c r="H100" s="896"/>
      <c r="I100" s="434"/>
      <c r="J100" s="904"/>
      <c r="K100" s="896"/>
      <c r="L100" s="908"/>
      <c r="M100" s="228"/>
      <c r="N100" s="911"/>
      <c r="O100" s="896"/>
      <c r="P100" s="896"/>
      <c r="Q100" s="896"/>
      <c r="R100" s="896"/>
      <c r="S100" s="908"/>
      <c r="T100" s="228"/>
      <c r="U100" s="438"/>
      <c r="V100" s="439"/>
      <c r="W100" s="439"/>
      <c r="X100" s="825"/>
      <c r="Y100" s="826"/>
      <c r="Z100" s="825"/>
      <c r="AA100" s="826"/>
      <c r="AB100" s="825"/>
      <c r="AC100" s="826"/>
      <c r="AD100" s="825"/>
      <c r="AE100" s="826"/>
      <c r="AF100" s="825"/>
      <c r="AG100" s="826"/>
      <c r="AH100" s="330">
        <f t="shared" si="315"/>
        <v>0</v>
      </c>
      <c r="AI100" s="322"/>
      <c r="AJ100" s="323"/>
      <c r="AK100" s="827"/>
      <c r="AL100" s="828"/>
      <c r="AM100" s="829"/>
      <c r="AN100" s="830"/>
      <c r="AO100" s="827"/>
      <c r="AP100" s="828"/>
      <c r="AQ100" s="444"/>
      <c r="AR100" s="432"/>
      <c r="AS100" s="450"/>
      <c r="AT100" s="451"/>
      <c r="AU100" s="452"/>
      <c r="AV100" s="230"/>
      <c r="AW100" s="866"/>
      <c r="AX100" s="869"/>
      <c r="AY100" s="872"/>
      <c r="AZ100" s="869"/>
      <c r="BA100" s="875"/>
      <c r="BB100" s="878"/>
      <c r="BD100" s="235"/>
      <c r="BE100" s="317">
        <v>0.60000000000000009</v>
      </c>
      <c r="BF100" s="236" t="str">
        <f t="shared" ref="BF100" si="333">IF(ISERROR(IF(S98="R.INHERENTE
3","R. INHERENTE",(IF(BA98="R.RESIDUAL
3","R. RESIDUAL"," ")))),"",(IF(S98="R.INHERENTE
3","R. INHERENTE",(IF(BA98="R.RESIDUAL
3","R. RESIDUAL"," ")))))</f>
        <v xml:space="preserve"> </v>
      </c>
      <c r="BG100" s="237" t="str">
        <f t="shared" ref="BG100" si="334">IF(ISERROR(IF(S98="R.INHERENTE
8","R. INHERENTE",(IF(BA98="R.RESIDUAL
8","R. RESIDUAL"," ")))),"",(IF(S98="R.INHERENTE
8","R. INHERENTE",(IF(BA98="R.RESIDUAL
8","R. RESIDUAL"," ")))))</f>
        <v>R. INHERENTE</v>
      </c>
      <c r="BH100" s="237" t="str">
        <f t="shared" ref="BH100" si="335">IF(ISERROR(IF(S98="R.INHERENTE
13","R. INHERENTE",(IF(BA98="R.RESIDUAL
13","R. RESIDUAL"," ")))),"",(IF(S98="R.INHERENTE
13","R. INHERENTE",(IF(BA98="R.RESIDUAL
13","R. RESIDUAL"," ")))))</f>
        <v xml:space="preserve"> </v>
      </c>
      <c r="BI100" s="238" t="str">
        <f t="shared" ref="BI100" si="336">IF(ISERROR(IF(S98="R.INHERENTE
18","R. INHERENTE",(IF(BA98="R.RESIDUAL
18","R. RESIDUAL"," ")))),"",(IF(S98="R.INHERENTE
18","R. INHERENTE",(IF(BA98="R.RESIDUAL
18","R. RESIDUAL"," ")))))</f>
        <v xml:space="preserve"> </v>
      </c>
      <c r="BJ100" s="239" t="str">
        <f t="shared" ref="BJ100" si="337">IF(ISERROR(IF(S98="R.INHERENTE
23","R. INHERENTE",(IF(BA98="R.RESIDUAL
23","R. RESIDUAL"," ")))),"",(IF(S98="R.INHERENTE
23","R. INHERENTE",(IF(BA98="R.RESIDUAL
23","R. RESIDUAL"," ")))))</f>
        <v xml:space="preserve"> </v>
      </c>
      <c r="BK100" s="234"/>
      <c r="BL100" s="928"/>
      <c r="BM100" s="882"/>
      <c r="BN100" s="882"/>
      <c r="BO100" s="882"/>
      <c r="BP100" s="851"/>
      <c r="BQ100" s="845"/>
      <c r="BR100" s="314"/>
      <c r="BS100" s="848"/>
      <c r="BT100" s="851"/>
      <c r="BU100" s="854"/>
      <c r="BV100" s="229"/>
      <c r="BW100" s="1767"/>
      <c r="BX100" s="1768"/>
      <c r="BY100" s="1769"/>
      <c r="BZ100" s="820"/>
      <c r="CA100" s="820"/>
      <c r="CB100" s="820"/>
      <c r="CC100" s="820"/>
      <c r="CD100" s="820"/>
      <c r="CE100" s="820"/>
      <c r="CF100" s="820"/>
      <c r="CG100" s="820"/>
      <c r="CH100" s="820"/>
      <c r="CI100" s="820"/>
      <c r="CJ100" s="820"/>
      <c r="CK100" s="820"/>
      <c r="CL100" s="820"/>
      <c r="CM100" s="820"/>
      <c r="CN100" s="820"/>
      <c r="CO100" s="820"/>
      <c r="CP100" s="820"/>
      <c r="CQ100" s="1774"/>
      <c r="CR100" s="249"/>
      <c r="CS100" s="1767"/>
      <c r="CT100" s="1768"/>
      <c r="CU100" s="1769"/>
      <c r="CV100" s="1010"/>
      <c r="CW100" s="960"/>
      <c r="CX100" s="959"/>
      <c r="CY100" s="960"/>
      <c r="CZ100" s="959"/>
      <c r="DA100" s="1010"/>
      <c r="DB100" s="1010"/>
      <c r="DC100" s="1010"/>
      <c r="DD100" s="1010"/>
      <c r="DE100" s="1010"/>
      <c r="DF100" s="1010"/>
      <c r="DG100" s="1010"/>
      <c r="DH100" s="1010"/>
      <c r="DI100" s="1010"/>
      <c r="DJ100" s="1010"/>
      <c r="DK100" s="1010"/>
      <c r="DL100" s="1010"/>
      <c r="DM100" s="1010"/>
      <c r="DN100" s="1010"/>
      <c r="DO100" s="1010"/>
      <c r="DP100" s="1010"/>
      <c r="DQ100" s="1774"/>
      <c r="DR100" s="246"/>
      <c r="DS100" s="420"/>
      <c r="DT100" s="421"/>
      <c r="DU100" s="421"/>
      <c r="DV100" s="422"/>
    </row>
    <row r="101" spans="2:126" ht="48.75" customHeight="1" x14ac:dyDescent="0.25">
      <c r="B101" s="1284"/>
      <c r="C101" s="890"/>
      <c r="D101" s="893"/>
      <c r="E101" s="896"/>
      <c r="F101" s="896"/>
      <c r="G101" s="896"/>
      <c r="H101" s="896"/>
      <c r="I101" s="434"/>
      <c r="J101" s="904"/>
      <c r="K101" s="896"/>
      <c r="L101" s="908"/>
      <c r="M101" s="228"/>
      <c r="N101" s="911"/>
      <c r="O101" s="896"/>
      <c r="P101" s="896"/>
      <c r="Q101" s="896"/>
      <c r="R101" s="896"/>
      <c r="S101" s="908"/>
      <c r="T101" s="228"/>
      <c r="U101" s="440"/>
      <c r="V101" s="439"/>
      <c r="W101" s="439"/>
      <c r="X101" s="825"/>
      <c r="Y101" s="826"/>
      <c r="Z101" s="825"/>
      <c r="AA101" s="826"/>
      <c r="AB101" s="825"/>
      <c r="AC101" s="826"/>
      <c r="AD101" s="825"/>
      <c r="AE101" s="826"/>
      <c r="AF101" s="825"/>
      <c r="AG101" s="826"/>
      <c r="AH101" s="330">
        <f t="shared" si="315"/>
        <v>0</v>
      </c>
      <c r="AI101" s="322"/>
      <c r="AJ101" s="323"/>
      <c r="AK101" s="827"/>
      <c r="AL101" s="828"/>
      <c r="AM101" s="829"/>
      <c r="AN101" s="830"/>
      <c r="AO101" s="827"/>
      <c r="AP101" s="828"/>
      <c r="AQ101" s="444"/>
      <c r="AR101" s="432"/>
      <c r="AS101" s="450"/>
      <c r="AT101" s="451"/>
      <c r="AU101" s="452"/>
      <c r="AV101" s="230"/>
      <c r="AW101" s="866"/>
      <c r="AX101" s="869"/>
      <c r="AY101" s="872"/>
      <c r="AZ101" s="869"/>
      <c r="BA101" s="875"/>
      <c r="BB101" s="878"/>
      <c r="BD101" s="235"/>
      <c r="BE101" s="317">
        <v>0.4</v>
      </c>
      <c r="BF101" s="240" t="str">
        <f t="shared" ref="BF101" si="338">IF(ISERROR(IF(S98="R.INHERENTE
2","R. INHERENTE",(IF(BA98="R.RESIDUAL
2","R. RESIDUAL"," ")))),"",(IF(S98="R.INHERENTE
2","R. INHERENTE",(IF(BA98="R.RESIDUAL
2","R. RESIDUAL"," ")))))</f>
        <v xml:space="preserve"> </v>
      </c>
      <c r="BG101" s="237" t="str">
        <f t="shared" ref="BG101" si="339">IF(ISERROR(IF(S98="R.INHERENTE
7","R. INHERENTE",(IF(BA98="R.RESIDUAL
7","R. RESIDUAL"," ")))),"",(IF(S98="R.INHERENTE
7","R. INHERENTE",(IF(BA98="R.RESIDUAL
7","R. RESIDUAL"," ")))))</f>
        <v xml:space="preserve"> </v>
      </c>
      <c r="BH101" s="237" t="str">
        <f t="shared" ref="BH101" si="340">IF(ISERROR(IF(S98="R.INHERENTE
12","R. INHERENTE",(IF(BA98="R.RESIDUAL
12","R. RESIDUAL"," ")))),"",(IF(S98="R.INHERENTE
12","R. INHERENTE",(IF(BA98="R.RESIDUAL
12","R. RESIDUAL"," ")))))</f>
        <v xml:space="preserve"> </v>
      </c>
      <c r="BI101" s="238" t="str">
        <f t="shared" ref="BI101" si="341">IF(ISERROR(IF(S98="R.INHERENTE
17","R. INHERENTE",(IF(BA98="R.RESIDUAL
17","R. RESIDUAL"," ")))),"",(IF(S98="R.INHERENTE
17","R. INHERENTE",(IF(BA98="R.RESIDUAL
17","R. RESIDUAL"," ")))))</f>
        <v xml:space="preserve"> </v>
      </c>
      <c r="BJ101" s="239" t="str">
        <f t="shared" ref="BJ101" si="342">IF(ISERROR(IF(S98="R.INHERENTE
22","R. INHERENTE",(IF(BA98="R.RESIDUAL
22","R. RESIDUAL"," ")))),"",(IF(S98="R.INHERENTE
22","R. INHERENTE",(IF(BA98="R.RESIDUAL
22","R. RESIDUAL"," ")))))</f>
        <v xml:space="preserve"> </v>
      </c>
      <c r="BK101" s="234"/>
      <c r="BL101" s="928"/>
      <c r="BM101" s="882"/>
      <c r="BN101" s="882"/>
      <c r="BO101" s="882"/>
      <c r="BP101" s="851"/>
      <c r="BQ101" s="845"/>
      <c r="BR101" s="314"/>
      <c r="BS101" s="848"/>
      <c r="BT101" s="851"/>
      <c r="BU101" s="854"/>
      <c r="BV101" s="229"/>
      <c r="BW101" s="1767"/>
      <c r="BX101" s="1768"/>
      <c r="BY101" s="1769"/>
      <c r="BZ101" s="820"/>
      <c r="CA101" s="820"/>
      <c r="CB101" s="820"/>
      <c r="CC101" s="820"/>
      <c r="CD101" s="820"/>
      <c r="CE101" s="820"/>
      <c r="CF101" s="820"/>
      <c r="CG101" s="820"/>
      <c r="CH101" s="820"/>
      <c r="CI101" s="820"/>
      <c r="CJ101" s="820"/>
      <c r="CK101" s="820"/>
      <c r="CL101" s="820"/>
      <c r="CM101" s="820"/>
      <c r="CN101" s="820"/>
      <c r="CO101" s="820"/>
      <c r="CP101" s="820"/>
      <c r="CQ101" s="1774"/>
      <c r="CR101" s="249"/>
      <c r="CS101" s="1767"/>
      <c r="CT101" s="1768"/>
      <c r="CU101" s="1769"/>
      <c r="CV101" s="1010"/>
      <c r="CW101" s="960"/>
      <c r="CX101" s="959"/>
      <c r="CY101" s="960"/>
      <c r="CZ101" s="959"/>
      <c r="DA101" s="1010"/>
      <c r="DB101" s="1010"/>
      <c r="DC101" s="1010"/>
      <c r="DD101" s="1010"/>
      <c r="DE101" s="1010"/>
      <c r="DF101" s="1010"/>
      <c r="DG101" s="1010"/>
      <c r="DH101" s="1010"/>
      <c r="DI101" s="1010"/>
      <c r="DJ101" s="1010"/>
      <c r="DK101" s="1010"/>
      <c r="DL101" s="1010"/>
      <c r="DM101" s="1010"/>
      <c r="DN101" s="1010"/>
      <c r="DO101" s="1010"/>
      <c r="DP101" s="1010"/>
      <c r="DQ101" s="1774"/>
      <c r="DR101" s="246"/>
      <c r="DS101" s="420"/>
      <c r="DT101" s="421"/>
      <c r="DU101" s="421"/>
      <c r="DV101" s="422"/>
    </row>
    <row r="102" spans="2:126" ht="48.75" customHeight="1" thickBot="1" x14ac:dyDescent="0.3">
      <c r="B102" s="1285"/>
      <c r="C102" s="891"/>
      <c r="D102" s="894"/>
      <c r="E102" s="897"/>
      <c r="F102" s="897"/>
      <c r="G102" s="897"/>
      <c r="H102" s="897"/>
      <c r="I102" s="435"/>
      <c r="J102" s="905"/>
      <c r="K102" s="897"/>
      <c r="L102" s="909"/>
      <c r="M102" s="228"/>
      <c r="N102" s="912"/>
      <c r="O102" s="897"/>
      <c r="P102" s="897"/>
      <c r="Q102" s="897"/>
      <c r="R102" s="897"/>
      <c r="S102" s="909"/>
      <c r="T102" s="228"/>
      <c r="U102" s="441"/>
      <c r="V102" s="442"/>
      <c r="W102" s="442"/>
      <c r="X102" s="831"/>
      <c r="Y102" s="832"/>
      <c r="Z102" s="831"/>
      <c r="AA102" s="832"/>
      <c r="AB102" s="831"/>
      <c r="AC102" s="832"/>
      <c r="AD102" s="831"/>
      <c r="AE102" s="832"/>
      <c r="AF102" s="831"/>
      <c r="AG102" s="832"/>
      <c r="AH102" s="331">
        <f t="shared" si="315"/>
        <v>0</v>
      </c>
      <c r="AI102" s="324"/>
      <c r="AJ102" s="325"/>
      <c r="AK102" s="885"/>
      <c r="AL102" s="886"/>
      <c r="AM102" s="887"/>
      <c r="AN102" s="888"/>
      <c r="AO102" s="885"/>
      <c r="AP102" s="886"/>
      <c r="AQ102" s="445"/>
      <c r="AR102" s="446"/>
      <c r="AS102" s="453"/>
      <c r="AT102" s="454"/>
      <c r="AU102" s="455"/>
      <c r="AV102" s="230"/>
      <c r="AW102" s="867"/>
      <c r="AX102" s="870"/>
      <c r="AY102" s="873"/>
      <c r="AZ102" s="870"/>
      <c r="BA102" s="876"/>
      <c r="BB102" s="879"/>
      <c r="BD102" s="235"/>
      <c r="BE102" s="318">
        <v>0.2</v>
      </c>
      <c r="BF102" s="241" t="str">
        <f t="shared" ref="BF102" si="343">IF(ISERROR(IF(S98="R.INHERENTE
1","R. INHERENTE",(IF(BA98="R.RESIDUAL
1","R. RESIDUAL"," ")))),"",(IF(S98="R.INHERENTE
1","R. INHERENTE",(IF(BA98="R.RESIDUAL
1","R. RESIDUAL"," ")))))</f>
        <v xml:space="preserve"> </v>
      </c>
      <c r="BG102" s="242" t="str">
        <f t="shared" ref="BG102" si="344">IF(ISERROR(IF(S98="R.INHERENTE
6","R. INHERENTE",(IF(BA98="R.RESIDUAL
6","R. RESIDUAL"," ")))),"",(IF(S98="R.INHERENTE
6","R. INHERENTE",(IF(BA98="R.RESIDUAL
6","R. RESIDUAL"," ")))))</f>
        <v xml:space="preserve"> </v>
      </c>
      <c r="BH102" s="243" t="str">
        <f t="shared" ref="BH102" si="345">IF(ISERROR(IF(S98="R.INHERENTE
11","R. INHERENTE",(IF(BA98="R.RESIDUAL
11","R. RESIDUAL"," ")))),"",(IF(S98="R.INHERENTE
11","R. INHERENTE",(IF(BA98="R.RESIDUAL
11","R. RESIDUAL"," ")))))</f>
        <v xml:space="preserve"> </v>
      </c>
      <c r="BI102" s="244" t="str">
        <f t="shared" ref="BI102" si="346">IF(ISERROR(IF(S98="R.INHERENTE
16","R. INHERENTE",(IF(BA98="R.RESIDUAL
16","R. RESIDUAL"," ")))),"",(IF(S98="R.INHERENTE
16","R. INHERENTE",(IF(BA98="R.RESIDUAL
16","R. RESIDUAL"," ")))))</f>
        <v xml:space="preserve"> </v>
      </c>
      <c r="BJ102" s="245" t="str">
        <f t="shared" ref="BJ102" si="347">IF(ISERROR(IF(S98="R.INHERENTE
21","R. INHERENTE",(IF(BA98="R.RESIDUAL
21","R. RESIDUAL"," ")))),"",(IF(S98="R.INHERENTE
21","R. INHERENTE",(IF(BA98="R.RESIDUAL
21","R. RESIDUAL"," ")))))</f>
        <v xml:space="preserve"> </v>
      </c>
      <c r="BK102" s="234"/>
      <c r="BL102" s="929"/>
      <c r="BM102" s="883"/>
      <c r="BN102" s="883"/>
      <c r="BO102" s="883"/>
      <c r="BP102" s="852"/>
      <c r="BQ102" s="846"/>
      <c r="BR102" s="314"/>
      <c r="BS102" s="849"/>
      <c r="BT102" s="852"/>
      <c r="BU102" s="855"/>
      <c r="BV102" s="229"/>
      <c r="BW102" s="1770"/>
      <c r="BX102" s="1771"/>
      <c r="BY102" s="1772"/>
      <c r="BZ102" s="834"/>
      <c r="CA102" s="834"/>
      <c r="CB102" s="834"/>
      <c r="CC102" s="834"/>
      <c r="CD102" s="834"/>
      <c r="CE102" s="834"/>
      <c r="CF102" s="834"/>
      <c r="CG102" s="834"/>
      <c r="CH102" s="834"/>
      <c r="CI102" s="834"/>
      <c r="CJ102" s="834"/>
      <c r="CK102" s="834"/>
      <c r="CL102" s="834"/>
      <c r="CM102" s="834"/>
      <c r="CN102" s="834"/>
      <c r="CO102" s="834"/>
      <c r="CP102" s="834"/>
      <c r="CQ102" s="1775"/>
      <c r="CR102" s="249"/>
      <c r="CS102" s="1770"/>
      <c r="CT102" s="1771"/>
      <c r="CU102" s="1772"/>
      <c r="CV102" s="1783"/>
      <c r="CW102" s="1784"/>
      <c r="CX102" s="1785"/>
      <c r="CY102" s="1784"/>
      <c r="CZ102" s="1785"/>
      <c r="DA102" s="1783"/>
      <c r="DB102" s="1783"/>
      <c r="DC102" s="1783"/>
      <c r="DD102" s="1783"/>
      <c r="DE102" s="1783"/>
      <c r="DF102" s="1783"/>
      <c r="DG102" s="1783"/>
      <c r="DH102" s="1783"/>
      <c r="DI102" s="1783"/>
      <c r="DJ102" s="1783"/>
      <c r="DK102" s="1783"/>
      <c r="DL102" s="1783"/>
      <c r="DM102" s="1783"/>
      <c r="DN102" s="1783"/>
      <c r="DO102" s="1783"/>
      <c r="DP102" s="1783"/>
      <c r="DQ102" s="1775"/>
      <c r="DR102" s="246"/>
      <c r="DS102" s="423"/>
      <c r="DT102" s="424"/>
      <c r="DU102" s="424"/>
      <c r="DV102" s="425"/>
    </row>
    <row r="103" spans="2:126" ht="18" customHeight="1" thickBot="1" x14ac:dyDescent="0.3">
      <c r="BF103" s="328">
        <v>0.2</v>
      </c>
      <c r="BG103" s="329">
        <v>0.4</v>
      </c>
      <c r="BH103" s="329">
        <v>0.60000000000000009</v>
      </c>
      <c r="BI103" s="329">
        <v>0.8</v>
      </c>
      <c r="BJ103" s="329">
        <v>1</v>
      </c>
    </row>
    <row r="104" spans="2:126" ht="48.75" customHeight="1" x14ac:dyDescent="0.25">
      <c r="B104" s="1283" t="s">
        <v>1839</v>
      </c>
      <c r="C104" s="889">
        <v>15</v>
      </c>
      <c r="D104" s="892" t="s">
        <v>944</v>
      </c>
      <c r="E104" s="895" t="s">
        <v>964</v>
      </c>
      <c r="F104" s="898" t="s">
        <v>993</v>
      </c>
      <c r="G104" s="899" t="s">
        <v>1067</v>
      </c>
      <c r="H104" s="930" t="s">
        <v>1244</v>
      </c>
      <c r="I104" s="433" t="s">
        <v>1245</v>
      </c>
      <c r="J104" s="903" t="str">
        <f>IF(G104="","",(CONCATENATE("Posibilidad de afectación ",G104," ",H104," ",I104," ",I105," ",I106," ",I107," ",I108)))</f>
        <v xml:space="preserve">Posibilidad de afectación reputacional por brindar información desactualizada e inexacta al usuario por parte de los informadores, debido a insuficiente conocimiento sobre portafolio de servicios contratados y normatividad vigente del sector salud y deficiente flujo de comunicación sobre novedades en la prestación de servicios asistenciales y administrativos.   </v>
      </c>
      <c r="K104" s="906" t="s">
        <v>268</v>
      </c>
      <c r="L104" s="907" t="s">
        <v>770</v>
      </c>
      <c r="M104" s="228"/>
      <c r="N104" s="910" t="s">
        <v>614</v>
      </c>
      <c r="O104" s="913">
        <f>IF(ISERROR(VLOOKUP($N104,Listas!$E$20:$F$24,2,FALSE)),"",(VLOOKUP($N104,Listas!$E$20:$F$24,2,FALSE)))</f>
        <v>1</v>
      </c>
      <c r="P104" s="914" t="str">
        <f>IF(ISERROR(VLOOKUP($O104,Listas!$E$3:$F$7,2,FALSE)),"",(VLOOKUP($O104,Listas!$E$3:$F$7,2,FALSE)))</f>
        <v xml:space="preserve">MUY ALTA </v>
      </c>
      <c r="Q104" s="915" t="s">
        <v>569</v>
      </c>
      <c r="R104" s="914">
        <f>IF(ISERROR(VLOOKUP($Q104,Listas!$E$28:$F$35,2,FALSE)),"",(VLOOKUP($Q104,Listas!$E$28:$F$35,2,FALSE)))</f>
        <v>0.6</v>
      </c>
      <c r="S104" s="916" t="str">
        <f t="shared" ref="S104" si="348">IF(O104="","",(CONCATENATE("R.INHERENTE
",(IF(AND($O104=0.2,$R104=0.2),1,(IF(AND($O104=0.2,$R104=0.4),6,(IF(AND($O104=0.2,$R104=0.6),11,(IF(AND($O104=0.2,$R104=0.8),16,(IF(AND($O104=0.2,$R104=1),21,(IF(AND($O104=0.4,$R104=0.2),2,(IF(AND($O104=0.4,$R104=0.4),7,(IF(AND($O104=0.4,$R104=0.6),12,(IF(AND($O104=0.4,$R104=0.8),17,(IF(AND($O104=0.4,$R104=1),22,(IF(AND($O104=0.6,$R104=0.2),3,(IF(AND($O104=0.6,$R104=0.4),8,(IF(AND($O104=0.6,$R104=0.6),13,(IF(AND($O104=0.6,$R104=0.8),18,(IF(AND($O104=0.6,$R104=1),23,(IF(AND($O104=0.8,$R104=0.2),4,(IF(AND($O104=0.8,$R104=0.4),9,(IF(AND($O104=0.8,$R104=0.6),14,(IF(AND($O104=0.8,$R104=0.8),19,(IF(AND($O104=0.8,$R104=1),24,(IF(AND($O104=1,$R104=0.2),5,(IF(AND($O104=1,$R104=0.4),10,(IF(AND($O104=1,$R104=0.6),15,(IF(AND($O104=1,$R104=0.8),20,(IF(AND($O104=1,$R104=1),25,"")))))))))))))))))))))))))))))))))))))))))))))))))))))</f>
        <v>R.INHERENTE
15</v>
      </c>
      <c r="T104" s="228">
        <f>+VLOOKUP($S104,Listas!$D$112:$E$136,2,FALSE)</f>
        <v>15</v>
      </c>
      <c r="U104" s="436" t="s">
        <v>1247</v>
      </c>
      <c r="V104" s="437" t="s">
        <v>702</v>
      </c>
      <c r="W104" s="437"/>
      <c r="X104" s="859">
        <v>25</v>
      </c>
      <c r="Y104" s="860"/>
      <c r="Z104" s="859"/>
      <c r="AA104" s="860"/>
      <c r="AB104" s="859"/>
      <c r="AC104" s="860"/>
      <c r="AD104" s="859"/>
      <c r="AE104" s="860"/>
      <c r="AF104" s="859">
        <v>15</v>
      </c>
      <c r="AG104" s="860"/>
      <c r="AH104" s="348">
        <f t="shared" ref="AH104:AH108" si="349">X104+Z104+AB104+AD104+AF104</f>
        <v>40</v>
      </c>
      <c r="AI104" s="326">
        <v>0.6</v>
      </c>
      <c r="AJ104" s="327"/>
      <c r="AK104" s="926" t="s">
        <v>189</v>
      </c>
      <c r="AL104" s="926"/>
      <c r="AM104" s="898" t="s">
        <v>563</v>
      </c>
      <c r="AN104" s="898"/>
      <c r="AO104" s="926" t="s">
        <v>189</v>
      </c>
      <c r="AP104" s="926"/>
      <c r="AQ104" s="443" t="s">
        <v>1249</v>
      </c>
      <c r="AR104" s="431" t="s">
        <v>587</v>
      </c>
      <c r="AS104" s="447" t="s">
        <v>1268</v>
      </c>
      <c r="AT104" s="448" t="s">
        <v>1251</v>
      </c>
      <c r="AU104" s="449" t="s">
        <v>1252</v>
      </c>
      <c r="AV104" s="248">
        <f t="shared" ref="AV104" si="350">+(IF(AND($AW104&gt;0,$AW104&lt;=0.2),0.2,(IF(AND($AW104&gt;0.2,$AW104&lt;=0.4),0.4,(IF(AND($AW104&gt;0.4,$AW104&lt;=0.6),0.6,(IF(AND($AW104&gt;0.6,$AW104&lt;=0.8),0.8,(IF($AW104&gt;0.8,1,""))))))))))</f>
        <v>0.4</v>
      </c>
      <c r="AW104" s="865">
        <f t="shared" ref="AW104" si="351">+MIN(AI104:AI108)</f>
        <v>0.36</v>
      </c>
      <c r="AX104" s="868" t="str">
        <f t="shared" ref="AX104" si="352">+(IF($AV104=0.2,"MUY BAJA",(IF($AV104=0.4,"BAJA",(IF($AV104=0.6,"MEDIA",(IF($AV104=0.8,"ALTA",(IF($AV104=1,"MUY ALTA",""))))))))))</f>
        <v>BAJA</v>
      </c>
      <c r="AY104" s="871">
        <f t="shared" ref="AY104" si="353">+MIN(AJ104:AJ108)</f>
        <v>0.6</v>
      </c>
      <c r="AZ104" s="868" t="str">
        <f t="shared" ref="AZ104" si="354">+(IF($BC104=0.2,"MUY BAJA",(IF($BC104=0.4,"BAJA",(IF($BC104=0.6,"MEDIA",(IF($BC104=0.8,"ALTA",(IF($BC104=1,"MUY ALTA",""))))))))))</f>
        <v>MEDIA</v>
      </c>
      <c r="BA104" s="874" t="str">
        <f t="shared" ref="BA104" si="355">IF($AV104="","",(CONCATENATE("R.RESIDUAL
",(IF(AND($AV104=0.2,$BC104=0.2),1,(IF(AND($AV104=0.2,$BC104=0.4),6,(IF(AND($AV104=0.2,$BC104=0.6),11,(IF(AND($AV104=0.2,$BC104=0.8),16,(IF(AND($AV104=0.2,$BC104=1),21,(IF(AND($AV104=0.4,$BC104=0.2),2,(IF(AND($AV104=0.4,$BC104=0.4),7,(IF(AND($AV104=0.4,$BC104=0.6),12,(IF(AND($AV104=0.4,$BC104=0.8),17,(IF(AND($AV104=0.4,$BC104=1),22,(IF(AND($AV104=0.6,$BC104=0.2),3,(IF(AND($AV104=0.6,$BC104=0.4),8,(IF(AND($AV104=0.6,$BC104=0.6),13,(IF(AND($AV104=0.6,$BC104=0.8),18,(IF(AND($AV104=0.6,$BC104=1),23,(IF(AND($AV104=0.8,$BC104=0.2),4,(IF(AND($AV104=0.8,$BC104=0.4),9,(IF(AND($AV104=0.8,$BC104=0.6),14,(IF(AND($AV104=0.8,$BC104=0.8),19,(IF(AND($AV104=0.8,$BC104=1),24,(IF(AND($AV104=1,$BC104=0.2),5,(IF(AND($AV104=1,$BC104=0.4),10,(IF(AND($AV104=1,$BC104=0.6),15,(IF(AND($AV104=1,$BC104=0.8),20,(IF(AND($AV104=1,$BC104=1),25,"")))))))))))))))))))))))))))))))))))))))))))))))))))))</f>
        <v>R.RESIDUAL
12</v>
      </c>
      <c r="BB104" s="877" t="s">
        <v>703</v>
      </c>
      <c r="BC104" s="248">
        <f t="shared" ref="BC104" si="356">+(IF(AND($AY104&gt;0,$AY104&lt;=0.2),0.2,(IF(AND($AY104&gt;0.2,$AY104&lt;=0.4),0.4,(IF(AND($AY104&gt;0.4,$AY104&lt;=0.6),0.6,(IF(AND($AY104&gt;0.6,$AY104&lt;=0.8),0.8,(IF($AY104&gt;0.8,1,""))))))))))</f>
        <v>0.6</v>
      </c>
      <c r="BD104" s="230">
        <f>+VLOOKUP($BA104,Listas!$F$112:$G$136,2,FALSE)</f>
        <v>12</v>
      </c>
      <c r="BE104" s="317">
        <v>1</v>
      </c>
      <c r="BF104" s="231" t="str">
        <f t="shared" ref="BF104" si="357">IF(ISERROR(IF(S104="R.INHERENTE
5","R. INHERENTE",(IF(BA104="R.RESIDUAL
5","R. RESIDUAL"," ")))),"",(IF(S104="R.INHERENTE
5","R. INHERENTE",(IF(BA104="R.RESIDUAL
5","R. RESIDUAL"," ")))))</f>
        <v xml:space="preserve"> </v>
      </c>
      <c r="BG104" s="232" t="str">
        <f t="shared" ref="BG104" si="358">IF(ISERROR(IF(S104="R.INHERENTE
10","R. INHERENTE",(IF(BA104="R.RESIDUAL
10","R. RESIDUAL"," ")))),"",(IF(S104="R.INHERENTE
10","R. INHERENTE",(IF(BA104="R.RESIDUAL
10","R. RESIDUAL"," ")))))</f>
        <v xml:space="preserve"> </v>
      </c>
      <c r="BH104" s="232" t="str">
        <f t="shared" ref="BH104" si="359">IF(ISERROR(IF(S104="R.INHERENTE
15","R. INHERENTE",(IF(BA104="R.RESIDUAL
15","R. RESIDUAL"," ")))),"",(IF(S104="R.INHERENTE
15","R. INHERENTE",(IF(BA104="R.RESIDUAL
15","R. RESIDUAL"," ")))))</f>
        <v>R. INHERENTE</v>
      </c>
      <c r="BI104" s="232" t="str">
        <f t="shared" ref="BI104" si="360">IF(ISERROR(IF(S104="R.INHERENTE
20","R. INHERENTE",(IF(BA104="R.RESIDUAL
20","R. RESIDUAL"," ")))),"",(IF(S104="R.INHERENTE
20","R. INHERENTE",(IF(BA104="R.RESIDUAL
20","R. RESIDUAL"," ")))))</f>
        <v xml:space="preserve"> </v>
      </c>
      <c r="BJ104" s="233" t="str">
        <f t="shared" ref="BJ104" si="361">IF(ISERROR(IF(S104="R.INHERENTE
25","R. INHERENTE",(IF(BA104="R.RESIDUAL
25","R. RESIDUAL"," ")))),"",(IF(S104="R.INHERENTE
25","R. INHERENTE",(IF(BA104="R.RESIDUAL
25","R. RESIDUAL"," ")))))</f>
        <v xml:space="preserve"> </v>
      </c>
      <c r="BK104" s="234"/>
      <c r="BL104" s="847" t="s">
        <v>1253</v>
      </c>
      <c r="BM104" s="850" t="s">
        <v>1254</v>
      </c>
      <c r="BN104" s="881">
        <v>45046</v>
      </c>
      <c r="BO104" s="881">
        <v>45290</v>
      </c>
      <c r="BP104" s="884" t="s">
        <v>1174</v>
      </c>
      <c r="BQ104" s="844" t="s">
        <v>648</v>
      </c>
      <c r="BR104" s="314"/>
      <c r="BS104" s="920" t="s">
        <v>1255</v>
      </c>
      <c r="BT104" s="1001" t="s">
        <v>1251</v>
      </c>
      <c r="BU104" s="923" t="s">
        <v>1252</v>
      </c>
      <c r="BV104" s="229"/>
      <c r="BW104" s="1764" t="s">
        <v>2325</v>
      </c>
      <c r="BX104" s="1765" t="s">
        <v>2326</v>
      </c>
      <c r="BY104" s="1766" t="s">
        <v>2327</v>
      </c>
      <c r="BZ104" s="833"/>
      <c r="CA104" s="833" t="s">
        <v>189</v>
      </c>
      <c r="CB104" s="833" t="s">
        <v>189</v>
      </c>
      <c r="CC104" s="833" t="s">
        <v>189</v>
      </c>
      <c r="CD104" s="833"/>
      <c r="CE104" s="833" t="s">
        <v>189</v>
      </c>
      <c r="CF104" s="833" t="s">
        <v>189</v>
      </c>
      <c r="CG104" s="833" t="s">
        <v>189</v>
      </c>
      <c r="CH104" s="833"/>
      <c r="CI104" s="833" t="s">
        <v>39</v>
      </c>
      <c r="CJ104" s="833" t="s">
        <v>39</v>
      </c>
      <c r="CK104" s="833" t="s">
        <v>39</v>
      </c>
      <c r="CL104" s="833"/>
      <c r="CM104" s="833" t="s">
        <v>189</v>
      </c>
      <c r="CN104" s="833" t="s">
        <v>189</v>
      </c>
      <c r="CO104" s="833" t="s">
        <v>189</v>
      </c>
      <c r="CP104" s="833"/>
      <c r="CQ104" s="1773" t="s">
        <v>2328</v>
      </c>
      <c r="CR104" s="249"/>
      <c r="CS104" s="1764" t="s">
        <v>2325</v>
      </c>
      <c r="CT104" s="1765" t="s">
        <v>2326</v>
      </c>
      <c r="CU104" s="1766" t="s">
        <v>2327</v>
      </c>
      <c r="CV104" s="1780"/>
      <c r="CW104" s="1781" t="s">
        <v>39</v>
      </c>
      <c r="CX104" s="1782"/>
      <c r="CY104" s="1781"/>
      <c r="CZ104" s="1782"/>
      <c r="DA104" s="1780" t="s">
        <v>189</v>
      </c>
      <c r="DB104" s="1780" t="s">
        <v>189</v>
      </c>
      <c r="DC104" s="1780" t="s">
        <v>189</v>
      </c>
      <c r="DD104" s="1780"/>
      <c r="DE104" s="1780" t="s">
        <v>189</v>
      </c>
      <c r="DF104" s="1780" t="s">
        <v>189</v>
      </c>
      <c r="DG104" s="1780" t="s">
        <v>189</v>
      </c>
      <c r="DH104" s="1780"/>
      <c r="DI104" s="1780" t="s">
        <v>39</v>
      </c>
      <c r="DJ104" s="1780" t="s">
        <v>39</v>
      </c>
      <c r="DK104" s="1780" t="s">
        <v>39</v>
      </c>
      <c r="DL104" s="1780"/>
      <c r="DM104" s="1780" t="s">
        <v>189</v>
      </c>
      <c r="DN104" s="1780" t="s">
        <v>189</v>
      </c>
      <c r="DO104" s="1780" t="s">
        <v>189</v>
      </c>
      <c r="DP104" s="1780"/>
      <c r="DQ104" s="1773" t="s">
        <v>2334</v>
      </c>
      <c r="DR104" s="246"/>
      <c r="DS104" s="417"/>
      <c r="DT104" s="418"/>
      <c r="DU104" s="418"/>
      <c r="DV104" s="419"/>
    </row>
    <row r="105" spans="2:126" ht="48.75" customHeight="1" x14ac:dyDescent="0.25">
      <c r="B105" s="1284"/>
      <c r="C105" s="890"/>
      <c r="D105" s="893"/>
      <c r="E105" s="896"/>
      <c r="F105" s="896"/>
      <c r="G105" s="896"/>
      <c r="H105" s="896"/>
      <c r="I105" s="434" t="s">
        <v>1246</v>
      </c>
      <c r="J105" s="904"/>
      <c r="K105" s="896"/>
      <c r="L105" s="908"/>
      <c r="M105" s="228"/>
      <c r="N105" s="911"/>
      <c r="O105" s="896"/>
      <c r="P105" s="896"/>
      <c r="Q105" s="896"/>
      <c r="R105" s="896"/>
      <c r="S105" s="908"/>
      <c r="T105" s="228"/>
      <c r="U105" s="438" t="s">
        <v>1248</v>
      </c>
      <c r="V105" s="439" t="s">
        <v>702</v>
      </c>
      <c r="W105" s="439"/>
      <c r="X105" s="825">
        <v>25</v>
      </c>
      <c r="Y105" s="826"/>
      <c r="Z105" s="825"/>
      <c r="AA105" s="826"/>
      <c r="AB105" s="825"/>
      <c r="AC105" s="826"/>
      <c r="AD105" s="825"/>
      <c r="AE105" s="826"/>
      <c r="AF105" s="825">
        <v>15</v>
      </c>
      <c r="AG105" s="826"/>
      <c r="AH105" s="330">
        <f t="shared" si="349"/>
        <v>40</v>
      </c>
      <c r="AI105" s="322">
        <v>0.36</v>
      </c>
      <c r="AJ105" s="323"/>
      <c r="AK105" s="827" t="s">
        <v>39</v>
      </c>
      <c r="AL105" s="828"/>
      <c r="AM105" s="829" t="s">
        <v>563</v>
      </c>
      <c r="AN105" s="830"/>
      <c r="AO105" s="827" t="s">
        <v>189</v>
      </c>
      <c r="AP105" s="828"/>
      <c r="AQ105" s="444" t="s">
        <v>1250</v>
      </c>
      <c r="AR105" s="432" t="s">
        <v>806</v>
      </c>
      <c r="AS105" s="450" t="s">
        <v>1269</v>
      </c>
      <c r="AT105" s="451" t="s">
        <v>1251</v>
      </c>
      <c r="AU105" s="452" t="s">
        <v>1252</v>
      </c>
      <c r="AV105" s="230"/>
      <c r="AW105" s="866"/>
      <c r="AX105" s="869"/>
      <c r="AY105" s="872"/>
      <c r="AZ105" s="869"/>
      <c r="BA105" s="875"/>
      <c r="BB105" s="878"/>
      <c r="BD105" s="235"/>
      <c r="BE105" s="317">
        <v>0.8</v>
      </c>
      <c r="BF105" s="236" t="str">
        <f t="shared" ref="BF105" si="362">IF(ISERROR(IF(S104="R.INHERENTE
4","R. INHERENTE",(IF(BA104="R.RESIDUAL
4","R. RESIDUAL"," ")))),"",(IF(S104="R.INHERENTE
4","R. INHERENTE",(IF(BA104="R.RESIDUAL
4","R. RESIDUAL"," ")))))</f>
        <v xml:space="preserve"> </v>
      </c>
      <c r="BG105" s="237" t="str">
        <f t="shared" ref="BG105" si="363">IF(ISERROR(IF(S104="R.INHERENTE
9","R. INHERENTE",(IF(BA104="R.RESIDUAL
9","R. RESIDUAL"," ")))),"",(IF(S104="R.INHERENTE
9","R. INHERENTE",(IF(BA104="R.RESIDUAL
9","R. RESIDUAL"," ")))))</f>
        <v xml:space="preserve"> </v>
      </c>
      <c r="BH105" s="238" t="str">
        <f t="shared" ref="BH105" si="364">IF(ISERROR(IF(S104="R.INHERENTE
14","R. INHERENTE",(IF(BA104="R.RESIDUAL
14","R. RESIDUAL"," ")))),"",(IF(S104="R.INHERENTE
14","R. INHERENTE",(IF(BA104="R.RESIDUAL
14","R. RESIDUAL"," ")))))</f>
        <v xml:space="preserve"> </v>
      </c>
      <c r="BI105" s="238" t="str">
        <f t="shared" ref="BI105" si="365">IF(ISERROR(IF(S104="R.INHERENTE
19","R. INHERENTE",(IF(BA104="R.RESIDUAL
19","R. RESIDUAL"," ")))),"",(IF(S104="R.INHERENTE
19","R. INHERENTE",(IF(BA104="R.RESIDUAL
19","R. RESIDUAL"," ")))))</f>
        <v xml:space="preserve"> </v>
      </c>
      <c r="BJ105" s="239" t="str">
        <f t="shared" ref="BJ105" si="366">IF(ISERROR(IF(S104="R.INHERENTE
24","R. INHERENTE",(IF(BA104="R.RESIDUAL
24","R. RESIDUAL"," ")))),"",(IF(S104="R.INHERENTE
24","R. INHERENTE",(IF(BA104="R.RESIDUAL
24","R. RESIDUAL"," ")))))</f>
        <v xml:space="preserve"> </v>
      </c>
      <c r="BK105" s="234"/>
      <c r="BL105" s="848"/>
      <c r="BM105" s="882"/>
      <c r="BN105" s="882"/>
      <c r="BO105" s="882"/>
      <c r="BP105" s="851"/>
      <c r="BQ105" s="845"/>
      <c r="BR105" s="314"/>
      <c r="BS105" s="921"/>
      <c r="BT105" s="1002"/>
      <c r="BU105" s="924"/>
      <c r="BV105" s="229"/>
      <c r="BW105" s="1767"/>
      <c r="BX105" s="1768"/>
      <c r="BY105" s="1769"/>
      <c r="BZ105" s="820"/>
      <c r="CA105" s="820"/>
      <c r="CB105" s="820"/>
      <c r="CC105" s="820"/>
      <c r="CD105" s="820"/>
      <c r="CE105" s="820"/>
      <c r="CF105" s="820"/>
      <c r="CG105" s="820"/>
      <c r="CH105" s="820"/>
      <c r="CI105" s="820"/>
      <c r="CJ105" s="820"/>
      <c r="CK105" s="820"/>
      <c r="CL105" s="820"/>
      <c r="CM105" s="820"/>
      <c r="CN105" s="820"/>
      <c r="CO105" s="820"/>
      <c r="CP105" s="820"/>
      <c r="CQ105" s="1774"/>
      <c r="CR105" s="249"/>
      <c r="CS105" s="1767"/>
      <c r="CT105" s="1768"/>
      <c r="CU105" s="1769"/>
      <c r="CV105" s="1010"/>
      <c r="CW105" s="960"/>
      <c r="CX105" s="959"/>
      <c r="CY105" s="960"/>
      <c r="CZ105" s="959"/>
      <c r="DA105" s="1010"/>
      <c r="DB105" s="1010"/>
      <c r="DC105" s="1010"/>
      <c r="DD105" s="1010"/>
      <c r="DE105" s="1010"/>
      <c r="DF105" s="1010"/>
      <c r="DG105" s="1010"/>
      <c r="DH105" s="1010"/>
      <c r="DI105" s="1010"/>
      <c r="DJ105" s="1010"/>
      <c r="DK105" s="1010"/>
      <c r="DL105" s="1010"/>
      <c r="DM105" s="1010"/>
      <c r="DN105" s="1010"/>
      <c r="DO105" s="1010"/>
      <c r="DP105" s="1010"/>
      <c r="DQ105" s="1774"/>
      <c r="DR105" s="246"/>
      <c r="DS105" s="420"/>
      <c r="DT105" s="421"/>
      <c r="DU105" s="421"/>
      <c r="DV105" s="422"/>
    </row>
    <row r="106" spans="2:126" ht="48.75" customHeight="1" x14ac:dyDescent="0.25">
      <c r="B106" s="1284"/>
      <c r="C106" s="890"/>
      <c r="D106" s="893"/>
      <c r="E106" s="896"/>
      <c r="F106" s="896"/>
      <c r="G106" s="896"/>
      <c r="H106" s="896"/>
      <c r="I106" s="434"/>
      <c r="J106" s="904"/>
      <c r="K106" s="896"/>
      <c r="L106" s="908"/>
      <c r="M106" s="228"/>
      <c r="N106" s="911"/>
      <c r="O106" s="896"/>
      <c r="P106" s="896"/>
      <c r="Q106" s="896"/>
      <c r="R106" s="896"/>
      <c r="S106" s="908"/>
      <c r="T106" s="228"/>
      <c r="U106" s="438"/>
      <c r="V106" s="439"/>
      <c r="W106" s="439"/>
      <c r="X106" s="825"/>
      <c r="Y106" s="826"/>
      <c r="Z106" s="825"/>
      <c r="AA106" s="826"/>
      <c r="AB106" s="825"/>
      <c r="AC106" s="826"/>
      <c r="AD106" s="825"/>
      <c r="AE106" s="826"/>
      <c r="AF106" s="825"/>
      <c r="AG106" s="826"/>
      <c r="AH106" s="330">
        <f t="shared" si="349"/>
        <v>0</v>
      </c>
      <c r="AI106" s="322"/>
      <c r="AJ106" s="323">
        <v>0.6</v>
      </c>
      <c r="AK106" s="827"/>
      <c r="AL106" s="828"/>
      <c r="AM106" s="829"/>
      <c r="AN106" s="830"/>
      <c r="AO106" s="827"/>
      <c r="AP106" s="828"/>
      <c r="AQ106" s="444"/>
      <c r="AR106" s="432"/>
      <c r="AS106" s="450"/>
      <c r="AT106" s="451"/>
      <c r="AU106" s="452"/>
      <c r="AV106" s="230"/>
      <c r="AW106" s="866"/>
      <c r="AX106" s="869"/>
      <c r="AY106" s="872"/>
      <c r="AZ106" s="869"/>
      <c r="BA106" s="875"/>
      <c r="BB106" s="878"/>
      <c r="BD106" s="235"/>
      <c r="BE106" s="317">
        <v>0.60000000000000009</v>
      </c>
      <c r="BF106" s="236" t="str">
        <f t="shared" ref="BF106" si="367">IF(ISERROR(IF(S104="R.INHERENTE
3","R. INHERENTE",(IF(BA104="R.RESIDUAL
3","R. RESIDUAL"," ")))),"",(IF(S104="R.INHERENTE
3","R. INHERENTE",(IF(BA104="R.RESIDUAL
3","R. RESIDUAL"," ")))))</f>
        <v xml:space="preserve"> </v>
      </c>
      <c r="BG106" s="237" t="str">
        <f t="shared" ref="BG106" si="368">IF(ISERROR(IF(S104="R.INHERENTE
8","R. INHERENTE",(IF(BA104="R.RESIDUAL
8","R. RESIDUAL"," ")))),"",(IF(S104="R.INHERENTE
8","R. INHERENTE",(IF(BA104="R.RESIDUAL
8","R. RESIDUAL"," ")))))</f>
        <v xml:space="preserve"> </v>
      </c>
      <c r="BH106" s="237" t="str">
        <f t="shared" ref="BH106" si="369">IF(ISERROR(IF(S104="R.INHERENTE
13","R. INHERENTE",(IF(BA104="R.RESIDUAL
13","R. RESIDUAL"," ")))),"",(IF(S104="R.INHERENTE
13","R. INHERENTE",(IF(BA104="R.RESIDUAL
13","R. RESIDUAL"," ")))))</f>
        <v xml:space="preserve"> </v>
      </c>
      <c r="BI106" s="238" t="str">
        <f t="shared" ref="BI106" si="370">IF(ISERROR(IF(S104="R.INHERENTE
18","R. INHERENTE",(IF(BA104="R.RESIDUAL
18","R. RESIDUAL"," ")))),"",(IF(S104="R.INHERENTE
18","R. INHERENTE",(IF(BA104="R.RESIDUAL
18","R. RESIDUAL"," ")))))</f>
        <v xml:space="preserve"> </v>
      </c>
      <c r="BJ106" s="239" t="str">
        <f t="shared" ref="BJ106" si="371">IF(ISERROR(IF(S104="R.INHERENTE
23","R. INHERENTE",(IF(BA104="R.RESIDUAL
23","R. RESIDUAL"," ")))),"",(IF(S104="R.INHERENTE
23","R. INHERENTE",(IF(BA104="R.RESIDUAL
23","R. RESIDUAL"," ")))))</f>
        <v xml:space="preserve"> </v>
      </c>
      <c r="BK106" s="234"/>
      <c r="BL106" s="848"/>
      <c r="BM106" s="882"/>
      <c r="BN106" s="882"/>
      <c r="BO106" s="882"/>
      <c r="BP106" s="851"/>
      <c r="BQ106" s="845"/>
      <c r="BR106" s="314"/>
      <c r="BS106" s="921"/>
      <c r="BT106" s="1002"/>
      <c r="BU106" s="924"/>
      <c r="BV106" s="229"/>
      <c r="BW106" s="1767"/>
      <c r="BX106" s="1768"/>
      <c r="BY106" s="1769"/>
      <c r="BZ106" s="820"/>
      <c r="CA106" s="820"/>
      <c r="CB106" s="820"/>
      <c r="CC106" s="820"/>
      <c r="CD106" s="820"/>
      <c r="CE106" s="820"/>
      <c r="CF106" s="820"/>
      <c r="CG106" s="820"/>
      <c r="CH106" s="820"/>
      <c r="CI106" s="820"/>
      <c r="CJ106" s="820"/>
      <c r="CK106" s="820"/>
      <c r="CL106" s="820"/>
      <c r="CM106" s="820"/>
      <c r="CN106" s="820"/>
      <c r="CO106" s="820"/>
      <c r="CP106" s="820"/>
      <c r="CQ106" s="1774"/>
      <c r="CR106" s="249"/>
      <c r="CS106" s="1767"/>
      <c r="CT106" s="1768"/>
      <c r="CU106" s="1769"/>
      <c r="CV106" s="1010"/>
      <c r="CW106" s="960"/>
      <c r="CX106" s="959"/>
      <c r="CY106" s="960"/>
      <c r="CZ106" s="959"/>
      <c r="DA106" s="1010"/>
      <c r="DB106" s="1010"/>
      <c r="DC106" s="1010"/>
      <c r="DD106" s="1010"/>
      <c r="DE106" s="1010"/>
      <c r="DF106" s="1010"/>
      <c r="DG106" s="1010"/>
      <c r="DH106" s="1010"/>
      <c r="DI106" s="1010"/>
      <c r="DJ106" s="1010"/>
      <c r="DK106" s="1010"/>
      <c r="DL106" s="1010"/>
      <c r="DM106" s="1010"/>
      <c r="DN106" s="1010"/>
      <c r="DO106" s="1010"/>
      <c r="DP106" s="1010"/>
      <c r="DQ106" s="1774"/>
      <c r="DR106" s="246"/>
      <c r="DS106" s="420"/>
      <c r="DT106" s="421"/>
      <c r="DU106" s="421"/>
      <c r="DV106" s="422"/>
    </row>
    <row r="107" spans="2:126" ht="48.75" customHeight="1" x14ac:dyDescent="0.25">
      <c r="B107" s="1284"/>
      <c r="C107" s="890"/>
      <c r="D107" s="893"/>
      <c r="E107" s="896"/>
      <c r="F107" s="896"/>
      <c r="G107" s="896"/>
      <c r="H107" s="896"/>
      <c r="I107" s="434"/>
      <c r="J107" s="904"/>
      <c r="K107" s="896"/>
      <c r="L107" s="908"/>
      <c r="M107" s="228"/>
      <c r="N107" s="911"/>
      <c r="O107" s="896"/>
      <c r="P107" s="896"/>
      <c r="Q107" s="896"/>
      <c r="R107" s="896"/>
      <c r="S107" s="908"/>
      <c r="T107" s="228"/>
      <c r="U107" s="440"/>
      <c r="V107" s="439"/>
      <c r="W107" s="439"/>
      <c r="X107" s="825"/>
      <c r="Y107" s="826"/>
      <c r="Z107" s="825"/>
      <c r="AA107" s="826"/>
      <c r="AB107" s="825"/>
      <c r="AC107" s="826"/>
      <c r="AD107" s="825"/>
      <c r="AE107" s="826"/>
      <c r="AF107" s="825"/>
      <c r="AG107" s="826"/>
      <c r="AH107" s="330">
        <f t="shared" si="349"/>
        <v>0</v>
      </c>
      <c r="AI107" s="322"/>
      <c r="AJ107" s="323"/>
      <c r="AK107" s="827"/>
      <c r="AL107" s="828"/>
      <c r="AM107" s="829"/>
      <c r="AN107" s="830"/>
      <c r="AO107" s="827"/>
      <c r="AP107" s="828"/>
      <c r="AQ107" s="444"/>
      <c r="AR107" s="432"/>
      <c r="AS107" s="450"/>
      <c r="AT107" s="451"/>
      <c r="AU107" s="452"/>
      <c r="AV107" s="230"/>
      <c r="AW107" s="866"/>
      <c r="AX107" s="869"/>
      <c r="AY107" s="872"/>
      <c r="AZ107" s="869"/>
      <c r="BA107" s="875"/>
      <c r="BB107" s="878"/>
      <c r="BD107" s="235"/>
      <c r="BE107" s="317">
        <v>0.4</v>
      </c>
      <c r="BF107" s="240" t="str">
        <f t="shared" ref="BF107" si="372">IF(ISERROR(IF(S104="R.INHERENTE
2","R. INHERENTE",(IF(BA104="R.RESIDUAL
2","R. RESIDUAL"," ")))),"",(IF(S104="R.INHERENTE
2","R. INHERENTE",(IF(BA104="R.RESIDUAL
2","R. RESIDUAL"," ")))))</f>
        <v xml:space="preserve"> </v>
      </c>
      <c r="BG107" s="237" t="str">
        <f t="shared" ref="BG107" si="373">IF(ISERROR(IF(S104="R.INHERENTE
7","R. INHERENTE",(IF(BA104="R.RESIDUAL
7","R. RESIDUAL"," ")))),"",(IF(S104="R.INHERENTE
7","R. INHERENTE",(IF(BA104="R.RESIDUAL
7","R. RESIDUAL"," ")))))</f>
        <v xml:space="preserve"> </v>
      </c>
      <c r="BH107" s="237" t="str">
        <f t="shared" ref="BH107" si="374">IF(ISERROR(IF(S104="R.INHERENTE
12","R. INHERENTE",(IF(BA104="R.RESIDUAL
12","R. RESIDUAL"," ")))),"",(IF(S104="R.INHERENTE
12","R. INHERENTE",(IF(BA104="R.RESIDUAL
12","R. RESIDUAL"," ")))))</f>
        <v>R. RESIDUAL</v>
      </c>
      <c r="BI107" s="238" t="str">
        <f t="shared" ref="BI107" si="375">IF(ISERROR(IF(S104="R.INHERENTE
17","R. INHERENTE",(IF(BA104="R.RESIDUAL
17","R. RESIDUAL"," ")))),"",(IF(S104="R.INHERENTE
17","R. INHERENTE",(IF(BA104="R.RESIDUAL
17","R. RESIDUAL"," ")))))</f>
        <v xml:space="preserve"> </v>
      </c>
      <c r="BJ107" s="239" t="str">
        <f t="shared" ref="BJ107" si="376">IF(ISERROR(IF(S104="R.INHERENTE
22","R. INHERENTE",(IF(BA104="R.RESIDUAL
22","R. RESIDUAL"," ")))),"",(IF(S104="R.INHERENTE
22","R. INHERENTE",(IF(BA104="R.RESIDUAL
22","R. RESIDUAL"," ")))))</f>
        <v xml:space="preserve"> </v>
      </c>
      <c r="BK107" s="234"/>
      <c r="BL107" s="848"/>
      <c r="BM107" s="882"/>
      <c r="BN107" s="882"/>
      <c r="BO107" s="882"/>
      <c r="BP107" s="851"/>
      <c r="BQ107" s="845"/>
      <c r="BR107" s="314"/>
      <c r="BS107" s="921"/>
      <c r="BT107" s="1002"/>
      <c r="BU107" s="924"/>
      <c r="BV107" s="229"/>
      <c r="BW107" s="1767"/>
      <c r="BX107" s="1768"/>
      <c r="BY107" s="1769"/>
      <c r="BZ107" s="820"/>
      <c r="CA107" s="820"/>
      <c r="CB107" s="820"/>
      <c r="CC107" s="820"/>
      <c r="CD107" s="820"/>
      <c r="CE107" s="820"/>
      <c r="CF107" s="820"/>
      <c r="CG107" s="820"/>
      <c r="CH107" s="820"/>
      <c r="CI107" s="820"/>
      <c r="CJ107" s="820"/>
      <c r="CK107" s="820"/>
      <c r="CL107" s="820"/>
      <c r="CM107" s="820"/>
      <c r="CN107" s="820"/>
      <c r="CO107" s="820"/>
      <c r="CP107" s="820"/>
      <c r="CQ107" s="1774"/>
      <c r="CR107" s="249"/>
      <c r="CS107" s="1767"/>
      <c r="CT107" s="1768"/>
      <c r="CU107" s="1769"/>
      <c r="CV107" s="1010"/>
      <c r="CW107" s="960"/>
      <c r="CX107" s="959"/>
      <c r="CY107" s="960"/>
      <c r="CZ107" s="959"/>
      <c r="DA107" s="1010"/>
      <c r="DB107" s="1010"/>
      <c r="DC107" s="1010"/>
      <c r="DD107" s="1010"/>
      <c r="DE107" s="1010"/>
      <c r="DF107" s="1010"/>
      <c r="DG107" s="1010"/>
      <c r="DH107" s="1010"/>
      <c r="DI107" s="1010"/>
      <c r="DJ107" s="1010"/>
      <c r="DK107" s="1010"/>
      <c r="DL107" s="1010"/>
      <c r="DM107" s="1010"/>
      <c r="DN107" s="1010"/>
      <c r="DO107" s="1010"/>
      <c r="DP107" s="1010"/>
      <c r="DQ107" s="1774"/>
      <c r="DR107" s="246"/>
      <c r="DS107" s="420"/>
      <c r="DT107" s="421"/>
      <c r="DU107" s="421"/>
      <c r="DV107" s="422"/>
    </row>
    <row r="108" spans="2:126" ht="48.75" customHeight="1" thickBot="1" x14ac:dyDescent="0.3">
      <c r="B108" s="1285"/>
      <c r="C108" s="891"/>
      <c r="D108" s="894"/>
      <c r="E108" s="897"/>
      <c r="F108" s="897"/>
      <c r="G108" s="897"/>
      <c r="H108" s="897"/>
      <c r="I108" s="435"/>
      <c r="J108" s="905"/>
      <c r="K108" s="897"/>
      <c r="L108" s="909"/>
      <c r="M108" s="228"/>
      <c r="N108" s="912"/>
      <c r="O108" s="897"/>
      <c r="P108" s="897"/>
      <c r="Q108" s="897"/>
      <c r="R108" s="897"/>
      <c r="S108" s="909"/>
      <c r="T108" s="228"/>
      <c r="U108" s="441"/>
      <c r="V108" s="442"/>
      <c r="W108" s="442"/>
      <c r="X108" s="831"/>
      <c r="Y108" s="832"/>
      <c r="Z108" s="831"/>
      <c r="AA108" s="832"/>
      <c r="AB108" s="831"/>
      <c r="AC108" s="832"/>
      <c r="AD108" s="831"/>
      <c r="AE108" s="832"/>
      <c r="AF108" s="831"/>
      <c r="AG108" s="832"/>
      <c r="AH108" s="331">
        <f t="shared" si="349"/>
        <v>0</v>
      </c>
      <c r="AI108" s="324"/>
      <c r="AJ108" s="325"/>
      <c r="AK108" s="885"/>
      <c r="AL108" s="886"/>
      <c r="AM108" s="887"/>
      <c r="AN108" s="888"/>
      <c r="AO108" s="885"/>
      <c r="AP108" s="886"/>
      <c r="AQ108" s="445"/>
      <c r="AR108" s="446"/>
      <c r="AS108" s="453"/>
      <c r="AT108" s="454"/>
      <c r="AU108" s="455"/>
      <c r="AV108" s="230"/>
      <c r="AW108" s="867"/>
      <c r="AX108" s="870"/>
      <c r="AY108" s="873"/>
      <c r="AZ108" s="870"/>
      <c r="BA108" s="876"/>
      <c r="BB108" s="879"/>
      <c r="BD108" s="235"/>
      <c r="BE108" s="318">
        <v>0.2</v>
      </c>
      <c r="BF108" s="241" t="str">
        <f t="shared" ref="BF108" si="377">IF(ISERROR(IF(S104="R.INHERENTE
1","R. INHERENTE",(IF(BA104="R.RESIDUAL
1","R. RESIDUAL"," ")))),"",(IF(S104="R.INHERENTE
1","R. INHERENTE",(IF(BA104="R.RESIDUAL
1","R. RESIDUAL"," ")))))</f>
        <v xml:space="preserve"> </v>
      </c>
      <c r="BG108" s="242" t="str">
        <f t="shared" ref="BG108" si="378">IF(ISERROR(IF(S104="R.INHERENTE
6","R. INHERENTE",(IF(BA104="R.RESIDUAL
6","R. RESIDUAL"," ")))),"",(IF(S104="R.INHERENTE
6","R. INHERENTE",(IF(BA104="R.RESIDUAL
6","R. RESIDUAL"," ")))))</f>
        <v xml:space="preserve"> </v>
      </c>
      <c r="BH108" s="243" t="str">
        <f t="shared" ref="BH108" si="379">IF(ISERROR(IF(S104="R.INHERENTE
11","R. INHERENTE",(IF(BA104="R.RESIDUAL
11","R. RESIDUAL"," ")))),"",(IF(S104="R.INHERENTE
11","R. INHERENTE",(IF(BA104="R.RESIDUAL
11","R. RESIDUAL"," ")))))</f>
        <v xml:space="preserve"> </v>
      </c>
      <c r="BI108" s="244" t="str">
        <f t="shared" ref="BI108" si="380">IF(ISERROR(IF(S104="R.INHERENTE
16","R. INHERENTE",(IF(BA104="R.RESIDUAL
16","R. RESIDUAL"," ")))),"",(IF(S104="R.INHERENTE
16","R. INHERENTE",(IF(BA104="R.RESIDUAL
16","R. RESIDUAL"," ")))))</f>
        <v xml:space="preserve"> </v>
      </c>
      <c r="BJ108" s="245" t="str">
        <f t="shared" ref="BJ108" si="381">IF(ISERROR(IF(S104="R.INHERENTE
21","R. INHERENTE",(IF(BA104="R.RESIDUAL
21","R. RESIDUAL"," ")))),"",(IF(S104="R.INHERENTE
21","R. INHERENTE",(IF(BA104="R.RESIDUAL
21","R. RESIDUAL"," ")))))</f>
        <v xml:space="preserve"> </v>
      </c>
      <c r="BK108" s="234"/>
      <c r="BL108" s="849"/>
      <c r="BM108" s="883"/>
      <c r="BN108" s="883"/>
      <c r="BO108" s="883"/>
      <c r="BP108" s="852"/>
      <c r="BQ108" s="846"/>
      <c r="BR108" s="314"/>
      <c r="BS108" s="922"/>
      <c r="BT108" s="1003"/>
      <c r="BU108" s="925"/>
      <c r="BV108" s="229"/>
      <c r="BW108" s="1770"/>
      <c r="BX108" s="1771"/>
      <c r="BY108" s="1772"/>
      <c r="BZ108" s="834"/>
      <c r="CA108" s="834"/>
      <c r="CB108" s="834"/>
      <c r="CC108" s="834"/>
      <c r="CD108" s="834"/>
      <c r="CE108" s="834"/>
      <c r="CF108" s="834"/>
      <c r="CG108" s="834"/>
      <c r="CH108" s="834"/>
      <c r="CI108" s="834"/>
      <c r="CJ108" s="834"/>
      <c r="CK108" s="834"/>
      <c r="CL108" s="834"/>
      <c r="CM108" s="834"/>
      <c r="CN108" s="834"/>
      <c r="CO108" s="834"/>
      <c r="CP108" s="834"/>
      <c r="CQ108" s="1775"/>
      <c r="CR108" s="249"/>
      <c r="CS108" s="1770"/>
      <c r="CT108" s="1771"/>
      <c r="CU108" s="1772"/>
      <c r="CV108" s="1783"/>
      <c r="CW108" s="1784"/>
      <c r="CX108" s="1785"/>
      <c r="CY108" s="1784"/>
      <c r="CZ108" s="1785"/>
      <c r="DA108" s="1783"/>
      <c r="DB108" s="1783"/>
      <c r="DC108" s="1783"/>
      <c r="DD108" s="1783"/>
      <c r="DE108" s="1783"/>
      <c r="DF108" s="1783"/>
      <c r="DG108" s="1783"/>
      <c r="DH108" s="1783"/>
      <c r="DI108" s="1783"/>
      <c r="DJ108" s="1783"/>
      <c r="DK108" s="1783"/>
      <c r="DL108" s="1783"/>
      <c r="DM108" s="1783"/>
      <c r="DN108" s="1783"/>
      <c r="DO108" s="1783"/>
      <c r="DP108" s="1783"/>
      <c r="DQ108" s="1775"/>
      <c r="DR108" s="246"/>
      <c r="DS108" s="423"/>
      <c r="DT108" s="424"/>
      <c r="DU108" s="424"/>
      <c r="DV108" s="425"/>
    </row>
    <row r="109" spans="2:126" ht="18" customHeight="1" thickBot="1" x14ac:dyDescent="0.3">
      <c r="BF109" s="328">
        <v>0.2</v>
      </c>
      <c r="BG109" s="329">
        <v>0.4</v>
      </c>
      <c r="BH109" s="329">
        <v>0.60000000000000009</v>
      </c>
      <c r="BI109" s="329">
        <v>0.8</v>
      </c>
      <c r="BJ109" s="329">
        <v>1</v>
      </c>
    </row>
    <row r="110" spans="2:126" ht="48.75" customHeight="1" x14ac:dyDescent="0.25">
      <c r="B110" s="1283" t="s">
        <v>1839</v>
      </c>
      <c r="C110" s="889">
        <v>16</v>
      </c>
      <c r="D110" s="892" t="s">
        <v>944</v>
      </c>
      <c r="E110" s="895" t="s">
        <v>964</v>
      </c>
      <c r="F110" s="898" t="s">
        <v>1058</v>
      </c>
      <c r="G110" s="899" t="s">
        <v>1067</v>
      </c>
      <c r="H110" s="930" t="s">
        <v>1256</v>
      </c>
      <c r="I110" s="433" t="s">
        <v>1257</v>
      </c>
      <c r="J110" s="903" t="str">
        <f>IF(G110="","",(CONCATENATE("Posibilidad de afectación ",G110," ",H110," ",I110," ",I111," ",I112," ",I113," ",I114)))</f>
        <v xml:space="preserve">Posibilidad de afectación reputacional por inoportunidad en las respuesta a PQRS, debido al incumplimiento de las áreas involucradas en los tiempos establecidos para responder, fallas en los criterios de calidad para la proyección de la respuesta, desarticulación y reprocesos entre áreas para la gestión de la PQRSD.  </v>
      </c>
      <c r="K110" s="906" t="s">
        <v>268</v>
      </c>
      <c r="L110" s="907" t="s">
        <v>770</v>
      </c>
      <c r="M110" s="228"/>
      <c r="N110" s="910" t="s">
        <v>614</v>
      </c>
      <c r="O110" s="913">
        <f>IF(ISERROR(VLOOKUP($N110,Listas!$E$20:$F$24,2,FALSE)),"",(VLOOKUP($N110,Listas!$E$20:$F$24,2,FALSE)))</f>
        <v>1</v>
      </c>
      <c r="P110" s="914" t="str">
        <f>IF(ISERROR(VLOOKUP($O110,Listas!$E$3:$F$7,2,FALSE)),"",(VLOOKUP($O110,Listas!$E$3:$F$7,2,FALSE)))</f>
        <v xml:space="preserve">MUY ALTA </v>
      </c>
      <c r="Q110" s="915" t="s">
        <v>569</v>
      </c>
      <c r="R110" s="914">
        <f>IF(ISERROR(VLOOKUP($Q110,Listas!$E$28:$F$35,2,FALSE)),"",(VLOOKUP($Q110,Listas!$E$28:$F$35,2,FALSE)))</f>
        <v>0.6</v>
      </c>
      <c r="S110" s="916" t="str">
        <f t="shared" ref="S110" si="382">IF(O110="","",(CONCATENATE("R.INHERENTE
",(IF(AND($O110=0.2,$R110=0.2),1,(IF(AND($O110=0.2,$R110=0.4),6,(IF(AND($O110=0.2,$R110=0.6),11,(IF(AND($O110=0.2,$R110=0.8),16,(IF(AND($O110=0.2,$R110=1),21,(IF(AND($O110=0.4,$R110=0.2),2,(IF(AND($O110=0.4,$R110=0.4),7,(IF(AND($O110=0.4,$R110=0.6),12,(IF(AND($O110=0.4,$R110=0.8),17,(IF(AND($O110=0.4,$R110=1),22,(IF(AND($O110=0.6,$R110=0.2),3,(IF(AND($O110=0.6,$R110=0.4),8,(IF(AND($O110=0.6,$R110=0.6),13,(IF(AND($O110=0.6,$R110=0.8),18,(IF(AND($O110=0.6,$R110=1),23,(IF(AND($O110=0.8,$R110=0.2),4,(IF(AND($O110=0.8,$R110=0.4),9,(IF(AND($O110=0.8,$R110=0.6),14,(IF(AND($O110=0.8,$R110=0.8),19,(IF(AND($O110=0.8,$R110=1),24,(IF(AND($O110=1,$R110=0.2),5,(IF(AND($O110=1,$R110=0.4),10,(IF(AND($O110=1,$R110=0.6),15,(IF(AND($O110=1,$R110=0.8),20,(IF(AND($O110=1,$R110=1),25,"")))))))))))))))))))))))))))))))))))))))))))))))))))))</f>
        <v>R.INHERENTE
15</v>
      </c>
      <c r="T110" s="228">
        <f>+VLOOKUP($S110,Listas!$D$112:$E$136,2,FALSE)</f>
        <v>15</v>
      </c>
      <c r="U110" s="436" t="s">
        <v>1260</v>
      </c>
      <c r="V110" s="437" t="s">
        <v>702</v>
      </c>
      <c r="W110" s="437"/>
      <c r="X110" s="859">
        <v>25</v>
      </c>
      <c r="Y110" s="860"/>
      <c r="Z110" s="859"/>
      <c r="AA110" s="860"/>
      <c r="AB110" s="859"/>
      <c r="AC110" s="860"/>
      <c r="AD110" s="859"/>
      <c r="AE110" s="860"/>
      <c r="AF110" s="859">
        <v>15</v>
      </c>
      <c r="AG110" s="860"/>
      <c r="AH110" s="348">
        <f t="shared" ref="AH110:AH114" si="383">X110+Z110+AB110+AD110+AF110</f>
        <v>40</v>
      </c>
      <c r="AI110" s="326">
        <v>0.6</v>
      </c>
      <c r="AJ110" s="327"/>
      <c r="AK110" s="926" t="s">
        <v>189</v>
      </c>
      <c r="AL110" s="926"/>
      <c r="AM110" s="898" t="s">
        <v>563</v>
      </c>
      <c r="AN110" s="898"/>
      <c r="AO110" s="926" t="s">
        <v>189</v>
      </c>
      <c r="AP110" s="926"/>
      <c r="AQ110" s="443" t="s">
        <v>1264</v>
      </c>
      <c r="AR110" s="431" t="s">
        <v>807</v>
      </c>
      <c r="AS110" s="447" t="s">
        <v>1270</v>
      </c>
      <c r="AT110" s="448" t="s">
        <v>1251</v>
      </c>
      <c r="AU110" s="449" t="s">
        <v>1271</v>
      </c>
      <c r="AV110" s="248">
        <f t="shared" ref="AV110" si="384">+(IF(AND($AW110&gt;0,$AW110&lt;=0.2),0.2,(IF(AND($AW110&gt;0.2,$AW110&lt;=0.4),0.4,(IF(AND($AW110&gt;0.4,$AW110&lt;=0.6),0.6,(IF(AND($AW110&gt;0.6,$AW110&lt;=0.8),0.8,(IF($AW110&gt;0.8,1,""))))))))))</f>
        <v>0.2</v>
      </c>
      <c r="AW110" s="865">
        <f t="shared" ref="AW110" si="385">+MIN(AI110:AI114)</f>
        <v>0.151</v>
      </c>
      <c r="AX110" s="868" t="str">
        <f t="shared" ref="AX110" si="386">+(IF($AV110=0.2,"MUY BAJA",(IF($AV110=0.4,"BAJA",(IF($AV110=0.6,"MEDIA",(IF($AV110=0.8,"ALTA",(IF($AV110=1,"MUY ALTA",""))))))))))</f>
        <v>MUY BAJA</v>
      </c>
      <c r="AY110" s="871">
        <f t="shared" ref="AY110" si="387">+MIN(AJ110:AJ114)</f>
        <v>0.6</v>
      </c>
      <c r="AZ110" s="868" t="str">
        <f t="shared" ref="AZ110" si="388">+(IF($BC110=0.2,"MUY BAJA",(IF($BC110=0.4,"BAJA",(IF($BC110=0.6,"MEDIA",(IF($BC110=0.8,"ALTA",(IF($BC110=1,"MUY ALTA",""))))))))))</f>
        <v>MEDIA</v>
      </c>
      <c r="BA110" s="874" t="str">
        <f t="shared" ref="BA110" si="389">IF($AV110="","",(CONCATENATE("R.RESIDUAL
",(IF(AND($AV110=0.2,$BC110=0.2),1,(IF(AND($AV110=0.2,$BC110=0.4),6,(IF(AND($AV110=0.2,$BC110=0.6),11,(IF(AND($AV110=0.2,$BC110=0.8),16,(IF(AND($AV110=0.2,$BC110=1),21,(IF(AND($AV110=0.4,$BC110=0.2),2,(IF(AND($AV110=0.4,$BC110=0.4),7,(IF(AND($AV110=0.4,$BC110=0.6),12,(IF(AND($AV110=0.4,$BC110=0.8),17,(IF(AND($AV110=0.4,$BC110=1),22,(IF(AND($AV110=0.6,$BC110=0.2),3,(IF(AND($AV110=0.6,$BC110=0.4),8,(IF(AND($AV110=0.6,$BC110=0.6),13,(IF(AND($AV110=0.6,$BC110=0.8),18,(IF(AND($AV110=0.6,$BC110=1),23,(IF(AND($AV110=0.8,$BC110=0.2),4,(IF(AND($AV110=0.8,$BC110=0.4),9,(IF(AND($AV110=0.8,$BC110=0.6),14,(IF(AND($AV110=0.8,$BC110=0.8),19,(IF(AND($AV110=0.8,$BC110=1),24,(IF(AND($AV110=1,$BC110=0.2),5,(IF(AND($AV110=1,$BC110=0.4),10,(IF(AND($AV110=1,$BC110=0.6),15,(IF(AND($AV110=1,$BC110=0.8),20,(IF(AND($AV110=1,$BC110=1),25,"")))))))))))))))))))))))))))))))))))))))))))))))))))))</f>
        <v>R.RESIDUAL
11</v>
      </c>
      <c r="BB110" s="877" t="s">
        <v>703</v>
      </c>
      <c r="BC110" s="248">
        <f t="shared" ref="BC110" si="390">+(IF(AND($AY110&gt;0,$AY110&lt;=0.2),0.2,(IF(AND($AY110&gt;0.2,$AY110&lt;=0.4),0.4,(IF(AND($AY110&gt;0.4,$AY110&lt;=0.6),0.6,(IF(AND($AY110&gt;0.6,$AY110&lt;=0.8),0.8,(IF($AY110&gt;0.8,1,""))))))))))</f>
        <v>0.6</v>
      </c>
      <c r="BD110" s="230">
        <f>+VLOOKUP($BA110,Listas!$F$112:$G$136,2,FALSE)</f>
        <v>11</v>
      </c>
      <c r="BE110" s="317">
        <v>1</v>
      </c>
      <c r="BF110" s="231" t="str">
        <f t="shared" ref="BF110" si="391">IF(ISERROR(IF(S110="R.INHERENTE
5","R. INHERENTE",(IF(BA110="R.RESIDUAL
5","R. RESIDUAL"," ")))),"",(IF(S110="R.INHERENTE
5","R. INHERENTE",(IF(BA110="R.RESIDUAL
5","R. RESIDUAL"," ")))))</f>
        <v xml:space="preserve"> </v>
      </c>
      <c r="BG110" s="232" t="str">
        <f t="shared" ref="BG110" si="392">IF(ISERROR(IF(S110="R.INHERENTE
10","R. INHERENTE",(IF(BA110="R.RESIDUAL
10","R. RESIDUAL"," ")))),"",(IF(S110="R.INHERENTE
10","R. INHERENTE",(IF(BA110="R.RESIDUAL
10","R. RESIDUAL"," ")))))</f>
        <v xml:space="preserve"> </v>
      </c>
      <c r="BH110" s="232" t="str">
        <f t="shared" ref="BH110" si="393">IF(ISERROR(IF(S110="R.INHERENTE
15","R. INHERENTE",(IF(BA110="R.RESIDUAL
15","R. RESIDUAL"," ")))),"",(IF(S110="R.INHERENTE
15","R. INHERENTE",(IF(BA110="R.RESIDUAL
15","R. RESIDUAL"," ")))))</f>
        <v>R. INHERENTE</v>
      </c>
      <c r="BI110" s="232" t="str">
        <f t="shared" ref="BI110" si="394">IF(ISERROR(IF(S110="R.INHERENTE
20","R. INHERENTE",(IF(BA110="R.RESIDUAL
20","R. RESIDUAL"," ")))),"",(IF(S110="R.INHERENTE
20","R. INHERENTE",(IF(BA110="R.RESIDUAL
20","R. RESIDUAL"," ")))))</f>
        <v xml:space="preserve"> </v>
      </c>
      <c r="BJ110" s="233" t="str">
        <f t="shared" ref="BJ110" si="395">IF(ISERROR(IF(S110="R.INHERENTE
25","R. INHERENTE",(IF(BA110="R.RESIDUAL
25","R. RESIDUAL"," ")))),"",(IF(S110="R.INHERENTE
25","R. INHERENTE",(IF(BA110="R.RESIDUAL
25","R. RESIDUAL"," ")))))</f>
        <v xml:space="preserve"> </v>
      </c>
      <c r="BK110" s="234"/>
      <c r="BL110" s="847" t="s">
        <v>1274</v>
      </c>
      <c r="BM110" s="850" t="s">
        <v>1275</v>
      </c>
      <c r="BN110" s="881">
        <v>45046</v>
      </c>
      <c r="BO110" s="881">
        <v>45290</v>
      </c>
      <c r="BP110" s="884" t="s">
        <v>587</v>
      </c>
      <c r="BQ110" s="844" t="s">
        <v>648</v>
      </c>
      <c r="BR110" s="314"/>
      <c r="BS110" s="920" t="s">
        <v>1276</v>
      </c>
      <c r="BT110" s="1001" t="s">
        <v>1277</v>
      </c>
      <c r="BU110" s="923" t="s">
        <v>1278</v>
      </c>
      <c r="BV110" s="229"/>
      <c r="BW110" s="1764" t="s">
        <v>2325</v>
      </c>
      <c r="BX110" s="1765" t="s">
        <v>2326</v>
      </c>
      <c r="BY110" s="1766" t="s">
        <v>2327</v>
      </c>
      <c r="BZ110" s="833"/>
      <c r="CA110" s="833" t="s">
        <v>189</v>
      </c>
      <c r="CB110" s="833" t="s">
        <v>189</v>
      </c>
      <c r="CC110" s="833" t="s">
        <v>189</v>
      </c>
      <c r="CD110" s="833"/>
      <c r="CE110" s="833" t="s">
        <v>189</v>
      </c>
      <c r="CF110" s="833" t="s">
        <v>189</v>
      </c>
      <c r="CG110" s="833" t="s">
        <v>189</v>
      </c>
      <c r="CH110" s="833"/>
      <c r="CI110" s="833" t="s">
        <v>39</v>
      </c>
      <c r="CJ110" s="833" t="s">
        <v>39</v>
      </c>
      <c r="CK110" s="833" t="s">
        <v>39</v>
      </c>
      <c r="CL110" s="833"/>
      <c r="CM110" s="833" t="s">
        <v>189</v>
      </c>
      <c r="CN110" s="833" t="s">
        <v>189</v>
      </c>
      <c r="CO110" s="833" t="s">
        <v>189</v>
      </c>
      <c r="CP110" s="833"/>
      <c r="CQ110" s="1773" t="s">
        <v>2328</v>
      </c>
      <c r="CR110" s="249"/>
      <c r="CS110" s="1764" t="s">
        <v>2325</v>
      </c>
      <c r="CT110" s="1765" t="s">
        <v>2326</v>
      </c>
      <c r="CU110" s="1766" t="s">
        <v>2327</v>
      </c>
      <c r="CV110" s="1780"/>
      <c r="CW110" s="1781" t="s">
        <v>39</v>
      </c>
      <c r="CX110" s="1782"/>
      <c r="CY110" s="1781"/>
      <c r="CZ110" s="1782"/>
      <c r="DA110" s="1780" t="s">
        <v>189</v>
      </c>
      <c r="DB110" s="1780" t="s">
        <v>189</v>
      </c>
      <c r="DC110" s="1780" t="s">
        <v>189</v>
      </c>
      <c r="DD110" s="1780"/>
      <c r="DE110" s="1780" t="s">
        <v>189</v>
      </c>
      <c r="DF110" s="1780" t="s">
        <v>189</v>
      </c>
      <c r="DG110" s="1780" t="s">
        <v>189</v>
      </c>
      <c r="DH110" s="1780"/>
      <c r="DI110" s="1780" t="s">
        <v>39</v>
      </c>
      <c r="DJ110" s="1780" t="s">
        <v>39</v>
      </c>
      <c r="DK110" s="1780" t="s">
        <v>39</v>
      </c>
      <c r="DL110" s="1780"/>
      <c r="DM110" s="1780" t="s">
        <v>189</v>
      </c>
      <c r="DN110" s="1780" t="s">
        <v>189</v>
      </c>
      <c r="DO110" s="1780" t="s">
        <v>189</v>
      </c>
      <c r="DP110" s="1780"/>
      <c r="DQ110" s="1773" t="s">
        <v>2334</v>
      </c>
      <c r="DR110" s="246"/>
      <c r="DS110" s="417"/>
      <c r="DT110" s="418"/>
      <c r="DU110" s="418"/>
      <c r="DV110" s="419"/>
    </row>
    <row r="111" spans="2:126" ht="48.75" customHeight="1" x14ac:dyDescent="0.25">
      <c r="B111" s="1284"/>
      <c r="C111" s="890"/>
      <c r="D111" s="893"/>
      <c r="E111" s="896"/>
      <c r="F111" s="896"/>
      <c r="G111" s="896"/>
      <c r="H111" s="896"/>
      <c r="I111" s="434" t="s">
        <v>1258</v>
      </c>
      <c r="J111" s="904"/>
      <c r="K111" s="896"/>
      <c r="L111" s="908"/>
      <c r="M111" s="228"/>
      <c r="N111" s="911"/>
      <c r="O111" s="896"/>
      <c r="P111" s="896"/>
      <c r="Q111" s="896"/>
      <c r="R111" s="896"/>
      <c r="S111" s="908"/>
      <c r="T111" s="228"/>
      <c r="U111" s="438" t="s">
        <v>1261</v>
      </c>
      <c r="V111" s="439" t="s">
        <v>702</v>
      </c>
      <c r="W111" s="439"/>
      <c r="X111" s="825">
        <v>25</v>
      </c>
      <c r="Y111" s="826"/>
      <c r="Z111" s="825"/>
      <c r="AA111" s="826"/>
      <c r="AB111" s="825"/>
      <c r="AC111" s="826"/>
      <c r="AD111" s="825"/>
      <c r="AE111" s="826"/>
      <c r="AF111" s="825">
        <v>15</v>
      </c>
      <c r="AG111" s="826"/>
      <c r="AH111" s="330">
        <f t="shared" si="383"/>
        <v>40</v>
      </c>
      <c r="AI111" s="322">
        <v>0.36</v>
      </c>
      <c r="AJ111" s="323"/>
      <c r="AK111" s="827" t="s">
        <v>189</v>
      </c>
      <c r="AL111" s="828"/>
      <c r="AM111" s="829" t="s">
        <v>563</v>
      </c>
      <c r="AN111" s="830"/>
      <c r="AO111" s="827" t="s">
        <v>189</v>
      </c>
      <c r="AP111" s="828"/>
      <c r="AQ111" s="444" t="s">
        <v>1265</v>
      </c>
      <c r="AR111" s="432" t="s">
        <v>807</v>
      </c>
      <c r="AS111" s="450" t="s">
        <v>1270</v>
      </c>
      <c r="AT111" s="451" t="s">
        <v>1251</v>
      </c>
      <c r="AU111" s="452" t="s">
        <v>1271</v>
      </c>
      <c r="AV111" s="230"/>
      <c r="AW111" s="866"/>
      <c r="AX111" s="869"/>
      <c r="AY111" s="872"/>
      <c r="AZ111" s="869"/>
      <c r="BA111" s="875"/>
      <c r="BB111" s="878"/>
      <c r="BD111" s="235"/>
      <c r="BE111" s="317">
        <v>0.8</v>
      </c>
      <c r="BF111" s="236" t="str">
        <f t="shared" ref="BF111" si="396">IF(ISERROR(IF(S110="R.INHERENTE
4","R. INHERENTE",(IF(BA110="R.RESIDUAL
4","R. RESIDUAL"," ")))),"",(IF(S110="R.INHERENTE
4","R. INHERENTE",(IF(BA110="R.RESIDUAL
4","R. RESIDUAL"," ")))))</f>
        <v xml:space="preserve"> </v>
      </c>
      <c r="BG111" s="237" t="str">
        <f t="shared" ref="BG111" si="397">IF(ISERROR(IF(S110="R.INHERENTE
9","R. INHERENTE",(IF(BA110="R.RESIDUAL
9","R. RESIDUAL"," ")))),"",(IF(S110="R.INHERENTE
9","R. INHERENTE",(IF(BA110="R.RESIDUAL
9","R. RESIDUAL"," ")))))</f>
        <v xml:space="preserve"> </v>
      </c>
      <c r="BH111" s="238" t="str">
        <f t="shared" ref="BH111" si="398">IF(ISERROR(IF(S110="R.INHERENTE
14","R. INHERENTE",(IF(BA110="R.RESIDUAL
14","R. RESIDUAL"," ")))),"",(IF(S110="R.INHERENTE
14","R. INHERENTE",(IF(BA110="R.RESIDUAL
14","R. RESIDUAL"," ")))))</f>
        <v xml:space="preserve"> </v>
      </c>
      <c r="BI111" s="238" t="str">
        <f t="shared" ref="BI111" si="399">IF(ISERROR(IF(S110="R.INHERENTE
19","R. INHERENTE",(IF(BA110="R.RESIDUAL
19","R. RESIDUAL"," ")))),"",(IF(S110="R.INHERENTE
19","R. INHERENTE",(IF(BA110="R.RESIDUAL
19","R. RESIDUAL"," ")))))</f>
        <v xml:space="preserve"> </v>
      </c>
      <c r="BJ111" s="239" t="str">
        <f t="shared" ref="BJ111" si="400">IF(ISERROR(IF(S110="R.INHERENTE
24","R. INHERENTE",(IF(BA110="R.RESIDUAL
24","R. RESIDUAL"," ")))),"",(IF(S110="R.INHERENTE
24","R. INHERENTE",(IF(BA110="R.RESIDUAL
24","R. RESIDUAL"," ")))))</f>
        <v xml:space="preserve"> </v>
      </c>
      <c r="BK111" s="234"/>
      <c r="BL111" s="848"/>
      <c r="BM111" s="882"/>
      <c r="BN111" s="882"/>
      <c r="BO111" s="882"/>
      <c r="BP111" s="851"/>
      <c r="BQ111" s="845"/>
      <c r="BR111" s="314"/>
      <c r="BS111" s="921"/>
      <c r="BT111" s="1002"/>
      <c r="BU111" s="924"/>
      <c r="BV111" s="229"/>
      <c r="BW111" s="1767"/>
      <c r="BX111" s="1768"/>
      <c r="BY111" s="1769"/>
      <c r="BZ111" s="820"/>
      <c r="CA111" s="820"/>
      <c r="CB111" s="820"/>
      <c r="CC111" s="820"/>
      <c r="CD111" s="820"/>
      <c r="CE111" s="820"/>
      <c r="CF111" s="820"/>
      <c r="CG111" s="820"/>
      <c r="CH111" s="820"/>
      <c r="CI111" s="820"/>
      <c r="CJ111" s="820"/>
      <c r="CK111" s="820"/>
      <c r="CL111" s="820"/>
      <c r="CM111" s="820"/>
      <c r="CN111" s="820"/>
      <c r="CO111" s="820"/>
      <c r="CP111" s="820"/>
      <c r="CQ111" s="1774"/>
      <c r="CR111" s="249"/>
      <c r="CS111" s="1767"/>
      <c r="CT111" s="1768"/>
      <c r="CU111" s="1769"/>
      <c r="CV111" s="1010"/>
      <c r="CW111" s="960"/>
      <c r="CX111" s="959"/>
      <c r="CY111" s="960"/>
      <c r="CZ111" s="959"/>
      <c r="DA111" s="1010"/>
      <c r="DB111" s="1010"/>
      <c r="DC111" s="1010"/>
      <c r="DD111" s="1010"/>
      <c r="DE111" s="1010"/>
      <c r="DF111" s="1010"/>
      <c r="DG111" s="1010"/>
      <c r="DH111" s="1010"/>
      <c r="DI111" s="1010"/>
      <c r="DJ111" s="1010"/>
      <c r="DK111" s="1010"/>
      <c r="DL111" s="1010"/>
      <c r="DM111" s="1010"/>
      <c r="DN111" s="1010"/>
      <c r="DO111" s="1010"/>
      <c r="DP111" s="1010"/>
      <c r="DQ111" s="1774"/>
      <c r="DR111" s="246"/>
      <c r="DS111" s="420"/>
      <c r="DT111" s="421"/>
      <c r="DU111" s="421"/>
      <c r="DV111" s="422"/>
    </row>
    <row r="112" spans="2:126" ht="48.75" customHeight="1" x14ac:dyDescent="0.25">
      <c r="B112" s="1284"/>
      <c r="C112" s="890"/>
      <c r="D112" s="893"/>
      <c r="E112" s="896"/>
      <c r="F112" s="896"/>
      <c r="G112" s="896"/>
      <c r="H112" s="896"/>
      <c r="I112" s="434" t="s">
        <v>1259</v>
      </c>
      <c r="J112" s="904"/>
      <c r="K112" s="896"/>
      <c r="L112" s="908"/>
      <c r="M112" s="228"/>
      <c r="N112" s="911"/>
      <c r="O112" s="896"/>
      <c r="P112" s="896"/>
      <c r="Q112" s="896"/>
      <c r="R112" s="896"/>
      <c r="S112" s="908"/>
      <c r="T112" s="228"/>
      <c r="U112" s="438" t="s">
        <v>1262</v>
      </c>
      <c r="V112" s="439" t="s">
        <v>702</v>
      </c>
      <c r="W112" s="439"/>
      <c r="X112" s="825"/>
      <c r="Y112" s="826"/>
      <c r="Z112" s="825">
        <v>15</v>
      </c>
      <c r="AA112" s="826"/>
      <c r="AB112" s="825"/>
      <c r="AC112" s="826"/>
      <c r="AD112" s="825"/>
      <c r="AE112" s="826"/>
      <c r="AF112" s="825">
        <v>15</v>
      </c>
      <c r="AG112" s="826"/>
      <c r="AH112" s="330">
        <f t="shared" si="383"/>
        <v>30</v>
      </c>
      <c r="AI112" s="322">
        <v>0.252</v>
      </c>
      <c r="AJ112" s="323"/>
      <c r="AK112" s="827" t="s">
        <v>189</v>
      </c>
      <c r="AL112" s="828"/>
      <c r="AM112" s="829" t="s">
        <v>563</v>
      </c>
      <c r="AN112" s="830"/>
      <c r="AO112" s="827" t="s">
        <v>189</v>
      </c>
      <c r="AP112" s="828"/>
      <c r="AQ112" s="444" t="s">
        <v>1266</v>
      </c>
      <c r="AR112" s="432" t="s">
        <v>589</v>
      </c>
      <c r="AS112" s="450" t="s">
        <v>1272</v>
      </c>
      <c r="AT112" s="451" t="s">
        <v>1251</v>
      </c>
      <c r="AU112" s="452" t="s">
        <v>1271</v>
      </c>
      <c r="AV112" s="230"/>
      <c r="AW112" s="866"/>
      <c r="AX112" s="869"/>
      <c r="AY112" s="872"/>
      <c r="AZ112" s="869"/>
      <c r="BA112" s="875"/>
      <c r="BB112" s="878"/>
      <c r="BD112" s="235"/>
      <c r="BE112" s="317">
        <v>0.60000000000000009</v>
      </c>
      <c r="BF112" s="236" t="str">
        <f t="shared" ref="BF112" si="401">IF(ISERROR(IF(S110="R.INHERENTE
3","R. INHERENTE",(IF(BA110="R.RESIDUAL
3","R. RESIDUAL"," ")))),"",(IF(S110="R.INHERENTE
3","R. INHERENTE",(IF(BA110="R.RESIDUAL
3","R. RESIDUAL"," ")))))</f>
        <v xml:space="preserve"> </v>
      </c>
      <c r="BG112" s="237" t="str">
        <f t="shared" ref="BG112" si="402">IF(ISERROR(IF(S110="R.INHERENTE
8","R. INHERENTE",(IF(BA110="R.RESIDUAL
8","R. RESIDUAL"," ")))),"",(IF(S110="R.INHERENTE
8","R. INHERENTE",(IF(BA110="R.RESIDUAL
8","R. RESIDUAL"," ")))))</f>
        <v xml:space="preserve"> </v>
      </c>
      <c r="BH112" s="237" t="str">
        <f t="shared" ref="BH112" si="403">IF(ISERROR(IF(S110="R.INHERENTE
13","R. INHERENTE",(IF(BA110="R.RESIDUAL
13","R. RESIDUAL"," ")))),"",(IF(S110="R.INHERENTE
13","R. INHERENTE",(IF(BA110="R.RESIDUAL
13","R. RESIDUAL"," ")))))</f>
        <v xml:space="preserve"> </v>
      </c>
      <c r="BI112" s="238" t="str">
        <f t="shared" ref="BI112" si="404">IF(ISERROR(IF(S110="R.INHERENTE
18","R. INHERENTE",(IF(BA110="R.RESIDUAL
18","R. RESIDUAL"," ")))),"",(IF(S110="R.INHERENTE
18","R. INHERENTE",(IF(BA110="R.RESIDUAL
18","R. RESIDUAL"," ")))))</f>
        <v xml:space="preserve"> </v>
      </c>
      <c r="BJ112" s="239" t="str">
        <f t="shared" ref="BJ112" si="405">IF(ISERROR(IF(S110="R.INHERENTE
23","R. INHERENTE",(IF(BA110="R.RESIDUAL
23","R. RESIDUAL"," ")))),"",(IF(S110="R.INHERENTE
23","R. INHERENTE",(IF(BA110="R.RESIDUAL
23","R. RESIDUAL"," ")))))</f>
        <v xml:space="preserve"> </v>
      </c>
      <c r="BK112" s="234"/>
      <c r="BL112" s="848"/>
      <c r="BM112" s="882"/>
      <c r="BN112" s="882"/>
      <c r="BO112" s="882"/>
      <c r="BP112" s="851"/>
      <c r="BQ112" s="845"/>
      <c r="BR112" s="314"/>
      <c r="BS112" s="921"/>
      <c r="BT112" s="1002"/>
      <c r="BU112" s="924"/>
      <c r="BV112" s="229"/>
      <c r="BW112" s="1767"/>
      <c r="BX112" s="1768"/>
      <c r="BY112" s="1769"/>
      <c r="BZ112" s="820"/>
      <c r="CA112" s="820"/>
      <c r="CB112" s="820"/>
      <c r="CC112" s="820"/>
      <c r="CD112" s="820"/>
      <c r="CE112" s="820"/>
      <c r="CF112" s="820"/>
      <c r="CG112" s="820"/>
      <c r="CH112" s="820"/>
      <c r="CI112" s="820"/>
      <c r="CJ112" s="820"/>
      <c r="CK112" s="820"/>
      <c r="CL112" s="820"/>
      <c r="CM112" s="820"/>
      <c r="CN112" s="820"/>
      <c r="CO112" s="820"/>
      <c r="CP112" s="820"/>
      <c r="CQ112" s="1774"/>
      <c r="CR112" s="249"/>
      <c r="CS112" s="1767"/>
      <c r="CT112" s="1768"/>
      <c r="CU112" s="1769"/>
      <c r="CV112" s="1010"/>
      <c r="CW112" s="960"/>
      <c r="CX112" s="959"/>
      <c r="CY112" s="960"/>
      <c r="CZ112" s="959"/>
      <c r="DA112" s="1010"/>
      <c r="DB112" s="1010"/>
      <c r="DC112" s="1010"/>
      <c r="DD112" s="1010"/>
      <c r="DE112" s="1010"/>
      <c r="DF112" s="1010"/>
      <c r="DG112" s="1010"/>
      <c r="DH112" s="1010"/>
      <c r="DI112" s="1010"/>
      <c r="DJ112" s="1010"/>
      <c r="DK112" s="1010"/>
      <c r="DL112" s="1010"/>
      <c r="DM112" s="1010"/>
      <c r="DN112" s="1010"/>
      <c r="DO112" s="1010"/>
      <c r="DP112" s="1010"/>
      <c r="DQ112" s="1774"/>
      <c r="DR112" s="246"/>
      <c r="DS112" s="420"/>
      <c r="DT112" s="421"/>
      <c r="DU112" s="421"/>
      <c r="DV112" s="422"/>
    </row>
    <row r="113" spans="2:126" ht="48.75" customHeight="1" x14ac:dyDescent="0.25">
      <c r="B113" s="1284"/>
      <c r="C113" s="890"/>
      <c r="D113" s="893"/>
      <c r="E113" s="896"/>
      <c r="F113" s="896"/>
      <c r="G113" s="896"/>
      <c r="H113" s="896"/>
      <c r="I113" s="434"/>
      <c r="J113" s="904"/>
      <c r="K113" s="896"/>
      <c r="L113" s="908"/>
      <c r="M113" s="228"/>
      <c r="N113" s="911"/>
      <c r="O113" s="896"/>
      <c r="P113" s="896"/>
      <c r="Q113" s="896"/>
      <c r="R113" s="896"/>
      <c r="S113" s="908"/>
      <c r="T113" s="228"/>
      <c r="U113" s="438" t="s">
        <v>1263</v>
      </c>
      <c r="V113" s="439" t="s">
        <v>702</v>
      </c>
      <c r="W113" s="439"/>
      <c r="X113" s="825">
        <v>25</v>
      </c>
      <c r="Y113" s="826"/>
      <c r="Z113" s="825"/>
      <c r="AA113" s="826"/>
      <c r="AB113" s="825"/>
      <c r="AC113" s="826"/>
      <c r="AD113" s="825"/>
      <c r="AE113" s="826"/>
      <c r="AF113" s="825">
        <v>15</v>
      </c>
      <c r="AG113" s="826"/>
      <c r="AH113" s="330">
        <f t="shared" si="383"/>
        <v>40</v>
      </c>
      <c r="AI113" s="322">
        <v>0.151</v>
      </c>
      <c r="AJ113" s="323"/>
      <c r="AK113" s="827" t="s">
        <v>189</v>
      </c>
      <c r="AL113" s="828"/>
      <c r="AM113" s="829" t="s">
        <v>563</v>
      </c>
      <c r="AN113" s="830"/>
      <c r="AO113" s="827" t="s">
        <v>189</v>
      </c>
      <c r="AP113" s="828"/>
      <c r="AQ113" s="444" t="s">
        <v>1267</v>
      </c>
      <c r="AR113" s="432" t="s">
        <v>588</v>
      </c>
      <c r="AS113" s="450" t="s">
        <v>1273</v>
      </c>
      <c r="AT113" s="451" t="s">
        <v>1251</v>
      </c>
      <c r="AU113" s="452" t="s">
        <v>1271</v>
      </c>
      <c r="AV113" s="230"/>
      <c r="AW113" s="866"/>
      <c r="AX113" s="869"/>
      <c r="AY113" s="872"/>
      <c r="AZ113" s="869"/>
      <c r="BA113" s="875"/>
      <c r="BB113" s="878"/>
      <c r="BD113" s="235"/>
      <c r="BE113" s="317">
        <v>0.4</v>
      </c>
      <c r="BF113" s="240" t="str">
        <f t="shared" ref="BF113" si="406">IF(ISERROR(IF(S110="R.INHERENTE
2","R. INHERENTE",(IF(BA110="R.RESIDUAL
2","R. RESIDUAL"," ")))),"",(IF(S110="R.INHERENTE
2","R. INHERENTE",(IF(BA110="R.RESIDUAL
2","R. RESIDUAL"," ")))))</f>
        <v xml:space="preserve"> </v>
      </c>
      <c r="BG113" s="237" t="str">
        <f t="shared" ref="BG113" si="407">IF(ISERROR(IF(S110="R.INHERENTE
7","R. INHERENTE",(IF(BA110="R.RESIDUAL
7","R. RESIDUAL"," ")))),"",(IF(S110="R.INHERENTE
7","R. INHERENTE",(IF(BA110="R.RESIDUAL
7","R. RESIDUAL"," ")))))</f>
        <v xml:space="preserve"> </v>
      </c>
      <c r="BH113" s="237" t="str">
        <f t="shared" ref="BH113" si="408">IF(ISERROR(IF(S110="R.INHERENTE
12","R. INHERENTE",(IF(BA110="R.RESIDUAL
12","R. RESIDUAL"," ")))),"",(IF(S110="R.INHERENTE
12","R. INHERENTE",(IF(BA110="R.RESIDUAL
12","R. RESIDUAL"," ")))))</f>
        <v xml:space="preserve"> </v>
      </c>
      <c r="BI113" s="238" t="str">
        <f t="shared" ref="BI113" si="409">IF(ISERROR(IF(S110="R.INHERENTE
17","R. INHERENTE",(IF(BA110="R.RESIDUAL
17","R. RESIDUAL"," ")))),"",(IF(S110="R.INHERENTE
17","R. INHERENTE",(IF(BA110="R.RESIDUAL
17","R. RESIDUAL"," ")))))</f>
        <v xml:space="preserve"> </v>
      </c>
      <c r="BJ113" s="239" t="str">
        <f t="shared" ref="BJ113" si="410">IF(ISERROR(IF(S110="R.INHERENTE
22","R. INHERENTE",(IF(BA110="R.RESIDUAL
22","R. RESIDUAL"," ")))),"",(IF(S110="R.INHERENTE
22","R. INHERENTE",(IF(BA110="R.RESIDUAL
22","R. RESIDUAL"," ")))))</f>
        <v xml:space="preserve"> </v>
      </c>
      <c r="BK113" s="234"/>
      <c r="BL113" s="848"/>
      <c r="BM113" s="882"/>
      <c r="BN113" s="882"/>
      <c r="BO113" s="882"/>
      <c r="BP113" s="851"/>
      <c r="BQ113" s="845"/>
      <c r="BR113" s="314"/>
      <c r="BS113" s="921"/>
      <c r="BT113" s="1002"/>
      <c r="BU113" s="924"/>
      <c r="BV113" s="229"/>
      <c r="BW113" s="1767"/>
      <c r="BX113" s="1768"/>
      <c r="BY113" s="1769"/>
      <c r="BZ113" s="820"/>
      <c r="CA113" s="820"/>
      <c r="CB113" s="820"/>
      <c r="CC113" s="820"/>
      <c r="CD113" s="820"/>
      <c r="CE113" s="820"/>
      <c r="CF113" s="820"/>
      <c r="CG113" s="820"/>
      <c r="CH113" s="820"/>
      <c r="CI113" s="820"/>
      <c r="CJ113" s="820"/>
      <c r="CK113" s="820"/>
      <c r="CL113" s="820"/>
      <c r="CM113" s="820"/>
      <c r="CN113" s="820"/>
      <c r="CO113" s="820"/>
      <c r="CP113" s="820"/>
      <c r="CQ113" s="1774"/>
      <c r="CR113" s="249"/>
      <c r="CS113" s="1767"/>
      <c r="CT113" s="1768"/>
      <c r="CU113" s="1769"/>
      <c r="CV113" s="1010"/>
      <c r="CW113" s="960"/>
      <c r="CX113" s="959"/>
      <c r="CY113" s="960"/>
      <c r="CZ113" s="959"/>
      <c r="DA113" s="1010"/>
      <c r="DB113" s="1010"/>
      <c r="DC113" s="1010"/>
      <c r="DD113" s="1010"/>
      <c r="DE113" s="1010"/>
      <c r="DF113" s="1010"/>
      <c r="DG113" s="1010"/>
      <c r="DH113" s="1010"/>
      <c r="DI113" s="1010"/>
      <c r="DJ113" s="1010"/>
      <c r="DK113" s="1010"/>
      <c r="DL113" s="1010"/>
      <c r="DM113" s="1010"/>
      <c r="DN113" s="1010"/>
      <c r="DO113" s="1010"/>
      <c r="DP113" s="1010"/>
      <c r="DQ113" s="1774"/>
      <c r="DR113" s="246"/>
      <c r="DS113" s="420"/>
      <c r="DT113" s="421"/>
      <c r="DU113" s="421"/>
      <c r="DV113" s="422"/>
    </row>
    <row r="114" spans="2:126" ht="48.75" customHeight="1" thickBot="1" x14ac:dyDescent="0.3">
      <c r="B114" s="1285"/>
      <c r="C114" s="891"/>
      <c r="D114" s="894"/>
      <c r="E114" s="897"/>
      <c r="F114" s="897"/>
      <c r="G114" s="897"/>
      <c r="H114" s="897"/>
      <c r="I114" s="435"/>
      <c r="J114" s="905"/>
      <c r="K114" s="897"/>
      <c r="L114" s="909"/>
      <c r="M114" s="228"/>
      <c r="N114" s="912"/>
      <c r="O114" s="897"/>
      <c r="P114" s="897"/>
      <c r="Q114" s="897"/>
      <c r="R114" s="897"/>
      <c r="S114" s="909"/>
      <c r="T114" s="228"/>
      <c r="U114" s="441"/>
      <c r="V114" s="442"/>
      <c r="W114" s="442"/>
      <c r="X114" s="831"/>
      <c r="Y114" s="832"/>
      <c r="Z114" s="831"/>
      <c r="AA114" s="832"/>
      <c r="AB114" s="831"/>
      <c r="AC114" s="832"/>
      <c r="AD114" s="831"/>
      <c r="AE114" s="832"/>
      <c r="AF114" s="831"/>
      <c r="AG114" s="832"/>
      <c r="AH114" s="331">
        <f t="shared" si="383"/>
        <v>0</v>
      </c>
      <c r="AI114" s="324"/>
      <c r="AJ114" s="325">
        <v>0.6</v>
      </c>
      <c r="AK114" s="885"/>
      <c r="AL114" s="886"/>
      <c r="AM114" s="887"/>
      <c r="AN114" s="888"/>
      <c r="AO114" s="885"/>
      <c r="AP114" s="886"/>
      <c r="AQ114" s="445"/>
      <c r="AR114" s="446"/>
      <c r="AS114" s="453"/>
      <c r="AT114" s="454"/>
      <c r="AU114" s="455"/>
      <c r="AV114" s="230"/>
      <c r="AW114" s="867"/>
      <c r="AX114" s="870"/>
      <c r="AY114" s="873"/>
      <c r="AZ114" s="870"/>
      <c r="BA114" s="876"/>
      <c r="BB114" s="879"/>
      <c r="BD114" s="235"/>
      <c r="BE114" s="318">
        <v>0.2</v>
      </c>
      <c r="BF114" s="241" t="str">
        <f t="shared" ref="BF114" si="411">IF(ISERROR(IF(S110="R.INHERENTE
1","R. INHERENTE",(IF(BA110="R.RESIDUAL
1","R. RESIDUAL"," ")))),"",(IF(S110="R.INHERENTE
1","R. INHERENTE",(IF(BA110="R.RESIDUAL
1","R. RESIDUAL"," ")))))</f>
        <v xml:space="preserve"> </v>
      </c>
      <c r="BG114" s="242" t="str">
        <f t="shared" ref="BG114" si="412">IF(ISERROR(IF(S110="R.INHERENTE
6","R. INHERENTE",(IF(BA110="R.RESIDUAL
6","R. RESIDUAL"," ")))),"",(IF(S110="R.INHERENTE
6","R. INHERENTE",(IF(BA110="R.RESIDUAL
6","R. RESIDUAL"," ")))))</f>
        <v xml:space="preserve"> </v>
      </c>
      <c r="BH114" s="243" t="str">
        <f t="shared" ref="BH114" si="413">IF(ISERROR(IF(S110="R.INHERENTE
11","R. INHERENTE",(IF(BA110="R.RESIDUAL
11","R. RESIDUAL"," ")))),"",(IF(S110="R.INHERENTE
11","R. INHERENTE",(IF(BA110="R.RESIDUAL
11","R. RESIDUAL"," ")))))</f>
        <v>R. RESIDUAL</v>
      </c>
      <c r="BI114" s="244" t="str">
        <f t="shared" ref="BI114" si="414">IF(ISERROR(IF(S110="R.INHERENTE
16","R. INHERENTE",(IF(BA110="R.RESIDUAL
16","R. RESIDUAL"," ")))),"",(IF(S110="R.INHERENTE
16","R. INHERENTE",(IF(BA110="R.RESIDUAL
16","R. RESIDUAL"," ")))))</f>
        <v xml:space="preserve"> </v>
      </c>
      <c r="BJ114" s="245" t="str">
        <f t="shared" ref="BJ114" si="415">IF(ISERROR(IF(S110="R.INHERENTE
21","R. INHERENTE",(IF(BA110="R.RESIDUAL
21","R. RESIDUAL"," ")))),"",(IF(S110="R.INHERENTE
21","R. INHERENTE",(IF(BA110="R.RESIDUAL
21","R. RESIDUAL"," ")))))</f>
        <v xml:space="preserve"> </v>
      </c>
      <c r="BK114" s="234"/>
      <c r="BL114" s="849"/>
      <c r="BM114" s="883"/>
      <c r="BN114" s="883"/>
      <c r="BO114" s="883"/>
      <c r="BP114" s="852"/>
      <c r="BQ114" s="846"/>
      <c r="BR114" s="314"/>
      <c r="BS114" s="922"/>
      <c r="BT114" s="1003"/>
      <c r="BU114" s="925"/>
      <c r="BV114" s="229"/>
      <c r="BW114" s="1770"/>
      <c r="BX114" s="1771"/>
      <c r="BY114" s="1772"/>
      <c r="BZ114" s="834"/>
      <c r="CA114" s="834"/>
      <c r="CB114" s="834"/>
      <c r="CC114" s="834"/>
      <c r="CD114" s="834"/>
      <c r="CE114" s="834"/>
      <c r="CF114" s="834"/>
      <c r="CG114" s="834"/>
      <c r="CH114" s="834"/>
      <c r="CI114" s="834"/>
      <c r="CJ114" s="834"/>
      <c r="CK114" s="834"/>
      <c r="CL114" s="834"/>
      <c r="CM114" s="834"/>
      <c r="CN114" s="834"/>
      <c r="CO114" s="834"/>
      <c r="CP114" s="834"/>
      <c r="CQ114" s="1775"/>
      <c r="CR114" s="249"/>
      <c r="CS114" s="1770"/>
      <c r="CT114" s="1771"/>
      <c r="CU114" s="1772"/>
      <c r="CV114" s="1783"/>
      <c r="CW114" s="1784"/>
      <c r="CX114" s="1785"/>
      <c r="CY114" s="1784"/>
      <c r="CZ114" s="1785"/>
      <c r="DA114" s="1783"/>
      <c r="DB114" s="1783"/>
      <c r="DC114" s="1783"/>
      <c r="DD114" s="1783"/>
      <c r="DE114" s="1783"/>
      <c r="DF114" s="1783"/>
      <c r="DG114" s="1783"/>
      <c r="DH114" s="1783"/>
      <c r="DI114" s="1783"/>
      <c r="DJ114" s="1783"/>
      <c r="DK114" s="1783"/>
      <c r="DL114" s="1783"/>
      <c r="DM114" s="1783"/>
      <c r="DN114" s="1783"/>
      <c r="DO114" s="1783"/>
      <c r="DP114" s="1783"/>
      <c r="DQ114" s="1775"/>
      <c r="DR114" s="246"/>
      <c r="DS114" s="423"/>
      <c r="DT114" s="424"/>
      <c r="DU114" s="424"/>
      <c r="DV114" s="425"/>
    </row>
    <row r="115" spans="2:126" ht="18" customHeight="1" thickBot="1" x14ac:dyDescent="0.3">
      <c r="BF115" s="328">
        <v>0.2</v>
      </c>
      <c r="BG115" s="329">
        <v>0.4</v>
      </c>
      <c r="BH115" s="329">
        <v>0.60000000000000009</v>
      </c>
      <c r="BI115" s="329">
        <v>0.8</v>
      </c>
      <c r="BJ115" s="329">
        <v>1</v>
      </c>
    </row>
    <row r="116" spans="2:126" ht="48.75" customHeight="1" x14ac:dyDescent="0.25">
      <c r="B116" s="1283" t="s">
        <v>1839</v>
      </c>
      <c r="C116" s="889">
        <v>17</v>
      </c>
      <c r="D116" s="892" t="s">
        <v>944</v>
      </c>
      <c r="E116" s="895" t="s">
        <v>964</v>
      </c>
      <c r="F116" s="898" t="s">
        <v>993</v>
      </c>
      <c r="G116" s="899" t="s">
        <v>1067</v>
      </c>
      <c r="H116" s="930" t="s">
        <v>1279</v>
      </c>
      <c r="I116" s="433" t="s">
        <v>1280</v>
      </c>
      <c r="J116" s="903" t="str">
        <f>IF(G116="","",(CONCATENATE("Posibilidad de afectación ",G116," ",H116," ",I116," ",I117," ",I118," ",I119," ",I120)))</f>
        <v xml:space="preserve">Posibilidad de afectación reputacional por deficiente apoyo institucional para la ejecución de los planes de acción de las asociaciones de usuarios, debido a insuficiente asistencia tecnica  y falta de recursos logisticos para la ejecución de actividades.   </v>
      </c>
      <c r="K116" s="906" t="s">
        <v>268</v>
      </c>
      <c r="L116" s="907" t="s">
        <v>770</v>
      </c>
      <c r="M116" s="228"/>
      <c r="N116" s="910" t="s">
        <v>611</v>
      </c>
      <c r="O116" s="913">
        <f>IF(ISERROR(VLOOKUP($N116,Listas!$E$20:$F$24,2,FALSE)),"",(VLOOKUP($N116,Listas!$E$20:$F$24,2,FALSE)))</f>
        <v>0.6</v>
      </c>
      <c r="P116" s="914" t="str">
        <f>IF(ISERROR(VLOOKUP($O116,Listas!$E$3:$F$7,2,FALSE)),"",(VLOOKUP($O116,Listas!$E$3:$F$7,2,FALSE)))</f>
        <v>MEDIA</v>
      </c>
      <c r="Q116" s="915" t="s">
        <v>569</v>
      </c>
      <c r="R116" s="914">
        <f>IF(ISERROR(VLOOKUP($Q116,Listas!$E$28:$F$35,2,FALSE)),"",(VLOOKUP($Q116,Listas!$E$28:$F$35,2,FALSE)))</f>
        <v>0.6</v>
      </c>
      <c r="S116" s="916" t="str">
        <f t="shared" ref="S116" si="416">IF(O116="","",(CONCATENATE("R.INHERENTE
",(IF(AND($O116=0.2,$R116=0.2),1,(IF(AND($O116=0.2,$R116=0.4),6,(IF(AND($O116=0.2,$R116=0.6),11,(IF(AND($O116=0.2,$R116=0.8),16,(IF(AND($O116=0.2,$R116=1),21,(IF(AND($O116=0.4,$R116=0.2),2,(IF(AND($O116=0.4,$R116=0.4),7,(IF(AND($O116=0.4,$R116=0.6),12,(IF(AND($O116=0.4,$R116=0.8),17,(IF(AND($O116=0.4,$R116=1),22,(IF(AND($O116=0.6,$R116=0.2),3,(IF(AND($O116=0.6,$R116=0.4),8,(IF(AND($O116=0.6,$R116=0.6),13,(IF(AND($O116=0.6,$R116=0.8),18,(IF(AND($O116=0.6,$R116=1),23,(IF(AND($O116=0.8,$R116=0.2),4,(IF(AND($O116=0.8,$R116=0.4),9,(IF(AND($O116=0.8,$R116=0.6),14,(IF(AND($O116=0.8,$R116=0.8),19,(IF(AND($O116=0.8,$R116=1),24,(IF(AND($O116=1,$R116=0.2),5,(IF(AND($O116=1,$R116=0.4),10,(IF(AND($O116=1,$R116=0.6),15,(IF(AND($O116=1,$R116=0.8),20,(IF(AND($O116=1,$R116=1),25,"")))))))))))))))))))))))))))))))))))))))))))))))))))))</f>
        <v>R.INHERENTE
13</v>
      </c>
      <c r="T116" s="228">
        <f>+VLOOKUP($S116,Listas!$D$112:$E$136,2,FALSE)</f>
        <v>13</v>
      </c>
      <c r="U116" s="436" t="s">
        <v>1282</v>
      </c>
      <c r="V116" s="437" t="s">
        <v>702</v>
      </c>
      <c r="W116" s="437"/>
      <c r="X116" s="859">
        <v>25</v>
      </c>
      <c r="Y116" s="860"/>
      <c r="Z116" s="859"/>
      <c r="AA116" s="860"/>
      <c r="AB116" s="859"/>
      <c r="AC116" s="860"/>
      <c r="AD116" s="859"/>
      <c r="AE116" s="860"/>
      <c r="AF116" s="859">
        <v>15</v>
      </c>
      <c r="AG116" s="860"/>
      <c r="AH116" s="348">
        <f t="shared" ref="AH116:AH120" si="417">X116+Z116+AB116+AD116+AF116</f>
        <v>40</v>
      </c>
      <c r="AI116" s="326">
        <v>0.36</v>
      </c>
      <c r="AJ116" s="327"/>
      <c r="AK116" s="926" t="s">
        <v>189</v>
      </c>
      <c r="AL116" s="926"/>
      <c r="AM116" s="898" t="s">
        <v>563</v>
      </c>
      <c r="AN116" s="898"/>
      <c r="AO116" s="926" t="s">
        <v>189</v>
      </c>
      <c r="AP116" s="926"/>
      <c r="AQ116" s="443" t="s">
        <v>1284</v>
      </c>
      <c r="AR116" s="431" t="s">
        <v>588</v>
      </c>
      <c r="AS116" s="447" t="s">
        <v>1286</v>
      </c>
      <c r="AT116" s="448" t="s">
        <v>1287</v>
      </c>
      <c r="AU116" s="449" t="s">
        <v>1288</v>
      </c>
      <c r="AV116" s="248">
        <f t="shared" ref="AV116" si="418">+(IF(AND($AW116&gt;0,$AW116&lt;=0.2),0.2,(IF(AND($AW116&gt;0.2,$AW116&lt;=0.4),0.4,(IF(AND($AW116&gt;0.4,$AW116&lt;=0.6),0.6,(IF(AND($AW116&gt;0.6,$AW116&lt;=0.8),0.8,(IF($AW116&gt;0.8,1,""))))))))))</f>
        <v>0.4</v>
      </c>
      <c r="AW116" s="865">
        <f t="shared" ref="AW116" si="419">+MIN(AI116:AI120)</f>
        <v>0.216</v>
      </c>
      <c r="AX116" s="868" t="str">
        <f t="shared" ref="AX116" si="420">+(IF($AV116=0.2,"MUY BAJA",(IF($AV116=0.4,"BAJA",(IF($AV116=0.6,"MEDIA",(IF($AV116=0.8,"ALTA",(IF($AV116=1,"MUY ALTA",""))))))))))</f>
        <v>BAJA</v>
      </c>
      <c r="AY116" s="871">
        <f t="shared" ref="AY116" si="421">+MIN(AJ116:AJ120)</f>
        <v>0.6</v>
      </c>
      <c r="AZ116" s="868" t="str">
        <f t="shared" ref="AZ116" si="422">+(IF($BC116=0.2,"MUY BAJA",(IF($BC116=0.4,"BAJA",(IF($BC116=0.6,"MEDIA",(IF($BC116=0.8,"ALTA",(IF($BC116=1,"MUY ALTA",""))))))))))</f>
        <v>MEDIA</v>
      </c>
      <c r="BA116" s="874" t="str">
        <f t="shared" ref="BA116" si="423">IF($AV116="","",(CONCATENATE("R.RESIDUAL
",(IF(AND($AV116=0.2,$BC116=0.2),1,(IF(AND($AV116=0.2,$BC116=0.4),6,(IF(AND($AV116=0.2,$BC116=0.6),11,(IF(AND($AV116=0.2,$BC116=0.8),16,(IF(AND($AV116=0.2,$BC116=1),21,(IF(AND($AV116=0.4,$BC116=0.2),2,(IF(AND($AV116=0.4,$BC116=0.4),7,(IF(AND($AV116=0.4,$BC116=0.6),12,(IF(AND($AV116=0.4,$BC116=0.8),17,(IF(AND($AV116=0.4,$BC116=1),22,(IF(AND($AV116=0.6,$BC116=0.2),3,(IF(AND($AV116=0.6,$BC116=0.4),8,(IF(AND($AV116=0.6,$BC116=0.6),13,(IF(AND($AV116=0.6,$BC116=0.8),18,(IF(AND($AV116=0.6,$BC116=1),23,(IF(AND($AV116=0.8,$BC116=0.2),4,(IF(AND($AV116=0.8,$BC116=0.4),9,(IF(AND($AV116=0.8,$BC116=0.6),14,(IF(AND($AV116=0.8,$BC116=0.8),19,(IF(AND($AV116=0.8,$BC116=1),24,(IF(AND($AV116=1,$BC116=0.2),5,(IF(AND($AV116=1,$BC116=0.4),10,(IF(AND($AV116=1,$BC116=0.6),15,(IF(AND($AV116=1,$BC116=0.8),20,(IF(AND($AV116=1,$BC116=1),25,"")))))))))))))))))))))))))))))))))))))))))))))))))))))</f>
        <v>R.RESIDUAL
12</v>
      </c>
      <c r="BB116" s="877" t="s">
        <v>581</v>
      </c>
      <c r="BC116" s="248">
        <f t="shared" ref="BC116" si="424">+(IF(AND($AY116&gt;0,$AY116&lt;=0.2),0.2,(IF(AND($AY116&gt;0.2,$AY116&lt;=0.4),0.4,(IF(AND($AY116&gt;0.4,$AY116&lt;=0.6),0.6,(IF(AND($AY116&gt;0.6,$AY116&lt;=0.8),0.8,(IF($AY116&gt;0.8,1,""))))))))))</f>
        <v>0.6</v>
      </c>
      <c r="BD116" s="230">
        <f>+VLOOKUP($BA116,Listas!$F$112:$G$136,2,FALSE)</f>
        <v>12</v>
      </c>
      <c r="BE116" s="317">
        <v>1</v>
      </c>
      <c r="BF116" s="231" t="str">
        <f t="shared" ref="BF116" si="425">IF(ISERROR(IF(S116="R.INHERENTE
5","R. INHERENTE",(IF(BA116="R.RESIDUAL
5","R. RESIDUAL"," ")))),"",(IF(S116="R.INHERENTE
5","R. INHERENTE",(IF(BA116="R.RESIDUAL
5","R. RESIDUAL"," ")))))</f>
        <v xml:space="preserve"> </v>
      </c>
      <c r="BG116" s="232" t="str">
        <f t="shared" ref="BG116" si="426">IF(ISERROR(IF(S116="R.INHERENTE
10","R. INHERENTE",(IF(BA116="R.RESIDUAL
10","R. RESIDUAL"," ")))),"",(IF(S116="R.INHERENTE
10","R. INHERENTE",(IF(BA116="R.RESIDUAL
10","R. RESIDUAL"," ")))))</f>
        <v xml:space="preserve"> </v>
      </c>
      <c r="BH116" s="232" t="str">
        <f t="shared" ref="BH116" si="427">IF(ISERROR(IF(S116="R.INHERENTE
15","R. INHERENTE",(IF(BA116="R.RESIDUAL
15","R. RESIDUAL"," ")))),"",(IF(S116="R.INHERENTE
15","R. INHERENTE",(IF(BA116="R.RESIDUAL
15","R. RESIDUAL"," ")))))</f>
        <v xml:space="preserve"> </v>
      </c>
      <c r="BI116" s="232" t="str">
        <f t="shared" ref="BI116" si="428">IF(ISERROR(IF(S116="R.INHERENTE
20","R. INHERENTE",(IF(BA116="R.RESIDUAL
20","R. RESIDUAL"," ")))),"",(IF(S116="R.INHERENTE
20","R. INHERENTE",(IF(BA116="R.RESIDUAL
20","R. RESIDUAL"," ")))))</f>
        <v xml:space="preserve"> </v>
      </c>
      <c r="BJ116" s="233" t="str">
        <f t="shared" ref="BJ116" si="429">IF(ISERROR(IF(S116="R.INHERENTE
25","R. INHERENTE",(IF(BA116="R.RESIDUAL
25","R. RESIDUAL"," ")))),"",(IF(S116="R.INHERENTE
25","R. INHERENTE",(IF(BA116="R.RESIDUAL
25","R. RESIDUAL"," ")))))</f>
        <v xml:space="preserve"> </v>
      </c>
      <c r="BK116" s="234"/>
      <c r="BL116" s="927" t="s">
        <v>43</v>
      </c>
      <c r="BM116" s="850" t="s">
        <v>43</v>
      </c>
      <c r="BN116" s="881" t="s">
        <v>43</v>
      </c>
      <c r="BO116" s="881" t="s">
        <v>43</v>
      </c>
      <c r="BP116" s="884" t="s">
        <v>43</v>
      </c>
      <c r="BQ116" s="844"/>
      <c r="BR116" s="314"/>
      <c r="BS116" s="920" t="s">
        <v>1290</v>
      </c>
      <c r="BT116" s="1001" t="s">
        <v>1287</v>
      </c>
      <c r="BU116" s="923" t="s">
        <v>1291</v>
      </c>
      <c r="BV116" s="229"/>
      <c r="BW116" s="1764" t="s">
        <v>2325</v>
      </c>
      <c r="BX116" s="1765" t="s">
        <v>2326</v>
      </c>
      <c r="BY116" s="1766" t="s">
        <v>2327</v>
      </c>
      <c r="BZ116" s="833"/>
      <c r="CA116" s="833" t="s">
        <v>189</v>
      </c>
      <c r="CB116" s="833" t="s">
        <v>189</v>
      </c>
      <c r="CC116" s="833" t="s">
        <v>189</v>
      </c>
      <c r="CD116" s="833"/>
      <c r="CE116" s="833" t="s">
        <v>189</v>
      </c>
      <c r="CF116" s="833" t="s">
        <v>189</v>
      </c>
      <c r="CG116" s="833" t="s">
        <v>189</v>
      </c>
      <c r="CH116" s="833"/>
      <c r="CI116" s="833" t="s">
        <v>39</v>
      </c>
      <c r="CJ116" s="833" t="s">
        <v>39</v>
      </c>
      <c r="CK116" s="833" t="s">
        <v>39</v>
      </c>
      <c r="CL116" s="833"/>
      <c r="CM116" s="833" t="s">
        <v>189</v>
      </c>
      <c r="CN116" s="833" t="s">
        <v>189</v>
      </c>
      <c r="CO116" s="833" t="s">
        <v>189</v>
      </c>
      <c r="CP116" s="833"/>
      <c r="CQ116" s="1773" t="s">
        <v>2328</v>
      </c>
      <c r="CR116" s="249"/>
      <c r="CS116" s="1764" t="s">
        <v>2325</v>
      </c>
      <c r="CT116" s="1765" t="s">
        <v>2326</v>
      </c>
      <c r="CU116" s="1766" t="s">
        <v>2327</v>
      </c>
      <c r="CV116" s="1780"/>
      <c r="CW116" s="1781" t="s">
        <v>39</v>
      </c>
      <c r="CX116" s="1782"/>
      <c r="CY116" s="1781"/>
      <c r="CZ116" s="1782"/>
      <c r="DA116" s="1780" t="s">
        <v>189</v>
      </c>
      <c r="DB116" s="1780" t="s">
        <v>189</v>
      </c>
      <c r="DC116" s="1780" t="s">
        <v>189</v>
      </c>
      <c r="DD116" s="1780"/>
      <c r="DE116" s="1780" t="s">
        <v>189</v>
      </c>
      <c r="DF116" s="1780" t="s">
        <v>189</v>
      </c>
      <c r="DG116" s="1780" t="s">
        <v>189</v>
      </c>
      <c r="DH116" s="1780"/>
      <c r="DI116" s="1780" t="s">
        <v>39</v>
      </c>
      <c r="DJ116" s="1780" t="s">
        <v>39</v>
      </c>
      <c r="DK116" s="1780" t="s">
        <v>39</v>
      </c>
      <c r="DL116" s="1780"/>
      <c r="DM116" s="1780" t="s">
        <v>189</v>
      </c>
      <c r="DN116" s="1780" t="s">
        <v>189</v>
      </c>
      <c r="DO116" s="1780" t="s">
        <v>189</v>
      </c>
      <c r="DP116" s="1780"/>
      <c r="DQ116" s="1773" t="s">
        <v>2334</v>
      </c>
      <c r="DR116" s="246"/>
      <c r="DS116" s="417"/>
      <c r="DT116" s="418"/>
      <c r="DU116" s="418"/>
      <c r="DV116" s="419"/>
    </row>
    <row r="117" spans="2:126" ht="48.75" customHeight="1" x14ac:dyDescent="0.25">
      <c r="B117" s="1284"/>
      <c r="C117" s="890"/>
      <c r="D117" s="893"/>
      <c r="E117" s="896"/>
      <c r="F117" s="896"/>
      <c r="G117" s="896"/>
      <c r="H117" s="896"/>
      <c r="I117" s="434" t="s">
        <v>1281</v>
      </c>
      <c r="J117" s="904"/>
      <c r="K117" s="896"/>
      <c r="L117" s="908"/>
      <c r="M117" s="228"/>
      <c r="N117" s="911"/>
      <c r="O117" s="896"/>
      <c r="P117" s="896"/>
      <c r="Q117" s="896"/>
      <c r="R117" s="896"/>
      <c r="S117" s="908"/>
      <c r="T117" s="228"/>
      <c r="U117" s="438" t="s">
        <v>1283</v>
      </c>
      <c r="V117" s="439" t="s">
        <v>702</v>
      </c>
      <c r="W117" s="439"/>
      <c r="X117" s="825">
        <v>25</v>
      </c>
      <c r="Y117" s="826"/>
      <c r="Z117" s="825"/>
      <c r="AA117" s="826"/>
      <c r="AB117" s="825"/>
      <c r="AC117" s="826"/>
      <c r="AD117" s="825"/>
      <c r="AE117" s="826"/>
      <c r="AF117" s="825">
        <v>15</v>
      </c>
      <c r="AG117" s="826"/>
      <c r="AH117" s="330">
        <f t="shared" si="417"/>
        <v>40</v>
      </c>
      <c r="AI117" s="322">
        <v>0.216</v>
      </c>
      <c r="AJ117" s="323"/>
      <c r="AK117" s="827" t="s">
        <v>189</v>
      </c>
      <c r="AL117" s="828"/>
      <c r="AM117" s="829" t="s">
        <v>563</v>
      </c>
      <c r="AN117" s="830"/>
      <c r="AO117" s="827" t="s">
        <v>189</v>
      </c>
      <c r="AP117" s="828"/>
      <c r="AQ117" s="444" t="s">
        <v>1285</v>
      </c>
      <c r="AR117" s="432" t="s">
        <v>588</v>
      </c>
      <c r="AS117" s="450" t="s">
        <v>1289</v>
      </c>
      <c r="AT117" s="451" t="s">
        <v>1287</v>
      </c>
      <c r="AU117" s="452" t="s">
        <v>1288</v>
      </c>
      <c r="AV117" s="230"/>
      <c r="AW117" s="866"/>
      <c r="AX117" s="869"/>
      <c r="AY117" s="872"/>
      <c r="AZ117" s="869"/>
      <c r="BA117" s="875"/>
      <c r="BB117" s="878"/>
      <c r="BD117" s="235"/>
      <c r="BE117" s="317">
        <v>0.8</v>
      </c>
      <c r="BF117" s="236" t="str">
        <f t="shared" ref="BF117" si="430">IF(ISERROR(IF(S116="R.INHERENTE
4","R. INHERENTE",(IF(BA116="R.RESIDUAL
4","R. RESIDUAL"," ")))),"",(IF(S116="R.INHERENTE
4","R. INHERENTE",(IF(BA116="R.RESIDUAL
4","R. RESIDUAL"," ")))))</f>
        <v xml:space="preserve"> </v>
      </c>
      <c r="BG117" s="237" t="str">
        <f t="shared" ref="BG117" si="431">IF(ISERROR(IF(S116="R.INHERENTE
9","R. INHERENTE",(IF(BA116="R.RESIDUAL
9","R. RESIDUAL"," ")))),"",(IF(S116="R.INHERENTE
9","R. INHERENTE",(IF(BA116="R.RESIDUAL
9","R. RESIDUAL"," ")))))</f>
        <v xml:space="preserve"> </v>
      </c>
      <c r="BH117" s="238" t="str">
        <f t="shared" ref="BH117" si="432">IF(ISERROR(IF(S116="R.INHERENTE
14","R. INHERENTE",(IF(BA116="R.RESIDUAL
14","R. RESIDUAL"," ")))),"",(IF(S116="R.INHERENTE
14","R. INHERENTE",(IF(BA116="R.RESIDUAL
14","R. RESIDUAL"," ")))))</f>
        <v xml:space="preserve"> </v>
      </c>
      <c r="BI117" s="238" t="str">
        <f t="shared" ref="BI117" si="433">IF(ISERROR(IF(S116="R.INHERENTE
19","R. INHERENTE",(IF(BA116="R.RESIDUAL
19","R. RESIDUAL"," ")))),"",(IF(S116="R.INHERENTE
19","R. INHERENTE",(IF(BA116="R.RESIDUAL
19","R. RESIDUAL"," ")))))</f>
        <v xml:space="preserve"> </v>
      </c>
      <c r="BJ117" s="239" t="str">
        <f t="shared" ref="BJ117" si="434">IF(ISERROR(IF(S116="R.INHERENTE
24","R. INHERENTE",(IF(BA116="R.RESIDUAL
24","R. RESIDUAL"," ")))),"",(IF(S116="R.INHERENTE
24","R. INHERENTE",(IF(BA116="R.RESIDUAL
24","R. RESIDUAL"," ")))))</f>
        <v xml:space="preserve"> </v>
      </c>
      <c r="BK117" s="234"/>
      <c r="BL117" s="928"/>
      <c r="BM117" s="882"/>
      <c r="BN117" s="882"/>
      <c r="BO117" s="882"/>
      <c r="BP117" s="851"/>
      <c r="BQ117" s="845"/>
      <c r="BR117" s="314"/>
      <c r="BS117" s="921"/>
      <c r="BT117" s="1002" t="s">
        <v>1292</v>
      </c>
      <c r="BU117" s="924"/>
      <c r="BV117" s="229"/>
      <c r="BW117" s="1767"/>
      <c r="BX117" s="1768"/>
      <c r="BY117" s="1769"/>
      <c r="BZ117" s="820"/>
      <c r="CA117" s="820"/>
      <c r="CB117" s="820"/>
      <c r="CC117" s="820"/>
      <c r="CD117" s="820"/>
      <c r="CE117" s="820"/>
      <c r="CF117" s="820"/>
      <c r="CG117" s="820"/>
      <c r="CH117" s="820"/>
      <c r="CI117" s="820"/>
      <c r="CJ117" s="820"/>
      <c r="CK117" s="820"/>
      <c r="CL117" s="820"/>
      <c r="CM117" s="820"/>
      <c r="CN117" s="820"/>
      <c r="CO117" s="820"/>
      <c r="CP117" s="820"/>
      <c r="CQ117" s="1774"/>
      <c r="CR117" s="249"/>
      <c r="CS117" s="1767"/>
      <c r="CT117" s="1768"/>
      <c r="CU117" s="1769"/>
      <c r="CV117" s="1010"/>
      <c r="CW117" s="960"/>
      <c r="CX117" s="959"/>
      <c r="CY117" s="960"/>
      <c r="CZ117" s="959"/>
      <c r="DA117" s="1010"/>
      <c r="DB117" s="1010"/>
      <c r="DC117" s="1010"/>
      <c r="DD117" s="1010"/>
      <c r="DE117" s="1010"/>
      <c r="DF117" s="1010"/>
      <c r="DG117" s="1010"/>
      <c r="DH117" s="1010"/>
      <c r="DI117" s="1010"/>
      <c r="DJ117" s="1010"/>
      <c r="DK117" s="1010"/>
      <c r="DL117" s="1010"/>
      <c r="DM117" s="1010"/>
      <c r="DN117" s="1010"/>
      <c r="DO117" s="1010"/>
      <c r="DP117" s="1010"/>
      <c r="DQ117" s="1774"/>
      <c r="DR117" s="246"/>
      <c r="DS117" s="420"/>
      <c r="DT117" s="421"/>
      <c r="DU117" s="421"/>
      <c r="DV117" s="422"/>
    </row>
    <row r="118" spans="2:126" ht="48.75" customHeight="1" x14ac:dyDescent="0.25">
      <c r="B118" s="1284"/>
      <c r="C118" s="890"/>
      <c r="D118" s="893"/>
      <c r="E118" s="896"/>
      <c r="F118" s="896"/>
      <c r="G118" s="896"/>
      <c r="H118" s="896"/>
      <c r="I118" s="434"/>
      <c r="J118" s="904"/>
      <c r="K118" s="896"/>
      <c r="L118" s="908"/>
      <c r="M118" s="228"/>
      <c r="N118" s="911"/>
      <c r="O118" s="896"/>
      <c r="P118" s="896"/>
      <c r="Q118" s="896"/>
      <c r="R118" s="896"/>
      <c r="S118" s="908"/>
      <c r="T118" s="228"/>
      <c r="U118" s="438"/>
      <c r="V118" s="439"/>
      <c r="W118" s="439"/>
      <c r="X118" s="825"/>
      <c r="Y118" s="826"/>
      <c r="Z118" s="825"/>
      <c r="AA118" s="826"/>
      <c r="AB118" s="825"/>
      <c r="AC118" s="826"/>
      <c r="AD118" s="825"/>
      <c r="AE118" s="826"/>
      <c r="AF118" s="825"/>
      <c r="AG118" s="826"/>
      <c r="AH118" s="330">
        <f t="shared" si="417"/>
        <v>0</v>
      </c>
      <c r="AI118" s="322"/>
      <c r="AJ118" s="323">
        <v>0.6</v>
      </c>
      <c r="AK118" s="827"/>
      <c r="AL118" s="828"/>
      <c r="AM118" s="829"/>
      <c r="AN118" s="830"/>
      <c r="AO118" s="827"/>
      <c r="AP118" s="828"/>
      <c r="AQ118" s="444"/>
      <c r="AR118" s="432"/>
      <c r="AS118" s="450"/>
      <c r="AT118" s="451"/>
      <c r="AU118" s="452"/>
      <c r="AV118" s="230"/>
      <c r="AW118" s="866"/>
      <c r="AX118" s="869"/>
      <c r="AY118" s="872"/>
      <c r="AZ118" s="869"/>
      <c r="BA118" s="875"/>
      <c r="BB118" s="878"/>
      <c r="BD118" s="235"/>
      <c r="BE118" s="317">
        <v>0.60000000000000009</v>
      </c>
      <c r="BF118" s="236" t="str">
        <f t="shared" ref="BF118" si="435">IF(ISERROR(IF(S116="R.INHERENTE
3","R. INHERENTE",(IF(BA116="R.RESIDUAL
3","R. RESIDUAL"," ")))),"",(IF(S116="R.INHERENTE
3","R. INHERENTE",(IF(BA116="R.RESIDUAL
3","R. RESIDUAL"," ")))))</f>
        <v xml:space="preserve"> </v>
      </c>
      <c r="BG118" s="237" t="str">
        <f t="shared" ref="BG118" si="436">IF(ISERROR(IF(S116="R.INHERENTE
8","R. INHERENTE",(IF(BA116="R.RESIDUAL
8","R. RESIDUAL"," ")))),"",(IF(S116="R.INHERENTE
8","R. INHERENTE",(IF(BA116="R.RESIDUAL
8","R. RESIDUAL"," ")))))</f>
        <v xml:space="preserve"> </v>
      </c>
      <c r="BH118" s="237" t="str">
        <f t="shared" ref="BH118" si="437">IF(ISERROR(IF(S116="R.INHERENTE
13","R. INHERENTE",(IF(BA116="R.RESIDUAL
13","R. RESIDUAL"," ")))),"",(IF(S116="R.INHERENTE
13","R. INHERENTE",(IF(BA116="R.RESIDUAL
13","R. RESIDUAL"," ")))))</f>
        <v>R. INHERENTE</v>
      </c>
      <c r="BI118" s="238" t="str">
        <f t="shared" ref="BI118" si="438">IF(ISERROR(IF(S116="R.INHERENTE
18","R. INHERENTE",(IF(BA116="R.RESIDUAL
18","R. RESIDUAL"," ")))),"",(IF(S116="R.INHERENTE
18","R. INHERENTE",(IF(BA116="R.RESIDUAL
18","R. RESIDUAL"," ")))))</f>
        <v xml:space="preserve"> </v>
      </c>
      <c r="BJ118" s="239" t="str">
        <f t="shared" ref="BJ118" si="439">IF(ISERROR(IF(S116="R.INHERENTE
23","R. INHERENTE",(IF(BA116="R.RESIDUAL
23","R. RESIDUAL"," ")))),"",(IF(S116="R.INHERENTE
23","R. INHERENTE",(IF(BA116="R.RESIDUAL
23","R. RESIDUAL"," ")))))</f>
        <v xml:space="preserve"> </v>
      </c>
      <c r="BK118" s="234"/>
      <c r="BL118" s="928"/>
      <c r="BM118" s="882"/>
      <c r="BN118" s="882"/>
      <c r="BO118" s="882"/>
      <c r="BP118" s="851"/>
      <c r="BQ118" s="845"/>
      <c r="BR118" s="314"/>
      <c r="BS118" s="921"/>
      <c r="BT118" s="1002"/>
      <c r="BU118" s="924"/>
      <c r="BV118" s="229"/>
      <c r="BW118" s="1767"/>
      <c r="BX118" s="1768"/>
      <c r="BY118" s="1769"/>
      <c r="BZ118" s="820"/>
      <c r="CA118" s="820"/>
      <c r="CB118" s="820"/>
      <c r="CC118" s="820"/>
      <c r="CD118" s="820"/>
      <c r="CE118" s="820"/>
      <c r="CF118" s="820"/>
      <c r="CG118" s="820"/>
      <c r="CH118" s="820"/>
      <c r="CI118" s="820"/>
      <c r="CJ118" s="820"/>
      <c r="CK118" s="820"/>
      <c r="CL118" s="820"/>
      <c r="CM118" s="820"/>
      <c r="CN118" s="820"/>
      <c r="CO118" s="820"/>
      <c r="CP118" s="820"/>
      <c r="CQ118" s="1774"/>
      <c r="CR118" s="249"/>
      <c r="CS118" s="1767"/>
      <c r="CT118" s="1768"/>
      <c r="CU118" s="1769"/>
      <c r="CV118" s="1010"/>
      <c r="CW118" s="960"/>
      <c r="CX118" s="959"/>
      <c r="CY118" s="960"/>
      <c r="CZ118" s="959"/>
      <c r="DA118" s="1010"/>
      <c r="DB118" s="1010"/>
      <c r="DC118" s="1010"/>
      <c r="DD118" s="1010"/>
      <c r="DE118" s="1010"/>
      <c r="DF118" s="1010"/>
      <c r="DG118" s="1010"/>
      <c r="DH118" s="1010"/>
      <c r="DI118" s="1010"/>
      <c r="DJ118" s="1010"/>
      <c r="DK118" s="1010"/>
      <c r="DL118" s="1010"/>
      <c r="DM118" s="1010"/>
      <c r="DN118" s="1010"/>
      <c r="DO118" s="1010"/>
      <c r="DP118" s="1010"/>
      <c r="DQ118" s="1774"/>
      <c r="DR118" s="246"/>
      <c r="DS118" s="420"/>
      <c r="DT118" s="421"/>
      <c r="DU118" s="421"/>
      <c r="DV118" s="422"/>
    </row>
    <row r="119" spans="2:126" ht="48.75" customHeight="1" x14ac:dyDescent="0.25">
      <c r="B119" s="1284"/>
      <c r="C119" s="890"/>
      <c r="D119" s="893"/>
      <c r="E119" s="896"/>
      <c r="F119" s="896"/>
      <c r="G119" s="896"/>
      <c r="H119" s="896"/>
      <c r="I119" s="434"/>
      <c r="J119" s="904"/>
      <c r="K119" s="896"/>
      <c r="L119" s="908"/>
      <c r="M119" s="228"/>
      <c r="N119" s="911"/>
      <c r="O119" s="896"/>
      <c r="P119" s="896"/>
      <c r="Q119" s="896"/>
      <c r="R119" s="896"/>
      <c r="S119" s="908"/>
      <c r="T119" s="228"/>
      <c r="U119" s="440"/>
      <c r="V119" s="439"/>
      <c r="W119" s="439"/>
      <c r="X119" s="825"/>
      <c r="Y119" s="826"/>
      <c r="Z119" s="825"/>
      <c r="AA119" s="826"/>
      <c r="AB119" s="825"/>
      <c r="AC119" s="826"/>
      <c r="AD119" s="825"/>
      <c r="AE119" s="826"/>
      <c r="AF119" s="825"/>
      <c r="AG119" s="826"/>
      <c r="AH119" s="330">
        <f t="shared" si="417"/>
        <v>0</v>
      </c>
      <c r="AI119" s="322"/>
      <c r="AJ119" s="323"/>
      <c r="AK119" s="827"/>
      <c r="AL119" s="828"/>
      <c r="AM119" s="829"/>
      <c r="AN119" s="830"/>
      <c r="AO119" s="827"/>
      <c r="AP119" s="828"/>
      <c r="AQ119" s="444"/>
      <c r="AR119" s="432"/>
      <c r="AS119" s="450"/>
      <c r="AT119" s="451"/>
      <c r="AU119" s="452"/>
      <c r="AV119" s="230"/>
      <c r="AW119" s="866"/>
      <c r="AX119" s="869"/>
      <c r="AY119" s="872"/>
      <c r="AZ119" s="869"/>
      <c r="BA119" s="875"/>
      <c r="BB119" s="878"/>
      <c r="BD119" s="235"/>
      <c r="BE119" s="317">
        <v>0.4</v>
      </c>
      <c r="BF119" s="240" t="str">
        <f t="shared" ref="BF119" si="440">IF(ISERROR(IF(S116="R.INHERENTE
2","R. INHERENTE",(IF(BA116="R.RESIDUAL
2","R. RESIDUAL"," ")))),"",(IF(S116="R.INHERENTE
2","R. INHERENTE",(IF(BA116="R.RESIDUAL
2","R. RESIDUAL"," ")))))</f>
        <v xml:space="preserve"> </v>
      </c>
      <c r="BG119" s="237" t="str">
        <f t="shared" ref="BG119" si="441">IF(ISERROR(IF(S116="R.INHERENTE
7","R. INHERENTE",(IF(BA116="R.RESIDUAL
7","R. RESIDUAL"," ")))),"",(IF(S116="R.INHERENTE
7","R. INHERENTE",(IF(BA116="R.RESIDUAL
7","R. RESIDUAL"," ")))))</f>
        <v xml:space="preserve"> </v>
      </c>
      <c r="BH119" s="237" t="str">
        <f t="shared" ref="BH119" si="442">IF(ISERROR(IF(S116="R.INHERENTE
12","R. INHERENTE",(IF(BA116="R.RESIDUAL
12","R. RESIDUAL"," ")))),"",(IF(S116="R.INHERENTE
12","R. INHERENTE",(IF(BA116="R.RESIDUAL
12","R. RESIDUAL"," ")))))</f>
        <v>R. RESIDUAL</v>
      </c>
      <c r="BI119" s="238" t="str">
        <f t="shared" ref="BI119" si="443">IF(ISERROR(IF(S116="R.INHERENTE
17","R. INHERENTE",(IF(BA116="R.RESIDUAL
17","R. RESIDUAL"," ")))),"",(IF(S116="R.INHERENTE
17","R. INHERENTE",(IF(BA116="R.RESIDUAL
17","R. RESIDUAL"," ")))))</f>
        <v xml:space="preserve"> </v>
      </c>
      <c r="BJ119" s="239" t="str">
        <f t="shared" ref="BJ119" si="444">IF(ISERROR(IF(S116="R.INHERENTE
22","R. INHERENTE",(IF(BA116="R.RESIDUAL
22","R. RESIDUAL"," ")))),"",(IF(S116="R.INHERENTE
22","R. INHERENTE",(IF(BA116="R.RESIDUAL
22","R. RESIDUAL"," ")))))</f>
        <v xml:space="preserve"> </v>
      </c>
      <c r="BK119" s="234"/>
      <c r="BL119" s="928"/>
      <c r="BM119" s="882"/>
      <c r="BN119" s="882"/>
      <c r="BO119" s="882"/>
      <c r="BP119" s="851"/>
      <c r="BQ119" s="845"/>
      <c r="BR119" s="314"/>
      <c r="BS119" s="921"/>
      <c r="BT119" s="1002"/>
      <c r="BU119" s="924"/>
      <c r="BV119" s="229"/>
      <c r="BW119" s="1767"/>
      <c r="BX119" s="1768"/>
      <c r="BY119" s="1769"/>
      <c r="BZ119" s="820"/>
      <c r="CA119" s="820"/>
      <c r="CB119" s="820"/>
      <c r="CC119" s="820"/>
      <c r="CD119" s="820"/>
      <c r="CE119" s="820"/>
      <c r="CF119" s="820"/>
      <c r="CG119" s="820"/>
      <c r="CH119" s="820"/>
      <c r="CI119" s="820"/>
      <c r="CJ119" s="820"/>
      <c r="CK119" s="820"/>
      <c r="CL119" s="820"/>
      <c r="CM119" s="820"/>
      <c r="CN119" s="820"/>
      <c r="CO119" s="820"/>
      <c r="CP119" s="820"/>
      <c r="CQ119" s="1774"/>
      <c r="CR119" s="249"/>
      <c r="CS119" s="1767"/>
      <c r="CT119" s="1768"/>
      <c r="CU119" s="1769"/>
      <c r="CV119" s="1010"/>
      <c r="CW119" s="960"/>
      <c r="CX119" s="959"/>
      <c r="CY119" s="960"/>
      <c r="CZ119" s="959"/>
      <c r="DA119" s="1010"/>
      <c r="DB119" s="1010"/>
      <c r="DC119" s="1010"/>
      <c r="DD119" s="1010"/>
      <c r="DE119" s="1010"/>
      <c r="DF119" s="1010"/>
      <c r="DG119" s="1010"/>
      <c r="DH119" s="1010"/>
      <c r="DI119" s="1010"/>
      <c r="DJ119" s="1010"/>
      <c r="DK119" s="1010"/>
      <c r="DL119" s="1010"/>
      <c r="DM119" s="1010"/>
      <c r="DN119" s="1010"/>
      <c r="DO119" s="1010"/>
      <c r="DP119" s="1010"/>
      <c r="DQ119" s="1774"/>
      <c r="DR119" s="246"/>
      <c r="DS119" s="420"/>
      <c r="DT119" s="421"/>
      <c r="DU119" s="421"/>
      <c r="DV119" s="422"/>
    </row>
    <row r="120" spans="2:126" ht="48.75" customHeight="1" thickBot="1" x14ac:dyDescent="0.3">
      <c r="B120" s="1285"/>
      <c r="C120" s="891"/>
      <c r="D120" s="894"/>
      <c r="E120" s="897"/>
      <c r="F120" s="897"/>
      <c r="G120" s="897"/>
      <c r="H120" s="897"/>
      <c r="I120" s="435"/>
      <c r="J120" s="905"/>
      <c r="K120" s="897"/>
      <c r="L120" s="909"/>
      <c r="M120" s="228"/>
      <c r="N120" s="912"/>
      <c r="O120" s="897"/>
      <c r="P120" s="897"/>
      <c r="Q120" s="897"/>
      <c r="R120" s="897"/>
      <c r="S120" s="909"/>
      <c r="T120" s="228"/>
      <c r="U120" s="441"/>
      <c r="V120" s="442"/>
      <c r="W120" s="442"/>
      <c r="X120" s="831"/>
      <c r="Y120" s="832"/>
      <c r="Z120" s="831"/>
      <c r="AA120" s="832"/>
      <c r="AB120" s="831"/>
      <c r="AC120" s="832"/>
      <c r="AD120" s="831"/>
      <c r="AE120" s="832"/>
      <c r="AF120" s="831"/>
      <c r="AG120" s="832"/>
      <c r="AH120" s="331">
        <f t="shared" si="417"/>
        <v>0</v>
      </c>
      <c r="AI120" s="324"/>
      <c r="AJ120" s="325"/>
      <c r="AK120" s="885"/>
      <c r="AL120" s="886"/>
      <c r="AM120" s="887"/>
      <c r="AN120" s="888"/>
      <c r="AO120" s="885"/>
      <c r="AP120" s="886"/>
      <c r="AQ120" s="445"/>
      <c r="AR120" s="446"/>
      <c r="AS120" s="453"/>
      <c r="AT120" s="454"/>
      <c r="AU120" s="455"/>
      <c r="AV120" s="230"/>
      <c r="AW120" s="867"/>
      <c r="AX120" s="870"/>
      <c r="AY120" s="873"/>
      <c r="AZ120" s="870"/>
      <c r="BA120" s="876"/>
      <c r="BB120" s="879"/>
      <c r="BD120" s="235"/>
      <c r="BE120" s="318">
        <v>0.2</v>
      </c>
      <c r="BF120" s="241" t="str">
        <f t="shared" ref="BF120" si="445">IF(ISERROR(IF(S116="R.INHERENTE
1","R. INHERENTE",(IF(BA116="R.RESIDUAL
1","R. RESIDUAL"," ")))),"",(IF(S116="R.INHERENTE
1","R. INHERENTE",(IF(BA116="R.RESIDUAL
1","R. RESIDUAL"," ")))))</f>
        <v xml:space="preserve"> </v>
      </c>
      <c r="BG120" s="242" t="str">
        <f t="shared" ref="BG120" si="446">IF(ISERROR(IF(S116="R.INHERENTE
6","R. INHERENTE",(IF(BA116="R.RESIDUAL
6","R. RESIDUAL"," ")))),"",(IF(S116="R.INHERENTE
6","R. INHERENTE",(IF(BA116="R.RESIDUAL
6","R. RESIDUAL"," ")))))</f>
        <v xml:space="preserve"> </v>
      </c>
      <c r="BH120" s="243" t="str">
        <f t="shared" ref="BH120" si="447">IF(ISERROR(IF(S116="R.INHERENTE
11","R. INHERENTE",(IF(BA116="R.RESIDUAL
11","R. RESIDUAL"," ")))),"",(IF(S116="R.INHERENTE
11","R. INHERENTE",(IF(BA116="R.RESIDUAL
11","R. RESIDUAL"," ")))))</f>
        <v xml:space="preserve"> </v>
      </c>
      <c r="BI120" s="244" t="str">
        <f t="shared" ref="BI120" si="448">IF(ISERROR(IF(S116="R.INHERENTE
16","R. INHERENTE",(IF(BA116="R.RESIDUAL
16","R. RESIDUAL"," ")))),"",(IF(S116="R.INHERENTE
16","R. INHERENTE",(IF(BA116="R.RESIDUAL
16","R. RESIDUAL"," ")))))</f>
        <v xml:space="preserve"> </v>
      </c>
      <c r="BJ120" s="245" t="str">
        <f t="shared" ref="BJ120" si="449">IF(ISERROR(IF(S116="R.INHERENTE
21","R. INHERENTE",(IF(BA116="R.RESIDUAL
21","R. RESIDUAL"," ")))),"",(IF(S116="R.INHERENTE
21","R. INHERENTE",(IF(BA116="R.RESIDUAL
21","R. RESIDUAL"," ")))))</f>
        <v xml:space="preserve"> </v>
      </c>
      <c r="BK120" s="234"/>
      <c r="BL120" s="929"/>
      <c r="BM120" s="883"/>
      <c r="BN120" s="883"/>
      <c r="BO120" s="883"/>
      <c r="BP120" s="852"/>
      <c r="BQ120" s="846"/>
      <c r="BR120" s="314"/>
      <c r="BS120" s="922"/>
      <c r="BT120" s="1003"/>
      <c r="BU120" s="925"/>
      <c r="BV120" s="229"/>
      <c r="BW120" s="1770"/>
      <c r="BX120" s="1771"/>
      <c r="BY120" s="1772"/>
      <c r="BZ120" s="834"/>
      <c r="CA120" s="834"/>
      <c r="CB120" s="834"/>
      <c r="CC120" s="834"/>
      <c r="CD120" s="834"/>
      <c r="CE120" s="834"/>
      <c r="CF120" s="834"/>
      <c r="CG120" s="834"/>
      <c r="CH120" s="834"/>
      <c r="CI120" s="834"/>
      <c r="CJ120" s="834"/>
      <c r="CK120" s="834"/>
      <c r="CL120" s="834"/>
      <c r="CM120" s="834"/>
      <c r="CN120" s="834"/>
      <c r="CO120" s="834"/>
      <c r="CP120" s="834"/>
      <c r="CQ120" s="1775"/>
      <c r="CR120" s="249"/>
      <c r="CS120" s="1770"/>
      <c r="CT120" s="1771"/>
      <c r="CU120" s="1772"/>
      <c r="CV120" s="1783"/>
      <c r="CW120" s="1784"/>
      <c r="CX120" s="1785"/>
      <c r="CY120" s="1784"/>
      <c r="CZ120" s="1785"/>
      <c r="DA120" s="1783"/>
      <c r="DB120" s="1783"/>
      <c r="DC120" s="1783"/>
      <c r="DD120" s="1783"/>
      <c r="DE120" s="1783"/>
      <c r="DF120" s="1783"/>
      <c r="DG120" s="1783"/>
      <c r="DH120" s="1783"/>
      <c r="DI120" s="1783"/>
      <c r="DJ120" s="1783"/>
      <c r="DK120" s="1783"/>
      <c r="DL120" s="1783"/>
      <c r="DM120" s="1783"/>
      <c r="DN120" s="1783"/>
      <c r="DO120" s="1783"/>
      <c r="DP120" s="1783"/>
      <c r="DQ120" s="1775"/>
      <c r="DR120" s="246"/>
      <c r="DS120" s="423"/>
      <c r="DT120" s="424"/>
      <c r="DU120" s="424"/>
      <c r="DV120" s="425"/>
    </row>
    <row r="121" spans="2:126" ht="18" customHeight="1" thickBot="1" x14ac:dyDescent="0.3">
      <c r="BF121" s="328">
        <v>0.2</v>
      </c>
      <c r="BG121" s="329">
        <v>0.4</v>
      </c>
      <c r="BH121" s="329">
        <v>0.60000000000000009</v>
      </c>
      <c r="BI121" s="329">
        <v>0.8</v>
      </c>
      <c r="BJ121" s="329">
        <v>1</v>
      </c>
    </row>
    <row r="122" spans="2:126" ht="48.75" customHeight="1" x14ac:dyDescent="0.25">
      <c r="B122" s="1283" t="s">
        <v>1839</v>
      </c>
      <c r="C122" s="889">
        <v>18</v>
      </c>
      <c r="D122" s="892" t="s">
        <v>944</v>
      </c>
      <c r="E122" s="895" t="s">
        <v>964</v>
      </c>
      <c r="F122" s="898" t="s">
        <v>982</v>
      </c>
      <c r="G122" s="899" t="s">
        <v>1066</v>
      </c>
      <c r="H122" s="930" t="s">
        <v>1293</v>
      </c>
      <c r="I122" s="433" t="s">
        <v>1294</v>
      </c>
      <c r="J122" s="903" t="str">
        <f>IF(G122="","",(CONCATENATE("Posibilidad de afectación ",G122," ",H122," ",I122," ",I123," ",I124," ",I125," ",I126)))</f>
        <v xml:space="preserve">Posibilidad de afectación económica por gastos relacionados con estancias prolongadas de pacientes en riesgo y/o en condición de abandono, debido a la inoportunidad en la identificación y notificación a instituciones competentes para la reubicación del paciente.    </v>
      </c>
      <c r="K122" s="906" t="s">
        <v>268</v>
      </c>
      <c r="L122" s="907" t="s">
        <v>770</v>
      </c>
      <c r="M122" s="228"/>
      <c r="N122" s="910" t="s">
        <v>611</v>
      </c>
      <c r="O122" s="913">
        <f>IF(ISERROR(VLOOKUP($N122,Listas!$E$20:$F$24,2,FALSE)),"",(VLOOKUP($N122,Listas!$E$20:$F$24,2,FALSE)))</f>
        <v>0.6</v>
      </c>
      <c r="P122" s="914" t="str">
        <f>IF(ISERROR(VLOOKUP($O122,Listas!$E$3:$F$7,2,FALSE)),"",(VLOOKUP($O122,Listas!$E$3:$F$7,2,FALSE)))</f>
        <v>MEDIA</v>
      </c>
      <c r="Q122" s="915" t="s">
        <v>569</v>
      </c>
      <c r="R122" s="914">
        <f>IF(ISERROR(VLOOKUP($Q122,Listas!$E$28:$F$35,2,FALSE)),"",(VLOOKUP($Q122,Listas!$E$28:$F$35,2,FALSE)))</f>
        <v>0.6</v>
      </c>
      <c r="S122" s="916" t="str">
        <f t="shared" ref="S122" si="450">IF(O122="","",(CONCATENATE("R.INHERENTE
",(IF(AND($O122=0.2,$R122=0.2),1,(IF(AND($O122=0.2,$R122=0.4),6,(IF(AND($O122=0.2,$R122=0.6),11,(IF(AND($O122=0.2,$R122=0.8),16,(IF(AND($O122=0.2,$R122=1),21,(IF(AND($O122=0.4,$R122=0.2),2,(IF(AND($O122=0.4,$R122=0.4),7,(IF(AND($O122=0.4,$R122=0.6),12,(IF(AND($O122=0.4,$R122=0.8),17,(IF(AND($O122=0.4,$R122=1),22,(IF(AND($O122=0.6,$R122=0.2),3,(IF(AND($O122=0.6,$R122=0.4),8,(IF(AND($O122=0.6,$R122=0.6),13,(IF(AND($O122=0.6,$R122=0.8),18,(IF(AND($O122=0.6,$R122=1),23,(IF(AND($O122=0.8,$R122=0.2),4,(IF(AND($O122=0.8,$R122=0.4),9,(IF(AND($O122=0.8,$R122=0.6),14,(IF(AND($O122=0.8,$R122=0.8),19,(IF(AND($O122=0.8,$R122=1),24,(IF(AND($O122=1,$R122=0.2),5,(IF(AND($O122=1,$R122=0.4),10,(IF(AND($O122=1,$R122=0.6),15,(IF(AND($O122=1,$R122=0.8),20,(IF(AND($O122=1,$R122=1),25,"")))))))))))))))))))))))))))))))))))))))))))))))))))))</f>
        <v>R.INHERENTE
13</v>
      </c>
      <c r="T122" s="228">
        <f>+VLOOKUP($S122,Listas!$D$112:$E$136,2,FALSE)</f>
        <v>13</v>
      </c>
      <c r="U122" s="436" t="s">
        <v>1295</v>
      </c>
      <c r="V122" s="437" t="s">
        <v>702</v>
      </c>
      <c r="W122" s="437"/>
      <c r="X122" s="859">
        <v>25</v>
      </c>
      <c r="Y122" s="860"/>
      <c r="Z122" s="859"/>
      <c r="AA122" s="860"/>
      <c r="AB122" s="859"/>
      <c r="AC122" s="860"/>
      <c r="AD122" s="859"/>
      <c r="AE122" s="860"/>
      <c r="AF122" s="859">
        <v>15</v>
      </c>
      <c r="AG122" s="860"/>
      <c r="AH122" s="348">
        <f t="shared" ref="AH122:AH126" si="451">X122+Z122+AB122+AD122+AF122</f>
        <v>40</v>
      </c>
      <c r="AI122" s="326">
        <v>0.36</v>
      </c>
      <c r="AJ122" s="327"/>
      <c r="AK122" s="926" t="s">
        <v>189</v>
      </c>
      <c r="AL122" s="926"/>
      <c r="AM122" s="898" t="s">
        <v>563</v>
      </c>
      <c r="AN122" s="898"/>
      <c r="AO122" s="926" t="s">
        <v>189</v>
      </c>
      <c r="AP122" s="926"/>
      <c r="AQ122" s="443" t="s">
        <v>1297</v>
      </c>
      <c r="AR122" s="431" t="s">
        <v>807</v>
      </c>
      <c r="AS122" s="447" t="s">
        <v>1299</v>
      </c>
      <c r="AT122" s="448" t="s">
        <v>1251</v>
      </c>
      <c r="AU122" s="449" t="s">
        <v>1300</v>
      </c>
      <c r="AV122" s="248">
        <f t="shared" ref="AV122" si="452">+(IF(AND($AW122&gt;0,$AW122&lt;=0.2),0.2,(IF(AND($AW122&gt;0.2,$AW122&lt;=0.4),0.4,(IF(AND($AW122&gt;0.4,$AW122&lt;=0.6),0.6,(IF(AND($AW122&gt;0.6,$AW122&lt;=0.8),0.8,(IF($AW122&gt;0.8,1,""))))))))))</f>
        <v>0.4</v>
      </c>
      <c r="AW122" s="865">
        <f t="shared" ref="AW122" si="453">+MIN(AI122:AI126)</f>
        <v>0.252</v>
      </c>
      <c r="AX122" s="868" t="str">
        <f t="shared" ref="AX122" si="454">+(IF($AV122=0.2,"MUY BAJA",(IF($AV122=0.4,"BAJA",(IF($AV122=0.6,"MEDIA",(IF($AV122=0.8,"ALTA",(IF($AV122=1,"MUY ALTA",""))))))))))</f>
        <v>BAJA</v>
      </c>
      <c r="AY122" s="871">
        <f t="shared" ref="AY122" si="455">+MIN(AJ122:AJ126)</f>
        <v>0.6</v>
      </c>
      <c r="AZ122" s="868" t="str">
        <f t="shared" ref="AZ122" si="456">+(IF($BC122=0.2,"MUY BAJA",(IF($BC122=0.4,"BAJA",(IF($BC122=0.6,"MEDIA",(IF($BC122=0.8,"ALTA",(IF($BC122=1,"MUY ALTA",""))))))))))</f>
        <v>MEDIA</v>
      </c>
      <c r="BA122" s="874" t="str">
        <f t="shared" ref="BA122" si="457">IF($AV122="","",(CONCATENATE("R.RESIDUAL
",(IF(AND($AV122=0.2,$BC122=0.2),1,(IF(AND($AV122=0.2,$BC122=0.4),6,(IF(AND($AV122=0.2,$BC122=0.6),11,(IF(AND($AV122=0.2,$BC122=0.8),16,(IF(AND($AV122=0.2,$BC122=1),21,(IF(AND($AV122=0.4,$BC122=0.2),2,(IF(AND($AV122=0.4,$BC122=0.4),7,(IF(AND($AV122=0.4,$BC122=0.6),12,(IF(AND($AV122=0.4,$BC122=0.8),17,(IF(AND($AV122=0.4,$BC122=1),22,(IF(AND($AV122=0.6,$BC122=0.2),3,(IF(AND($AV122=0.6,$BC122=0.4),8,(IF(AND($AV122=0.6,$BC122=0.6),13,(IF(AND($AV122=0.6,$BC122=0.8),18,(IF(AND($AV122=0.6,$BC122=1),23,(IF(AND($AV122=0.8,$BC122=0.2),4,(IF(AND($AV122=0.8,$BC122=0.4),9,(IF(AND($AV122=0.8,$BC122=0.6),14,(IF(AND($AV122=0.8,$BC122=0.8),19,(IF(AND($AV122=0.8,$BC122=1),24,(IF(AND($AV122=1,$BC122=0.2),5,(IF(AND($AV122=1,$BC122=0.4),10,(IF(AND($AV122=1,$BC122=0.6),15,(IF(AND($AV122=1,$BC122=0.8),20,(IF(AND($AV122=1,$BC122=1),25,"")))))))))))))))))))))))))))))))))))))))))))))))))))))</f>
        <v>R.RESIDUAL
12</v>
      </c>
      <c r="BB122" s="877" t="s">
        <v>581</v>
      </c>
      <c r="BC122" s="248">
        <f t="shared" ref="BC122" si="458">+(IF(AND($AY122&gt;0,$AY122&lt;=0.2),0.2,(IF(AND($AY122&gt;0.2,$AY122&lt;=0.4),0.4,(IF(AND($AY122&gt;0.4,$AY122&lt;=0.6),0.6,(IF(AND($AY122&gt;0.6,$AY122&lt;=0.8),0.8,(IF($AY122&gt;0.8,1,""))))))))))</f>
        <v>0.6</v>
      </c>
      <c r="BD122" s="230">
        <f>+VLOOKUP($BA122,Listas!$F$112:$G$136,2,FALSE)</f>
        <v>12</v>
      </c>
      <c r="BE122" s="317">
        <v>1</v>
      </c>
      <c r="BF122" s="231" t="str">
        <f t="shared" ref="BF122" si="459">IF(ISERROR(IF(S122="R.INHERENTE
5","R. INHERENTE",(IF(BA122="R.RESIDUAL
5","R. RESIDUAL"," ")))),"",(IF(S122="R.INHERENTE
5","R. INHERENTE",(IF(BA122="R.RESIDUAL
5","R. RESIDUAL"," ")))))</f>
        <v xml:space="preserve"> </v>
      </c>
      <c r="BG122" s="232" t="str">
        <f t="shared" ref="BG122" si="460">IF(ISERROR(IF(S122="R.INHERENTE
10","R. INHERENTE",(IF(BA122="R.RESIDUAL
10","R. RESIDUAL"," ")))),"",(IF(S122="R.INHERENTE
10","R. INHERENTE",(IF(BA122="R.RESIDUAL
10","R. RESIDUAL"," ")))))</f>
        <v xml:space="preserve"> </v>
      </c>
      <c r="BH122" s="232" t="str">
        <f t="shared" ref="BH122" si="461">IF(ISERROR(IF(S122="R.INHERENTE
15","R. INHERENTE",(IF(BA122="R.RESIDUAL
15","R. RESIDUAL"," ")))),"",(IF(S122="R.INHERENTE
15","R. INHERENTE",(IF(BA122="R.RESIDUAL
15","R. RESIDUAL"," ")))))</f>
        <v xml:space="preserve"> </v>
      </c>
      <c r="BI122" s="232" t="str">
        <f t="shared" ref="BI122" si="462">IF(ISERROR(IF(S122="R.INHERENTE
20","R. INHERENTE",(IF(BA122="R.RESIDUAL
20","R. RESIDUAL"," ")))),"",(IF(S122="R.INHERENTE
20","R. INHERENTE",(IF(BA122="R.RESIDUAL
20","R. RESIDUAL"," ")))))</f>
        <v xml:space="preserve"> </v>
      </c>
      <c r="BJ122" s="233" t="str">
        <f t="shared" ref="BJ122" si="463">IF(ISERROR(IF(S122="R.INHERENTE
25","R. INHERENTE",(IF(BA122="R.RESIDUAL
25","R. RESIDUAL"," ")))),"",(IF(S122="R.INHERENTE
25","R. INHERENTE",(IF(BA122="R.RESIDUAL
25","R. RESIDUAL"," ")))))</f>
        <v xml:space="preserve"> </v>
      </c>
      <c r="BK122" s="234"/>
      <c r="BL122" s="927" t="s">
        <v>43</v>
      </c>
      <c r="BM122" s="850" t="s">
        <v>43</v>
      </c>
      <c r="BN122" s="881" t="s">
        <v>43</v>
      </c>
      <c r="BO122" s="881" t="s">
        <v>43</v>
      </c>
      <c r="BP122" s="884" t="s">
        <v>43</v>
      </c>
      <c r="BQ122" s="844"/>
      <c r="BR122" s="314"/>
      <c r="BS122" s="920" t="s">
        <v>1302</v>
      </c>
      <c r="BT122" s="1001" t="s">
        <v>1251</v>
      </c>
      <c r="BU122" s="923" t="s">
        <v>1303</v>
      </c>
      <c r="BV122" s="229"/>
      <c r="BW122" s="1764" t="s">
        <v>2325</v>
      </c>
      <c r="BX122" s="1765" t="s">
        <v>2326</v>
      </c>
      <c r="BY122" s="1766" t="s">
        <v>2327</v>
      </c>
      <c r="BZ122" s="833"/>
      <c r="CA122" s="833" t="s">
        <v>189</v>
      </c>
      <c r="CB122" s="833" t="s">
        <v>189</v>
      </c>
      <c r="CC122" s="833" t="s">
        <v>189</v>
      </c>
      <c r="CD122" s="833"/>
      <c r="CE122" s="833" t="s">
        <v>189</v>
      </c>
      <c r="CF122" s="833" t="s">
        <v>189</v>
      </c>
      <c r="CG122" s="833" t="s">
        <v>189</v>
      </c>
      <c r="CH122" s="833"/>
      <c r="CI122" s="833" t="s">
        <v>39</v>
      </c>
      <c r="CJ122" s="833" t="s">
        <v>39</v>
      </c>
      <c r="CK122" s="833" t="s">
        <v>39</v>
      </c>
      <c r="CL122" s="833"/>
      <c r="CM122" s="833" t="s">
        <v>189</v>
      </c>
      <c r="CN122" s="833" t="s">
        <v>189</v>
      </c>
      <c r="CO122" s="833" t="s">
        <v>189</v>
      </c>
      <c r="CP122" s="833"/>
      <c r="CQ122" s="1773" t="s">
        <v>2328</v>
      </c>
      <c r="CR122" s="249"/>
      <c r="CS122" s="1764" t="s">
        <v>2325</v>
      </c>
      <c r="CT122" s="1765" t="s">
        <v>2326</v>
      </c>
      <c r="CU122" s="1766" t="s">
        <v>2327</v>
      </c>
      <c r="CV122" s="1780"/>
      <c r="CW122" s="1781" t="s">
        <v>39</v>
      </c>
      <c r="CX122" s="1782"/>
      <c r="CY122" s="1781"/>
      <c r="CZ122" s="1782"/>
      <c r="DA122" s="1780" t="s">
        <v>189</v>
      </c>
      <c r="DB122" s="1780" t="s">
        <v>189</v>
      </c>
      <c r="DC122" s="1780" t="s">
        <v>189</v>
      </c>
      <c r="DD122" s="1780"/>
      <c r="DE122" s="1780" t="s">
        <v>189</v>
      </c>
      <c r="DF122" s="1780" t="s">
        <v>189</v>
      </c>
      <c r="DG122" s="1780" t="s">
        <v>189</v>
      </c>
      <c r="DH122" s="1780"/>
      <c r="DI122" s="1780" t="s">
        <v>39</v>
      </c>
      <c r="DJ122" s="1780" t="s">
        <v>39</v>
      </c>
      <c r="DK122" s="1780" t="s">
        <v>39</v>
      </c>
      <c r="DL122" s="1780"/>
      <c r="DM122" s="1780" t="s">
        <v>189</v>
      </c>
      <c r="DN122" s="1780" t="s">
        <v>189</v>
      </c>
      <c r="DO122" s="1780" t="s">
        <v>189</v>
      </c>
      <c r="DP122" s="1780"/>
      <c r="DQ122" s="1773" t="s">
        <v>2334</v>
      </c>
      <c r="DR122" s="246"/>
      <c r="DS122" s="417"/>
      <c r="DT122" s="418"/>
      <c r="DU122" s="418"/>
      <c r="DV122" s="419"/>
    </row>
    <row r="123" spans="2:126" ht="48.75" customHeight="1" x14ac:dyDescent="0.25">
      <c r="B123" s="1284"/>
      <c r="C123" s="890"/>
      <c r="D123" s="893"/>
      <c r="E123" s="896"/>
      <c r="F123" s="896"/>
      <c r="G123" s="896"/>
      <c r="H123" s="896"/>
      <c r="I123" s="434"/>
      <c r="J123" s="904"/>
      <c r="K123" s="896"/>
      <c r="L123" s="908"/>
      <c r="M123" s="228"/>
      <c r="N123" s="911"/>
      <c r="O123" s="896"/>
      <c r="P123" s="896"/>
      <c r="Q123" s="896"/>
      <c r="R123" s="896"/>
      <c r="S123" s="908"/>
      <c r="T123" s="228"/>
      <c r="U123" s="438" t="s">
        <v>1296</v>
      </c>
      <c r="V123" s="439" t="s">
        <v>702</v>
      </c>
      <c r="W123" s="439"/>
      <c r="X123" s="825"/>
      <c r="Y123" s="826"/>
      <c r="Z123" s="825">
        <v>15</v>
      </c>
      <c r="AA123" s="826"/>
      <c r="AB123" s="825"/>
      <c r="AC123" s="826"/>
      <c r="AD123" s="825"/>
      <c r="AE123" s="826"/>
      <c r="AF123" s="825">
        <v>15</v>
      </c>
      <c r="AG123" s="826"/>
      <c r="AH123" s="330">
        <f t="shared" si="451"/>
        <v>30</v>
      </c>
      <c r="AI123" s="322">
        <v>0.252</v>
      </c>
      <c r="AJ123" s="323"/>
      <c r="AK123" s="827" t="s">
        <v>189</v>
      </c>
      <c r="AL123" s="828"/>
      <c r="AM123" s="829" t="s">
        <v>563</v>
      </c>
      <c r="AN123" s="830"/>
      <c r="AO123" s="827" t="s">
        <v>189</v>
      </c>
      <c r="AP123" s="828"/>
      <c r="AQ123" s="444" t="s">
        <v>1298</v>
      </c>
      <c r="AR123" s="432" t="s">
        <v>807</v>
      </c>
      <c r="AS123" s="450" t="s">
        <v>1301</v>
      </c>
      <c r="AT123" s="451" t="s">
        <v>1251</v>
      </c>
      <c r="AU123" s="452" t="s">
        <v>1300</v>
      </c>
      <c r="AV123" s="230"/>
      <c r="AW123" s="866"/>
      <c r="AX123" s="869"/>
      <c r="AY123" s="872"/>
      <c r="AZ123" s="869"/>
      <c r="BA123" s="875"/>
      <c r="BB123" s="878"/>
      <c r="BD123" s="235"/>
      <c r="BE123" s="317">
        <v>0.8</v>
      </c>
      <c r="BF123" s="236" t="str">
        <f t="shared" ref="BF123" si="464">IF(ISERROR(IF(S122="R.INHERENTE
4","R. INHERENTE",(IF(BA122="R.RESIDUAL
4","R. RESIDUAL"," ")))),"",(IF(S122="R.INHERENTE
4","R. INHERENTE",(IF(BA122="R.RESIDUAL
4","R. RESIDUAL"," ")))))</f>
        <v xml:space="preserve"> </v>
      </c>
      <c r="BG123" s="237" t="str">
        <f t="shared" ref="BG123" si="465">IF(ISERROR(IF(S122="R.INHERENTE
9","R. INHERENTE",(IF(BA122="R.RESIDUAL
9","R. RESIDUAL"," ")))),"",(IF(S122="R.INHERENTE
9","R. INHERENTE",(IF(BA122="R.RESIDUAL
9","R. RESIDUAL"," ")))))</f>
        <v xml:space="preserve"> </v>
      </c>
      <c r="BH123" s="238" t="str">
        <f t="shared" ref="BH123" si="466">IF(ISERROR(IF(S122="R.INHERENTE
14","R. INHERENTE",(IF(BA122="R.RESIDUAL
14","R. RESIDUAL"," ")))),"",(IF(S122="R.INHERENTE
14","R. INHERENTE",(IF(BA122="R.RESIDUAL
14","R. RESIDUAL"," ")))))</f>
        <v xml:space="preserve"> </v>
      </c>
      <c r="BI123" s="238" t="str">
        <f t="shared" ref="BI123" si="467">IF(ISERROR(IF(S122="R.INHERENTE
19","R. INHERENTE",(IF(BA122="R.RESIDUAL
19","R. RESIDUAL"," ")))),"",(IF(S122="R.INHERENTE
19","R. INHERENTE",(IF(BA122="R.RESIDUAL
19","R. RESIDUAL"," ")))))</f>
        <v xml:space="preserve"> </v>
      </c>
      <c r="BJ123" s="239" t="str">
        <f t="shared" ref="BJ123" si="468">IF(ISERROR(IF(S122="R.INHERENTE
24","R. INHERENTE",(IF(BA122="R.RESIDUAL
24","R. RESIDUAL"," ")))),"",(IF(S122="R.INHERENTE
24","R. INHERENTE",(IF(BA122="R.RESIDUAL
24","R. RESIDUAL"," ")))))</f>
        <v xml:space="preserve"> </v>
      </c>
      <c r="BK123" s="234"/>
      <c r="BL123" s="928"/>
      <c r="BM123" s="882"/>
      <c r="BN123" s="882"/>
      <c r="BO123" s="882"/>
      <c r="BP123" s="851"/>
      <c r="BQ123" s="845"/>
      <c r="BR123" s="314"/>
      <c r="BS123" s="921"/>
      <c r="BT123" s="1002"/>
      <c r="BU123" s="924"/>
      <c r="BV123" s="229"/>
      <c r="BW123" s="1767"/>
      <c r="BX123" s="1768"/>
      <c r="BY123" s="1769"/>
      <c r="BZ123" s="820"/>
      <c r="CA123" s="820"/>
      <c r="CB123" s="820"/>
      <c r="CC123" s="820"/>
      <c r="CD123" s="820"/>
      <c r="CE123" s="820"/>
      <c r="CF123" s="820"/>
      <c r="CG123" s="820"/>
      <c r="CH123" s="820"/>
      <c r="CI123" s="820"/>
      <c r="CJ123" s="820"/>
      <c r="CK123" s="820"/>
      <c r="CL123" s="820"/>
      <c r="CM123" s="820"/>
      <c r="CN123" s="820"/>
      <c r="CO123" s="820"/>
      <c r="CP123" s="820"/>
      <c r="CQ123" s="1774"/>
      <c r="CR123" s="249"/>
      <c r="CS123" s="1767"/>
      <c r="CT123" s="1768"/>
      <c r="CU123" s="1769"/>
      <c r="CV123" s="1010"/>
      <c r="CW123" s="960"/>
      <c r="CX123" s="959"/>
      <c r="CY123" s="960"/>
      <c r="CZ123" s="959"/>
      <c r="DA123" s="1010"/>
      <c r="DB123" s="1010"/>
      <c r="DC123" s="1010"/>
      <c r="DD123" s="1010"/>
      <c r="DE123" s="1010"/>
      <c r="DF123" s="1010"/>
      <c r="DG123" s="1010"/>
      <c r="DH123" s="1010"/>
      <c r="DI123" s="1010"/>
      <c r="DJ123" s="1010"/>
      <c r="DK123" s="1010"/>
      <c r="DL123" s="1010"/>
      <c r="DM123" s="1010"/>
      <c r="DN123" s="1010"/>
      <c r="DO123" s="1010"/>
      <c r="DP123" s="1010"/>
      <c r="DQ123" s="1774"/>
      <c r="DR123" s="246"/>
      <c r="DS123" s="420"/>
      <c r="DT123" s="421"/>
      <c r="DU123" s="421"/>
      <c r="DV123" s="422"/>
    </row>
    <row r="124" spans="2:126" ht="48.75" customHeight="1" x14ac:dyDescent="0.25">
      <c r="B124" s="1284"/>
      <c r="C124" s="890"/>
      <c r="D124" s="893"/>
      <c r="E124" s="896"/>
      <c r="F124" s="896"/>
      <c r="G124" s="896"/>
      <c r="H124" s="896"/>
      <c r="I124" s="434"/>
      <c r="J124" s="904"/>
      <c r="K124" s="896"/>
      <c r="L124" s="908"/>
      <c r="M124" s="228"/>
      <c r="N124" s="911"/>
      <c r="O124" s="896"/>
      <c r="P124" s="896"/>
      <c r="Q124" s="896"/>
      <c r="R124" s="896"/>
      <c r="S124" s="908"/>
      <c r="T124" s="228"/>
      <c r="U124" s="438"/>
      <c r="V124" s="439"/>
      <c r="W124" s="439"/>
      <c r="X124" s="825"/>
      <c r="Y124" s="826"/>
      <c r="Z124" s="825"/>
      <c r="AA124" s="826"/>
      <c r="AB124" s="825"/>
      <c r="AC124" s="826"/>
      <c r="AD124" s="825"/>
      <c r="AE124" s="826"/>
      <c r="AF124" s="825"/>
      <c r="AG124" s="826"/>
      <c r="AH124" s="330">
        <f t="shared" si="451"/>
        <v>0</v>
      </c>
      <c r="AI124" s="322"/>
      <c r="AJ124" s="323">
        <v>0.6</v>
      </c>
      <c r="AK124" s="827"/>
      <c r="AL124" s="828"/>
      <c r="AM124" s="829"/>
      <c r="AN124" s="830"/>
      <c r="AO124" s="827"/>
      <c r="AP124" s="828"/>
      <c r="AQ124" s="444"/>
      <c r="AR124" s="432"/>
      <c r="AS124" s="450"/>
      <c r="AT124" s="451"/>
      <c r="AU124" s="452"/>
      <c r="AV124" s="230"/>
      <c r="AW124" s="866"/>
      <c r="AX124" s="869"/>
      <c r="AY124" s="872"/>
      <c r="AZ124" s="869"/>
      <c r="BA124" s="875"/>
      <c r="BB124" s="878"/>
      <c r="BD124" s="235"/>
      <c r="BE124" s="317">
        <v>0.60000000000000009</v>
      </c>
      <c r="BF124" s="236" t="str">
        <f t="shared" ref="BF124" si="469">IF(ISERROR(IF(S122="R.INHERENTE
3","R. INHERENTE",(IF(BA122="R.RESIDUAL
3","R. RESIDUAL"," ")))),"",(IF(S122="R.INHERENTE
3","R. INHERENTE",(IF(BA122="R.RESIDUAL
3","R. RESIDUAL"," ")))))</f>
        <v xml:space="preserve"> </v>
      </c>
      <c r="BG124" s="237" t="str">
        <f t="shared" ref="BG124" si="470">IF(ISERROR(IF(S122="R.INHERENTE
8","R. INHERENTE",(IF(BA122="R.RESIDUAL
8","R. RESIDUAL"," ")))),"",(IF(S122="R.INHERENTE
8","R. INHERENTE",(IF(BA122="R.RESIDUAL
8","R. RESIDUAL"," ")))))</f>
        <v xml:space="preserve"> </v>
      </c>
      <c r="BH124" s="237" t="str">
        <f t="shared" ref="BH124" si="471">IF(ISERROR(IF(S122="R.INHERENTE
13","R. INHERENTE",(IF(BA122="R.RESIDUAL
13","R. RESIDUAL"," ")))),"",(IF(S122="R.INHERENTE
13","R. INHERENTE",(IF(BA122="R.RESIDUAL
13","R. RESIDUAL"," ")))))</f>
        <v>R. INHERENTE</v>
      </c>
      <c r="BI124" s="238" t="str">
        <f t="shared" ref="BI124" si="472">IF(ISERROR(IF(S122="R.INHERENTE
18","R. INHERENTE",(IF(BA122="R.RESIDUAL
18","R. RESIDUAL"," ")))),"",(IF(S122="R.INHERENTE
18","R. INHERENTE",(IF(BA122="R.RESIDUAL
18","R. RESIDUAL"," ")))))</f>
        <v xml:space="preserve"> </v>
      </c>
      <c r="BJ124" s="239" t="str">
        <f t="shared" ref="BJ124" si="473">IF(ISERROR(IF(S122="R.INHERENTE
23","R. INHERENTE",(IF(BA122="R.RESIDUAL
23","R. RESIDUAL"," ")))),"",(IF(S122="R.INHERENTE
23","R. INHERENTE",(IF(BA122="R.RESIDUAL
23","R. RESIDUAL"," ")))))</f>
        <v xml:space="preserve"> </v>
      </c>
      <c r="BK124" s="234"/>
      <c r="BL124" s="928"/>
      <c r="BM124" s="882"/>
      <c r="BN124" s="882"/>
      <c r="BO124" s="882"/>
      <c r="BP124" s="851"/>
      <c r="BQ124" s="845"/>
      <c r="BR124" s="314"/>
      <c r="BS124" s="921"/>
      <c r="BT124" s="1002"/>
      <c r="BU124" s="924"/>
      <c r="BV124" s="229"/>
      <c r="BW124" s="1767"/>
      <c r="BX124" s="1768"/>
      <c r="BY124" s="1769"/>
      <c r="BZ124" s="820"/>
      <c r="CA124" s="820"/>
      <c r="CB124" s="820"/>
      <c r="CC124" s="820"/>
      <c r="CD124" s="820"/>
      <c r="CE124" s="820"/>
      <c r="CF124" s="820"/>
      <c r="CG124" s="820"/>
      <c r="CH124" s="820"/>
      <c r="CI124" s="820"/>
      <c r="CJ124" s="820"/>
      <c r="CK124" s="820"/>
      <c r="CL124" s="820"/>
      <c r="CM124" s="820"/>
      <c r="CN124" s="820"/>
      <c r="CO124" s="820"/>
      <c r="CP124" s="820"/>
      <c r="CQ124" s="1774"/>
      <c r="CR124" s="249"/>
      <c r="CS124" s="1767"/>
      <c r="CT124" s="1768"/>
      <c r="CU124" s="1769"/>
      <c r="CV124" s="1010"/>
      <c r="CW124" s="960"/>
      <c r="CX124" s="959"/>
      <c r="CY124" s="960"/>
      <c r="CZ124" s="959"/>
      <c r="DA124" s="1010"/>
      <c r="DB124" s="1010"/>
      <c r="DC124" s="1010"/>
      <c r="DD124" s="1010"/>
      <c r="DE124" s="1010"/>
      <c r="DF124" s="1010"/>
      <c r="DG124" s="1010"/>
      <c r="DH124" s="1010"/>
      <c r="DI124" s="1010"/>
      <c r="DJ124" s="1010"/>
      <c r="DK124" s="1010"/>
      <c r="DL124" s="1010"/>
      <c r="DM124" s="1010"/>
      <c r="DN124" s="1010"/>
      <c r="DO124" s="1010"/>
      <c r="DP124" s="1010"/>
      <c r="DQ124" s="1774"/>
      <c r="DR124" s="246"/>
      <c r="DS124" s="420"/>
      <c r="DT124" s="421"/>
      <c r="DU124" s="421"/>
      <c r="DV124" s="422"/>
    </row>
    <row r="125" spans="2:126" ht="48.75" customHeight="1" x14ac:dyDescent="0.25">
      <c r="B125" s="1284"/>
      <c r="C125" s="890"/>
      <c r="D125" s="893"/>
      <c r="E125" s="896"/>
      <c r="F125" s="896"/>
      <c r="G125" s="896"/>
      <c r="H125" s="896"/>
      <c r="I125" s="434"/>
      <c r="J125" s="904"/>
      <c r="K125" s="896"/>
      <c r="L125" s="908"/>
      <c r="M125" s="228"/>
      <c r="N125" s="911"/>
      <c r="O125" s="896"/>
      <c r="P125" s="896"/>
      <c r="Q125" s="896"/>
      <c r="R125" s="896"/>
      <c r="S125" s="908"/>
      <c r="T125" s="228"/>
      <c r="U125" s="440"/>
      <c r="V125" s="439"/>
      <c r="W125" s="439"/>
      <c r="X125" s="825"/>
      <c r="Y125" s="826"/>
      <c r="Z125" s="825"/>
      <c r="AA125" s="826"/>
      <c r="AB125" s="825"/>
      <c r="AC125" s="826"/>
      <c r="AD125" s="825"/>
      <c r="AE125" s="826"/>
      <c r="AF125" s="825"/>
      <c r="AG125" s="826"/>
      <c r="AH125" s="330">
        <f t="shared" si="451"/>
        <v>0</v>
      </c>
      <c r="AI125" s="322"/>
      <c r="AJ125" s="323"/>
      <c r="AK125" s="827"/>
      <c r="AL125" s="828"/>
      <c r="AM125" s="829"/>
      <c r="AN125" s="830"/>
      <c r="AO125" s="827"/>
      <c r="AP125" s="828"/>
      <c r="AQ125" s="444"/>
      <c r="AR125" s="432"/>
      <c r="AS125" s="450"/>
      <c r="AT125" s="451"/>
      <c r="AU125" s="452"/>
      <c r="AV125" s="230"/>
      <c r="AW125" s="866"/>
      <c r="AX125" s="869"/>
      <c r="AY125" s="872"/>
      <c r="AZ125" s="869"/>
      <c r="BA125" s="875"/>
      <c r="BB125" s="878"/>
      <c r="BD125" s="235"/>
      <c r="BE125" s="317">
        <v>0.4</v>
      </c>
      <c r="BF125" s="240" t="str">
        <f t="shared" ref="BF125" si="474">IF(ISERROR(IF(S122="R.INHERENTE
2","R. INHERENTE",(IF(BA122="R.RESIDUAL
2","R. RESIDUAL"," ")))),"",(IF(S122="R.INHERENTE
2","R. INHERENTE",(IF(BA122="R.RESIDUAL
2","R. RESIDUAL"," ")))))</f>
        <v xml:space="preserve"> </v>
      </c>
      <c r="BG125" s="237" t="str">
        <f t="shared" ref="BG125" si="475">IF(ISERROR(IF(S122="R.INHERENTE
7","R. INHERENTE",(IF(BA122="R.RESIDUAL
7","R. RESIDUAL"," ")))),"",(IF(S122="R.INHERENTE
7","R. INHERENTE",(IF(BA122="R.RESIDUAL
7","R. RESIDUAL"," ")))))</f>
        <v xml:space="preserve"> </v>
      </c>
      <c r="BH125" s="237" t="str">
        <f t="shared" ref="BH125" si="476">IF(ISERROR(IF(S122="R.INHERENTE
12","R. INHERENTE",(IF(BA122="R.RESIDUAL
12","R. RESIDUAL"," ")))),"",(IF(S122="R.INHERENTE
12","R. INHERENTE",(IF(BA122="R.RESIDUAL
12","R. RESIDUAL"," ")))))</f>
        <v>R. RESIDUAL</v>
      </c>
      <c r="BI125" s="238" t="str">
        <f t="shared" ref="BI125" si="477">IF(ISERROR(IF(S122="R.INHERENTE
17","R. INHERENTE",(IF(BA122="R.RESIDUAL
17","R. RESIDUAL"," ")))),"",(IF(S122="R.INHERENTE
17","R. INHERENTE",(IF(BA122="R.RESIDUAL
17","R. RESIDUAL"," ")))))</f>
        <v xml:space="preserve"> </v>
      </c>
      <c r="BJ125" s="239" t="str">
        <f t="shared" ref="BJ125" si="478">IF(ISERROR(IF(S122="R.INHERENTE
22","R. INHERENTE",(IF(BA122="R.RESIDUAL
22","R. RESIDUAL"," ")))),"",(IF(S122="R.INHERENTE
22","R. INHERENTE",(IF(BA122="R.RESIDUAL
22","R. RESIDUAL"," ")))))</f>
        <v xml:space="preserve"> </v>
      </c>
      <c r="BK125" s="234"/>
      <c r="BL125" s="928"/>
      <c r="BM125" s="882"/>
      <c r="BN125" s="882"/>
      <c r="BO125" s="882"/>
      <c r="BP125" s="851"/>
      <c r="BQ125" s="845"/>
      <c r="BR125" s="314"/>
      <c r="BS125" s="921"/>
      <c r="BT125" s="1002"/>
      <c r="BU125" s="924"/>
      <c r="BV125" s="229"/>
      <c r="BW125" s="1767"/>
      <c r="BX125" s="1768"/>
      <c r="BY125" s="1769"/>
      <c r="BZ125" s="820"/>
      <c r="CA125" s="820"/>
      <c r="CB125" s="820"/>
      <c r="CC125" s="820"/>
      <c r="CD125" s="820"/>
      <c r="CE125" s="820"/>
      <c r="CF125" s="820"/>
      <c r="CG125" s="820"/>
      <c r="CH125" s="820"/>
      <c r="CI125" s="820"/>
      <c r="CJ125" s="820"/>
      <c r="CK125" s="820"/>
      <c r="CL125" s="820"/>
      <c r="CM125" s="820"/>
      <c r="CN125" s="820"/>
      <c r="CO125" s="820"/>
      <c r="CP125" s="820"/>
      <c r="CQ125" s="1774"/>
      <c r="CR125" s="249"/>
      <c r="CS125" s="1767"/>
      <c r="CT125" s="1768"/>
      <c r="CU125" s="1769"/>
      <c r="CV125" s="1010"/>
      <c r="CW125" s="960"/>
      <c r="CX125" s="959"/>
      <c r="CY125" s="960"/>
      <c r="CZ125" s="959"/>
      <c r="DA125" s="1010"/>
      <c r="DB125" s="1010"/>
      <c r="DC125" s="1010"/>
      <c r="DD125" s="1010"/>
      <c r="DE125" s="1010"/>
      <c r="DF125" s="1010"/>
      <c r="DG125" s="1010"/>
      <c r="DH125" s="1010"/>
      <c r="DI125" s="1010"/>
      <c r="DJ125" s="1010"/>
      <c r="DK125" s="1010"/>
      <c r="DL125" s="1010"/>
      <c r="DM125" s="1010"/>
      <c r="DN125" s="1010"/>
      <c r="DO125" s="1010"/>
      <c r="DP125" s="1010"/>
      <c r="DQ125" s="1774"/>
      <c r="DR125" s="246"/>
      <c r="DS125" s="420"/>
      <c r="DT125" s="421"/>
      <c r="DU125" s="421"/>
      <c r="DV125" s="422"/>
    </row>
    <row r="126" spans="2:126" ht="48.75" customHeight="1" thickBot="1" x14ac:dyDescent="0.3">
      <c r="B126" s="1285"/>
      <c r="C126" s="891"/>
      <c r="D126" s="894"/>
      <c r="E126" s="897"/>
      <c r="F126" s="897"/>
      <c r="G126" s="897"/>
      <c r="H126" s="897"/>
      <c r="I126" s="435"/>
      <c r="J126" s="905"/>
      <c r="K126" s="897"/>
      <c r="L126" s="909"/>
      <c r="M126" s="228"/>
      <c r="N126" s="912"/>
      <c r="O126" s="897"/>
      <c r="P126" s="897"/>
      <c r="Q126" s="897"/>
      <c r="R126" s="897"/>
      <c r="S126" s="909"/>
      <c r="T126" s="228"/>
      <c r="U126" s="441"/>
      <c r="V126" s="442"/>
      <c r="W126" s="442"/>
      <c r="X126" s="831"/>
      <c r="Y126" s="832"/>
      <c r="Z126" s="831"/>
      <c r="AA126" s="832"/>
      <c r="AB126" s="831"/>
      <c r="AC126" s="832"/>
      <c r="AD126" s="831"/>
      <c r="AE126" s="832"/>
      <c r="AF126" s="831"/>
      <c r="AG126" s="832"/>
      <c r="AH126" s="331">
        <f t="shared" si="451"/>
        <v>0</v>
      </c>
      <c r="AI126" s="324"/>
      <c r="AJ126" s="325"/>
      <c r="AK126" s="885"/>
      <c r="AL126" s="886"/>
      <c r="AM126" s="887"/>
      <c r="AN126" s="888"/>
      <c r="AO126" s="885"/>
      <c r="AP126" s="886"/>
      <c r="AQ126" s="445"/>
      <c r="AR126" s="446"/>
      <c r="AS126" s="453"/>
      <c r="AT126" s="454"/>
      <c r="AU126" s="455"/>
      <c r="AV126" s="230"/>
      <c r="AW126" s="867"/>
      <c r="AX126" s="870"/>
      <c r="AY126" s="873"/>
      <c r="AZ126" s="870"/>
      <c r="BA126" s="876"/>
      <c r="BB126" s="879"/>
      <c r="BD126" s="235"/>
      <c r="BE126" s="318">
        <v>0.2</v>
      </c>
      <c r="BF126" s="241" t="str">
        <f t="shared" ref="BF126" si="479">IF(ISERROR(IF(S122="R.INHERENTE
1","R. INHERENTE",(IF(BA122="R.RESIDUAL
1","R. RESIDUAL"," ")))),"",(IF(S122="R.INHERENTE
1","R. INHERENTE",(IF(BA122="R.RESIDUAL
1","R. RESIDUAL"," ")))))</f>
        <v xml:space="preserve"> </v>
      </c>
      <c r="BG126" s="242" t="str">
        <f t="shared" ref="BG126" si="480">IF(ISERROR(IF(S122="R.INHERENTE
6","R. INHERENTE",(IF(BA122="R.RESIDUAL
6","R. RESIDUAL"," ")))),"",(IF(S122="R.INHERENTE
6","R. INHERENTE",(IF(BA122="R.RESIDUAL
6","R. RESIDUAL"," ")))))</f>
        <v xml:space="preserve"> </v>
      </c>
      <c r="BH126" s="243" t="str">
        <f t="shared" ref="BH126" si="481">IF(ISERROR(IF(S122="R.INHERENTE
11","R. INHERENTE",(IF(BA122="R.RESIDUAL
11","R. RESIDUAL"," ")))),"",(IF(S122="R.INHERENTE
11","R. INHERENTE",(IF(BA122="R.RESIDUAL
11","R. RESIDUAL"," ")))))</f>
        <v xml:space="preserve"> </v>
      </c>
      <c r="BI126" s="244" t="str">
        <f t="shared" ref="BI126" si="482">IF(ISERROR(IF(S122="R.INHERENTE
16","R. INHERENTE",(IF(BA122="R.RESIDUAL
16","R. RESIDUAL"," ")))),"",(IF(S122="R.INHERENTE
16","R. INHERENTE",(IF(BA122="R.RESIDUAL
16","R. RESIDUAL"," ")))))</f>
        <v xml:space="preserve"> </v>
      </c>
      <c r="BJ126" s="245" t="str">
        <f t="shared" ref="BJ126" si="483">IF(ISERROR(IF(S122="R.INHERENTE
21","R. INHERENTE",(IF(BA122="R.RESIDUAL
21","R. RESIDUAL"," ")))),"",(IF(S122="R.INHERENTE
21","R. INHERENTE",(IF(BA122="R.RESIDUAL
21","R. RESIDUAL"," ")))))</f>
        <v xml:space="preserve"> </v>
      </c>
      <c r="BK126" s="234"/>
      <c r="BL126" s="929"/>
      <c r="BM126" s="883"/>
      <c r="BN126" s="883"/>
      <c r="BO126" s="883"/>
      <c r="BP126" s="852"/>
      <c r="BQ126" s="846"/>
      <c r="BR126" s="314"/>
      <c r="BS126" s="922"/>
      <c r="BT126" s="1003"/>
      <c r="BU126" s="925"/>
      <c r="BV126" s="229"/>
      <c r="BW126" s="1770"/>
      <c r="BX126" s="1771"/>
      <c r="BY126" s="1772"/>
      <c r="BZ126" s="834"/>
      <c r="CA126" s="834"/>
      <c r="CB126" s="834"/>
      <c r="CC126" s="834"/>
      <c r="CD126" s="834"/>
      <c r="CE126" s="834"/>
      <c r="CF126" s="834"/>
      <c r="CG126" s="834"/>
      <c r="CH126" s="834"/>
      <c r="CI126" s="834"/>
      <c r="CJ126" s="834"/>
      <c r="CK126" s="834"/>
      <c r="CL126" s="834"/>
      <c r="CM126" s="834"/>
      <c r="CN126" s="834"/>
      <c r="CO126" s="834"/>
      <c r="CP126" s="834"/>
      <c r="CQ126" s="1775"/>
      <c r="CR126" s="249"/>
      <c r="CS126" s="1770"/>
      <c r="CT126" s="1771"/>
      <c r="CU126" s="1772"/>
      <c r="CV126" s="1783"/>
      <c r="CW126" s="1784"/>
      <c r="CX126" s="1785"/>
      <c r="CY126" s="1784"/>
      <c r="CZ126" s="1785"/>
      <c r="DA126" s="1783"/>
      <c r="DB126" s="1783"/>
      <c r="DC126" s="1783"/>
      <c r="DD126" s="1783"/>
      <c r="DE126" s="1783"/>
      <c r="DF126" s="1783"/>
      <c r="DG126" s="1783"/>
      <c r="DH126" s="1783"/>
      <c r="DI126" s="1783"/>
      <c r="DJ126" s="1783"/>
      <c r="DK126" s="1783"/>
      <c r="DL126" s="1783"/>
      <c r="DM126" s="1783"/>
      <c r="DN126" s="1783"/>
      <c r="DO126" s="1783"/>
      <c r="DP126" s="1783"/>
      <c r="DQ126" s="1775"/>
      <c r="DR126" s="246"/>
      <c r="DS126" s="423"/>
      <c r="DT126" s="424"/>
      <c r="DU126" s="424"/>
      <c r="DV126" s="425"/>
    </row>
    <row r="127" spans="2:126" ht="18" customHeight="1" thickBot="1" x14ac:dyDescent="0.3">
      <c r="BF127" s="328">
        <v>0.2</v>
      </c>
      <c r="BG127" s="329">
        <v>0.4</v>
      </c>
      <c r="BH127" s="329">
        <v>0.60000000000000009</v>
      </c>
      <c r="BI127" s="329">
        <v>0.8</v>
      </c>
      <c r="BJ127" s="329">
        <v>1</v>
      </c>
    </row>
    <row r="128" spans="2:126" ht="48.75" customHeight="1" x14ac:dyDescent="0.25">
      <c r="B128" s="1283" t="s">
        <v>1839</v>
      </c>
      <c r="C128" s="889">
        <v>19</v>
      </c>
      <c r="D128" s="892" t="s">
        <v>945</v>
      </c>
      <c r="E128" s="895" t="s">
        <v>965</v>
      </c>
      <c r="F128" s="898" t="s">
        <v>983</v>
      </c>
      <c r="G128" s="899" t="s">
        <v>1065</v>
      </c>
      <c r="H128" s="930" t="s">
        <v>1304</v>
      </c>
      <c r="I128" s="433" t="s">
        <v>1305</v>
      </c>
      <c r="J128" s="903" t="str">
        <f>IF(G128="","",(CONCATENATE("Posibilidad de afectación ",G128," ",H128," ",I128," ",I129," ",I130," ",I131," ",I132)))</f>
        <v xml:space="preserve">Posibilidad de afectación económica y reputacional por alteración de la seguridad, Integridad, confidencialidad y disponibilidad de la información,  debido ataques externos de seguridad informatica    </v>
      </c>
      <c r="K128" s="906" t="s">
        <v>804</v>
      </c>
      <c r="L128" s="907" t="s">
        <v>773</v>
      </c>
      <c r="M128" s="228"/>
      <c r="N128" s="910" t="s">
        <v>614</v>
      </c>
      <c r="O128" s="913">
        <f>IF(ISERROR(VLOOKUP($N128,Listas!$E$20:$F$24,2,FALSE)),"",(VLOOKUP($N128,Listas!$E$20:$F$24,2,FALSE)))</f>
        <v>1</v>
      </c>
      <c r="P128" s="914" t="str">
        <f>IF(ISERROR(VLOOKUP($O128,Listas!$E$3:$F$7,2,FALSE)),"",(VLOOKUP($O128,Listas!$E$3:$F$7,2,FALSE)))</f>
        <v xml:space="preserve">MUY ALTA </v>
      </c>
      <c r="Q128" s="915" t="s">
        <v>568</v>
      </c>
      <c r="R128" s="914">
        <f>IF(ISERROR(VLOOKUP($Q128,Listas!$E$28:$F$35,2,FALSE)),"",(VLOOKUP($Q128,Listas!$E$28:$F$35,2,FALSE)))</f>
        <v>1</v>
      </c>
      <c r="S128" s="916" t="str">
        <f t="shared" ref="S128" si="484">IF(O128="","",(CONCATENATE("R.INHERENTE
",(IF(AND($O128=0.2,$R128=0.2),1,(IF(AND($O128=0.2,$R128=0.4),6,(IF(AND($O128=0.2,$R128=0.6),11,(IF(AND($O128=0.2,$R128=0.8),16,(IF(AND($O128=0.2,$R128=1),21,(IF(AND($O128=0.4,$R128=0.2),2,(IF(AND($O128=0.4,$R128=0.4),7,(IF(AND($O128=0.4,$R128=0.6),12,(IF(AND($O128=0.4,$R128=0.8),17,(IF(AND($O128=0.4,$R128=1),22,(IF(AND($O128=0.6,$R128=0.2),3,(IF(AND($O128=0.6,$R128=0.4),8,(IF(AND($O128=0.6,$R128=0.6),13,(IF(AND($O128=0.6,$R128=0.8),18,(IF(AND($O128=0.6,$R128=1),23,(IF(AND($O128=0.8,$R128=0.2),4,(IF(AND($O128=0.8,$R128=0.4),9,(IF(AND($O128=0.8,$R128=0.6),14,(IF(AND($O128=0.8,$R128=0.8),19,(IF(AND($O128=0.8,$R128=1),24,(IF(AND($O128=1,$R128=0.2),5,(IF(AND($O128=1,$R128=0.4),10,(IF(AND($O128=1,$R128=0.6),15,(IF(AND($O128=1,$R128=0.8),20,(IF(AND($O128=1,$R128=1),25,"")))))))))))))))))))))))))))))))))))))))))))))))))))))</f>
        <v>R.INHERENTE
25</v>
      </c>
      <c r="T128" s="228">
        <f>+VLOOKUP($S128,Listas!$D$112:$E$136,2,FALSE)</f>
        <v>25</v>
      </c>
      <c r="U128" s="436" t="s">
        <v>1306</v>
      </c>
      <c r="V128" s="437" t="s">
        <v>702</v>
      </c>
      <c r="W128" s="437"/>
      <c r="X128" s="859">
        <v>25</v>
      </c>
      <c r="Y128" s="860"/>
      <c r="Z128" s="859"/>
      <c r="AA128" s="860"/>
      <c r="AB128" s="859"/>
      <c r="AC128" s="860"/>
      <c r="AD128" s="859">
        <v>25</v>
      </c>
      <c r="AE128" s="860"/>
      <c r="AF128" s="859"/>
      <c r="AG128" s="860"/>
      <c r="AH128" s="348">
        <f t="shared" ref="AH128:AH132" si="485">X128+Z128+AB128+AD128+AF128</f>
        <v>50</v>
      </c>
      <c r="AI128" s="326">
        <v>0.5</v>
      </c>
      <c r="AJ128" s="327"/>
      <c r="AK128" s="926" t="s">
        <v>189</v>
      </c>
      <c r="AL128" s="926"/>
      <c r="AM128" s="898" t="s">
        <v>563</v>
      </c>
      <c r="AN128" s="898"/>
      <c r="AO128" s="926" t="s">
        <v>189</v>
      </c>
      <c r="AP128" s="926"/>
      <c r="AQ128" s="443" t="s">
        <v>1308</v>
      </c>
      <c r="AR128" s="431" t="s">
        <v>587</v>
      </c>
      <c r="AS128" s="447" t="s">
        <v>1396</v>
      </c>
      <c r="AT128" s="448" t="s">
        <v>1310</v>
      </c>
      <c r="AU128" s="449" t="s">
        <v>1311</v>
      </c>
      <c r="AV128" s="248">
        <f t="shared" ref="AV128" si="486">+(IF(AND($AW128&gt;0,$AW128&lt;=0.2),0.2,(IF(AND($AW128&gt;0.2,$AW128&lt;=0.4),0.4,(IF(AND($AW128&gt;0.4,$AW128&lt;=0.6),0.6,(IF(AND($AW128&gt;0.6,$AW128&lt;=0.8),0.8,(IF($AW128&gt;0.8,1,""))))))))))</f>
        <v>0.4</v>
      </c>
      <c r="AW128" s="865">
        <f t="shared" ref="AW128" si="487">+MIN(AI128:AI132)</f>
        <v>0.25</v>
      </c>
      <c r="AX128" s="868" t="str">
        <f t="shared" ref="AX128" si="488">+(IF($AV128=0.2,"MUY BAJA",(IF($AV128=0.4,"BAJA",(IF($AV128=0.6,"MEDIA",(IF($AV128=0.8,"ALTA",(IF($AV128=1,"MUY ALTA",""))))))))))</f>
        <v>BAJA</v>
      </c>
      <c r="AY128" s="871">
        <f t="shared" ref="AY128" si="489">+MIN(AJ128:AJ132)</f>
        <v>1</v>
      </c>
      <c r="AZ128" s="868" t="str">
        <f t="shared" ref="AZ128" si="490">+(IF($BC128=0.2,"MUY BAJA",(IF($BC128=0.4,"BAJA",(IF($BC128=0.6,"MEDIA",(IF($BC128=0.8,"ALTA",(IF($BC128=1,"MUY ALTA",""))))))))))</f>
        <v>MUY ALTA</v>
      </c>
      <c r="BA128" s="874" t="str">
        <f t="shared" ref="BA128" si="491">IF($AV128="","",(CONCATENATE("R.RESIDUAL
",(IF(AND($AV128=0.2,$BC128=0.2),1,(IF(AND($AV128=0.2,$BC128=0.4),6,(IF(AND($AV128=0.2,$BC128=0.6),11,(IF(AND($AV128=0.2,$BC128=0.8),16,(IF(AND($AV128=0.2,$BC128=1),21,(IF(AND($AV128=0.4,$BC128=0.2),2,(IF(AND($AV128=0.4,$BC128=0.4),7,(IF(AND($AV128=0.4,$BC128=0.6),12,(IF(AND($AV128=0.4,$BC128=0.8),17,(IF(AND($AV128=0.4,$BC128=1),22,(IF(AND($AV128=0.6,$BC128=0.2),3,(IF(AND($AV128=0.6,$BC128=0.4),8,(IF(AND($AV128=0.6,$BC128=0.6),13,(IF(AND($AV128=0.6,$BC128=0.8),18,(IF(AND($AV128=0.6,$BC128=1),23,(IF(AND($AV128=0.8,$BC128=0.2),4,(IF(AND($AV128=0.8,$BC128=0.4),9,(IF(AND($AV128=0.8,$BC128=0.6),14,(IF(AND($AV128=0.8,$BC128=0.8),19,(IF(AND($AV128=0.8,$BC128=1),24,(IF(AND($AV128=1,$BC128=0.2),5,(IF(AND($AV128=1,$BC128=0.4),10,(IF(AND($AV128=1,$BC128=0.6),15,(IF(AND($AV128=1,$BC128=0.8),20,(IF(AND($AV128=1,$BC128=1),25,"")))))))))))))))))))))))))))))))))))))))))))))))))))))</f>
        <v>R.RESIDUAL
22</v>
      </c>
      <c r="BB128" s="877" t="s">
        <v>703</v>
      </c>
      <c r="BC128" s="248">
        <f t="shared" ref="BC128" si="492">+(IF(AND($AY128&gt;0,$AY128&lt;=0.2),0.2,(IF(AND($AY128&gt;0.2,$AY128&lt;=0.4),0.4,(IF(AND($AY128&gt;0.4,$AY128&lt;=0.6),0.6,(IF(AND($AY128&gt;0.6,$AY128&lt;=0.8),0.8,(IF($AY128&gt;0.8,1,""))))))))))</f>
        <v>1</v>
      </c>
      <c r="BD128" s="230">
        <f>+VLOOKUP($BA128,Listas!$F$112:$G$136,2,FALSE)</f>
        <v>22</v>
      </c>
      <c r="BE128" s="317">
        <v>1</v>
      </c>
      <c r="BF128" s="231" t="str">
        <f t="shared" ref="BF128" si="493">IF(ISERROR(IF(S128="R.INHERENTE
5","R. INHERENTE",(IF(BA128="R.RESIDUAL
5","R. RESIDUAL"," ")))),"",(IF(S128="R.INHERENTE
5","R. INHERENTE",(IF(BA128="R.RESIDUAL
5","R. RESIDUAL"," ")))))</f>
        <v xml:space="preserve"> </v>
      </c>
      <c r="BG128" s="232" t="str">
        <f t="shared" ref="BG128" si="494">IF(ISERROR(IF(S128="R.INHERENTE
10","R. INHERENTE",(IF(BA128="R.RESIDUAL
10","R. RESIDUAL"," ")))),"",(IF(S128="R.INHERENTE
10","R. INHERENTE",(IF(BA128="R.RESIDUAL
10","R. RESIDUAL"," ")))))</f>
        <v xml:space="preserve"> </v>
      </c>
      <c r="BH128" s="232" t="str">
        <f t="shared" ref="BH128" si="495">IF(ISERROR(IF(S128="R.INHERENTE
15","R. INHERENTE",(IF(BA128="R.RESIDUAL
15","R. RESIDUAL"," ")))),"",(IF(S128="R.INHERENTE
15","R. INHERENTE",(IF(BA128="R.RESIDUAL
15","R. RESIDUAL"," ")))))</f>
        <v xml:space="preserve"> </v>
      </c>
      <c r="BI128" s="232" t="str">
        <f t="shared" ref="BI128" si="496">IF(ISERROR(IF(S128="R.INHERENTE
20","R. INHERENTE",(IF(BA128="R.RESIDUAL
20","R. RESIDUAL"," ")))),"",(IF(S128="R.INHERENTE
20","R. INHERENTE",(IF(BA128="R.RESIDUAL
20","R. RESIDUAL"," ")))))</f>
        <v xml:space="preserve"> </v>
      </c>
      <c r="BJ128" s="233" t="str">
        <f t="shared" ref="BJ128" si="497">IF(ISERROR(IF(S128="R.INHERENTE
25","R. INHERENTE",(IF(BA128="R.RESIDUAL
25","R. RESIDUAL"," ")))),"",(IF(S128="R.INHERENTE
25","R. INHERENTE",(IF(BA128="R.RESIDUAL
25","R. RESIDUAL"," ")))))</f>
        <v>R. INHERENTE</v>
      </c>
      <c r="BK128" s="234"/>
      <c r="BL128" s="847" t="s">
        <v>1312</v>
      </c>
      <c r="BM128" s="850" t="s">
        <v>1313</v>
      </c>
      <c r="BN128" s="881">
        <v>45046</v>
      </c>
      <c r="BO128" s="881">
        <v>45290</v>
      </c>
      <c r="BP128" s="884" t="s">
        <v>1087</v>
      </c>
      <c r="BQ128" s="844" t="s">
        <v>648</v>
      </c>
      <c r="BR128" s="314"/>
      <c r="BS128" s="920" t="s">
        <v>1314</v>
      </c>
      <c r="BT128" s="1001" t="s">
        <v>1315</v>
      </c>
      <c r="BU128" s="923" t="s">
        <v>1316</v>
      </c>
      <c r="BV128" s="229"/>
      <c r="BW128" s="1764" t="s">
        <v>2325</v>
      </c>
      <c r="BX128" s="1765" t="s">
        <v>2326</v>
      </c>
      <c r="BY128" s="1766" t="s">
        <v>2327</v>
      </c>
      <c r="BZ128" s="833"/>
      <c r="CA128" s="833" t="s">
        <v>189</v>
      </c>
      <c r="CB128" s="833" t="s">
        <v>189</v>
      </c>
      <c r="CC128" s="833" t="s">
        <v>189</v>
      </c>
      <c r="CD128" s="833"/>
      <c r="CE128" s="833" t="s">
        <v>189</v>
      </c>
      <c r="CF128" s="833" t="s">
        <v>189</v>
      </c>
      <c r="CG128" s="833" t="s">
        <v>189</v>
      </c>
      <c r="CH128" s="833"/>
      <c r="CI128" s="833" t="s">
        <v>39</v>
      </c>
      <c r="CJ128" s="833" t="s">
        <v>39</v>
      </c>
      <c r="CK128" s="833" t="s">
        <v>39</v>
      </c>
      <c r="CL128" s="833"/>
      <c r="CM128" s="833" t="s">
        <v>189</v>
      </c>
      <c r="CN128" s="833" t="s">
        <v>189</v>
      </c>
      <c r="CO128" s="833" t="s">
        <v>189</v>
      </c>
      <c r="CP128" s="833"/>
      <c r="CQ128" s="1773" t="s">
        <v>2328</v>
      </c>
      <c r="CR128" s="249"/>
      <c r="CS128" s="1764" t="s">
        <v>2325</v>
      </c>
      <c r="CT128" s="1765" t="s">
        <v>2326</v>
      </c>
      <c r="CU128" s="1766" t="s">
        <v>2327</v>
      </c>
      <c r="CV128" s="1780"/>
      <c r="CW128" s="1781" t="s">
        <v>39</v>
      </c>
      <c r="CX128" s="1782"/>
      <c r="CY128" s="1781"/>
      <c r="CZ128" s="1782"/>
      <c r="DA128" s="1780" t="s">
        <v>189</v>
      </c>
      <c r="DB128" s="1780" t="s">
        <v>189</v>
      </c>
      <c r="DC128" s="1780" t="s">
        <v>189</v>
      </c>
      <c r="DD128" s="1780"/>
      <c r="DE128" s="1780" t="s">
        <v>189</v>
      </c>
      <c r="DF128" s="1780" t="s">
        <v>189</v>
      </c>
      <c r="DG128" s="1780" t="s">
        <v>189</v>
      </c>
      <c r="DH128" s="1780"/>
      <c r="DI128" s="1780" t="s">
        <v>39</v>
      </c>
      <c r="DJ128" s="1780" t="s">
        <v>39</v>
      </c>
      <c r="DK128" s="1780" t="s">
        <v>39</v>
      </c>
      <c r="DL128" s="1780"/>
      <c r="DM128" s="1780" t="s">
        <v>189</v>
      </c>
      <c r="DN128" s="1780" t="s">
        <v>189</v>
      </c>
      <c r="DO128" s="1780" t="s">
        <v>189</v>
      </c>
      <c r="DP128" s="1780"/>
      <c r="DQ128" s="1773" t="s">
        <v>2334</v>
      </c>
      <c r="DR128" s="246"/>
      <c r="DS128" s="417"/>
      <c r="DT128" s="418"/>
      <c r="DU128" s="418"/>
      <c r="DV128" s="419"/>
    </row>
    <row r="129" spans="2:126" ht="48.75" customHeight="1" x14ac:dyDescent="0.25">
      <c r="B129" s="1284"/>
      <c r="C129" s="890"/>
      <c r="D129" s="893"/>
      <c r="E129" s="896"/>
      <c r="F129" s="896"/>
      <c r="G129" s="896"/>
      <c r="H129" s="896"/>
      <c r="I129" s="434"/>
      <c r="J129" s="904"/>
      <c r="K129" s="896"/>
      <c r="L129" s="908"/>
      <c r="M129" s="228"/>
      <c r="N129" s="911"/>
      <c r="O129" s="896"/>
      <c r="P129" s="896"/>
      <c r="Q129" s="896"/>
      <c r="R129" s="896"/>
      <c r="S129" s="908"/>
      <c r="T129" s="228"/>
      <c r="U129" s="438" t="s">
        <v>1307</v>
      </c>
      <c r="V129" s="439" t="s">
        <v>702</v>
      </c>
      <c r="W129" s="439"/>
      <c r="X129" s="825">
        <v>25</v>
      </c>
      <c r="Y129" s="826"/>
      <c r="Z129" s="825"/>
      <c r="AA129" s="826"/>
      <c r="AB129" s="825"/>
      <c r="AC129" s="826"/>
      <c r="AD129" s="825">
        <v>25</v>
      </c>
      <c r="AE129" s="826"/>
      <c r="AF129" s="825"/>
      <c r="AG129" s="826"/>
      <c r="AH129" s="330">
        <f t="shared" si="485"/>
        <v>50</v>
      </c>
      <c r="AI129" s="322">
        <v>0.25</v>
      </c>
      <c r="AJ129" s="323"/>
      <c r="AK129" s="827" t="s">
        <v>189</v>
      </c>
      <c r="AL129" s="828"/>
      <c r="AM129" s="829" t="s">
        <v>563</v>
      </c>
      <c r="AN129" s="830"/>
      <c r="AO129" s="827" t="s">
        <v>189</v>
      </c>
      <c r="AP129" s="828"/>
      <c r="AQ129" s="444" t="s">
        <v>1309</v>
      </c>
      <c r="AR129" s="432" t="s">
        <v>587</v>
      </c>
      <c r="AS129" s="450" t="s">
        <v>1396</v>
      </c>
      <c r="AT129" s="451" t="s">
        <v>1310</v>
      </c>
      <c r="AU129" s="452" t="s">
        <v>1311</v>
      </c>
      <c r="AV129" s="230"/>
      <c r="AW129" s="866"/>
      <c r="AX129" s="869"/>
      <c r="AY129" s="872"/>
      <c r="AZ129" s="869"/>
      <c r="BA129" s="875"/>
      <c r="BB129" s="878"/>
      <c r="BD129" s="235"/>
      <c r="BE129" s="317">
        <v>0.8</v>
      </c>
      <c r="BF129" s="236" t="str">
        <f t="shared" ref="BF129" si="498">IF(ISERROR(IF(S128="R.INHERENTE
4","R. INHERENTE",(IF(BA128="R.RESIDUAL
4","R. RESIDUAL"," ")))),"",(IF(S128="R.INHERENTE
4","R. INHERENTE",(IF(BA128="R.RESIDUAL
4","R. RESIDUAL"," ")))))</f>
        <v xml:space="preserve"> </v>
      </c>
      <c r="BG129" s="237" t="str">
        <f t="shared" ref="BG129" si="499">IF(ISERROR(IF(S128="R.INHERENTE
9","R. INHERENTE",(IF(BA128="R.RESIDUAL
9","R. RESIDUAL"," ")))),"",(IF(S128="R.INHERENTE
9","R. INHERENTE",(IF(BA128="R.RESIDUAL
9","R. RESIDUAL"," ")))))</f>
        <v xml:space="preserve"> </v>
      </c>
      <c r="BH129" s="238" t="str">
        <f t="shared" ref="BH129" si="500">IF(ISERROR(IF(S128="R.INHERENTE
14","R. INHERENTE",(IF(BA128="R.RESIDUAL
14","R. RESIDUAL"," ")))),"",(IF(S128="R.INHERENTE
14","R. INHERENTE",(IF(BA128="R.RESIDUAL
14","R. RESIDUAL"," ")))))</f>
        <v xml:space="preserve"> </v>
      </c>
      <c r="BI129" s="238" t="str">
        <f t="shared" ref="BI129" si="501">IF(ISERROR(IF(S128="R.INHERENTE
19","R. INHERENTE",(IF(BA128="R.RESIDUAL
19","R. RESIDUAL"," ")))),"",(IF(S128="R.INHERENTE
19","R. INHERENTE",(IF(BA128="R.RESIDUAL
19","R. RESIDUAL"," ")))))</f>
        <v xml:space="preserve"> </v>
      </c>
      <c r="BJ129" s="239" t="str">
        <f t="shared" ref="BJ129" si="502">IF(ISERROR(IF(S128="R.INHERENTE
24","R. INHERENTE",(IF(BA128="R.RESIDUAL
24","R. RESIDUAL"," ")))),"",(IF(S128="R.INHERENTE
24","R. INHERENTE",(IF(BA128="R.RESIDUAL
24","R. RESIDUAL"," ")))))</f>
        <v xml:space="preserve"> </v>
      </c>
      <c r="BK129" s="234"/>
      <c r="BL129" s="848"/>
      <c r="BM129" s="882"/>
      <c r="BN129" s="882"/>
      <c r="BO129" s="882"/>
      <c r="BP129" s="851"/>
      <c r="BQ129" s="845"/>
      <c r="BR129" s="314"/>
      <c r="BS129" s="921"/>
      <c r="BT129" s="1002"/>
      <c r="BU129" s="924"/>
      <c r="BV129" s="229"/>
      <c r="BW129" s="1767"/>
      <c r="BX129" s="1768"/>
      <c r="BY129" s="1769"/>
      <c r="BZ129" s="820"/>
      <c r="CA129" s="820"/>
      <c r="CB129" s="820"/>
      <c r="CC129" s="820"/>
      <c r="CD129" s="820"/>
      <c r="CE129" s="820"/>
      <c r="CF129" s="820"/>
      <c r="CG129" s="820"/>
      <c r="CH129" s="820"/>
      <c r="CI129" s="820"/>
      <c r="CJ129" s="820"/>
      <c r="CK129" s="820"/>
      <c r="CL129" s="820"/>
      <c r="CM129" s="820"/>
      <c r="CN129" s="820"/>
      <c r="CO129" s="820"/>
      <c r="CP129" s="820"/>
      <c r="CQ129" s="1774"/>
      <c r="CR129" s="249"/>
      <c r="CS129" s="1767"/>
      <c r="CT129" s="1768"/>
      <c r="CU129" s="1769"/>
      <c r="CV129" s="1010"/>
      <c r="CW129" s="960"/>
      <c r="CX129" s="959"/>
      <c r="CY129" s="960"/>
      <c r="CZ129" s="959"/>
      <c r="DA129" s="1010"/>
      <c r="DB129" s="1010"/>
      <c r="DC129" s="1010"/>
      <c r="DD129" s="1010"/>
      <c r="DE129" s="1010"/>
      <c r="DF129" s="1010"/>
      <c r="DG129" s="1010"/>
      <c r="DH129" s="1010"/>
      <c r="DI129" s="1010"/>
      <c r="DJ129" s="1010"/>
      <c r="DK129" s="1010"/>
      <c r="DL129" s="1010"/>
      <c r="DM129" s="1010"/>
      <c r="DN129" s="1010"/>
      <c r="DO129" s="1010"/>
      <c r="DP129" s="1010"/>
      <c r="DQ129" s="1774"/>
      <c r="DR129" s="246"/>
      <c r="DS129" s="420"/>
      <c r="DT129" s="421"/>
      <c r="DU129" s="421"/>
      <c r="DV129" s="422"/>
    </row>
    <row r="130" spans="2:126" ht="48.75" customHeight="1" x14ac:dyDescent="0.25">
      <c r="B130" s="1284"/>
      <c r="C130" s="890"/>
      <c r="D130" s="893"/>
      <c r="E130" s="896"/>
      <c r="F130" s="896"/>
      <c r="G130" s="896"/>
      <c r="H130" s="896"/>
      <c r="I130" s="434"/>
      <c r="J130" s="904"/>
      <c r="K130" s="896"/>
      <c r="L130" s="908"/>
      <c r="M130" s="228"/>
      <c r="N130" s="911"/>
      <c r="O130" s="896"/>
      <c r="P130" s="896"/>
      <c r="Q130" s="896"/>
      <c r="R130" s="896"/>
      <c r="S130" s="908"/>
      <c r="T130" s="228"/>
      <c r="U130" s="438"/>
      <c r="V130" s="439"/>
      <c r="W130" s="439"/>
      <c r="X130" s="825"/>
      <c r="Y130" s="826"/>
      <c r="Z130" s="825"/>
      <c r="AA130" s="826"/>
      <c r="AB130" s="825"/>
      <c r="AC130" s="826"/>
      <c r="AD130" s="825"/>
      <c r="AE130" s="826"/>
      <c r="AF130" s="825"/>
      <c r="AG130" s="826"/>
      <c r="AH130" s="330">
        <f t="shared" si="485"/>
        <v>0</v>
      </c>
      <c r="AI130" s="322"/>
      <c r="AJ130" s="323">
        <v>1</v>
      </c>
      <c r="AK130" s="827"/>
      <c r="AL130" s="828"/>
      <c r="AM130" s="829"/>
      <c r="AN130" s="830"/>
      <c r="AO130" s="827"/>
      <c r="AP130" s="828"/>
      <c r="AQ130" s="444"/>
      <c r="AR130" s="432"/>
      <c r="AS130" s="450"/>
      <c r="AT130" s="451"/>
      <c r="AU130" s="452"/>
      <c r="AV130" s="230"/>
      <c r="AW130" s="866"/>
      <c r="AX130" s="869"/>
      <c r="AY130" s="872"/>
      <c r="AZ130" s="869"/>
      <c r="BA130" s="875"/>
      <c r="BB130" s="878"/>
      <c r="BD130" s="235"/>
      <c r="BE130" s="317">
        <v>0.60000000000000009</v>
      </c>
      <c r="BF130" s="236" t="str">
        <f t="shared" ref="BF130" si="503">IF(ISERROR(IF(S128="R.INHERENTE
3","R. INHERENTE",(IF(BA128="R.RESIDUAL
3","R. RESIDUAL"," ")))),"",(IF(S128="R.INHERENTE
3","R. INHERENTE",(IF(BA128="R.RESIDUAL
3","R. RESIDUAL"," ")))))</f>
        <v xml:space="preserve"> </v>
      </c>
      <c r="BG130" s="237" t="str">
        <f t="shared" ref="BG130" si="504">IF(ISERROR(IF(S128="R.INHERENTE
8","R. INHERENTE",(IF(BA128="R.RESIDUAL
8","R. RESIDUAL"," ")))),"",(IF(S128="R.INHERENTE
8","R. INHERENTE",(IF(BA128="R.RESIDUAL
8","R. RESIDUAL"," ")))))</f>
        <v xml:space="preserve"> </v>
      </c>
      <c r="BH130" s="237" t="str">
        <f t="shared" ref="BH130" si="505">IF(ISERROR(IF(S128="R.INHERENTE
13","R. INHERENTE",(IF(BA128="R.RESIDUAL
13","R. RESIDUAL"," ")))),"",(IF(S128="R.INHERENTE
13","R. INHERENTE",(IF(BA128="R.RESIDUAL
13","R. RESIDUAL"," ")))))</f>
        <v xml:space="preserve"> </v>
      </c>
      <c r="BI130" s="238" t="str">
        <f t="shared" ref="BI130" si="506">IF(ISERROR(IF(S128="R.INHERENTE
18","R. INHERENTE",(IF(BA128="R.RESIDUAL
18","R. RESIDUAL"," ")))),"",(IF(S128="R.INHERENTE
18","R. INHERENTE",(IF(BA128="R.RESIDUAL
18","R. RESIDUAL"," ")))))</f>
        <v xml:space="preserve"> </v>
      </c>
      <c r="BJ130" s="239" t="str">
        <f t="shared" ref="BJ130" si="507">IF(ISERROR(IF(S128="R.INHERENTE
23","R. INHERENTE",(IF(BA128="R.RESIDUAL
23","R. RESIDUAL"," ")))),"",(IF(S128="R.INHERENTE
23","R. INHERENTE",(IF(BA128="R.RESIDUAL
23","R. RESIDUAL"," ")))))</f>
        <v xml:space="preserve"> </v>
      </c>
      <c r="BK130" s="234"/>
      <c r="BL130" s="848"/>
      <c r="BM130" s="882"/>
      <c r="BN130" s="882"/>
      <c r="BO130" s="882"/>
      <c r="BP130" s="851"/>
      <c r="BQ130" s="845"/>
      <c r="BR130" s="314"/>
      <c r="BS130" s="921"/>
      <c r="BT130" s="1002"/>
      <c r="BU130" s="924"/>
      <c r="BV130" s="229"/>
      <c r="BW130" s="1767"/>
      <c r="BX130" s="1768"/>
      <c r="BY130" s="1769"/>
      <c r="BZ130" s="820"/>
      <c r="CA130" s="820"/>
      <c r="CB130" s="820"/>
      <c r="CC130" s="820"/>
      <c r="CD130" s="820"/>
      <c r="CE130" s="820"/>
      <c r="CF130" s="820"/>
      <c r="CG130" s="820"/>
      <c r="CH130" s="820"/>
      <c r="CI130" s="820"/>
      <c r="CJ130" s="820"/>
      <c r="CK130" s="820"/>
      <c r="CL130" s="820"/>
      <c r="CM130" s="820"/>
      <c r="CN130" s="820"/>
      <c r="CO130" s="820"/>
      <c r="CP130" s="820"/>
      <c r="CQ130" s="1774"/>
      <c r="CR130" s="249"/>
      <c r="CS130" s="1767"/>
      <c r="CT130" s="1768"/>
      <c r="CU130" s="1769"/>
      <c r="CV130" s="1010"/>
      <c r="CW130" s="960"/>
      <c r="CX130" s="959"/>
      <c r="CY130" s="960"/>
      <c r="CZ130" s="959"/>
      <c r="DA130" s="1010"/>
      <c r="DB130" s="1010"/>
      <c r="DC130" s="1010"/>
      <c r="DD130" s="1010"/>
      <c r="DE130" s="1010"/>
      <c r="DF130" s="1010"/>
      <c r="DG130" s="1010"/>
      <c r="DH130" s="1010"/>
      <c r="DI130" s="1010"/>
      <c r="DJ130" s="1010"/>
      <c r="DK130" s="1010"/>
      <c r="DL130" s="1010"/>
      <c r="DM130" s="1010"/>
      <c r="DN130" s="1010"/>
      <c r="DO130" s="1010"/>
      <c r="DP130" s="1010"/>
      <c r="DQ130" s="1774"/>
      <c r="DR130" s="246"/>
      <c r="DS130" s="420"/>
      <c r="DT130" s="421"/>
      <c r="DU130" s="421"/>
      <c r="DV130" s="422"/>
    </row>
    <row r="131" spans="2:126" ht="48.75" customHeight="1" x14ac:dyDescent="0.25">
      <c r="B131" s="1284"/>
      <c r="C131" s="890"/>
      <c r="D131" s="893"/>
      <c r="E131" s="896"/>
      <c r="F131" s="896"/>
      <c r="G131" s="896"/>
      <c r="H131" s="896"/>
      <c r="I131" s="434"/>
      <c r="J131" s="904"/>
      <c r="K131" s="896"/>
      <c r="L131" s="908"/>
      <c r="M131" s="228"/>
      <c r="N131" s="911"/>
      <c r="O131" s="896"/>
      <c r="P131" s="896"/>
      <c r="Q131" s="896"/>
      <c r="R131" s="896"/>
      <c r="S131" s="908"/>
      <c r="T131" s="228"/>
      <c r="U131" s="440"/>
      <c r="V131" s="439"/>
      <c r="W131" s="439"/>
      <c r="X131" s="825"/>
      <c r="Y131" s="826"/>
      <c r="Z131" s="825"/>
      <c r="AA131" s="826"/>
      <c r="AB131" s="825"/>
      <c r="AC131" s="826"/>
      <c r="AD131" s="825"/>
      <c r="AE131" s="826"/>
      <c r="AF131" s="825"/>
      <c r="AG131" s="826"/>
      <c r="AH131" s="330">
        <f t="shared" si="485"/>
        <v>0</v>
      </c>
      <c r="AI131" s="322"/>
      <c r="AJ131" s="323"/>
      <c r="AK131" s="827"/>
      <c r="AL131" s="828"/>
      <c r="AM131" s="829"/>
      <c r="AN131" s="830"/>
      <c r="AO131" s="827"/>
      <c r="AP131" s="828"/>
      <c r="AQ131" s="444"/>
      <c r="AR131" s="432"/>
      <c r="AS131" s="450"/>
      <c r="AT131" s="451"/>
      <c r="AU131" s="452"/>
      <c r="AV131" s="230"/>
      <c r="AW131" s="866"/>
      <c r="AX131" s="869"/>
      <c r="AY131" s="872"/>
      <c r="AZ131" s="869"/>
      <c r="BA131" s="875"/>
      <c r="BB131" s="878"/>
      <c r="BD131" s="235"/>
      <c r="BE131" s="317">
        <v>0.4</v>
      </c>
      <c r="BF131" s="240" t="str">
        <f t="shared" ref="BF131" si="508">IF(ISERROR(IF(S128="R.INHERENTE
2","R. INHERENTE",(IF(BA128="R.RESIDUAL
2","R. RESIDUAL"," ")))),"",(IF(S128="R.INHERENTE
2","R. INHERENTE",(IF(BA128="R.RESIDUAL
2","R. RESIDUAL"," ")))))</f>
        <v xml:space="preserve"> </v>
      </c>
      <c r="BG131" s="237" t="str">
        <f t="shared" ref="BG131" si="509">IF(ISERROR(IF(S128="R.INHERENTE
7","R. INHERENTE",(IF(BA128="R.RESIDUAL
7","R. RESIDUAL"," ")))),"",(IF(S128="R.INHERENTE
7","R. INHERENTE",(IF(BA128="R.RESIDUAL
7","R. RESIDUAL"," ")))))</f>
        <v xml:space="preserve"> </v>
      </c>
      <c r="BH131" s="237" t="str">
        <f t="shared" ref="BH131" si="510">IF(ISERROR(IF(S128="R.INHERENTE
12","R. INHERENTE",(IF(BA128="R.RESIDUAL
12","R. RESIDUAL"," ")))),"",(IF(S128="R.INHERENTE
12","R. INHERENTE",(IF(BA128="R.RESIDUAL
12","R. RESIDUAL"," ")))))</f>
        <v xml:space="preserve"> </v>
      </c>
      <c r="BI131" s="238" t="str">
        <f t="shared" ref="BI131" si="511">IF(ISERROR(IF(S128="R.INHERENTE
17","R. INHERENTE",(IF(BA128="R.RESIDUAL
17","R. RESIDUAL"," ")))),"",(IF(S128="R.INHERENTE
17","R. INHERENTE",(IF(BA128="R.RESIDUAL
17","R. RESIDUAL"," ")))))</f>
        <v xml:space="preserve"> </v>
      </c>
      <c r="BJ131" s="239" t="str">
        <f t="shared" ref="BJ131" si="512">IF(ISERROR(IF(S128="R.INHERENTE
22","R. INHERENTE",(IF(BA128="R.RESIDUAL
22","R. RESIDUAL"," ")))),"",(IF(S128="R.INHERENTE
22","R. INHERENTE",(IF(BA128="R.RESIDUAL
22","R. RESIDUAL"," ")))))</f>
        <v>R. RESIDUAL</v>
      </c>
      <c r="BK131" s="234"/>
      <c r="BL131" s="848"/>
      <c r="BM131" s="882"/>
      <c r="BN131" s="882"/>
      <c r="BO131" s="882"/>
      <c r="BP131" s="851"/>
      <c r="BQ131" s="845"/>
      <c r="BR131" s="314"/>
      <c r="BS131" s="921"/>
      <c r="BT131" s="1002"/>
      <c r="BU131" s="924"/>
      <c r="BV131" s="229"/>
      <c r="BW131" s="1767"/>
      <c r="BX131" s="1768"/>
      <c r="BY131" s="1769"/>
      <c r="BZ131" s="820"/>
      <c r="CA131" s="820"/>
      <c r="CB131" s="820"/>
      <c r="CC131" s="820"/>
      <c r="CD131" s="820"/>
      <c r="CE131" s="820"/>
      <c r="CF131" s="820"/>
      <c r="CG131" s="820"/>
      <c r="CH131" s="820"/>
      <c r="CI131" s="820"/>
      <c r="CJ131" s="820"/>
      <c r="CK131" s="820"/>
      <c r="CL131" s="820"/>
      <c r="CM131" s="820"/>
      <c r="CN131" s="820"/>
      <c r="CO131" s="820"/>
      <c r="CP131" s="820"/>
      <c r="CQ131" s="1774"/>
      <c r="CR131" s="249"/>
      <c r="CS131" s="1767"/>
      <c r="CT131" s="1768"/>
      <c r="CU131" s="1769"/>
      <c r="CV131" s="1010"/>
      <c r="CW131" s="960"/>
      <c r="CX131" s="959"/>
      <c r="CY131" s="960"/>
      <c r="CZ131" s="959"/>
      <c r="DA131" s="1010"/>
      <c r="DB131" s="1010"/>
      <c r="DC131" s="1010"/>
      <c r="DD131" s="1010"/>
      <c r="DE131" s="1010"/>
      <c r="DF131" s="1010"/>
      <c r="DG131" s="1010"/>
      <c r="DH131" s="1010"/>
      <c r="DI131" s="1010"/>
      <c r="DJ131" s="1010"/>
      <c r="DK131" s="1010"/>
      <c r="DL131" s="1010"/>
      <c r="DM131" s="1010"/>
      <c r="DN131" s="1010"/>
      <c r="DO131" s="1010"/>
      <c r="DP131" s="1010"/>
      <c r="DQ131" s="1774"/>
      <c r="DR131" s="246"/>
      <c r="DS131" s="420"/>
      <c r="DT131" s="421"/>
      <c r="DU131" s="421"/>
      <c r="DV131" s="422"/>
    </row>
    <row r="132" spans="2:126" ht="48.75" customHeight="1" thickBot="1" x14ac:dyDescent="0.3">
      <c r="B132" s="1285"/>
      <c r="C132" s="891"/>
      <c r="D132" s="894"/>
      <c r="E132" s="897"/>
      <c r="F132" s="897"/>
      <c r="G132" s="897"/>
      <c r="H132" s="897"/>
      <c r="I132" s="435"/>
      <c r="J132" s="905"/>
      <c r="K132" s="897"/>
      <c r="L132" s="909"/>
      <c r="M132" s="228"/>
      <c r="N132" s="912"/>
      <c r="O132" s="897"/>
      <c r="P132" s="897"/>
      <c r="Q132" s="897"/>
      <c r="R132" s="897"/>
      <c r="S132" s="909"/>
      <c r="T132" s="228"/>
      <c r="U132" s="441"/>
      <c r="V132" s="442"/>
      <c r="W132" s="442"/>
      <c r="X132" s="831"/>
      <c r="Y132" s="832"/>
      <c r="Z132" s="831"/>
      <c r="AA132" s="832"/>
      <c r="AB132" s="831"/>
      <c r="AC132" s="832"/>
      <c r="AD132" s="831"/>
      <c r="AE132" s="832"/>
      <c r="AF132" s="831"/>
      <c r="AG132" s="832"/>
      <c r="AH132" s="331">
        <f t="shared" si="485"/>
        <v>0</v>
      </c>
      <c r="AI132" s="324"/>
      <c r="AJ132" s="325"/>
      <c r="AK132" s="885"/>
      <c r="AL132" s="886"/>
      <c r="AM132" s="887"/>
      <c r="AN132" s="888"/>
      <c r="AO132" s="885"/>
      <c r="AP132" s="886"/>
      <c r="AQ132" s="445"/>
      <c r="AR132" s="446"/>
      <c r="AS132" s="453"/>
      <c r="AT132" s="454"/>
      <c r="AU132" s="455"/>
      <c r="AV132" s="230"/>
      <c r="AW132" s="867"/>
      <c r="AX132" s="870"/>
      <c r="AY132" s="873"/>
      <c r="AZ132" s="870"/>
      <c r="BA132" s="876"/>
      <c r="BB132" s="879"/>
      <c r="BD132" s="235"/>
      <c r="BE132" s="318">
        <v>0.2</v>
      </c>
      <c r="BF132" s="241" t="str">
        <f t="shared" ref="BF132" si="513">IF(ISERROR(IF(S128="R.INHERENTE
1","R. INHERENTE",(IF(BA128="R.RESIDUAL
1","R. RESIDUAL"," ")))),"",(IF(S128="R.INHERENTE
1","R. INHERENTE",(IF(BA128="R.RESIDUAL
1","R. RESIDUAL"," ")))))</f>
        <v xml:space="preserve"> </v>
      </c>
      <c r="BG132" s="242" t="str">
        <f t="shared" ref="BG132" si="514">IF(ISERROR(IF(S128="R.INHERENTE
6","R. INHERENTE",(IF(BA128="R.RESIDUAL
6","R. RESIDUAL"," ")))),"",(IF(S128="R.INHERENTE
6","R. INHERENTE",(IF(BA128="R.RESIDUAL
6","R. RESIDUAL"," ")))))</f>
        <v xml:space="preserve"> </v>
      </c>
      <c r="BH132" s="243" t="str">
        <f t="shared" ref="BH132" si="515">IF(ISERROR(IF(S128="R.INHERENTE
11","R. INHERENTE",(IF(BA128="R.RESIDUAL
11","R. RESIDUAL"," ")))),"",(IF(S128="R.INHERENTE
11","R. INHERENTE",(IF(BA128="R.RESIDUAL
11","R. RESIDUAL"," ")))))</f>
        <v xml:space="preserve"> </v>
      </c>
      <c r="BI132" s="244" t="str">
        <f t="shared" ref="BI132" si="516">IF(ISERROR(IF(S128="R.INHERENTE
16","R. INHERENTE",(IF(BA128="R.RESIDUAL
16","R. RESIDUAL"," ")))),"",(IF(S128="R.INHERENTE
16","R. INHERENTE",(IF(BA128="R.RESIDUAL
16","R. RESIDUAL"," ")))))</f>
        <v xml:space="preserve"> </v>
      </c>
      <c r="BJ132" s="245" t="str">
        <f t="shared" ref="BJ132" si="517">IF(ISERROR(IF(S128="R.INHERENTE
21","R. INHERENTE",(IF(BA128="R.RESIDUAL
21","R. RESIDUAL"," ")))),"",(IF(S128="R.INHERENTE
21","R. INHERENTE",(IF(BA128="R.RESIDUAL
21","R. RESIDUAL"," ")))))</f>
        <v xml:space="preserve"> </v>
      </c>
      <c r="BK132" s="234"/>
      <c r="BL132" s="849"/>
      <c r="BM132" s="883"/>
      <c r="BN132" s="883"/>
      <c r="BO132" s="883"/>
      <c r="BP132" s="852"/>
      <c r="BQ132" s="846"/>
      <c r="BR132" s="314"/>
      <c r="BS132" s="922"/>
      <c r="BT132" s="1003"/>
      <c r="BU132" s="925"/>
      <c r="BV132" s="229"/>
      <c r="BW132" s="1770"/>
      <c r="BX132" s="1771"/>
      <c r="BY132" s="1772"/>
      <c r="BZ132" s="834"/>
      <c r="CA132" s="834"/>
      <c r="CB132" s="834"/>
      <c r="CC132" s="834"/>
      <c r="CD132" s="834"/>
      <c r="CE132" s="834"/>
      <c r="CF132" s="834"/>
      <c r="CG132" s="834"/>
      <c r="CH132" s="834"/>
      <c r="CI132" s="834"/>
      <c r="CJ132" s="834"/>
      <c r="CK132" s="834"/>
      <c r="CL132" s="834"/>
      <c r="CM132" s="834"/>
      <c r="CN132" s="834"/>
      <c r="CO132" s="834"/>
      <c r="CP132" s="834"/>
      <c r="CQ132" s="1775"/>
      <c r="CR132" s="249"/>
      <c r="CS132" s="1770"/>
      <c r="CT132" s="1771"/>
      <c r="CU132" s="1772"/>
      <c r="CV132" s="1783"/>
      <c r="CW132" s="1784"/>
      <c r="CX132" s="1785"/>
      <c r="CY132" s="1784"/>
      <c r="CZ132" s="1785"/>
      <c r="DA132" s="1783"/>
      <c r="DB132" s="1783"/>
      <c r="DC132" s="1783"/>
      <c r="DD132" s="1783"/>
      <c r="DE132" s="1783"/>
      <c r="DF132" s="1783"/>
      <c r="DG132" s="1783"/>
      <c r="DH132" s="1783"/>
      <c r="DI132" s="1783"/>
      <c r="DJ132" s="1783"/>
      <c r="DK132" s="1783"/>
      <c r="DL132" s="1783"/>
      <c r="DM132" s="1783"/>
      <c r="DN132" s="1783"/>
      <c r="DO132" s="1783"/>
      <c r="DP132" s="1783"/>
      <c r="DQ132" s="1775"/>
      <c r="DR132" s="246"/>
      <c r="DS132" s="423"/>
      <c r="DT132" s="424"/>
      <c r="DU132" s="424"/>
      <c r="DV132" s="425"/>
    </row>
    <row r="133" spans="2:126" ht="18" customHeight="1" thickBot="1" x14ac:dyDescent="0.3">
      <c r="BF133" s="328">
        <v>0.2</v>
      </c>
      <c r="BG133" s="329">
        <v>0.4</v>
      </c>
      <c r="BH133" s="329">
        <v>0.60000000000000009</v>
      </c>
      <c r="BI133" s="329">
        <v>0.8</v>
      </c>
      <c r="BJ133" s="329">
        <v>1</v>
      </c>
    </row>
    <row r="134" spans="2:126" ht="48.75" customHeight="1" x14ac:dyDescent="0.25">
      <c r="B134" s="1283" t="s">
        <v>1839</v>
      </c>
      <c r="C134" s="889">
        <v>20</v>
      </c>
      <c r="D134" s="892" t="s">
        <v>945</v>
      </c>
      <c r="E134" s="895" t="s">
        <v>965</v>
      </c>
      <c r="F134" s="898" t="s">
        <v>983</v>
      </c>
      <c r="G134" s="899" t="s">
        <v>1066</v>
      </c>
      <c r="H134" s="930" t="s">
        <v>1317</v>
      </c>
      <c r="I134" s="433" t="s">
        <v>1318</v>
      </c>
      <c r="J134" s="903" t="str">
        <f>IF(G134="","",(CONCATENATE("Posibilidad de afectación ",G134," ",H134," ",I134," ",I135," ",I136," ",I137," ",I138)))</f>
        <v xml:space="preserve">Posibilidad de afectación económica por pérdida de información sensible almacenada en los equipos de los colaboradores, debido a la insuficiencia de mantenimientos,  obsolescencia de equipos de computo y daño en componentes de hadware  </v>
      </c>
      <c r="K134" s="906" t="s">
        <v>804</v>
      </c>
      <c r="L134" s="907" t="s">
        <v>773</v>
      </c>
      <c r="M134" s="228"/>
      <c r="N134" s="910" t="s">
        <v>610</v>
      </c>
      <c r="O134" s="913">
        <f>IF(ISERROR(VLOOKUP($N134,Listas!$E$20:$F$24,2,FALSE)),"",(VLOOKUP($N134,Listas!$E$20:$F$24,2,FALSE)))</f>
        <v>0.8</v>
      </c>
      <c r="P134" s="914" t="str">
        <f>IF(ISERROR(VLOOKUP($O134,Listas!$E$3:$F$7,2,FALSE)),"",(VLOOKUP($O134,Listas!$E$3:$F$7,2,FALSE)))</f>
        <v>ALTA</v>
      </c>
      <c r="Q134" s="915" t="s">
        <v>572</v>
      </c>
      <c r="R134" s="914">
        <f>IF(ISERROR(VLOOKUP($Q134,Listas!$E$28:$F$35,2,FALSE)),"",(VLOOKUP($Q134,Listas!$E$28:$F$35,2,FALSE)))</f>
        <v>0.8</v>
      </c>
      <c r="S134" s="916" t="str">
        <f t="shared" ref="S134" si="518">IF(O134="","",(CONCATENATE("R.INHERENTE
",(IF(AND($O134=0.2,$R134=0.2),1,(IF(AND($O134=0.2,$R134=0.4),6,(IF(AND($O134=0.2,$R134=0.6),11,(IF(AND($O134=0.2,$R134=0.8),16,(IF(AND($O134=0.2,$R134=1),21,(IF(AND($O134=0.4,$R134=0.2),2,(IF(AND($O134=0.4,$R134=0.4),7,(IF(AND($O134=0.4,$R134=0.6),12,(IF(AND($O134=0.4,$R134=0.8),17,(IF(AND($O134=0.4,$R134=1),22,(IF(AND($O134=0.6,$R134=0.2),3,(IF(AND($O134=0.6,$R134=0.4),8,(IF(AND($O134=0.6,$R134=0.6),13,(IF(AND($O134=0.6,$R134=0.8),18,(IF(AND($O134=0.6,$R134=1),23,(IF(AND($O134=0.8,$R134=0.2),4,(IF(AND($O134=0.8,$R134=0.4),9,(IF(AND($O134=0.8,$R134=0.6),14,(IF(AND($O134=0.8,$R134=0.8),19,(IF(AND($O134=0.8,$R134=1),24,(IF(AND($O134=1,$R134=0.2),5,(IF(AND($O134=1,$R134=0.4),10,(IF(AND($O134=1,$R134=0.6),15,(IF(AND($O134=1,$R134=0.8),20,(IF(AND($O134=1,$R134=1),25,"")))))))))))))))))))))))))))))))))))))))))))))))))))))</f>
        <v>R.INHERENTE
19</v>
      </c>
      <c r="T134" s="228">
        <f>+VLOOKUP($S134,Listas!$D$112:$E$136,2,FALSE)</f>
        <v>19</v>
      </c>
      <c r="U134" s="436" t="s">
        <v>1321</v>
      </c>
      <c r="V134" s="437" t="s">
        <v>702</v>
      </c>
      <c r="W134" s="437"/>
      <c r="X134" s="859"/>
      <c r="Y134" s="860"/>
      <c r="Z134" s="859">
        <v>15</v>
      </c>
      <c r="AA134" s="860"/>
      <c r="AB134" s="859"/>
      <c r="AC134" s="860"/>
      <c r="AD134" s="859"/>
      <c r="AE134" s="860"/>
      <c r="AF134" s="859">
        <v>15</v>
      </c>
      <c r="AG134" s="860"/>
      <c r="AH134" s="348">
        <f t="shared" ref="AH134:AH138" si="519">X134+Z134+AB134+AD134+AF134</f>
        <v>30</v>
      </c>
      <c r="AI134" s="326">
        <v>0.48</v>
      </c>
      <c r="AJ134" s="327"/>
      <c r="AK134" s="926" t="s">
        <v>39</v>
      </c>
      <c r="AL134" s="926"/>
      <c r="AM134" s="898" t="s">
        <v>563</v>
      </c>
      <c r="AN134" s="898"/>
      <c r="AO134" s="926" t="s">
        <v>189</v>
      </c>
      <c r="AP134" s="926"/>
      <c r="AQ134" s="443" t="s">
        <v>1324</v>
      </c>
      <c r="AR134" s="431" t="s">
        <v>588</v>
      </c>
      <c r="AS134" s="447" t="s">
        <v>1397</v>
      </c>
      <c r="AT134" s="448" t="s">
        <v>1327</v>
      </c>
      <c r="AU134" s="449" t="s">
        <v>1311</v>
      </c>
      <c r="AV134" s="248">
        <f t="shared" ref="AV134" si="520">+(IF(AND($AW134&gt;0,$AW134&lt;=0.2),0.2,(IF(AND($AW134&gt;0.2,$AW134&lt;=0.4),0.4,(IF(AND($AW134&gt;0.4,$AW134&lt;=0.6),0.6,(IF(AND($AW134&gt;0.6,$AW134&lt;=0.8),0.8,(IF($AW134&gt;0.8,1,""))))))))))</f>
        <v>0.2</v>
      </c>
      <c r="AW134" s="865">
        <f t="shared" ref="AW134" si="521">+MIN(AI134:AI138)</f>
        <v>0.17299999999999999</v>
      </c>
      <c r="AX134" s="868" t="str">
        <f t="shared" ref="AX134" si="522">+(IF($AV134=0.2,"MUY BAJA",(IF($AV134=0.4,"BAJA",(IF($AV134=0.6,"MEDIA",(IF($AV134=0.8,"ALTA",(IF($AV134=1,"MUY ALTA",""))))))))))</f>
        <v>MUY BAJA</v>
      </c>
      <c r="AY134" s="871">
        <f t="shared" ref="AY134" si="523">+MIN(AJ134:AJ138)</f>
        <v>0.8</v>
      </c>
      <c r="AZ134" s="868" t="str">
        <f t="shared" ref="AZ134" si="524">+(IF($BC134=0.2,"MUY BAJA",(IF($BC134=0.4,"BAJA",(IF($BC134=0.6,"MEDIA",(IF($BC134=0.8,"ALTA",(IF($BC134=1,"MUY ALTA",""))))))))))</f>
        <v>ALTA</v>
      </c>
      <c r="BA134" s="874" t="str">
        <f t="shared" ref="BA134" si="525">IF($AV134="","",(CONCATENATE("R.RESIDUAL
",(IF(AND($AV134=0.2,$BC134=0.2),1,(IF(AND($AV134=0.2,$BC134=0.4),6,(IF(AND($AV134=0.2,$BC134=0.6),11,(IF(AND($AV134=0.2,$BC134=0.8),16,(IF(AND($AV134=0.2,$BC134=1),21,(IF(AND($AV134=0.4,$BC134=0.2),2,(IF(AND($AV134=0.4,$BC134=0.4),7,(IF(AND($AV134=0.4,$BC134=0.6),12,(IF(AND($AV134=0.4,$BC134=0.8),17,(IF(AND($AV134=0.4,$BC134=1),22,(IF(AND($AV134=0.6,$BC134=0.2),3,(IF(AND($AV134=0.6,$BC134=0.4),8,(IF(AND($AV134=0.6,$BC134=0.6),13,(IF(AND($AV134=0.6,$BC134=0.8),18,(IF(AND($AV134=0.6,$BC134=1),23,(IF(AND($AV134=0.8,$BC134=0.2),4,(IF(AND($AV134=0.8,$BC134=0.4),9,(IF(AND($AV134=0.8,$BC134=0.6),14,(IF(AND($AV134=0.8,$BC134=0.8),19,(IF(AND($AV134=0.8,$BC134=1),24,(IF(AND($AV134=1,$BC134=0.2),5,(IF(AND($AV134=1,$BC134=0.4),10,(IF(AND($AV134=1,$BC134=0.6),15,(IF(AND($AV134=1,$BC134=0.8),20,(IF(AND($AV134=1,$BC134=1),25,"")))))))))))))))))))))))))))))))))))))))))))))))))))))</f>
        <v>R.RESIDUAL
16</v>
      </c>
      <c r="BB134" s="877" t="s">
        <v>703</v>
      </c>
      <c r="BC134" s="248">
        <f t="shared" ref="BC134" si="526">+(IF(AND($AY134&gt;0,$AY134&lt;=0.2),0.2,(IF(AND($AY134&gt;0.2,$AY134&lt;=0.4),0.4,(IF(AND($AY134&gt;0.4,$AY134&lt;=0.6),0.6,(IF(AND($AY134&gt;0.6,$AY134&lt;=0.8),0.8,(IF($AY134&gt;0.8,1,""))))))))))</f>
        <v>0.8</v>
      </c>
      <c r="BD134" s="230">
        <f>+VLOOKUP($BA134,Listas!$F$112:$G$136,2,FALSE)</f>
        <v>16</v>
      </c>
      <c r="BE134" s="317">
        <v>1</v>
      </c>
      <c r="BF134" s="231" t="str">
        <f t="shared" ref="BF134" si="527">IF(ISERROR(IF(S134="R.INHERENTE
5","R. INHERENTE",(IF(BA134="R.RESIDUAL
5","R. RESIDUAL"," ")))),"",(IF(S134="R.INHERENTE
5","R. INHERENTE",(IF(BA134="R.RESIDUAL
5","R. RESIDUAL"," ")))))</f>
        <v xml:space="preserve"> </v>
      </c>
      <c r="BG134" s="232" t="str">
        <f t="shared" ref="BG134" si="528">IF(ISERROR(IF(S134="R.INHERENTE
10","R. INHERENTE",(IF(BA134="R.RESIDUAL
10","R. RESIDUAL"," ")))),"",(IF(S134="R.INHERENTE
10","R. INHERENTE",(IF(BA134="R.RESIDUAL
10","R. RESIDUAL"," ")))))</f>
        <v xml:space="preserve"> </v>
      </c>
      <c r="BH134" s="232" t="str">
        <f t="shared" ref="BH134" si="529">IF(ISERROR(IF(S134="R.INHERENTE
15","R. INHERENTE",(IF(BA134="R.RESIDUAL
15","R. RESIDUAL"," ")))),"",(IF(S134="R.INHERENTE
15","R. INHERENTE",(IF(BA134="R.RESIDUAL
15","R. RESIDUAL"," ")))))</f>
        <v xml:space="preserve"> </v>
      </c>
      <c r="BI134" s="232" t="str">
        <f t="shared" ref="BI134" si="530">IF(ISERROR(IF(S134="R.INHERENTE
20","R. INHERENTE",(IF(BA134="R.RESIDUAL
20","R. RESIDUAL"," ")))),"",(IF(S134="R.INHERENTE
20","R. INHERENTE",(IF(BA134="R.RESIDUAL
20","R. RESIDUAL"," ")))))</f>
        <v xml:space="preserve"> </v>
      </c>
      <c r="BJ134" s="233" t="str">
        <f t="shared" ref="BJ134" si="531">IF(ISERROR(IF(S134="R.INHERENTE
25","R. INHERENTE",(IF(BA134="R.RESIDUAL
25","R. RESIDUAL"," ")))),"",(IF(S134="R.INHERENTE
25","R. INHERENTE",(IF(BA134="R.RESIDUAL
25","R. RESIDUAL"," ")))))</f>
        <v xml:space="preserve"> </v>
      </c>
      <c r="BK134" s="234"/>
      <c r="BL134" s="847" t="s">
        <v>1328</v>
      </c>
      <c r="BM134" s="850" t="s">
        <v>1329</v>
      </c>
      <c r="BN134" s="881">
        <v>45046</v>
      </c>
      <c r="BO134" s="881">
        <v>45290</v>
      </c>
      <c r="BP134" s="884" t="s">
        <v>1174</v>
      </c>
      <c r="BQ134" s="844" t="s">
        <v>648</v>
      </c>
      <c r="BR134" s="314"/>
      <c r="BS134" s="920" t="s">
        <v>1330</v>
      </c>
      <c r="BT134" s="1001" t="s">
        <v>1331</v>
      </c>
      <c r="BU134" s="923" t="s">
        <v>1316</v>
      </c>
      <c r="BV134" s="229"/>
      <c r="BW134" s="1764" t="s">
        <v>2325</v>
      </c>
      <c r="BX134" s="1765" t="s">
        <v>2326</v>
      </c>
      <c r="BY134" s="1766" t="s">
        <v>2327</v>
      </c>
      <c r="BZ134" s="833"/>
      <c r="CA134" s="833" t="s">
        <v>189</v>
      </c>
      <c r="CB134" s="833" t="s">
        <v>189</v>
      </c>
      <c r="CC134" s="833" t="s">
        <v>189</v>
      </c>
      <c r="CD134" s="833"/>
      <c r="CE134" s="833" t="s">
        <v>189</v>
      </c>
      <c r="CF134" s="833" t="s">
        <v>189</v>
      </c>
      <c r="CG134" s="833" t="s">
        <v>189</v>
      </c>
      <c r="CH134" s="833"/>
      <c r="CI134" s="833" t="s">
        <v>39</v>
      </c>
      <c r="CJ134" s="833" t="s">
        <v>39</v>
      </c>
      <c r="CK134" s="833" t="s">
        <v>39</v>
      </c>
      <c r="CL134" s="833"/>
      <c r="CM134" s="833" t="s">
        <v>189</v>
      </c>
      <c r="CN134" s="833" t="s">
        <v>189</v>
      </c>
      <c r="CO134" s="833" t="s">
        <v>189</v>
      </c>
      <c r="CP134" s="833"/>
      <c r="CQ134" s="1773" t="s">
        <v>2328</v>
      </c>
      <c r="CR134" s="249"/>
      <c r="CS134" s="1764" t="s">
        <v>2325</v>
      </c>
      <c r="CT134" s="1765" t="s">
        <v>2326</v>
      </c>
      <c r="CU134" s="1766" t="s">
        <v>2327</v>
      </c>
      <c r="CV134" s="1780"/>
      <c r="CW134" s="1781" t="s">
        <v>39</v>
      </c>
      <c r="CX134" s="1782"/>
      <c r="CY134" s="1781"/>
      <c r="CZ134" s="1782"/>
      <c r="DA134" s="1780" t="s">
        <v>189</v>
      </c>
      <c r="DB134" s="1780" t="s">
        <v>189</v>
      </c>
      <c r="DC134" s="1780" t="s">
        <v>189</v>
      </c>
      <c r="DD134" s="1780"/>
      <c r="DE134" s="1780" t="s">
        <v>189</v>
      </c>
      <c r="DF134" s="1780" t="s">
        <v>189</v>
      </c>
      <c r="DG134" s="1780" t="s">
        <v>189</v>
      </c>
      <c r="DH134" s="1780"/>
      <c r="DI134" s="1780" t="s">
        <v>39</v>
      </c>
      <c r="DJ134" s="1780" t="s">
        <v>39</v>
      </c>
      <c r="DK134" s="1780" t="s">
        <v>39</v>
      </c>
      <c r="DL134" s="1780"/>
      <c r="DM134" s="1780" t="s">
        <v>189</v>
      </c>
      <c r="DN134" s="1780" t="s">
        <v>189</v>
      </c>
      <c r="DO134" s="1780" t="s">
        <v>189</v>
      </c>
      <c r="DP134" s="1780"/>
      <c r="DQ134" s="1773" t="s">
        <v>2334</v>
      </c>
      <c r="DR134" s="246"/>
      <c r="DS134" s="417"/>
      <c r="DT134" s="418"/>
      <c r="DU134" s="418"/>
      <c r="DV134" s="419"/>
    </row>
    <row r="135" spans="2:126" ht="48.75" customHeight="1" x14ac:dyDescent="0.25">
      <c r="B135" s="1284"/>
      <c r="C135" s="890"/>
      <c r="D135" s="893"/>
      <c r="E135" s="896"/>
      <c r="F135" s="896"/>
      <c r="G135" s="896"/>
      <c r="H135" s="896"/>
      <c r="I135" s="434" t="s">
        <v>1319</v>
      </c>
      <c r="J135" s="904"/>
      <c r="K135" s="896"/>
      <c r="L135" s="908"/>
      <c r="M135" s="228"/>
      <c r="N135" s="911"/>
      <c r="O135" s="896"/>
      <c r="P135" s="896"/>
      <c r="Q135" s="896"/>
      <c r="R135" s="896"/>
      <c r="S135" s="908"/>
      <c r="T135" s="228"/>
      <c r="U135" s="438" t="s">
        <v>1322</v>
      </c>
      <c r="V135" s="439" t="s">
        <v>702</v>
      </c>
      <c r="W135" s="439"/>
      <c r="X135" s="825"/>
      <c r="Y135" s="826"/>
      <c r="Z135" s="825">
        <v>15</v>
      </c>
      <c r="AA135" s="826"/>
      <c r="AB135" s="825"/>
      <c r="AC135" s="826"/>
      <c r="AD135" s="825"/>
      <c r="AE135" s="826"/>
      <c r="AF135" s="825">
        <v>15</v>
      </c>
      <c r="AG135" s="826"/>
      <c r="AH135" s="330">
        <f t="shared" si="519"/>
        <v>30</v>
      </c>
      <c r="AI135" s="322">
        <v>0.28799999999999998</v>
      </c>
      <c r="AJ135" s="323"/>
      <c r="AK135" s="827" t="s">
        <v>189</v>
      </c>
      <c r="AL135" s="828"/>
      <c r="AM135" s="829" t="s">
        <v>563</v>
      </c>
      <c r="AN135" s="830"/>
      <c r="AO135" s="827" t="s">
        <v>189</v>
      </c>
      <c r="AP135" s="828"/>
      <c r="AQ135" s="444" t="s">
        <v>1325</v>
      </c>
      <c r="AR135" s="432" t="s">
        <v>588</v>
      </c>
      <c r="AS135" s="450" t="s">
        <v>1398</v>
      </c>
      <c r="AT135" s="451" t="s">
        <v>1327</v>
      </c>
      <c r="AU135" s="452" t="s">
        <v>1311</v>
      </c>
      <c r="AV135" s="230"/>
      <c r="AW135" s="866"/>
      <c r="AX135" s="869"/>
      <c r="AY135" s="872"/>
      <c r="AZ135" s="869"/>
      <c r="BA135" s="875"/>
      <c r="BB135" s="878"/>
      <c r="BD135" s="235"/>
      <c r="BE135" s="317">
        <v>0.8</v>
      </c>
      <c r="BF135" s="236" t="str">
        <f t="shared" ref="BF135" si="532">IF(ISERROR(IF(S134="R.INHERENTE
4","R. INHERENTE",(IF(BA134="R.RESIDUAL
4","R. RESIDUAL"," ")))),"",(IF(S134="R.INHERENTE
4","R. INHERENTE",(IF(BA134="R.RESIDUAL
4","R. RESIDUAL"," ")))))</f>
        <v xml:space="preserve"> </v>
      </c>
      <c r="BG135" s="237" t="str">
        <f t="shared" ref="BG135" si="533">IF(ISERROR(IF(S134="R.INHERENTE
9","R. INHERENTE",(IF(BA134="R.RESIDUAL
9","R. RESIDUAL"," ")))),"",(IF(S134="R.INHERENTE
9","R. INHERENTE",(IF(BA134="R.RESIDUAL
9","R. RESIDUAL"," ")))))</f>
        <v xml:space="preserve"> </v>
      </c>
      <c r="BH135" s="238" t="str">
        <f t="shared" ref="BH135" si="534">IF(ISERROR(IF(S134="R.INHERENTE
14","R. INHERENTE",(IF(BA134="R.RESIDUAL
14","R. RESIDUAL"," ")))),"",(IF(S134="R.INHERENTE
14","R. INHERENTE",(IF(BA134="R.RESIDUAL
14","R. RESIDUAL"," ")))))</f>
        <v xml:space="preserve"> </v>
      </c>
      <c r="BI135" s="238" t="str">
        <f t="shared" ref="BI135" si="535">IF(ISERROR(IF(S134="R.INHERENTE
19","R. INHERENTE",(IF(BA134="R.RESIDUAL
19","R. RESIDUAL"," ")))),"",(IF(S134="R.INHERENTE
19","R. INHERENTE",(IF(BA134="R.RESIDUAL
19","R. RESIDUAL"," ")))))</f>
        <v>R. INHERENTE</v>
      </c>
      <c r="BJ135" s="239" t="str">
        <f t="shared" ref="BJ135" si="536">IF(ISERROR(IF(S134="R.INHERENTE
24","R. INHERENTE",(IF(BA134="R.RESIDUAL
24","R. RESIDUAL"," ")))),"",(IF(S134="R.INHERENTE
24","R. INHERENTE",(IF(BA134="R.RESIDUAL
24","R. RESIDUAL"," ")))))</f>
        <v xml:space="preserve"> </v>
      </c>
      <c r="BK135" s="234"/>
      <c r="BL135" s="848"/>
      <c r="BM135" s="882"/>
      <c r="BN135" s="882"/>
      <c r="BO135" s="882"/>
      <c r="BP135" s="851"/>
      <c r="BQ135" s="845"/>
      <c r="BR135" s="314"/>
      <c r="BS135" s="921"/>
      <c r="BT135" s="1002"/>
      <c r="BU135" s="924"/>
      <c r="BV135" s="229"/>
      <c r="BW135" s="1767"/>
      <c r="BX135" s="1768"/>
      <c r="BY135" s="1769"/>
      <c r="BZ135" s="820"/>
      <c r="CA135" s="820"/>
      <c r="CB135" s="820"/>
      <c r="CC135" s="820"/>
      <c r="CD135" s="820"/>
      <c r="CE135" s="820"/>
      <c r="CF135" s="820"/>
      <c r="CG135" s="820"/>
      <c r="CH135" s="820"/>
      <c r="CI135" s="820"/>
      <c r="CJ135" s="820"/>
      <c r="CK135" s="820"/>
      <c r="CL135" s="820"/>
      <c r="CM135" s="820"/>
      <c r="CN135" s="820"/>
      <c r="CO135" s="820"/>
      <c r="CP135" s="820"/>
      <c r="CQ135" s="1774"/>
      <c r="CR135" s="249"/>
      <c r="CS135" s="1767"/>
      <c r="CT135" s="1768"/>
      <c r="CU135" s="1769"/>
      <c r="CV135" s="1010"/>
      <c r="CW135" s="960"/>
      <c r="CX135" s="959"/>
      <c r="CY135" s="960"/>
      <c r="CZ135" s="959"/>
      <c r="DA135" s="1010"/>
      <c r="DB135" s="1010"/>
      <c r="DC135" s="1010"/>
      <c r="DD135" s="1010"/>
      <c r="DE135" s="1010"/>
      <c r="DF135" s="1010"/>
      <c r="DG135" s="1010"/>
      <c r="DH135" s="1010"/>
      <c r="DI135" s="1010"/>
      <c r="DJ135" s="1010"/>
      <c r="DK135" s="1010"/>
      <c r="DL135" s="1010"/>
      <c r="DM135" s="1010"/>
      <c r="DN135" s="1010"/>
      <c r="DO135" s="1010"/>
      <c r="DP135" s="1010"/>
      <c r="DQ135" s="1774"/>
      <c r="DR135" s="246"/>
      <c r="DS135" s="420"/>
      <c r="DT135" s="421"/>
      <c r="DU135" s="421"/>
      <c r="DV135" s="422"/>
    </row>
    <row r="136" spans="2:126" ht="48.75" customHeight="1" x14ac:dyDescent="0.25">
      <c r="B136" s="1284"/>
      <c r="C136" s="890"/>
      <c r="D136" s="893"/>
      <c r="E136" s="896"/>
      <c r="F136" s="896"/>
      <c r="G136" s="896"/>
      <c r="H136" s="896"/>
      <c r="I136" s="434" t="s">
        <v>1320</v>
      </c>
      <c r="J136" s="904"/>
      <c r="K136" s="896"/>
      <c r="L136" s="908"/>
      <c r="M136" s="228"/>
      <c r="N136" s="911"/>
      <c r="O136" s="896"/>
      <c r="P136" s="896"/>
      <c r="Q136" s="896"/>
      <c r="R136" s="896"/>
      <c r="S136" s="908"/>
      <c r="T136" s="228"/>
      <c r="U136" s="438" t="s">
        <v>1323</v>
      </c>
      <c r="V136" s="439" t="s">
        <v>702</v>
      </c>
      <c r="W136" s="439"/>
      <c r="X136" s="825"/>
      <c r="Y136" s="826"/>
      <c r="Z136" s="825">
        <v>15</v>
      </c>
      <c r="AA136" s="826"/>
      <c r="AB136" s="825"/>
      <c r="AC136" s="826"/>
      <c r="AD136" s="825"/>
      <c r="AE136" s="826"/>
      <c r="AF136" s="825">
        <v>15</v>
      </c>
      <c r="AG136" s="826"/>
      <c r="AH136" s="330">
        <f t="shared" si="519"/>
        <v>30</v>
      </c>
      <c r="AI136" s="322">
        <v>0.17299999999999999</v>
      </c>
      <c r="AJ136" s="323"/>
      <c r="AK136" s="827" t="s">
        <v>39</v>
      </c>
      <c r="AL136" s="828"/>
      <c r="AM136" s="829" t="s">
        <v>563</v>
      </c>
      <c r="AN136" s="830"/>
      <c r="AO136" s="827" t="s">
        <v>189</v>
      </c>
      <c r="AP136" s="828"/>
      <c r="AQ136" s="444" t="s">
        <v>1326</v>
      </c>
      <c r="AR136" s="432" t="s">
        <v>588</v>
      </c>
      <c r="AS136" s="450" t="s">
        <v>1399</v>
      </c>
      <c r="AT136" s="451" t="s">
        <v>1327</v>
      </c>
      <c r="AU136" s="452" t="s">
        <v>1311</v>
      </c>
      <c r="AV136" s="230"/>
      <c r="AW136" s="866"/>
      <c r="AX136" s="869"/>
      <c r="AY136" s="872"/>
      <c r="AZ136" s="869"/>
      <c r="BA136" s="875"/>
      <c r="BB136" s="878"/>
      <c r="BD136" s="235"/>
      <c r="BE136" s="317">
        <v>0.60000000000000009</v>
      </c>
      <c r="BF136" s="236" t="str">
        <f t="shared" ref="BF136" si="537">IF(ISERROR(IF(S134="R.INHERENTE
3","R. INHERENTE",(IF(BA134="R.RESIDUAL
3","R. RESIDUAL"," ")))),"",(IF(S134="R.INHERENTE
3","R. INHERENTE",(IF(BA134="R.RESIDUAL
3","R. RESIDUAL"," ")))))</f>
        <v xml:space="preserve"> </v>
      </c>
      <c r="BG136" s="237" t="str">
        <f t="shared" ref="BG136" si="538">IF(ISERROR(IF(S134="R.INHERENTE
8","R. INHERENTE",(IF(BA134="R.RESIDUAL
8","R. RESIDUAL"," ")))),"",(IF(S134="R.INHERENTE
8","R. INHERENTE",(IF(BA134="R.RESIDUAL
8","R. RESIDUAL"," ")))))</f>
        <v xml:space="preserve"> </v>
      </c>
      <c r="BH136" s="237" t="str">
        <f t="shared" ref="BH136" si="539">IF(ISERROR(IF(S134="R.INHERENTE
13","R. INHERENTE",(IF(BA134="R.RESIDUAL
13","R. RESIDUAL"," ")))),"",(IF(S134="R.INHERENTE
13","R. INHERENTE",(IF(BA134="R.RESIDUAL
13","R. RESIDUAL"," ")))))</f>
        <v xml:space="preserve"> </v>
      </c>
      <c r="BI136" s="238" t="str">
        <f t="shared" ref="BI136" si="540">IF(ISERROR(IF(S134="R.INHERENTE
18","R. INHERENTE",(IF(BA134="R.RESIDUAL
18","R. RESIDUAL"," ")))),"",(IF(S134="R.INHERENTE
18","R. INHERENTE",(IF(BA134="R.RESIDUAL
18","R. RESIDUAL"," ")))))</f>
        <v xml:space="preserve"> </v>
      </c>
      <c r="BJ136" s="239" t="str">
        <f t="shared" ref="BJ136" si="541">IF(ISERROR(IF(S134="R.INHERENTE
23","R. INHERENTE",(IF(BA134="R.RESIDUAL
23","R. RESIDUAL"," ")))),"",(IF(S134="R.INHERENTE
23","R. INHERENTE",(IF(BA134="R.RESIDUAL
23","R. RESIDUAL"," ")))))</f>
        <v xml:space="preserve"> </v>
      </c>
      <c r="BK136" s="234"/>
      <c r="BL136" s="848"/>
      <c r="BM136" s="882"/>
      <c r="BN136" s="882"/>
      <c r="BO136" s="882"/>
      <c r="BP136" s="851"/>
      <c r="BQ136" s="845"/>
      <c r="BR136" s="314"/>
      <c r="BS136" s="921"/>
      <c r="BT136" s="1002"/>
      <c r="BU136" s="924"/>
      <c r="BV136" s="229"/>
      <c r="BW136" s="1767"/>
      <c r="BX136" s="1768"/>
      <c r="BY136" s="1769"/>
      <c r="BZ136" s="820"/>
      <c r="CA136" s="820"/>
      <c r="CB136" s="820"/>
      <c r="CC136" s="820"/>
      <c r="CD136" s="820"/>
      <c r="CE136" s="820"/>
      <c r="CF136" s="820"/>
      <c r="CG136" s="820"/>
      <c r="CH136" s="820"/>
      <c r="CI136" s="820"/>
      <c r="CJ136" s="820"/>
      <c r="CK136" s="820"/>
      <c r="CL136" s="820"/>
      <c r="CM136" s="820"/>
      <c r="CN136" s="820"/>
      <c r="CO136" s="820"/>
      <c r="CP136" s="820"/>
      <c r="CQ136" s="1774"/>
      <c r="CR136" s="249"/>
      <c r="CS136" s="1767"/>
      <c r="CT136" s="1768"/>
      <c r="CU136" s="1769"/>
      <c r="CV136" s="1010"/>
      <c r="CW136" s="960"/>
      <c r="CX136" s="959"/>
      <c r="CY136" s="960"/>
      <c r="CZ136" s="959"/>
      <c r="DA136" s="1010"/>
      <c r="DB136" s="1010"/>
      <c r="DC136" s="1010"/>
      <c r="DD136" s="1010"/>
      <c r="DE136" s="1010"/>
      <c r="DF136" s="1010"/>
      <c r="DG136" s="1010"/>
      <c r="DH136" s="1010"/>
      <c r="DI136" s="1010"/>
      <c r="DJ136" s="1010"/>
      <c r="DK136" s="1010"/>
      <c r="DL136" s="1010"/>
      <c r="DM136" s="1010"/>
      <c r="DN136" s="1010"/>
      <c r="DO136" s="1010"/>
      <c r="DP136" s="1010"/>
      <c r="DQ136" s="1774"/>
      <c r="DR136" s="246"/>
      <c r="DS136" s="420"/>
      <c r="DT136" s="421"/>
      <c r="DU136" s="421"/>
      <c r="DV136" s="422"/>
    </row>
    <row r="137" spans="2:126" ht="48.75" customHeight="1" x14ac:dyDescent="0.25">
      <c r="B137" s="1284"/>
      <c r="C137" s="890"/>
      <c r="D137" s="893"/>
      <c r="E137" s="896"/>
      <c r="F137" s="896"/>
      <c r="G137" s="896"/>
      <c r="H137" s="896"/>
      <c r="I137" s="434"/>
      <c r="J137" s="904"/>
      <c r="K137" s="896"/>
      <c r="L137" s="908"/>
      <c r="M137" s="228"/>
      <c r="N137" s="911"/>
      <c r="O137" s="896"/>
      <c r="P137" s="896"/>
      <c r="Q137" s="896"/>
      <c r="R137" s="896"/>
      <c r="S137" s="908"/>
      <c r="T137" s="228"/>
      <c r="U137" s="440"/>
      <c r="V137" s="439"/>
      <c r="W137" s="439"/>
      <c r="X137" s="825"/>
      <c r="Y137" s="826"/>
      <c r="Z137" s="825"/>
      <c r="AA137" s="826"/>
      <c r="AB137" s="825"/>
      <c r="AC137" s="826"/>
      <c r="AD137" s="825"/>
      <c r="AE137" s="826"/>
      <c r="AF137" s="825"/>
      <c r="AG137" s="826"/>
      <c r="AH137" s="330">
        <f t="shared" si="519"/>
        <v>0</v>
      </c>
      <c r="AI137" s="322"/>
      <c r="AJ137" s="323">
        <v>0.8</v>
      </c>
      <c r="AK137" s="827"/>
      <c r="AL137" s="828"/>
      <c r="AM137" s="829"/>
      <c r="AN137" s="830"/>
      <c r="AO137" s="827"/>
      <c r="AP137" s="828"/>
      <c r="AQ137" s="444"/>
      <c r="AR137" s="432"/>
      <c r="AS137" s="450"/>
      <c r="AT137" s="451"/>
      <c r="AU137" s="452"/>
      <c r="AV137" s="230"/>
      <c r="AW137" s="866"/>
      <c r="AX137" s="869"/>
      <c r="AY137" s="872"/>
      <c r="AZ137" s="869"/>
      <c r="BA137" s="875"/>
      <c r="BB137" s="878"/>
      <c r="BD137" s="235"/>
      <c r="BE137" s="317">
        <v>0.4</v>
      </c>
      <c r="BF137" s="240" t="str">
        <f t="shared" ref="BF137" si="542">IF(ISERROR(IF(S134="R.INHERENTE
2","R. INHERENTE",(IF(BA134="R.RESIDUAL
2","R. RESIDUAL"," ")))),"",(IF(S134="R.INHERENTE
2","R. INHERENTE",(IF(BA134="R.RESIDUAL
2","R. RESIDUAL"," ")))))</f>
        <v xml:space="preserve"> </v>
      </c>
      <c r="BG137" s="237" t="str">
        <f t="shared" ref="BG137" si="543">IF(ISERROR(IF(S134="R.INHERENTE
7","R. INHERENTE",(IF(BA134="R.RESIDUAL
7","R. RESIDUAL"," ")))),"",(IF(S134="R.INHERENTE
7","R. INHERENTE",(IF(BA134="R.RESIDUAL
7","R. RESIDUAL"," ")))))</f>
        <v xml:space="preserve"> </v>
      </c>
      <c r="BH137" s="237" t="str">
        <f t="shared" ref="BH137" si="544">IF(ISERROR(IF(S134="R.INHERENTE
12","R. INHERENTE",(IF(BA134="R.RESIDUAL
12","R. RESIDUAL"," ")))),"",(IF(S134="R.INHERENTE
12","R. INHERENTE",(IF(BA134="R.RESIDUAL
12","R. RESIDUAL"," ")))))</f>
        <v xml:space="preserve"> </v>
      </c>
      <c r="BI137" s="238" t="str">
        <f t="shared" ref="BI137" si="545">IF(ISERROR(IF(S134="R.INHERENTE
17","R. INHERENTE",(IF(BA134="R.RESIDUAL
17","R. RESIDUAL"," ")))),"",(IF(S134="R.INHERENTE
17","R. INHERENTE",(IF(BA134="R.RESIDUAL
17","R. RESIDUAL"," ")))))</f>
        <v xml:space="preserve"> </v>
      </c>
      <c r="BJ137" s="239" t="str">
        <f t="shared" ref="BJ137" si="546">IF(ISERROR(IF(S134="R.INHERENTE
22","R. INHERENTE",(IF(BA134="R.RESIDUAL
22","R. RESIDUAL"," ")))),"",(IF(S134="R.INHERENTE
22","R. INHERENTE",(IF(BA134="R.RESIDUAL
22","R. RESIDUAL"," ")))))</f>
        <v xml:space="preserve"> </v>
      </c>
      <c r="BK137" s="234"/>
      <c r="BL137" s="848"/>
      <c r="BM137" s="882"/>
      <c r="BN137" s="882"/>
      <c r="BO137" s="882"/>
      <c r="BP137" s="851"/>
      <c r="BQ137" s="845"/>
      <c r="BR137" s="314"/>
      <c r="BS137" s="921"/>
      <c r="BT137" s="1002"/>
      <c r="BU137" s="924"/>
      <c r="BV137" s="229"/>
      <c r="BW137" s="1767"/>
      <c r="BX137" s="1768"/>
      <c r="BY137" s="1769"/>
      <c r="BZ137" s="820"/>
      <c r="CA137" s="820"/>
      <c r="CB137" s="820"/>
      <c r="CC137" s="820"/>
      <c r="CD137" s="820"/>
      <c r="CE137" s="820"/>
      <c r="CF137" s="820"/>
      <c r="CG137" s="820"/>
      <c r="CH137" s="820"/>
      <c r="CI137" s="820"/>
      <c r="CJ137" s="820"/>
      <c r="CK137" s="820"/>
      <c r="CL137" s="820"/>
      <c r="CM137" s="820"/>
      <c r="CN137" s="820"/>
      <c r="CO137" s="820"/>
      <c r="CP137" s="820"/>
      <c r="CQ137" s="1774"/>
      <c r="CR137" s="249"/>
      <c r="CS137" s="1767"/>
      <c r="CT137" s="1768"/>
      <c r="CU137" s="1769"/>
      <c r="CV137" s="1010"/>
      <c r="CW137" s="960"/>
      <c r="CX137" s="959"/>
      <c r="CY137" s="960"/>
      <c r="CZ137" s="959"/>
      <c r="DA137" s="1010"/>
      <c r="DB137" s="1010"/>
      <c r="DC137" s="1010"/>
      <c r="DD137" s="1010"/>
      <c r="DE137" s="1010"/>
      <c r="DF137" s="1010"/>
      <c r="DG137" s="1010"/>
      <c r="DH137" s="1010"/>
      <c r="DI137" s="1010"/>
      <c r="DJ137" s="1010"/>
      <c r="DK137" s="1010"/>
      <c r="DL137" s="1010"/>
      <c r="DM137" s="1010"/>
      <c r="DN137" s="1010"/>
      <c r="DO137" s="1010"/>
      <c r="DP137" s="1010"/>
      <c r="DQ137" s="1774"/>
      <c r="DR137" s="246"/>
      <c r="DS137" s="420"/>
      <c r="DT137" s="421"/>
      <c r="DU137" s="421"/>
      <c r="DV137" s="422"/>
    </row>
    <row r="138" spans="2:126" ht="48.75" customHeight="1" thickBot="1" x14ac:dyDescent="0.3">
      <c r="B138" s="1285"/>
      <c r="C138" s="891"/>
      <c r="D138" s="894"/>
      <c r="E138" s="897"/>
      <c r="F138" s="897"/>
      <c r="G138" s="897"/>
      <c r="H138" s="897"/>
      <c r="I138" s="435"/>
      <c r="J138" s="905"/>
      <c r="K138" s="897"/>
      <c r="L138" s="909"/>
      <c r="M138" s="228"/>
      <c r="N138" s="912"/>
      <c r="O138" s="897"/>
      <c r="P138" s="897"/>
      <c r="Q138" s="897"/>
      <c r="R138" s="897"/>
      <c r="S138" s="909"/>
      <c r="T138" s="228"/>
      <c r="U138" s="441"/>
      <c r="V138" s="442"/>
      <c r="W138" s="442"/>
      <c r="X138" s="831"/>
      <c r="Y138" s="832"/>
      <c r="Z138" s="831"/>
      <c r="AA138" s="832"/>
      <c r="AB138" s="831"/>
      <c r="AC138" s="832"/>
      <c r="AD138" s="831"/>
      <c r="AE138" s="832"/>
      <c r="AF138" s="831"/>
      <c r="AG138" s="832"/>
      <c r="AH138" s="331">
        <f t="shared" si="519"/>
        <v>0</v>
      </c>
      <c r="AI138" s="324"/>
      <c r="AJ138" s="325"/>
      <c r="AK138" s="885"/>
      <c r="AL138" s="886"/>
      <c r="AM138" s="887"/>
      <c r="AN138" s="888"/>
      <c r="AO138" s="885"/>
      <c r="AP138" s="886"/>
      <c r="AQ138" s="445"/>
      <c r="AR138" s="446"/>
      <c r="AS138" s="453"/>
      <c r="AT138" s="454"/>
      <c r="AU138" s="455"/>
      <c r="AV138" s="230"/>
      <c r="AW138" s="867"/>
      <c r="AX138" s="870"/>
      <c r="AY138" s="873"/>
      <c r="AZ138" s="870"/>
      <c r="BA138" s="876"/>
      <c r="BB138" s="879"/>
      <c r="BD138" s="235"/>
      <c r="BE138" s="318">
        <v>0.2</v>
      </c>
      <c r="BF138" s="241" t="str">
        <f t="shared" ref="BF138" si="547">IF(ISERROR(IF(S134="R.INHERENTE
1","R. INHERENTE",(IF(BA134="R.RESIDUAL
1","R. RESIDUAL"," ")))),"",(IF(S134="R.INHERENTE
1","R. INHERENTE",(IF(BA134="R.RESIDUAL
1","R. RESIDUAL"," ")))))</f>
        <v xml:space="preserve"> </v>
      </c>
      <c r="BG138" s="242" t="str">
        <f t="shared" ref="BG138" si="548">IF(ISERROR(IF(S134="R.INHERENTE
6","R. INHERENTE",(IF(BA134="R.RESIDUAL
6","R. RESIDUAL"," ")))),"",(IF(S134="R.INHERENTE
6","R. INHERENTE",(IF(BA134="R.RESIDUAL
6","R. RESIDUAL"," ")))))</f>
        <v xml:space="preserve"> </v>
      </c>
      <c r="BH138" s="243" t="str">
        <f t="shared" ref="BH138" si="549">IF(ISERROR(IF(S134="R.INHERENTE
11","R. INHERENTE",(IF(BA134="R.RESIDUAL
11","R. RESIDUAL"," ")))),"",(IF(S134="R.INHERENTE
11","R. INHERENTE",(IF(BA134="R.RESIDUAL
11","R. RESIDUAL"," ")))))</f>
        <v xml:space="preserve"> </v>
      </c>
      <c r="BI138" s="244" t="str">
        <f t="shared" ref="BI138" si="550">IF(ISERROR(IF(S134="R.INHERENTE
16","R. INHERENTE",(IF(BA134="R.RESIDUAL
16","R. RESIDUAL"," ")))),"",(IF(S134="R.INHERENTE
16","R. INHERENTE",(IF(BA134="R.RESIDUAL
16","R. RESIDUAL"," ")))))</f>
        <v>R. RESIDUAL</v>
      </c>
      <c r="BJ138" s="245" t="str">
        <f t="shared" ref="BJ138" si="551">IF(ISERROR(IF(S134="R.INHERENTE
21","R. INHERENTE",(IF(BA134="R.RESIDUAL
21","R. RESIDUAL"," ")))),"",(IF(S134="R.INHERENTE
21","R. INHERENTE",(IF(BA134="R.RESIDUAL
21","R. RESIDUAL"," ")))))</f>
        <v xml:space="preserve"> </v>
      </c>
      <c r="BK138" s="234"/>
      <c r="BL138" s="849"/>
      <c r="BM138" s="883"/>
      <c r="BN138" s="883"/>
      <c r="BO138" s="883"/>
      <c r="BP138" s="852"/>
      <c r="BQ138" s="846"/>
      <c r="BR138" s="314"/>
      <c r="BS138" s="922"/>
      <c r="BT138" s="1003"/>
      <c r="BU138" s="925"/>
      <c r="BV138" s="229"/>
      <c r="BW138" s="1770"/>
      <c r="BX138" s="1771"/>
      <c r="BY138" s="1772"/>
      <c r="BZ138" s="834"/>
      <c r="CA138" s="834"/>
      <c r="CB138" s="834"/>
      <c r="CC138" s="834"/>
      <c r="CD138" s="834"/>
      <c r="CE138" s="834"/>
      <c r="CF138" s="834"/>
      <c r="CG138" s="834"/>
      <c r="CH138" s="834"/>
      <c r="CI138" s="834"/>
      <c r="CJ138" s="834"/>
      <c r="CK138" s="834"/>
      <c r="CL138" s="834"/>
      <c r="CM138" s="834"/>
      <c r="CN138" s="834"/>
      <c r="CO138" s="834"/>
      <c r="CP138" s="834"/>
      <c r="CQ138" s="1775"/>
      <c r="CR138" s="249"/>
      <c r="CS138" s="1770"/>
      <c r="CT138" s="1771"/>
      <c r="CU138" s="1772"/>
      <c r="CV138" s="1783"/>
      <c r="CW138" s="1784"/>
      <c r="CX138" s="1785"/>
      <c r="CY138" s="1784"/>
      <c r="CZ138" s="1785"/>
      <c r="DA138" s="1783"/>
      <c r="DB138" s="1783"/>
      <c r="DC138" s="1783"/>
      <c r="DD138" s="1783"/>
      <c r="DE138" s="1783"/>
      <c r="DF138" s="1783"/>
      <c r="DG138" s="1783"/>
      <c r="DH138" s="1783"/>
      <c r="DI138" s="1783"/>
      <c r="DJ138" s="1783"/>
      <c r="DK138" s="1783"/>
      <c r="DL138" s="1783"/>
      <c r="DM138" s="1783"/>
      <c r="DN138" s="1783"/>
      <c r="DO138" s="1783"/>
      <c r="DP138" s="1783"/>
      <c r="DQ138" s="1775"/>
      <c r="DR138" s="246"/>
      <c r="DS138" s="423"/>
      <c r="DT138" s="424"/>
      <c r="DU138" s="424"/>
      <c r="DV138" s="425"/>
    </row>
    <row r="139" spans="2:126" ht="18" customHeight="1" thickBot="1" x14ac:dyDescent="0.3">
      <c r="BF139" s="328">
        <v>0.2</v>
      </c>
      <c r="BG139" s="329">
        <v>0.4</v>
      </c>
      <c r="BH139" s="329">
        <v>0.60000000000000009</v>
      </c>
      <c r="BI139" s="329">
        <v>0.8</v>
      </c>
      <c r="BJ139" s="329">
        <v>1</v>
      </c>
    </row>
    <row r="140" spans="2:126" ht="48.75" customHeight="1" x14ac:dyDescent="0.25">
      <c r="B140" s="1283" t="s">
        <v>1839</v>
      </c>
      <c r="C140" s="889">
        <v>21</v>
      </c>
      <c r="D140" s="892" t="s">
        <v>945</v>
      </c>
      <c r="E140" s="895" t="s">
        <v>965</v>
      </c>
      <c r="F140" s="898" t="s">
        <v>983</v>
      </c>
      <c r="G140" s="899" t="s">
        <v>1065</v>
      </c>
      <c r="H140" s="930" t="s">
        <v>1332</v>
      </c>
      <c r="I140" s="433" t="s">
        <v>1333</v>
      </c>
      <c r="J140" s="903" t="str">
        <f>IF(G140="","",(CONCATENATE("Posibilidad de afectación ",G140," ",H140," ",I140," ",I141," ",I142," ",I143," ",I144)))</f>
        <v xml:space="preserve">Posibilidad de afectación económica y reputacional por indisponibilidad de los Sistemas de Información, debido a fallas masivas por parte del proveedor (ETB), fallas de plantas y UPS y fallas en el fluido eléctrico o aire acondicionado en Data Center  </v>
      </c>
      <c r="K140" s="906" t="s">
        <v>804</v>
      </c>
      <c r="L140" s="907" t="s">
        <v>773</v>
      </c>
      <c r="M140" s="228"/>
      <c r="N140" s="910" t="s">
        <v>611</v>
      </c>
      <c r="O140" s="913">
        <f>IF(ISERROR(VLOOKUP($N140,Listas!$E$20:$F$24,2,FALSE)),"",(VLOOKUP($N140,Listas!$E$20:$F$24,2,FALSE)))</f>
        <v>0.6</v>
      </c>
      <c r="P140" s="914" t="str">
        <f>IF(ISERROR(VLOOKUP($O140,Listas!$E$3:$F$7,2,FALSE)),"",(VLOOKUP($O140,Listas!$E$3:$F$7,2,FALSE)))</f>
        <v>MEDIA</v>
      </c>
      <c r="Q140" s="915" t="s">
        <v>568</v>
      </c>
      <c r="R140" s="914">
        <f>IF(ISERROR(VLOOKUP($Q140,Listas!$E$28:$F$35,2,FALSE)),"",(VLOOKUP($Q140,Listas!$E$28:$F$35,2,FALSE)))</f>
        <v>1</v>
      </c>
      <c r="S140" s="916" t="str">
        <f t="shared" ref="S140" si="552">IF(O140="","",(CONCATENATE("R.INHERENTE
",(IF(AND($O140=0.2,$R140=0.2),1,(IF(AND($O140=0.2,$R140=0.4),6,(IF(AND($O140=0.2,$R140=0.6),11,(IF(AND($O140=0.2,$R140=0.8),16,(IF(AND($O140=0.2,$R140=1),21,(IF(AND($O140=0.4,$R140=0.2),2,(IF(AND($O140=0.4,$R140=0.4),7,(IF(AND($O140=0.4,$R140=0.6),12,(IF(AND($O140=0.4,$R140=0.8),17,(IF(AND($O140=0.4,$R140=1),22,(IF(AND($O140=0.6,$R140=0.2),3,(IF(AND($O140=0.6,$R140=0.4),8,(IF(AND($O140=0.6,$R140=0.6),13,(IF(AND($O140=0.6,$R140=0.8),18,(IF(AND($O140=0.6,$R140=1),23,(IF(AND($O140=0.8,$R140=0.2),4,(IF(AND($O140=0.8,$R140=0.4),9,(IF(AND($O140=0.8,$R140=0.6),14,(IF(AND($O140=0.8,$R140=0.8),19,(IF(AND($O140=0.8,$R140=1),24,(IF(AND($O140=1,$R140=0.2),5,(IF(AND($O140=1,$R140=0.4),10,(IF(AND($O140=1,$R140=0.6),15,(IF(AND($O140=1,$R140=0.8),20,(IF(AND($O140=1,$R140=1),25,"")))))))))))))))))))))))))))))))))))))))))))))))))))))</f>
        <v>R.INHERENTE
23</v>
      </c>
      <c r="T140" s="228">
        <f>+VLOOKUP($S140,Listas!$D$112:$E$136,2,FALSE)</f>
        <v>23</v>
      </c>
      <c r="U140" s="436" t="s">
        <v>1336</v>
      </c>
      <c r="V140" s="437" t="s">
        <v>702</v>
      </c>
      <c r="W140" s="437"/>
      <c r="X140" s="859"/>
      <c r="Y140" s="860"/>
      <c r="Z140" s="859">
        <v>15</v>
      </c>
      <c r="AA140" s="860"/>
      <c r="AB140" s="859"/>
      <c r="AC140" s="860"/>
      <c r="AD140" s="859"/>
      <c r="AE140" s="860"/>
      <c r="AF140" s="859">
        <v>15</v>
      </c>
      <c r="AG140" s="860"/>
      <c r="AH140" s="348">
        <f t="shared" ref="AH140:AH144" si="553">X140+Z140+AB140+AD140+AF140</f>
        <v>30</v>
      </c>
      <c r="AI140" s="326">
        <v>0.42</v>
      </c>
      <c r="AJ140" s="327"/>
      <c r="AK140" s="926" t="s">
        <v>39</v>
      </c>
      <c r="AL140" s="926"/>
      <c r="AM140" s="898" t="s">
        <v>563</v>
      </c>
      <c r="AN140" s="898"/>
      <c r="AO140" s="926" t="s">
        <v>189</v>
      </c>
      <c r="AP140" s="926"/>
      <c r="AQ140" s="443" t="s">
        <v>1339</v>
      </c>
      <c r="AR140" s="431" t="s">
        <v>587</v>
      </c>
      <c r="AS140" s="447" t="s">
        <v>1400</v>
      </c>
      <c r="AT140" s="448" t="s">
        <v>1310</v>
      </c>
      <c r="AU140" s="449" t="s">
        <v>1311</v>
      </c>
      <c r="AV140" s="248">
        <f t="shared" ref="AV140" si="554">+(IF(AND($AW140&gt;0,$AW140&lt;=0.2),0.2,(IF(AND($AW140&gt;0.2,$AW140&lt;=0.4),0.4,(IF(AND($AW140&gt;0.4,$AW140&lt;=0.6),0.6,(IF(AND($AW140&gt;0.6,$AW140&lt;=0.8),0.8,(IF($AW140&gt;0.8,1,""))))))))))</f>
        <v>0.4</v>
      </c>
      <c r="AW140" s="865">
        <f t="shared" ref="AW140" si="555">+MIN(AI140:AI144)</f>
        <v>0.20599999999999999</v>
      </c>
      <c r="AX140" s="868" t="str">
        <f t="shared" ref="AX140" si="556">+(IF($AV140=0.2,"MUY BAJA",(IF($AV140=0.4,"BAJA",(IF($AV140=0.6,"MEDIA",(IF($AV140=0.8,"ALTA",(IF($AV140=1,"MUY ALTA",""))))))))))</f>
        <v>BAJA</v>
      </c>
      <c r="AY140" s="871">
        <f t="shared" ref="AY140" si="557">+MIN(AJ140:AJ144)</f>
        <v>1</v>
      </c>
      <c r="AZ140" s="868" t="str">
        <f t="shared" ref="AZ140" si="558">+(IF($BC140=0.2,"MUY BAJA",(IF($BC140=0.4,"BAJA",(IF($BC140=0.6,"MEDIA",(IF($BC140=0.8,"ALTA",(IF($BC140=1,"MUY ALTA",""))))))))))</f>
        <v>MUY ALTA</v>
      </c>
      <c r="BA140" s="874" t="str">
        <f t="shared" ref="BA140" si="559">IF($AV140="","",(CONCATENATE("R.RESIDUAL
",(IF(AND($AV140=0.2,$BC140=0.2),1,(IF(AND($AV140=0.2,$BC140=0.4),6,(IF(AND($AV140=0.2,$BC140=0.6),11,(IF(AND($AV140=0.2,$BC140=0.8),16,(IF(AND($AV140=0.2,$BC140=1),21,(IF(AND($AV140=0.4,$BC140=0.2),2,(IF(AND($AV140=0.4,$BC140=0.4),7,(IF(AND($AV140=0.4,$BC140=0.6),12,(IF(AND($AV140=0.4,$BC140=0.8),17,(IF(AND($AV140=0.4,$BC140=1),22,(IF(AND($AV140=0.6,$BC140=0.2),3,(IF(AND($AV140=0.6,$BC140=0.4),8,(IF(AND($AV140=0.6,$BC140=0.6),13,(IF(AND($AV140=0.6,$BC140=0.8),18,(IF(AND($AV140=0.6,$BC140=1),23,(IF(AND($AV140=0.8,$BC140=0.2),4,(IF(AND($AV140=0.8,$BC140=0.4),9,(IF(AND($AV140=0.8,$BC140=0.6),14,(IF(AND($AV140=0.8,$BC140=0.8),19,(IF(AND($AV140=0.8,$BC140=1),24,(IF(AND($AV140=1,$BC140=0.2),5,(IF(AND($AV140=1,$BC140=0.4),10,(IF(AND($AV140=1,$BC140=0.6),15,(IF(AND($AV140=1,$BC140=0.8),20,(IF(AND($AV140=1,$BC140=1),25,"")))))))))))))))))))))))))))))))))))))))))))))))))))))</f>
        <v>R.RESIDUAL
22</v>
      </c>
      <c r="BB140" s="877" t="s">
        <v>703</v>
      </c>
      <c r="BC140" s="248">
        <f t="shared" ref="BC140" si="560">+(IF(AND($AY140&gt;0,$AY140&lt;=0.2),0.2,(IF(AND($AY140&gt;0.2,$AY140&lt;=0.4),0.4,(IF(AND($AY140&gt;0.4,$AY140&lt;=0.6),0.6,(IF(AND($AY140&gt;0.6,$AY140&lt;=0.8),0.8,(IF($AY140&gt;0.8,1,""))))))))))</f>
        <v>1</v>
      </c>
      <c r="BD140" s="230">
        <f>+VLOOKUP($BA140,Listas!$F$112:$G$136,2,FALSE)</f>
        <v>22</v>
      </c>
      <c r="BE140" s="317">
        <v>1</v>
      </c>
      <c r="BF140" s="231" t="str">
        <f t="shared" ref="BF140" si="561">IF(ISERROR(IF(S140="R.INHERENTE
5","R. INHERENTE",(IF(BA140="R.RESIDUAL
5","R. RESIDUAL"," ")))),"",(IF(S140="R.INHERENTE
5","R. INHERENTE",(IF(BA140="R.RESIDUAL
5","R. RESIDUAL"," ")))))</f>
        <v xml:space="preserve"> </v>
      </c>
      <c r="BG140" s="232" t="str">
        <f t="shared" ref="BG140" si="562">IF(ISERROR(IF(S140="R.INHERENTE
10","R. INHERENTE",(IF(BA140="R.RESIDUAL
10","R. RESIDUAL"," ")))),"",(IF(S140="R.INHERENTE
10","R. INHERENTE",(IF(BA140="R.RESIDUAL
10","R. RESIDUAL"," ")))))</f>
        <v xml:space="preserve"> </v>
      </c>
      <c r="BH140" s="232" t="str">
        <f t="shared" ref="BH140" si="563">IF(ISERROR(IF(S140="R.INHERENTE
15","R. INHERENTE",(IF(BA140="R.RESIDUAL
15","R. RESIDUAL"," ")))),"",(IF(S140="R.INHERENTE
15","R. INHERENTE",(IF(BA140="R.RESIDUAL
15","R. RESIDUAL"," ")))))</f>
        <v xml:space="preserve"> </v>
      </c>
      <c r="BI140" s="232" t="str">
        <f t="shared" ref="BI140" si="564">IF(ISERROR(IF(S140="R.INHERENTE
20","R. INHERENTE",(IF(BA140="R.RESIDUAL
20","R. RESIDUAL"," ")))),"",(IF(S140="R.INHERENTE
20","R. INHERENTE",(IF(BA140="R.RESIDUAL
20","R. RESIDUAL"," ")))))</f>
        <v xml:space="preserve"> </v>
      </c>
      <c r="BJ140" s="233" t="str">
        <f t="shared" ref="BJ140" si="565">IF(ISERROR(IF(S140="R.INHERENTE
25","R. INHERENTE",(IF(BA140="R.RESIDUAL
25","R. RESIDUAL"," ")))),"",(IF(S140="R.INHERENTE
25","R. INHERENTE",(IF(BA140="R.RESIDUAL
25","R. RESIDUAL"," ")))))</f>
        <v xml:space="preserve"> </v>
      </c>
      <c r="BK140" s="234"/>
      <c r="BL140" s="847" t="s">
        <v>1342</v>
      </c>
      <c r="BM140" s="850" t="s">
        <v>1343</v>
      </c>
      <c r="BN140" s="881">
        <v>45046</v>
      </c>
      <c r="BO140" s="881">
        <v>45290</v>
      </c>
      <c r="BP140" s="884" t="s">
        <v>1174</v>
      </c>
      <c r="BQ140" s="844" t="s">
        <v>648</v>
      </c>
      <c r="BR140" s="314"/>
      <c r="BS140" s="920" t="s">
        <v>1344</v>
      </c>
      <c r="BT140" s="1001" t="s">
        <v>1331</v>
      </c>
      <c r="BU140" s="923" t="s">
        <v>1316</v>
      </c>
      <c r="BV140" s="229"/>
      <c r="BW140" s="1764" t="s">
        <v>2325</v>
      </c>
      <c r="BX140" s="1765" t="s">
        <v>2326</v>
      </c>
      <c r="BY140" s="1766" t="s">
        <v>2327</v>
      </c>
      <c r="BZ140" s="833"/>
      <c r="CA140" s="833" t="s">
        <v>189</v>
      </c>
      <c r="CB140" s="833" t="s">
        <v>189</v>
      </c>
      <c r="CC140" s="833" t="s">
        <v>189</v>
      </c>
      <c r="CD140" s="833"/>
      <c r="CE140" s="833" t="s">
        <v>189</v>
      </c>
      <c r="CF140" s="833" t="s">
        <v>189</v>
      </c>
      <c r="CG140" s="833" t="s">
        <v>189</v>
      </c>
      <c r="CH140" s="833"/>
      <c r="CI140" s="833" t="s">
        <v>39</v>
      </c>
      <c r="CJ140" s="833" t="s">
        <v>39</v>
      </c>
      <c r="CK140" s="833" t="s">
        <v>39</v>
      </c>
      <c r="CL140" s="833"/>
      <c r="CM140" s="833" t="s">
        <v>189</v>
      </c>
      <c r="CN140" s="833" t="s">
        <v>189</v>
      </c>
      <c r="CO140" s="833" t="s">
        <v>189</v>
      </c>
      <c r="CP140" s="833"/>
      <c r="CQ140" s="1773" t="s">
        <v>2328</v>
      </c>
      <c r="CR140" s="249"/>
      <c r="CS140" s="1764" t="s">
        <v>2325</v>
      </c>
      <c r="CT140" s="1765" t="s">
        <v>2326</v>
      </c>
      <c r="CU140" s="1766" t="s">
        <v>2327</v>
      </c>
      <c r="CV140" s="1780"/>
      <c r="CW140" s="1781" t="s">
        <v>39</v>
      </c>
      <c r="CX140" s="1782"/>
      <c r="CY140" s="1781"/>
      <c r="CZ140" s="1782"/>
      <c r="DA140" s="1780" t="s">
        <v>189</v>
      </c>
      <c r="DB140" s="1780" t="s">
        <v>189</v>
      </c>
      <c r="DC140" s="1780" t="s">
        <v>189</v>
      </c>
      <c r="DD140" s="1780"/>
      <c r="DE140" s="1780" t="s">
        <v>189</v>
      </c>
      <c r="DF140" s="1780" t="s">
        <v>189</v>
      </c>
      <c r="DG140" s="1780" t="s">
        <v>189</v>
      </c>
      <c r="DH140" s="1780"/>
      <c r="DI140" s="1780" t="s">
        <v>39</v>
      </c>
      <c r="DJ140" s="1780" t="s">
        <v>39</v>
      </c>
      <c r="DK140" s="1780" t="s">
        <v>39</v>
      </c>
      <c r="DL140" s="1780"/>
      <c r="DM140" s="1780" t="s">
        <v>189</v>
      </c>
      <c r="DN140" s="1780" t="s">
        <v>189</v>
      </c>
      <c r="DO140" s="1780" t="s">
        <v>189</v>
      </c>
      <c r="DP140" s="1780"/>
      <c r="DQ140" s="1773" t="s">
        <v>2334</v>
      </c>
      <c r="DR140" s="246"/>
      <c r="DS140" s="417"/>
      <c r="DT140" s="418"/>
      <c r="DU140" s="418"/>
      <c r="DV140" s="419"/>
    </row>
    <row r="141" spans="2:126" ht="48.75" customHeight="1" x14ac:dyDescent="0.25">
      <c r="B141" s="1284"/>
      <c r="C141" s="890"/>
      <c r="D141" s="893"/>
      <c r="E141" s="896"/>
      <c r="F141" s="896"/>
      <c r="G141" s="896"/>
      <c r="H141" s="896"/>
      <c r="I141" s="434" t="s">
        <v>1334</v>
      </c>
      <c r="J141" s="904"/>
      <c r="K141" s="896"/>
      <c r="L141" s="908"/>
      <c r="M141" s="228"/>
      <c r="N141" s="911"/>
      <c r="O141" s="896"/>
      <c r="P141" s="896"/>
      <c r="Q141" s="896"/>
      <c r="R141" s="896"/>
      <c r="S141" s="908"/>
      <c r="T141" s="228"/>
      <c r="U141" s="438" t="s">
        <v>1337</v>
      </c>
      <c r="V141" s="439" t="s">
        <v>702</v>
      </c>
      <c r="W141" s="439"/>
      <c r="X141" s="825"/>
      <c r="Y141" s="826"/>
      <c r="Z141" s="825">
        <v>15</v>
      </c>
      <c r="AA141" s="826"/>
      <c r="AB141" s="825"/>
      <c r="AC141" s="826"/>
      <c r="AD141" s="825"/>
      <c r="AE141" s="826"/>
      <c r="AF141" s="825">
        <v>15</v>
      </c>
      <c r="AG141" s="826"/>
      <c r="AH141" s="330">
        <f t="shared" si="553"/>
        <v>30</v>
      </c>
      <c r="AI141" s="322">
        <v>0.29399999999999998</v>
      </c>
      <c r="AJ141" s="323"/>
      <c r="AK141" s="827" t="s">
        <v>39</v>
      </c>
      <c r="AL141" s="828"/>
      <c r="AM141" s="829" t="s">
        <v>563</v>
      </c>
      <c r="AN141" s="830"/>
      <c r="AO141" s="827" t="s">
        <v>189</v>
      </c>
      <c r="AP141" s="828"/>
      <c r="AQ141" s="444" t="s">
        <v>1340</v>
      </c>
      <c r="AR141" s="432" t="s">
        <v>588</v>
      </c>
      <c r="AS141" s="450" t="s">
        <v>1401</v>
      </c>
      <c r="AT141" s="451" t="s">
        <v>1310</v>
      </c>
      <c r="AU141" s="452" t="s">
        <v>1311</v>
      </c>
      <c r="AV141" s="230"/>
      <c r="AW141" s="866"/>
      <c r="AX141" s="869"/>
      <c r="AY141" s="872"/>
      <c r="AZ141" s="869"/>
      <c r="BA141" s="875"/>
      <c r="BB141" s="878"/>
      <c r="BD141" s="235"/>
      <c r="BE141" s="317">
        <v>0.8</v>
      </c>
      <c r="BF141" s="236" t="str">
        <f t="shared" ref="BF141" si="566">IF(ISERROR(IF(S140="R.INHERENTE
4","R. INHERENTE",(IF(BA140="R.RESIDUAL
4","R. RESIDUAL"," ")))),"",(IF(S140="R.INHERENTE
4","R. INHERENTE",(IF(BA140="R.RESIDUAL
4","R. RESIDUAL"," ")))))</f>
        <v xml:space="preserve"> </v>
      </c>
      <c r="BG141" s="237" t="str">
        <f t="shared" ref="BG141" si="567">IF(ISERROR(IF(S140="R.INHERENTE
9","R. INHERENTE",(IF(BA140="R.RESIDUAL
9","R. RESIDUAL"," ")))),"",(IF(S140="R.INHERENTE
9","R. INHERENTE",(IF(BA140="R.RESIDUAL
9","R. RESIDUAL"," ")))))</f>
        <v xml:space="preserve"> </v>
      </c>
      <c r="BH141" s="238" t="str">
        <f t="shared" ref="BH141" si="568">IF(ISERROR(IF(S140="R.INHERENTE
14","R. INHERENTE",(IF(BA140="R.RESIDUAL
14","R. RESIDUAL"," ")))),"",(IF(S140="R.INHERENTE
14","R. INHERENTE",(IF(BA140="R.RESIDUAL
14","R. RESIDUAL"," ")))))</f>
        <v xml:space="preserve"> </v>
      </c>
      <c r="BI141" s="238" t="str">
        <f t="shared" ref="BI141" si="569">IF(ISERROR(IF(S140="R.INHERENTE
19","R. INHERENTE",(IF(BA140="R.RESIDUAL
19","R. RESIDUAL"," ")))),"",(IF(S140="R.INHERENTE
19","R. INHERENTE",(IF(BA140="R.RESIDUAL
19","R. RESIDUAL"," ")))))</f>
        <v xml:space="preserve"> </v>
      </c>
      <c r="BJ141" s="239" t="str">
        <f t="shared" ref="BJ141" si="570">IF(ISERROR(IF(S140="R.INHERENTE
24","R. INHERENTE",(IF(BA140="R.RESIDUAL
24","R. RESIDUAL"," ")))),"",(IF(S140="R.INHERENTE
24","R. INHERENTE",(IF(BA140="R.RESIDUAL
24","R. RESIDUAL"," ")))))</f>
        <v xml:space="preserve"> </v>
      </c>
      <c r="BK141" s="234"/>
      <c r="BL141" s="848"/>
      <c r="BM141" s="882"/>
      <c r="BN141" s="882"/>
      <c r="BO141" s="882"/>
      <c r="BP141" s="851"/>
      <c r="BQ141" s="845"/>
      <c r="BR141" s="314"/>
      <c r="BS141" s="921"/>
      <c r="BT141" s="1002"/>
      <c r="BU141" s="924"/>
      <c r="BV141" s="229"/>
      <c r="BW141" s="1767"/>
      <c r="BX141" s="1768"/>
      <c r="BY141" s="1769"/>
      <c r="BZ141" s="820"/>
      <c r="CA141" s="820"/>
      <c r="CB141" s="820"/>
      <c r="CC141" s="820"/>
      <c r="CD141" s="820"/>
      <c r="CE141" s="820"/>
      <c r="CF141" s="820"/>
      <c r="CG141" s="820"/>
      <c r="CH141" s="820"/>
      <c r="CI141" s="820"/>
      <c r="CJ141" s="820"/>
      <c r="CK141" s="820"/>
      <c r="CL141" s="820"/>
      <c r="CM141" s="820"/>
      <c r="CN141" s="820"/>
      <c r="CO141" s="820"/>
      <c r="CP141" s="820"/>
      <c r="CQ141" s="1774"/>
      <c r="CR141" s="249"/>
      <c r="CS141" s="1767"/>
      <c r="CT141" s="1768"/>
      <c r="CU141" s="1769"/>
      <c r="CV141" s="1010"/>
      <c r="CW141" s="960"/>
      <c r="CX141" s="959"/>
      <c r="CY141" s="960"/>
      <c r="CZ141" s="959"/>
      <c r="DA141" s="1010"/>
      <c r="DB141" s="1010"/>
      <c r="DC141" s="1010"/>
      <c r="DD141" s="1010"/>
      <c r="DE141" s="1010"/>
      <c r="DF141" s="1010"/>
      <c r="DG141" s="1010"/>
      <c r="DH141" s="1010"/>
      <c r="DI141" s="1010"/>
      <c r="DJ141" s="1010"/>
      <c r="DK141" s="1010"/>
      <c r="DL141" s="1010"/>
      <c r="DM141" s="1010"/>
      <c r="DN141" s="1010"/>
      <c r="DO141" s="1010"/>
      <c r="DP141" s="1010"/>
      <c r="DQ141" s="1774"/>
      <c r="DR141" s="246"/>
      <c r="DS141" s="420"/>
      <c r="DT141" s="421"/>
      <c r="DU141" s="421"/>
      <c r="DV141" s="422"/>
    </row>
    <row r="142" spans="2:126" ht="48.75" customHeight="1" x14ac:dyDescent="0.25">
      <c r="B142" s="1284"/>
      <c r="C142" s="890"/>
      <c r="D142" s="893"/>
      <c r="E142" s="896"/>
      <c r="F142" s="896"/>
      <c r="G142" s="896"/>
      <c r="H142" s="896"/>
      <c r="I142" s="434" t="s">
        <v>1335</v>
      </c>
      <c r="J142" s="904"/>
      <c r="K142" s="896"/>
      <c r="L142" s="908"/>
      <c r="M142" s="228"/>
      <c r="N142" s="911"/>
      <c r="O142" s="896"/>
      <c r="P142" s="896"/>
      <c r="Q142" s="896"/>
      <c r="R142" s="896"/>
      <c r="S142" s="908"/>
      <c r="T142" s="228"/>
      <c r="U142" s="438" t="s">
        <v>1338</v>
      </c>
      <c r="V142" s="439" t="s">
        <v>702</v>
      </c>
      <c r="W142" s="439"/>
      <c r="X142" s="825"/>
      <c r="Y142" s="826"/>
      <c r="Z142" s="825">
        <v>15</v>
      </c>
      <c r="AA142" s="826"/>
      <c r="AB142" s="825"/>
      <c r="AC142" s="826"/>
      <c r="AD142" s="825"/>
      <c r="AE142" s="826"/>
      <c r="AF142" s="825">
        <v>15</v>
      </c>
      <c r="AG142" s="826"/>
      <c r="AH142" s="330">
        <f t="shared" si="553"/>
        <v>30</v>
      </c>
      <c r="AI142" s="322">
        <v>0.20599999999999999</v>
      </c>
      <c r="AJ142" s="323"/>
      <c r="AK142" s="827" t="s">
        <v>39</v>
      </c>
      <c r="AL142" s="828"/>
      <c r="AM142" s="829" t="s">
        <v>563</v>
      </c>
      <c r="AN142" s="830"/>
      <c r="AO142" s="827" t="s">
        <v>189</v>
      </c>
      <c r="AP142" s="828"/>
      <c r="AQ142" s="444" t="s">
        <v>1341</v>
      </c>
      <c r="AR142" s="432" t="s">
        <v>588</v>
      </c>
      <c r="AS142" s="450" t="s">
        <v>1401</v>
      </c>
      <c r="AT142" s="451" t="s">
        <v>1310</v>
      </c>
      <c r="AU142" s="452" t="s">
        <v>1311</v>
      </c>
      <c r="AV142" s="230"/>
      <c r="AW142" s="866"/>
      <c r="AX142" s="869"/>
      <c r="AY142" s="872"/>
      <c r="AZ142" s="869"/>
      <c r="BA142" s="875"/>
      <c r="BB142" s="878"/>
      <c r="BD142" s="235"/>
      <c r="BE142" s="317">
        <v>0.60000000000000009</v>
      </c>
      <c r="BF142" s="236" t="str">
        <f t="shared" ref="BF142" si="571">IF(ISERROR(IF(S140="R.INHERENTE
3","R. INHERENTE",(IF(BA140="R.RESIDUAL
3","R. RESIDUAL"," ")))),"",(IF(S140="R.INHERENTE
3","R. INHERENTE",(IF(BA140="R.RESIDUAL
3","R. RESIDUAL"," ")))))</f>
        <v xml:space="preserve"> </v>
      </c>
      <c r="BG142" s="237" t="str">
        <f t="shared" ref="BG142" si="572">IF(ISERROR(IF(S140="R.INHERENTE
8","R. INHERENTE",(IF(BA140="R.RESIDUAL
8","R. RESIDUAL"," ")))),"",(IF(S140="R.INHERENTE
8","R. INHERENTE",(IF(BA140="R.RESIDUAL
8","R. RESIDUAL"," ")))))</f>
        <v xml:space="preserve"> </v>
      </c>
      <c r="BH142" s="237" t="str">
        <f t="shared" ref="BH142" si="573">IF(ISERROR(IF(S140="R.INHERENTE
13","R. INHERENTE",(IF(BA140="R.RESIDUAL
13","R. RESIDUAL"," ")))),"",(IF(S140="R.INHERENTE
13","R. INHERENTE",(IF(BA140="R.RESIDUAL
13","R. RESIDUAL"," ")))))</f>
        <v xml:space="preserve"> </v>
      </c>
      <c r="BI142" s="238" t="str">
        <f t="shared" ref="BI142" si="574">IF(ISERROR(IF(S140="R.INHERENTE
18","R. INHERENTE",(IF(BA140="R.RESIDUAL
18","R. RESIDUAL"," ")))),"",(IF(S140="R.INHERENTE
18","R. INHERENTE",(IF(BA140="R.RESIDUAL
18","R. RESIDUAL"," ")))))</f>
        <v xml:space="preserve"> </v>
      </c>
      <c r="BJ142" s="239" t="str">
        <f t="shared" ref="BJ142" si="575">IF(ISERROR(IF(S140="R.INHERENTE
23","R. INHERENTE",(IF(BA140="R.RESIDUAL
23","R. RESIDUAL"," ")))),"",(IF(S140="R.INHERENTE
23","R. INHERENTE",(IF(BA140="R.RESIDUAL
23","R. RESIDUAL"," ")))))</f>
        <v>R. INHERENTE</v>
      </c>
      <c r="BK142" s="234"/>
      <c r="BL142" s="848"/>
      <c r="BM142" s="882"/>
      <c r="BN142" s="882"/>
      <c r="BO142" s="882"/>
      <c r="BP142" s="851"/>
      <c r="BQ142" s="845"/>
      <c r="BR142" s="314"/>
      <c r="BS142" s="921"/>
      <c r="BT142" s="1002"/>
      <c r="BU142" s="924"/>
      <c r="BV142" s="229"/>
      <c r="BW142" s="1767"/>
      <c r="BX142" s="1768"/>
      <c r="BY142" s="1769"/>
      <c r="BZ142" s="820"/>
      <c r="CA142" s="820"/>
      <c r="CB142" s="820"/>
      <c r="CC142" s="820"/>
      <c r="CD142" s="820"/>
      <c r="CE142" s="820"/>
      <c r="CF142" s="820"/>
      <c r="CG142" s="820"/>
      <c r="CH142" s="820"/>
      <c r="CI142" s="820"/>
      <c r="CJ142" s="820"/>
      <c r="CK142" s="820"/>
      <c r="CL142" s="820"/>
      <c r="CM142" s="820"/>
      <c r="CN142" s="820"/>
      <c r="CO142" s="820"/>
      <c r="CP142" s="820"/>
      <c r="CQ142" s="1774"/>
      <c r="CR142" s="249"/>
      <c r="CS142" s="1767"/>
      <c r="CT142" s="1768"/>
      <c r="CU142" s="1769"/>
      <c r="CV142" s="1010"/>
      <c r="CW142" s="960"/>
      <c r="CX142" s="959"/>
      <c r="CY142" s="960"/>
      <c r="CZ142" s="959"/>
      <c r="DA142" s="1010"/>
      <c r="DB142" s="1010"/>
      <c r="DC142" s="1010"/>
      <c r="DD142" s="1010"/>
      <c r="DE142" s="1010"/>
      <c r="DF142" s="1010"/>
      <c r="DG142" s="1010"/>
      <c r="DH142" s="1010"/>
      <c r="DI142" s="1010"/>
      <c r="DJ142" s="1010"/>
      <c r="DK142" s="1010"/>
      <c r="DL142" s="1010"/>
      <c r="DM142" s="1010"/>
      <c r="DN142" s="1010"/>
      <c r="DO142" s="1010"/>
      <c r="DP142" s="1010"/>
      <c r="DQ142" s="1774"/>
      <c r="DR142" s="246"/>
      <c r="DS142" s="420"/>
      <c r="DT142" s="421"/>
      <c r="DU142" s="421"/>
      <c r="DV142" s="422"/>
    </row>
    <row r="143" spans="2:126" ht="48.75" customHeight="1" x14ac:dyDescent="0.25">
      <c r="B143" s="1284"/>
      <c r="C143" s="890"/>
      <c r="D143" s="893"/>
      <c r="E143" s="896"/>
      <c r="F143" s="896"/>
      <c r="G143" s="896"/>
      <c r="H143" s="896"/>
      <c r="I143" s="434"/>
      <c r="J143" s="904"/>
      <c r="K143" s="896"/>
      <c r="L143" s="908"/>
      <c r="M143" s="228"/>
      <c r="N143" s="911"/>
      <c r="O143" s="896"/>
      <c r="P143" s="896"/>
      <c r="Q143" s="896"/>
      <c r="R143" s="896"/>
      <c r="S143" s="908"/>
      <c r="T143" s="228"/>
      <c r="U143" s="440"/>
      <c r="V143" s="439"/>
      <c r="W143" s="439"/>
      <c r="X143" s="825"/>
      <c r="Y143" s="826"/>
      <c r="Z143" s="825"/>
      <c r="AA143" s="826"/>
      <c r="AB143" s="825"/>
      <c r="AC143" s="826"/>
      <c r="AD143" s="825"/>
      <c r="AE143" s="826"/>
      <c r="AF143" s="825"/>
      <c r="AG143" s="826"/>
      <c r="AH143" s="330">
        <f t="shared" si="553"/>
        <v>0</v>
      </c>
      <c r="AI143" s="322"/>
      <c r="AJ143" s="323">
        <v>1</v>
      </c>
      <c r="AK143" s="827"/>
      <c r="AL143" s="828"/>
      <c r="AM143" s="829"/>
      <c r="AN143" s="830"/>
      <c r="AO143" s="827"/>
      <c r="AP143" s="828"/>
      <c r="AQ143" s="444"/>
      <c r="AR143" s="432"/>
      <c r="AS143" s="450"/>
      <c r="AT143" s="451"/>
      <c r="AU143" s="452"/>
      <c r="AV143" s="230"/>
      <c r="AW143" s="866"/>
      <c r="AX143" s="869"/>
      <c r="AY143" s="872"/>
      <c r="AZ143" s="869"/>
      <c r="BA143" s="875"/>
      <c r="BB143" s="878"/>
      <c r="BD143" s="235"/>
      <c r="BE143" s="317">
        <v>0.4</v>
      </c>
      <c r="BF143" s="240" t="str">
        <f t="shared" ref="BF143" si="576">IF(ISERROR(IF(S140="R.INHERENTE
2","R. INHERENTE",(IF(BA140="R.RESIDUAL
2","R. RESIDUAL"," ")))),"",(IF(S140="R.INHERENTE
2","R. INHERENTE",(IF(BA140="R.RESIDUAL
2","R. RESIDUAL"," ")))))</f>
        <v xml:space="preserve"> </v>
      </c>
      <c r="BG143" s="237" t="str">
        <f t="shared" ref="BG143" si="577">IF(ISERROR(IF(S140="R.INHERENTE
7","R. INHERENTE",(IF(BA140="R.RESIDUAL
7","R. RESIDUAL"," ")))),"",(IF(S140="R.INHERENTE
7","R. INHERENTE",(IF(BA140="R.RESIDUAL
7","R. RESIDUAL"," ")))))</f>
        <v xml:space="preserve"> </v>
      </c>
      <c r="BH143" s="237" t="str">
        <f t="shared" ref="BH143" si="578">IF(ISERROR(IF(S140="R.INHERENTE
12","R. INHERENTE",(IF(BA140="R.RESIDUAL
12","R. RESIDUAL"," ")))),"",(IF(S140="R.INHERENTE
12","R. INHERENTE",(IF(BA140="R.RESIDUAL
12","R. RESIDUAL"," ")))))</f>
        <v xml:space="preserve"> </v>
      </c>
      <c r="BI143" s="238" t="str">
        <f t="shared" ref="BI143" si="579">IF(ISERROR(IF(S140="R.INHERENTE
17","R. INHERENTE",(IF(BA140="R.RESIDUAL
17","R. RESIDUAL"," ")))),"",(IF(S140="R.INHERENTE
17","R. INHERENTE",(IF(BA140="R.RESIDUAL
17","R. RESIDUAL"," ")))))</f>
        <v xml:space="preserve"> </v>
      </c>
      <c r="BJ143" s="239" t="str">
        <f t="shared" ref="BJ143" si="580">IF(ISERROR(IF(S140="R.INHERENTE
22","R. INHERENTE",(IF(BA140="R.RESIDUAL
22","R. RESIDUAL"," ")))),"",(IF(S140="R.INHERENTE
22","R. INHERENTE",(IF(BA140="R.RESIDUAL
22","R. RESIDUAL"," ")))))</f>
        <v>R. RESIDUAL</v>
      </c>
      <c r="BK143" s="234"/>
      <c r="BL143" s="848"/>
      <c r="BM143" s="882"/>
      <c r="BN143" s="882"/>
      <c r="BO143" s="882"/>
      <c r="BP143" s="851"/>
      <c r="BQ143" s="845"/>
      <c r="BR143" s="314"/>
      <c r="BS143" s="921"/>
      <c r="BT143" s="1002"/>
      <c r="BU143" s="924"/>
      <c r="BV143" s="229"/>
      <c r="BW143" s="1767"/>
      <c r="BX143" s="1768"/>
      <c r="BY143" s="1769"/>
      <c r="BZ143" s="820"/>
      <c r="CA143" s="820"/>
      <c r="CB143" s="820"/>
      <c r="CC143" s="820"/>
      <c r="CD143" s="820"/>
      <c r="CE143" s="820"/>
      <c r="CF143" s="820"/>
      <c r="CG143" s="820"/>
      <c r="CH143" s="820"/>
      <c r="CI143" s="820"/>
      <c r="CJ143" s="820"/>
      <c r="CK143" s="820"/>
      <c r="CL143" s="820"/>
      <c r="CM143" s="820"/>
      <c r="CN143" s="820"/>
      <c r="CO143" s="820"/>
      <c r="CP143" s="820"/>
      <c r="CQ143" s="1774"/>
      <c r="CR143" s="249"/>
      <c r="CS143" s="1767"/>
      <c r="CT143" s="1768"/>
      <c r="CU143" s="1769"/>
      <c r="CV143" s="1010"/>
      <c r="CW143" s="960"/>
      <c r="CX143" s="959"/>
      <c r="CY143" s="960"/>
      <c r="CZ143" s="959"/>
      <c r="DA143" s="1010"/>
      <c r="DB143" s="1010"/>
      <c r="DC143" s="1010"/>
      <c r="DD143" s="1010"/>
      <c r="DE143" s="1010"/>
      <c r="DF143" s="1010"/>
      <c r="DG143" s="1010"/>
      <c r="DH143" s="1010"/>
      <c r="DI143" s="1010"/>
      <c r="DJ143" s="1010"/>
      <c r="DK143" s="1010"/>
      <c r="DL143" s="1010"/>
      <c r="DM143" s="1010"/>
      <c r="DN143" s="1010"/>
      <c r="DO143" s="1010"/>
      <c r="DP143" s="1010"/>
      <c r="DQ143" s="1774"/>
      <c r="DR143" s="246"/>
      <c r="DS143" s="420"/>
      <c r="DT143" s="421"/>
      <c r="DU143" s="421"/>
      <c r="DV143" s="422"/>
    </row>
    <row r="144" spans="2:126" ht="48.75" customHeight="1" thickBot="1" x14ac:dyDescent="0.3">
      <c r="B144" s="1285"/>
      <c r="C144" s="891"/>
      <c r="D144" s="894"/>
      <c r="E144" s="897"/>
      <c r="F144" s="897"/>
      <c r="G144" s="897"/>
      <c r="H144" s="897"/>
      <c r="I144" s="435"/>
      <c r="J144" s="905"/>
      <c r="K144" s="897"/>
      <c r="L144" s="909"/>
      <c r="M144" s="228"/>
      <c r="N144" s="912"/>
      <c r="O144" s="897"/>
      <c r="P144" s="897"/>
      <c r="Q144" s="897"/>
      <c r="R144" s="897"/>
      <c r="S144" s="909"/>
      <c r="T144" s="228"/>
      <c r="U144" s="441"/>
      <c r="V144" s="442"/>
      <c r="W144" s="442"/>
      <c r="X144" s="831"/>
      <c r="Y144" s="832"/>
      <c r="Z144" s="831"/>
      <c r="AA144" s="832"/>
      <c r="AB144" s="831"/>
      <c r="AC144" s="832"/>
      <c r="AD144" s="831"/>
      <c r="AE144" s="832"/>
      <c r="AF144" s="831"/>
      <c r="AG144" s="832"/>
      <c r="AH144" s="331">
        <f t="shared" si="553"/>
        <v>0</v>
      </c>
      <c r="AI144" s="324"/>
      <c r="AJ144" s="325"/>
      <c r="AK144" s="885"/>
      <c r="AL144" s="886"/>
      <c r="AM144" s="887"/>
      <c r="AN144" s="888"/>
      <c r="AO144" s="885"/>
      <c r="AP144" s="886"/>
      <c r="AQ144" s="445"/>
      <c r="AR144" s="472"/>
      <c r="AS144" s="453"/>
      <c r="AT144" s="454"/>
      <c r="AU144" s="455"/>
      <c r="AV144" s="230"/>
      <c r="AW144" s="867"/>
      <c r="AX144" s="870"/>
      <c r="AY144" s="873"/>
      <c r="AZ144" s="870"/>
      <c r="BA144" s="876"/>
      <c r="BB144" s="879"/>
      <c r="BD144" s="235"/>
      <c r="BE144" s="318">
        <v>0.2</v>
      </c>
      <c r="BF144" s="241" t="str">
        <f t="shared" ref="BF144" si="581">IF(ISERROR(IF(S140="R.INHERENTE
1","R. INHERENTE",(IF(BA140="R.RESIDUAL
1","R. RESIDUAL"," ")))),"",(IF(S140="R.INHERENTE
1","R. INHERENTE",(IF(BA140="R.RESIDUAL
1","R. RESIDUAL"," ")))))</f>
        <v xml:space="preserve"> </v>
      </c>
      <c r="BG144" s="242" t="str">
        <f t="shared" ref="BG144" si="582">IF(ISERROR(IF(S140="R.INHERENTE
6","R. INHERENTE",(IF(BA140="R.RESIDUAL
6","R. RESIDUAL"," ")))),"",(IF(S140="R.INHERENTE
6","R. INHERENTE",(IF(BA140="R.RESIDUAL
6","R. RESIDUAL"," ")))))</f>
        <v xml:space="preserve"> </v>
      </c>
      <c r="BH144" s="243" t="str">
        <f t="shared" ref="BH144" si="583">IF(ISERROR(IF(S140="R.INHERENTE
11","R. INHERENTE",(IF(BA140="R.RESIDUAL
11","R. RESIDUAL"," ")))),"",(IF(S140="R.INHERENTE
11","R. INHERENTE",(IF(BA140="R.RESIDUAL
11","R. RESIDUAL"," ")))))</f>
        <v xml:space="preserve"> </v>
      </c>
      <c r="BI144" s="244" t="str">
        <f t="shared" ref="BI144" si="584">IF(ISERROR(IF(S140="R.INHERENTE
16","R. INHERENTE",(IF(BA140="R.RESIDUAL
16","R. RESIDUAL"," ")))),"",(IF(S140="R.INHERENTE
16","R. INHERENTE",(IF(BA140="R.RESIDUAL
16","R. RESIDUAL"," ")))))</f>
        <v xml:space="preserve"> </v>
      </c>
      <c r="BJ144" s="245" t="str">
        <f t="shared" ref="BJ144" si="585">IF(ISERROR(IF(S140="R.INHERENTE
21","R. INHERENTE",(IF(BA140="R.RESIDUAL
21","R. RESIDUAL"," ")))),"",(IF(S140="R.INHERENTE
21","R. INHERENTE",(IF(BA140="R.RESIDUAL
21","R. RESIDUAL"," ")))))</f>
        <v xml:space="preserve"> </v>
      </c>
      <c r="BK144" s="234"/>
      <c r="BL144" s="849"/>
      <c r="BM144" s="883"/>
      <c r="BN144" s="883"/>
      <c r="BO144" s="883"/>
      <c r="BP144" s="852"/>
      <c r="BQ144" s="846"/>
      <c r="BR144" s="314"/>
      <c r="BS144" s="922"/>
      <c r="BT144" s="1003"/>
      <c r="BU144" s="925"/>
      <c r="BV144" s="229"/>
      <c r="BW144" s="1770"/>
      <c r="BX144" s="1771"/>
      <c r="BY144" s="1772"/>
      <c r="BZ144" s="834"/>
      <c r="CA144" s="834"/>
      <c r="CB144" s="834"/>
      <c r="CC144" s="834"/>
      <c r="CD144" s="834"/>
      <c r="CE144" s="834"/>
      <c r="CF144" s="834"/>
      <c r="CG144" s="834"/>
      <c r="CH144" s="834"/>
      <c r="CI144" s="834"/>
      <c r="CJ144" s="834"/>
      <c r="CK144" s="834"/>
      <c r="CL144" s="834"/>
      <c r="CM144" s="834"/>
      <c r="CN144" s="834"/>
      <c r="CO144" s="834"/>
      <c r="CP144" s="834"/>
      <c r="CQ144" s="1775"/>
      <c r="CR144" s="249"/>
      <c r="CS144" s="1770"/>
      <c r="CT144" s="1771"/>
      <c r="CU144" s="1772"/>
      <c r="CV144" s="1783"/>
      <c r="CW144" s="1784"/>
      <c r="CX144" s="1785"/>
      <c r="CY144" s="1784"/>
      <c r="CZ144" s="1785"/>
      <c r="DA144" s="1783"/>
      <c r="DB144" s="1783"/>
      <c r="DC144" s="1783"/>
      <c r="DD144" s="1783"/>
      <c r="DE144" s="1783"/>
      <c r="DF144" s="1783"/>
      <c r="DG144" s="1783"/>
      <c r="DH144" s="1783"/>
      <c r="DI144" s="1783"/>
      <c r="DJ144" s="1783"/>
      <c r="DK144" s="1783"/>
      <c r="DL144" s="1783"/>
      <c r="DM144" s="1783"/>
      <c r="DN144" s="1783"/>
      <c r="DO144" s="1783"/>
      <c r="DP144" s="1783"/>
      <c r="DQ144" s="1775"/>
      <c r="DR144" s="246"/>
      <c r="DS144" s="423"/>
      <c r="DT144" s="424"/>
      <c r="DU144" s="424"/>
      <c r="DV144" s="425"/>
    </row>
    <row r="145" spans="2:126" ht="18" customHeight="1" thickBot="1" x14ac:dyDescent="0.3">
      <c r="BF145" s="328">
        <v>0.2</v>
      </c>
      <c r="BG145" s="329">
        <v>0.4</v>
      </c>
      <c r="BH145" s="329">
        <v>0.60000000000000009</v>
      </c>
      <c r="BI145" s="329">
        <v>0.8</v>
      </c>
      <c r="BJ145" s="329">
        <v>1</v>
      </c>
    </row>
    <row r="146" spans="2:126" ht="48.75" customHeight="1" x14ac:dyDescent="0.25">
      <c r="B146" s="1283" t="s">
        <v>1839</v>
      </c>
      <c r="C146" s="889">
        <v>22</v>
      </c>
      <c r="D146" s="892" t="s">
        <v>946</v>
      </c>
      <c r="E146" s="895" t="s">
        <v>966</v>
      </c>
      <c r="F146" s="898" t="s">
        <v>980</v>
      </c>
      <c r="G146" s="899" t="s">
        <v>1064</v>
      </c>
      <c r="H146" s="930" t="s">
        <v>1345</v>
      </c>
      <c r="I146" s="433" t="s">
        <v>1346</v>
      </c>
      <c r="J146" s="903" t="str">
        <f>IF(G146="","",(CONCATENATE("Posibilidad de afectación ",G146," ",H146," ",I146," ",I147," ",I148," ",I149," ",I150)))</f>
        <v xml:space="preserve">Posibilidad de afectación reputacional y económica por cierre de escenarios de práctica clínica, debido al incumplimiento de requisitos normativos para ser escenario de práctica formativa y al incumplimiento del plan de mejora resultado de la autoevaluación a los escenarios de práctica.    </v>
      </c>
      <c r="K146" s="906" t="s">
        <v>803</v>
      </c>
      <c r="L146" s="907" t="s">
        <v>770</v>
      </c>
      <c r="M146" s="228"/>
      <c r="N146" s="910" t="s">
        <v>612</v>
      </c>
      <c r="O146" s="913">
        <f>IF(ISERROR(VLOOKUP($N146,Listas!$E$20:$F$24,2,FALSE)),"",(VLOOKUP($N146,Listas!$E$20:$F$24,2,FALSE)))</f>
        <v>0.4</v>
      </c>
      <c r="P146" s="914" t="str">
        <f>IF(ISERROR(VLOOKUP($O146,Listas!$E$3:$F$7,2,FALSE)),"",(VLOOKUP($O146,Listas!$E$3:$F$7,2,FALSE)))</f>
        <v>BAJA</v>
      </c>
      <c r="Q146" s="915" t="s">
        <v>571</v>
      </c>
      <c r="R146" s="914">
        <f>IF(ISERROR(VLOOKUP($Q146,Listas!$E$28:$F$35,2,FALSE)),"",(VLOOKUP($Q146,Listas!$E$28:$F$35,2,FALSE)))</f>
        <v>0.4</v>
      </c>
      <c r="S146" s="916" t="str">
        <f t="shared" ref="S146" si="586">IF(O146="","",(CONCATENATE("R.INHERENTE
",(IF(AND($O146=0.2,$R146=0.2),1,(IF(AND($O146=0.2,$R146=0.4),6,(IF(AND($O146=0.2,$R146=0.6),11,(IF(AND($O146=0.2,$R146=0.8),16,(IF(AND($O146=0.2,$R146=1),21,(IF(AND($O146=0.4,$R146=0.2),2,(IF(AND($O146=0.4,$R146=0.4),7,(IF(AND($O146=0.4,$R146=0.6),12,(IF(AND($O146=0.4,$R146=0.8),17,(IF(AND($O146=0.4,$R146=1),22,(IF(AND($O146=0.6,$R146=0.2),3,(IF(AND($O146=0.6,$R146=0.4),8,(IF(AND($O146=0.6,$R146=0.6),13,(IF(AND($O146=0.6,$R146=0.8),18,(IF(AND($O146=0.6,$R146=1),23,(IF(AND($O146=0.8,$R146=0.2),4,(IF(AND($O146=0.8,$R146=0.4),9,(IF(AND($O146=0.8,$R146=0.6),14,(IF(AND($O146=0.8,$R146=0.8),19,(IF(AND($O146=0.8,$R146=1),24,(IF(AND($O146=1,$R146=0.2),5,(IF(AND($O146=1,$R146=0.4),10,(IF(AND($O146=1,$R146=0.6),15,(IF(AND($O146=1,$R146=0.8),20,(IF(AND($O146=1,$R146=1),25,"")))))))))))))))))))))))))))))))))))))))))))))))))))))</f>
        <v>R.INHERENTE
7</v>
      </c>
      <c r="T146" s="228">
        <f>+VLOOKUP($S146,Listas!$D$112:$E$136,2,FALSE)</f>
        <v>7</v>
      </c>
      <c r="U146" s="436" t="s">
        <v>1348</v>
      </c>
      <c r="V146" s="437" t="s">
        <v>702</v>
      </c>
      <c r="W146" s="437"/>
      <c r="X146" s="859"/>
      <c r="Y146" s="860"/>
      <c r="Z146" s="859">
        <v>15</v>
      </c>
      <c r="AA146" s="860"/>
      <c r="AB146" s="859"/>
      <c r="AC146" s="860"/>
      <c r="AD146" s="859"/>
      <c r="AE146" s="860"/>
      <c r="AF146" s="859">
        <v>15</v>
      </c>
      <c r="AG146" s="860"/>
      <c r="AH146" s="348">
        <f t="shared" ref="AH146:AH150" si="587">X146+Z146+AB146+AD146+AF146</f>
        <v>30</v>
      </c>
      <c r="AI146" s="326">
        <v>0.28000000000000003</v>
      </c>
      <c r="AJ146" s="327"/>
      <c r="AK146" s="926" t="s">
        <v>39</v>
      </c>
      <c r="AL146" s="926"/>
      <c r="AM146" s="898" t="s">
        <v>563</v>
      </c>
      <c r="AN146" s="898"/>
      <c r="AO146" s="926" t="s">
        <v>189</v>
      </c>
      <c r="AP146" s="926"/>
      <c r="AQ146" s="443" t="s">
        <v>1350</v>
      </c>
      <c r="AR146" s="431" t="s">
        <v>590</v>
      </c>
      <c r="AS146" s="447" t="s">
        <v>1352</v>
      </c>
      <c r="AT146" s="448" t="s">
        <v>1353</v>
      </c>
      <c r="AU146" s="449" t="s">
        <v>1354</v>
      </c>
      <c r="AV146" s="248">
        <f t="shared" ref="AV146" si="588">+(IF(AND($AW146&gt;0,$AW146&lt;=0.2),0.2,(IF(AND($AW146&gt;0.2,$AW146&lt;=0.4),0.4,(IF(AND($AW146&gt;0.4,$AW146&lt;=0.6),0.6,(IF(AND($AW146&gt;0.6,$AW146&lt;=0.8),0.8,(IF($AW146&gt;0.8,1,""))))))))))</f>
        <v>0.2</v>
      </c>
      <c r="AW146" s="865">
        <f t="shared" ref="AW146" si="589">+MIN(AI146:AI150)</f>
        <v>0.16800000000000001</v>
      </c>
      <c r="AX146" s="868" t="str">
        <f t="shared" ref="AX146" si="590">+(IF($AV146=0.2,"MUY BAJA",(IF($AV146=0.4,"BAJA",(IF($AV146=0.6,"MEDIA",(IF($AV146=0.8,"ALTA",(IF($AV146=1,"MUY ALTA",""))))))))))</f>
        <v>MUY BAJA</v>
      </c>
      <c r="AY146" s="871">
        <f t="shared" ref="AY146" si="591">+MIN(AJ146:AJ150)</f>
        <v>0.4</v>
      </c>
      <c r="AZ146" s="868" t="str">
        <f t="shared" ref="AZ146" si="592">+(IF($BC146=0.2,"MUY BAJA",(IF($BC146=0.4,"BAJA",(IF($BC146=0.6,"MEDIA",(IF($BC146=0.8,"ALTA",(IF($BC146=1,"MUY ALTA",""))))))))))</f>
        <v>BAJA</v>
      </c>
      <c r="BA146" s="874" t="str">
        <f t="shared" ref="BA146" si="593">IF($AV146="","",(CONCATENATE("R.RESIDUAL
",(IF(AND($AV146=0.2,$BC146=0.2),1,(IF(AND($AV146=0.2,$BC146=0.4),6,(IF(AND($AV146=0.2,$BC146=0.6),11,(IF(AND($AV146=0.2,$BC146=0.8),16,(IF(AND($AV146=0.2,$BC146=1),21,(IF(AND($AV146=0.4,$BC146=0.2),2,(IF(AND($AV146=0.4,$BC146=0.4),7,(IF(AND($AV146=0.4,$BC146=0.6),12,(IF(AND($AV146=0.4,$BC146=0.8),17,(IF(AND($AV146=0.4,$BC146=1),22,(IF(AND($AV146=0.6,$BC146=0.2),3,(IF(AND($AV146=0.6,$BC146=0.4),8,(IF(AND($AV146=0.6,$BC146=0.6),13,(IF(AND($AV146=0.6,$BC146=0.8),18,(IF(AND($AV146=0.6,$BC146=1),23,(IF(AND($AV146=0.8,$BC146=0.2),4,(IF(AND($AV146=0.8,$BC146=0.4),9,(IF(AND($AV146=0.8,$BC146=0.6),14,(IF(AND($AV146=0.8,$BC146=0.8),19,(IF(AND($AV146=0.8,$BC146=1),24,(IF(AND($AV146=1,$BC146=0.2),5,(IF(AND($AV146=1,$BC146=0.4),10,(IF(AND($AV146=1,$BC146=0.6),15,(IF(AND($AV146=1,$BC146=0.8),20,(IF(AND($AV146=1,$BC146=1),25,"")))))))))))))))))))))))))))))))))))))))))))))))))))))</f>
        <v>R.RESIDUAL
6</v>
      </c>
      <c r="BB146" s="877" t="s">
        <v>581</v>
      </c>
      <c r="BC146" s="248">
        <f t="shared" ref="BC146" si="594">+(IF(AND($AY146&gt;0,$AY146&lt;=0.2),0.2,(IF(AND($AY146&gt;0.2,$AY146&lt;=0.4),0.4,(IF(AND($AY146&gt;0.4,$AY146&lt;=0.6),0.6,(IF(AND($AY146&gt;0.6,$AY146&lt;=0.8),0.8,(IF($AY146&gt;0.8,1,""))))))))))</f>
        <v>0.4</v>
      </c>
      <c r="BD146" s="230">
        <f>+VLOOKUP($BA146,Listas!$F$112:$G$136,2,FALSE)</f>
        <v>6</v>
      </c>
      <c r="BE146" s="317">
        <v>1</v>
      </c>
      <c r="BF146" s="231" t="str">
        <f t="shared" ref="BF146" si="595">IF(ISERROR(IF(S146="R.INHERENTE
5","R. INHERENTE",(IF(BA146="R.RESIDUAL
5","R. RESIDUAL"," ")))),"",(IF(S146="R.INHERENTE
5","R. INHERENTE",(IF(BA146="R.RESIDUAL
5","R. RESIDUAL"," ")))))</f>
        <v xml:space="preserve"> </v>
      </c>
      <c r="BG146" s="232" t="str">
        <f t="shared" ref="BG146" si="596">IF(ISERROR(IF(S146="R.INHERENTE
10","R. INHERENTE",(IF(BA146="R.RESIDUAL
10","R. RESIDUAL"," ")))),"",(IF(S146="R.INHERENTE
10","R. INHERENTE",(IF(BA146="R.RESIDUAL
10","R. RESIDUAL"," ")))))</f>
        <v xml:space="preserve"> </v>
      </c>
      <c r="BH146" s="232" t="str">
        <f t="shared" ref="BH146" si="597">IF(ISERROR(IF(S146="R.INHERENTE
15","R. INHERENTE",(IF(BA146="R.RESIDUAL
15","R. RESIDUAL"," ")))),"",(IF(S146="R.INHERENTE
15","R. INHERENTE",(IF(BA146="R.RESIDUAL
15","R. RESIDUAL"," ")))))</f>
        <v xml:space="preserve"> </v>
      </c>
      <c r="BI146" s="232" t="str">
        <f t="shared" ref="BI146" si="598">IF(ISERROR(IF(S146="R.INHERENTE
20","R. INHERENTE",(IF(BA146="R.RESIDUAL
20","R. RESIDUAL"," ")))),"",(IF(S146="R.INHERENTE
20","R. INHERENTE",(IF(BA146="R.RESIDUAL
20","R. RESIDUAL"," ")))))</f>
        <v xml:space="preserve"> </v>
      </c>
      <c r="BJ146" s="233" t="str">
        <f t="shared" ref="BJ146" si="599">IF(ISERROR(IF(S146="R.INHERENTE
25","R. INHERENTE",(IF(BA146="R.RESIDUAL
25","R. RESIDUAL"," ")))),"",(IF(S146="R.INHERENTE
25","R. INHERENTE",(IF(BA146="R.RESIDUAL
25","R. RESIDUAL"," ")))))</f>
        <v xml:space="preserve"> </v>
      </c>
      <c r="BK146" s="234"/>
      <c r="BL146" s="927" t="s">
        <v>43</v>
      </c>
      <c r="BM146" s="850" t="s">
        <v>43</v>
      </c>
      <c r="BN146" s="881" t="s">
        <v>43</v>
      </c>
      <c r="BO146" s="881" t="s">
        <v>43</v>
      </c>
      <c r="BP146" s="884" t="s">
        <v>43</v>
      </c>
      <c r="BQ146" s="844"/>
      <c r="BR146" s="314"/>
      <c r="BS146" s="920" t="s">
        <v>1356</v>
      </c>
      <c r="BT146" s="1001" t="s">
        <v>1357</v>
      </c>
      <c r="BU146" s="923" t="s">
        <v>1358</v>
      </c>
      <c r="BV146" s="229"/>
      <c r="BW146" s="1764" t="s">
        <v>2325</v>
      </c>
      <c r="BX146" s="1765" t="s">
        <v>2326</v>
      </c>
      <c r="BY146" s="1766" t="s">
        <v>2327</v>
      </c>
      <c r="BZ146" s="833"/>
      <c r="CA146" s="833" t="s">
        <v>189</v>
      </c>
      <c r="CB146" s="833" t="s">
        <v>189</v>
      </c>
      <c r="CC146" s="833" t="s">
        <v>189</v>
      </c>
      <c r="CD146" s="833"/>
      <c r="CE146" s="833" t="s">
        <v>189</v>
      </c>
      <c r="CF146" s="833" t="s">
        <v>189</v>
      </c>
      <c r="CG146" s="833" t="s">
        <v>189</v>
      </c>
      <c r="CH146" s="833"/>
      <c r="CI146" s="833" t="s">
        <v>39</v>
      </c>
      <c r="CJ146" s="833" t="s">
        <v>39</v>
      </c>
      <c r="CK146" s="833" t="s">
        <v>39</v>
      </c>
      <c r="CL146" s="833"/>
      <c r="CM146" s="833" t="s">
        <v>189</v>
      </c>
      <c r="CN146" s="833" t="s">
        <v>189</v>
      </c>
      <c r="CO146" s="833" t="s">
        <v>189</v>
      </c>
      <c r="CP146" s="833"/>
      <c r="CQ146" s="1773" t="s">
        <v>2328</v>
      </c>
      <c r="CR146" s="249"/>
      <c r="CS146" s="1764" t="s">
        <v>2325</v>
      </c>
      <c r="CT146" s="1765" t="s">
        <v>2326</v>
      </c>
      <c r="CU146" s="1766" t="s">
        <v>2327</v>
      </c>
      <c r="CV146" s="1780"/>
      <c r="CW146" s="1781" t="s">
        <v>39</v>
      </c>
      <c r="CX146" s="1782"/>
      <c r="CY146" s="1781"/>
      <c r="CZ146" s="1782"/>
      <c r="DA146" s="1780" t="s">
        <v>189</v>
      </c>
      <c r="DB146" s="1780" t="s">
        <v>189</v>
      </c>
      <c r="DC146" s="1780" t="s">
        <v>189</v>
      </c>
      <c r="DD146" s="1780"/>
      <c r="DE146" s="1780" t="s">
        <v>189</v>
      </c>
      <c r="DF146" s="1780" t="s">
        <v>189</v>
      </c>
      <c r="DG146" s="1780" t="s">
        <v>189</v>
      </c>
      <c r="DH146" s="1780"/>
      <c r="DI146" s="1780" t="s">
        <v>39</v>
      </c>
      <c r="DJ146" s="1780" t="s">
        <v>39</v>
      </c>
      <c r="DK146" s="1780" t="s">
        <v>39</v>
      </c>
      <c r="DL146" s="1780"/>
      <c r="DM146" s="1780" t="s">
        <v>189</v>
      </c>
      <c r="DN146" s="1780" t="s">
        <v>189</v>
      </c>
      <c r="DO146" s="1780" t="s">
        <v>189</v>
      </c>
      <c r="DP146" s="1780"/>
      <c r="DQ146" s="1773" t="s">
        <v>2334</v>
      </c>
      <c r="DR146" s="246"/>
      <c r="DS146" s="417"/>
      <c r="DT146" s="418"/>
      <c r="DU146" s="418"/>
      <c r="DV146" s="419"/>
    </row>
    <row r="147" spans="2:126" ht="48.75" customHeight="1" x14ac:dyDescent="0.25">
      <c r="B147" s="1284"/>
      <c r="C147" s="890"/>
      <c r="D147" s="893"/>
      <c r="E147" s="896"/>
      <c r="F147" s="896"/>
      <c r="G147" s="896"/>
      <c r="H147" s="896"/>
      <c r="I147" s="434" t="s">
        <v>1347</v>
      </c>
      <c r="J147" s="904"/>
      <c r="K147" s="896"/>
      <c r="L147" s="908"/>
      <c r="M147" s="228"/>
      <c r="N147" s="911"/>
      <c r="O147" s="896"/>
      <c r="P147" s="896"/>
      <c r="Q147" s="896"/>
      <c r="R147" s="896"/>
      <c r="S147" s="908"/>
      <c r="T147" s="228"/>
      <c r="U147" s="438" t="s">
        <v>1349</v>
      </c>
      <c r="V147" s="439" t="s">
        <v>702</v>
      </c>
      <c r="W147" s="439"/>
      <c r="X147" s="825">
        <v>25</v>
      </c>
      <c r="Y147" s="826"/>
      <c r="Z147" s="825"/>
      <c r="AA147" s="826"/>
      <c r="AB147" s="825"/>
      <c r="AC147" s="826"/>
      <c r="AD147" s="825"/>
      <c r="AE147" s="826"/>
      <c r="AF147" s="825">
        <v>15</v>
      </c>
      <c r="AG147" s="826"/>
      <c r="AH147" s="330">
        <f t="shared" si="587"/>
        <v>40</v>
      </c>
      <c r="AI147" s="322">
        <v>0.16800000000000001</v>
      </c>
      <c r="AJ147" s="323"/>
      <c r="AK147" s="827" t="s">
        <v>189</v>
      </c>
      <c r="AL147" s="828"/>
      <c r="AM147" s="829" t="s">
        <v>563</v>
      </c>
      <c r="AN147" s="830"/>
      <c r="AO147" s="827" t="s">
        <v>189</v>
      </c>
      <c r="AP147" s="828"/>
      <c r="AQ147" s="444" t="s">
        <v>1351</v>
      </c>
      <c r="AR147" s="432" t="s">
        <v>588</v>
      </c>
      <c r="AS147" s="450" t="s">
        <v>1355</v>
      </c>
      <c r="AT147" s="451" t="s">
        <v>1353</v>
      </c>
      <c r="AU147" s="452" t="s">
        <v>1354</v>
      </c>
      <c r="AV147" s="230"/>
      <c r="AW147" s="866"/>
      <c r="AX147" s="869"/>
      <c r="AY147" s="872"/>
      <c r="AZ147" s="869"/>
      <c r="BA147" s="875"/>
      <c r="BB147" s="878"/>
      <c r="BD147" s="235"/>
      <c r="BE147" s="317">
        <v>0.8</v>
      </c>
      <c r="BF147" s="236" t="str">
        <f t="shared" ref="BF147" si="600">IF(ISERROR(IF(S146="R.INHERENTE
4","R. INHERENTE",(IF(BA146="R.RESIDUAL
4","R. RESIDUAL"," ")))),"",(IF(S146="R.INHERENTE
4","R. INHERENTE",(IF(BA146="R.RESIDUAL
4","R. RESIDUAL"," ")))))</f>
        <v xml:space="preserve"> </v>
      </c>
      <c r="BG147" s="237" t="str">
        <f t="shared" ref="BG147" si="601">IF(ISERROR(IF(S146="R.INHERENTE
9","R. INHERENTE",(IF(BA146="R.RESIDUAL
9","R. RESIDUAL"," ")))),"",(IF(S146="R.INHERENTE
9","R. INHERENTE",(IF(BA146="R.RESIDUAL
9","R. RESIDUAL"," ")))))</f>
        <v xml:space="preserve"> </v>
      </c>
      <c r="BH147" s="238" t="str">
        <f t="shared" ref="BH147" si="602">IF(ISERROR(IF(S146="R.INHERENTE
14","R. INHERENTE",(IF(BA146="R.RESIDUAL
14","R. RESIDUAL"," ")))),"",(IF(S146="R.INHERENTE
14","R. INHERENTE",(IF(BA146="R.RESIDUAL
14","R. RESIDUAL"," ")))))</f>
        <v xml:space="preserve"> </v>
      </c>
      <c r="BI147" s="238" t="str">
        <f t="shared" ref="BI147" si="603">IF(ISERROR(IF(S146="R.INHERENTE
19","R. INHERENTE",(IF(BA146="R.RESIDUAL
19","R. RESIDUAL"," ")))),"",(IF(S146="R.INHERENTE
19","R. INHERENTE",(IF(BA146="R.RESIDUAL
19","R. RESIDUAL"," ")))))</f>
        <v xml:space="preserve"> </v>
      </c>
      <c r="BJ147" s="239" t="str">
        <f t="shared" ref="BJ147" si="604">IF(ISERROR(IF(S146="R.INHERENTE
24","R. INHERENTE",(IF(BA146="R.RESIDUAL
24","R. RESIDUAL"," ")))),"",(IF(S146="R.INHERENTE
24","R. INHERENTE",(IF(BA146="R.RESIDUAL
24","R. RESIDUAL"," ")))))</f>
        <v xml:space="preserve"> </v>
      </c>
      <c r="BK147" s="234"/>
      <c r="BL147" s="928"/>
      <c r="BM147" s="882"/>
      <c r="BN147" s="882"/>
      <c r="BO147" s="882"/>
      <c r="BP147" s="851"/>
      <c r="BQ147" s="845"/>
      <c r="BR147" s="314"/>
      <c r="BS147" s="921"/>
      <c r="BT147" s="1002"/>
      <c r="BU147" s="924"/>
      <c r="BV147" s="229"/>
      <c r="BW147" s="1767"/>
      <c r="BX147" s="1768"/>
      <c r="BY147" s="1769"/>
      <c r="BZ147" s="820"/>
      <c r="CA147" s="820"/>
      <c r="CB147" s="820"/>
      <c r="CC147" s="820"/>
      <c r="CD147" s="820"/>
      <c r="CE147" s="820"/>
      <c r="CF147" s="820"/>
      <c r="CG147" s="820"/>
      <c r="CH147" s="820"/>
      <c r="CI147" s="820"/>
      <c r="CJ147" s="820"/>
      <c r="CK147" s="820"/>
      <c r="CL147" s="820"/>
      <c r="CM147" s="820"/>
      <c r="CN147" s="820"/>
      <c r="CO147" s="820"/>
      <c r="CP147" s="820"/>
      <c r="CQ147" s="1774"/>
      <c r="CR147" s="249"/>
      <c r="CS147" s="1767"/>
      <c r="CT147" s="1768"/>
      <c r="CU147" s="1769"/>
      <c r="CV147" s="1010"/>
      <c r="CW147" s="960"/>
      <c r="CX147" s="959"/>
      <c r="CY147" s="960"/>
      <c r="CZ147" s="959"/>
      <c r="DA147" s="1010"/>
      <c r="DB147" s="1010"/>
      <c r="DC147" s="1010"/>
      <c r="DD147" s="1010"/>
      <c r="DE147" s="1010"/>
      <c r="DF147" s="1010"/>
      <c r="DG147" s="1010"/>
      <c r="DH147" s="1010"/>
      <c r="DI147" s="1010"/>
      <c r="DJ147" s="1010"/>
      <c r="DK147" s="1010"/>
      <c r="DL147" s="1010"/>
      <c r="DM147" s="1010"/>
      <c r="DN147" s="1010"/>
      <c r="DO147" s="1010"/>
      <c r="DP147" s="1010"/>
      <c r="DQ147" s="1774"/>
      <c r="DR147" s="246"/>
      <c r="DS147" s="420"/>
      <c r="DT147" s="421"/>
      <c r="DU147" s="421"/>
      <c r="DV147" s="422"/>
    </row>
    <row r="148" spans="2:126" ht="48.75" customHeight="1" x14ac:dyDescent="0.25">
      <c r="B148" s="1284"/>
      <c r="C148" s="890"/>
      <c r="D148" s="893"/>
      <c r="E148" s="896"/>
      <c r="F148" s="896"/>
      <c r="G148" s="896"/>
      <c r="H148" s="896"/>
      <c r="I148" s="434"/>
      <c r="J148" s="904"/>
      <c r="K148" s="896"/>
      <c r="L148" s="908"/>
      <c r="M148" s="228"/>
      <c r="N148" s="911"/>
      <c r="O148" s="896"/>
      <c r="P148" s="896"/>
      <c r="Q148" s="896"/>
      <c r="R148" s="896"/>
      <c r="S148" s="908"/>
      <c r="T148" s="228"/>
      <c r="U148" s="438"/>
      <c r="V148" s="439"/>
      <c r="W148" s="439"/>
      <c r="X148" s="825"/>
      <c r="Y148" s="826"/>
      <c r="Z148" s="825"/>
      <c r="AA148" s="826"/>
      <c r="AB148" s="825"/>
      <c r="AC148" s="826"/>
      <c r="AD148" s="825"/>
      <c r="AE148" s="826"/>
      <c r="AF148" s="825"/>
      <c r="AG148" s="826"/>
      <c r="AH148" s="330">
        <f t="shared" si="587"/>
        <v>0</v>
      </c>
      <c r="AI148" s="322"/>
      <c r="AJ148" s="323">
        <v>0.4</v>
      </c>
      <c r="AK148" s="827"/>
      <c r="AL148" s="828"/>
      <c r="AM148" s="829"/>
      <c r="AN148" s="830"/>
      <c r="AO148" s="827"/>
      <c r="AP148" s="828"/>
      <c r="AQ148" s="444"/>
      <c r="AR148" s="432"/>
      <c r="AS148" s="450"/>
      <c r="AT148" s="451"/>
      <c r="AU148" s="452"/>
      <c r="AV148" s="230"/>
      <c r="AW148" s="866"/>
      <c r="AX148" s="869"/>
      <c r="AY148" s="872"/>
      <c r="AZ148" s="869"/>
      <c r="BA148" s="875"/>
      <c r="BB148" s="878"/>
      <c r="BD148" s="235"/>
      <c r="BE148" s="317">
        <v>0.60000000000000009</v>
      </c>
      <c r="BF148" s="236" t="str">
        <f t="shared" ref="BF148" si="605">IF(ISERROR(IF(S146="R.INHERENTE
3","R. INHERENTE",(IF(BA146="R.RESIDUAL
3","R. RESIDUAL"," ")))),"",(IF(S146="R.INHERENTE
3","R. INHERENTE",(IF(BA146="R.RESIDUAL
3","R. RESIDUAL"," ")))))</f>
        <v xml:space="preserve"> </v>
      </c>
      <c r="BG148" s="237" t="str">
        <f t="shared" ref="BG148" si="606">IF(ISERROR(IF(S146="R.INHERENTE
8","R. INHERENTE",(IF(BA146="R.RESIDUAL
8","R. RESIDUAL"," ")))),"",(IF(S146="R.INHERENTE
8","R. INHERENTE",(IF(BA146="R.RESIDUAL
8","R. RESIDUAL"," ")))))</f>
        <v xml:space="preserve"> </v>
      </c>
      <c r="BH148" s="237" t="str">
        <f t="shared" ref="BH148" si="607">IF(ISERROR(IF(S146="R.INHERENTE
13","R. INHERENTE",(IF(BA146="R.RESIDUAL
13","R. RESIDUAL"," ")))),"",(IF(S146="R.INHERENTE
13","R. INHERENTE",(IF(BA146="R.RESIDUAL
13","R. RESIDUAL"," ")))))</f>
        <v xml:space="preserve"> </v>
      </c>
      <c r="BI148" s="238" t="str">
        <f t="shared" ref="BI148" si="608">IF(ISERROR(IF(S146="R.INHERENTE
18","R. INHERENTE",(IF(BA146="R.RESIDUAL
18","R. RESIDUAL"," ")))),"",(IF(S146="R.INHERENTE
18","R. INHERENTE",(IF(BA146="R.RESIDUAL
18","R. RESIDUAL"," ")))))</f>
        <v xml:space="preserve"> </v>
      </c>
      <c r="BJ148" s="239" t="str">
        <f t="shared" ref="BJ148" si="609">IF(ISERROR(IF(S146="R.INHERENTE
23","R. INHERENTE",(IF(BA146="R.RESIDUAL
23","R. RESIDUAL"," ")))),"",(IF(S146="R.INHERENTE
23","R. INHERENTE",(IF(BA146="R.RESIDUAL
23","R. RESIDUAL"," ")))))</f>
        <v xml:space="preserve"> </v>
      </c>
      <c r="BK148" s="234"/>
      <c r="BL148" s="928"/>
      <c r="BM148" s="882"/>
      <c r="BN148" s="882"/>
      <c r="BO148" s="882"/>
      <c r="BP148" s="851"/>
      <c r="BQ148" s="845"/>
      <c r="BR148" s="314"/>
      <c r="BS148" s="921"/>
      <c r="BT148" s="1002"/>
      <c r="BU148" s="924"/>
      <c r="BV148" s="229"/>
      <c r="BW148" s="1767"/>
      <c r="BX148" s="1768"/>
      <c r="BY148" s="1769"/>
      <c r="BZ148" s="820"/>
      <c r="CA148" s="820"/>
      <c r="CB148" s="820"/>
      <c r="CC148" s="820"/>
      <c r="CD148" s="820"/>
      <c r="CE148" s="820"/>
      <c r="CF148" s="820"/>
      <c r="CG148" s="820"/>
      <c r="CH148" s="820"/>
      <c r="CI148" s="820"/>
      <c r="CJ148" s="820"/>
      <c r="CK148" s="820"/>
      <c r="CL148" s="820"/>
      <c r="CM148" s="820"/>
      <c r="CN148" s="820"/>
      <c r="CO148" s="820"/>
      <c r="CP148" s="820"/>
      <c r="CQ148" s="1774"/>
      <c r="CR148" s="249"/>
      <c r="CS148" s="1767"/>
      <c r="CT148" s="1768"/>
      <c r="CU148" s="1769"/>
      <c r="CV148" s="1010"/>
      <c r="CW148" s="960"/>
      <c r="CX148" s="959"/>
      <c r="CY148" s="960"/>
      <c r="CZ148" s="959"/>
      <c r="DA148" s="1010"/>
      <c r="DB148" s="1010"/>
      <c r="DC148" s="1010"/>
      <c r="DD148" s="1010"/>
      <c r="DE148" s="1010"/>
      <c r="DF148" s="1010"/>
      <c r="DG148" s="1010"/>
      <c r="DH148" s="1010"/>
      <c r="DI148" s="1010"/>
      <c r="DJ148" s="1010"/>
      <c r="DK148" s="1010"/>
      <c r="DL148" s="1010"/>
      <c r="DM148" s="1010"/>
      <c r="DN148" s="1010"/>
      <c r="DO148" s="1010"/>
      <c r="DP148" s="1010"/>
      <c r="DQ148" s="1774"/>
      <c r="DR148" s="246"/>
      <c r="DS148" s="420"/>
      <c r="DT148" s="421"/>
      <c r="DU148" s="421"/>
      <c r="DV148" s="422"/>
    </row>
    <row r="149" spans="2:126" ht="48.75" customHeight="1" x14ac:dyDescent="0.25">
      <c r="B149" s="1284"/>
      <c r="C149" s="890"/>
      <c r="D149" s="893"/>
      <c r="E149" s="896"/>
      <c r="F149" s="896"/>
      <c r="G149" s="896"/>
      <c r="H149" s="896"/>
      <c r="I149" s="434"/>
      <c r="J149" s="904"/>
      <c r="K149" s="896"/>
      <c r="L149" s="908"/>
      <c r="M149" s="228"/>
      <c r="N149" s="911"/>
      <c r="O149" s="896"/>
      <c r="P149" s="896"/>
      <c r="Q149" s="896"/>
      <c r="R149" s="896"/>
      <c r="S149" s="908"/>
      <c r="T149" s="228"/>
      <c r="U149" s="440"/>
      <c r="V149" s="439"/>
      <c r="W149" s="439"/>
      <c r="X149" s="825"/>
      <c r="Y149" s="826"/>
      <c r="Z149" s="825"/>
      <c r="AA149" s="826"/>
      <c r="AB149" s="825"/>
      <c r="AC149" s="826"/>
      <c r="AD149" s="825"/>
      <c r="AE149" s="826"/>
      <c r="AF149" s="825"/>
      <c r="AG149" s="826"/>
      <c r="AH149" s="330">
        <f t="shared" si="587"/>
        <v>0</v>
      </c>
      <c r="AI149" s="322"/>
      <c r="AJ149" s="323"/>
      <c r="AK149" s="827"/>
      <c r="AL149" s="828"/>
      <c r="AM149" s="829"/>
      <c r="AN149" s="830"/>
      <c r="AO149" s="827"/>
      <c r="AP149" s="828"/>
      <c r="AQ149" s="444"/>
      <c r="AR149" s="432"/>
      <c r="AS149" s="450"/>
      <c r="AT149" s="451"/>
      <c r="AU149" s="452"/>
      <c r="AV149" s="230"/>
      <c r="AW149" s="866"/>
      <c r="AX149" s="869"/>
      <c r="AY149" s="872"/>
      <c r="AZ149" s="869"/>
      <c r="BA149" s="875"/>
      <c r="BB149" s="878"/>
      <c r="BD149" s="235"/>
      <c r="BE149" s="317">
        <v>0.4</v>
      </c>
      <c r="BF149" s="240" t="str">
        <f t="shared" ref="BF149" si="610">IF(ISERROR(IF(S146="R.INHERENTE
2","R. INHERENTE",(IF(BA146="R.RESIDUAL
2","R. RESIDUAL"," ")))),"",(IF(S146="R.INHERENTE
2","R. INHERENTE",(IF(BA146="R.RESIDUAL
2","R. RESIDUAL"," ")))))</f>
        <v xml:space="preserve"> </v>
      </c>
      <c r="BG149" s="237" t="str">
        <f t="shared" ref="BG149" si="611">IF(ISERROR(IF(S146="R.INHERENTE
7","R. INHERENTE",(IF(BA146="R.RESIDUAL
7","R. RESIDUAL"," ")))),"",(IF(S146="R.INHERENTE
7","R. INHERENTE",(IF(BA146="R.RESIDUAL
7","R. RESIDUAL"," ")))))</f>
        <v>R. INHERENTE</v>
      </c>
      <c r="BH149" s="237" t="str">
        <f t="shared" ref="BH149" si="612">IF(ISERROR(IF(S146="R.INHERENTE
12","R. INHERENTE",(IF(BA146="R.RESIDUAL
12","R. RESIDUAL"," ")))),"",(IF(S146="R.INHERENTE
12","R. INHERENTE",(IF(BA146="R.RESIDUAL
12","R. RESIDUAL"," ")))))</f>
        <v xml:space="preserve"> </v>
      </c>
      <c r="BI149" s="238" t="str">
        <f t="shared" ref="BI149" si="613">IF(ISERROR(IF(S146="R.INHERENTE
17","R. INHERENTE",(IF(BA146="R.RESIDUAL
17","R. RESIDUAL"," ")))),"",(IF(S146="R.INHERENTE
17","R. INHERENTE",(IF(BA146="R.RESIDUAL
17","R. RESIDUAL"," ")))))</f>
        <v xml:space="preserve"> </v>
      </c>
      <c r="BJ149" s="239" t="str">
        <f t="shared" ref="BJ149" si="614">IF(ISERROR(IF(S146="R.INHERENTE
22","R. INHERENTE",(IF(BA146="R.RESIDUAL
22","R. RESIDUAL"," ")))),"",(IF(S146="R.INHERENTE
22","R. INHERENTE",(IF(BA146="R.RESIDUAL
22","R. RESIDUAL"," ")))))</f>
        <v xml:space="preserve"> </v>
      </c>
      <c r="BK149" s="234"/>
      <c r="BL149" s="928"/>
      <c r="BM149" s="882"/>
      <c r="BN149" s="882"/>
      <c r="BO149" s="882"/>
      <c r="BP149" s="851"/>
      <c r="BQ149" s="845"/>
      <c r="BR149" s="314"/>
      <c r="BS149" s="921"/>
      <c r="BT149" s="1002"/>
      <c r="BU149" s="924"/>
      <c r="BV149" s="229"/>
      <c r="BW149" s="1767"/>
      <c r="BX149" s="1768"/>
      <c r="BY149" s="1769"/>
      <c r="BZ149" s="820"/>
      <c r="CA149" s="820"/>
      <c r="CB149" s="820"/>
      <c r="CC149" s="820"/>
      <c r="CD149" s="820"/>
      <c r="CE149" s="820"/>
      <c r="CF149" s="820"/>
      <c r="CG149" s="820"/>
      <c r="CH149" s="820"/>
      <c r="CI149" s="820"/>
      <c r="CJ149" s="820"/>
      <c r="CK149" s="820"/>
      <c r="CL149" s="820"/>
      <c r="CM149" s="820"/>
      <c r="CN149" s="820"/>
      <c r="CO149" s="820"/>
      <c r="CP149" s="820"/>
      <c r="CQ149" s="1774"/>
      <c r="CR149" s="249"/>
      <c r="CS149" s="1767"/>
      <c r="CT149" s="1768"/>
      <c r="CU149" s="1769"/>
      <c r="CV149" s="1010"/>
      <c r="CW149" s="960"/>
      <c r="CX149" s="959"/>
      <c r="CY149" s="960"/>
      <c r="CZ149" s="959"/>
      <c r="DA149" s="1010"/>
      <c r="DB149" s="1010"/>
      <c r="DC149" s="1010"/>
      <c r="DD149" s="1010"/>
      <c r="DE149" s="1010"/>
      <c r="DF149" s="1010"/>
      <c r="DG149" s="1010"/>
      <c r="DH149" s="1010"/>
      <c r="DI149" s="1010"/>
      <c r="DJ149" s="1010"/>
      <c r="DK149" s="1010"/>
      <c r="DL149" s="1010"/>
      <c r="DM149" s="1010"/>
      <c r="DN149" s="1010"/>
      <c r="DO149" s="1010"/>
      <c r="DP149" s="1010"/>
      <c r="DQ149" s="1774"/>
      <c r="DR149" s="246"/>
      <c r="DS149" s="420"/>
      <c r="DT149" s="421"/>
      <c r="DU149" s="421"/>
      <c r="DV149" s="422"/>
    </row>
    <row r="150" spans="2:126" ht="48.75" customHeight="1" thickBot="1" x14ac:dyDescent="0.3">
      <c r="B150" s="1285"/>
      <c r="C150" s="891"/>
      <c r="D150" s="894"/>
      <c r="E150" s="897"/>
      <c r="F150" s="897"/>
      <c r="G150" s="897"/>
      <c r="H150" s="897"/>
      <c r="I150" s="435"/>
      <c r="J150" s="905"/>
      <c r="K150" s="897"/>
      <c r="L150" s="909"/>
      <c r="M150" s="228"/>
      <c r="N150" s="912"/>
      <c r="O150" s="897"/>
      <c r="P150" s="897"/>
      <c r="Q150" s="897"/>
      <c r="R150" s="897"/>
      <c r="S150" s="909"/>
      <c r="T150" s="228"/>
      <c r="U150" s="441"/>
      <c r="V150" s="442"/>
      <c r="W150" s="442"/>
      <c r="X150" s="831"/>
      <c r="Y150" s="832"/>
      <c r="Z150" s="831"/>
      <c r="AA150" s="832"/>
      <c r="AB150" s="831"/>
      <c r="AC150" s="832"/>
      <c r="AD150" s="831"/>
      <c r="AE150" s="832"/>
      <c r="AF150" s="831"/>
      <c r="AG150" s="832"/>
      <c r="AH150" s="331">
        <f t="shared" si="587"/>
        <v>0</v>
      </c>
      <c r="AI150" s="324"/>
      <c r="AJ150" s="325"/>
      <c r="AK150" s="885"/>
      <c r="AL150" s="886"/>
      <c r="AM150" s="887"/>
      <c r="AN150" s="888"/>
      <c r="AO150" s="885"/>
      <c r="AP150" s="886"/>
      <c r="AQ150" s="445"/>
      <c r="AR150" s="472"/>
      <c r="AS150" s="453"/>
      <c r="AT150" s="454"/>
      <c r="AU150" s="455"/>
      <c r="AV150" s="230"/>
      <c r="AW150" s="867"/>
      <c r="AX150" s="870"/>
      <c r="AY150" s="873"/>
      <c r="AZ150" s="870"/>
      <c r="BA150" s="876"/>
      <c r="BB150" s="879"/>
      <c r="BD150" s="235"/>
      <c r="BE150" s="318">
        <v>0.2</v>
      </c>
      <c r="BF150" s="241" t="str">
        <f t="shared" ref="BF150" si="615">IF(ISERROR(IF(S146="R.INHERENTE
1","R. INHERENTE",(IF(BA146="R.RESIDUAL
1","R. RESIDUAL"," ")))),"",(IF(S146="R.INHERENTE
1","R. INHERENTE",(IF(BA146="R.RESIDUAL
1","R. RESIDUAL"," ")))))</f>
        <v xml:space="preserve"> </v>
      </c>
      <c r="BG150" s="242" t="str">
        <f t="shared" ref="BG150" si="616">IF(ISERROR(IF(S146="R.INHERENTE
6","R. INHERENTE",(IF(BA146="R.RESIDUAL
6","R. RESIDUAL"," ")))),"",(IF(S146="R.INHERENTE
6","R. INHERENTE",(IF(BA146="R.RESIDUAL
6","R. RESIDUAL"," ")))))</f>
        <v>R. RESIDUAL</v>
      </c>
      <c r="BH150" s="243" t="str">
        <f t="shared" ref="BH150" si="617">IF(ISERROR(IF(S146="R.INHERENTE
11","R. INHERENTE",(IF(BA146="R.RESIDUAL
11","R. RESIDUAL"," ")))),"",(IF(S146="R.INHERENTE
11","R. INHERENTE",(IF(BA146="R.RESIDUAL
11","R. RESIDUAL"," ")))))</f>
        <v xml:space="preserve"> </v>
      </c>
      <c r="BI150" s="244" t="str">
        <f t="shared" ref="BI150" si="618">IF(ISERROR(IF(S146="R.INHERENTE
16","R. INHERENTE",(IF(BA146="R.RESIDUAL
16","R. RESIDUAL"," ")))),"",(IF(S146="R.INHERENTE
16","R. INHERENTE",(IF(BA146="R.RESIDUAL
16","R. RESIDUAL"," ")))))</f>
        <v xml:space="preserve"> </v>
      </c>
      <c r="BJ150" s="245" t="str">
        <f t="shared" ref="BJ150" si="619">IF(ISERROR(IF(S146="R.INHERENTE
21","R. INHERENTE",(IF(BA146="R.RESIDUAL
21","R. RESIDUAL"," ")))),"",(IF(S146="R.INHERENTE
21","R. INHERENTE",(IF(BA146="R.RESIDUAL
21","R. RESIDUAL"," ")))))</f>
        <v xml:space="preserve"> </v>
      </c>
      <c r="BK150" s="234"/>
      <c r="BL150" s="929"/>
      <c r="BM150" s="883"/>
      <c r="BN150" s="883"/>
      <c r="BO150" s="883"/>
      <c r="BP150" s="852"/>
      <c r="BQ150" s="846"/>
      <c r="BR150" s="314"/>
      <c r="BS150" s="922"/>
      <c r="BT150" s="1003"/>
      <c r="BU150" s="925"/>
      <c r="BV150" s="229"/>
      <c r="BW150" s="1770"/>
      <c r="BX150" s="1771"/>
      <c r="BY150" s="1772"/>
      <c r="BZ150" s="834"/>
      <c r="CA150" s="834"/>
      <c r="CB150" s="834"/>
      <c r="CC150" s="834"/>
      <c r="CD150" s="834"/>
      <c r="CE150" s="834"/>
      <c r="CF150" s="834"/>
      <c r="CG150" s="834"/>
      <c r="CH150" s="834"/>
      <c r="CI150" s="834"/>
      <c r="CJ150" s="834"/>
      <c r="CK150" s="834"/>
      <c r="CL150" s="834"/>
      <c r="CM150" s="834"/>
      <c r="CN150" s="834"/>
      <c r="CO150" s="834"/>
      <c r="CP150" s="834"/>
      <c r="CQ150" s="1775"/>
      <c r="CR150" s="249"/>
      <c r="CS150" s="1770"/>
      <c r="CT150" s="1771"/>
      <c r="CU150" s="1772"/>
      <c r="CV150" s="1783"/>
      <c r="CW150" s="1784"/>
      <c r="CX150" s="1785"/>
      <c r="CY150" s="1784"/>
      <c r="CZ150" s="1785"/>
      <c r="DA150" s="1783"/>
      <c r="DB150" s="1783"/>
      <c r="DC150" s="1783"/>
      <c r="DD150" s="1783"/>
      <c r="DE150" s="1783"/>
      <c r="DF150" s="1783"/>
      <c r="DG150" s="1783"/>
      <c r="DH150" s="1783"/>
      <c r="DI150" s="1783"/>
      <c r="DJ150" s="1783"/>
      <c r="DK150" s="1783"/>
      <c r="DL150" s="1783"/>
      <c r="DM150" s="1783"/>
      <c r="DN150" s="1783"/>
      <c r="DO150" s="1783"/>
      <c r="DP150" s="1783"/>
      <c r="DQ150" s="1775"/>
      <c r="DR150" s="246"/>
      <c r="DS150" s="423"/>
      <c r="DT150" s="424"/>
      <c r="DU150" s="424"/>
      <c r="DV150" s="425"/>
    </row>
    <row r="151" spans="2:126" ht="18" customHeight="1" thickBot="1" x14ac:dyDescent="0.3">
      <c r="BF151" s="328">
        <v>0.2</v>
      </c>
      <c r="BG151" s="329">
        <v>0.4</v>
      </c>
      <c r="BH151" s="329">
        <v>0.60000000000000009</v>
      </c>
      <c r="BI151" s="329">
        <v>0.8</v>
      </c>
      <c r="BJ151" s="329">
        <v>1</v>
      </c>
    </row>
    <row r="152" spans="2:126" ht="48.75" customHeight="1" x14ac:dyDescent="0.25">
      <c r="B152" s="1283" t="s">
        <v>1839</v>
      </c>
      <c r="C152" s="889">
        <v>23</v>
      </c>
      <c r="D152" s="892" t="s">
        <v>946</v>
      </c>
      <c r="E152" s="895" t="s">
        <v>966</v>
      </c>
      <c r="F152" s="898" t="s">
        <v>980</v>
      </c>
      <c r="G152" s="899" t="s">
        <v>1064</v>
      </c>
      <c r="H152" s="930" t="s">
        <v>1359</v>
      </c>
      <c r="I152" s="433" t="s">
        <v>1360</v>
      </c>
      <c r="J152" s="903" t="str">
        <f>IF(G152="","",(CONCATENATE("Posibilidad de afectación ",G152," ",H152," ",I152," ",I153," ",I154," ",I155," ",I156)))</f>
        <v xml:space="preserve">Posibilidad de afectación reputacional y económica por incumplimiento de las Buenas Prácticas Clínicas, debido a insuficiente capacitación a colaboradores involucrados en las diferentes etapas de investigación  y al incumplimiento de requisitos para la certificación de la Institución en Buenas Prácticas Clínicas del INVIMA.   </v>
      </c>
      <c r="K152" s="906" t="s">
        <v>268</v>
      </c>
      <c r="L152" s="907" t="s">
        <v>770</v>
      </c>
      <c r="M152" s="228"/>
      <c r="N152" s="910" t="s">
        <v>611</v>
      </c>
      <c r="O152" s="913">
        <f>IF(ISERROR(VLOOKUP($N152,Listas!$E$20:$F$24,2,FALSE)),"",(VLOOKUP($N152,Listas!$E$20:$F$24,2,FALSE)))</f>
        <v>0.6</v>
      </c>
      <c r="P152" s="914" t="str">
        <f>IF(ISERROR(VLOOKUP($O152,Listas!$E$3:$F$7,2,FALSE)),"",(VLOOKUP($O152,Listas!$E$3:$F$7,2,FALSE)))</f>
        <v>MEDIA</v>
      </c>
      <c r="Q152" s="915" t="s">
        <v>569</v>
      </c>
      <c r="R152" s="914">
        <f>IF(ISERROR(VLOOKUP($Q152,Listas!$E$28:$F$35,2,FALSE)),"",(VLOOKUP($Q152,Listas!$E$28:$F$35,2,FALSE)))</f>
        <v>0.6</v>
      </c>
      <c r="S152" s="916" t="str">
        <f t="shared" ref="S152" si="620">IF(O152="","",(CONCATENATE("R.INHERENTE
",(IF(AND($O152=0.2,$R152=0.2),1,(IF(AND($O152=0.2,$R152=0.4),6,(IF(AND($O152=0.2,$R152=0.6),11,(IF(AND($O152=0.2,$R152=0.8),16,(IF(AND($O152=0.2,$R152=1),21,(IF(AND($O152=0.4,$R152=0.2),2,(IF(AND($O152=0.4,$R152=0.4),7,(IF(AND($O152=0.4,$R152=0.6),12,(IF(AND($O152=0.4,$R152=0.8),17,(IF(AND($O152=0.4,$R152=1),22,(IF(AND($O152=0.6,$R152=0.2),3,(IF(AND($O152=0.6,$R152=0.4),8,(IF(AND($O152=0.6,$R152=0.6),13,(IF(AND($O152=0.6,$R152=0.8),18,(IF(AND($O152=0.6,$R152=1),23,(IF(AND($O152=0.8,$R152=0.2),4,(IF(AND($O152=0.8,$R152=0.4),9,(IF(AND($O152=0.8,$R152=0.6),14,(IF(AND($O152=0.8,$R152=0.8),19,(IF(AND($O152=0.8,$R152=1),24,(IF(AND($O152=1,$R152=0.2),5,(IF(AND($O152=1,$R152=0.4),10,(IF(AND($O152=1,$R152=0.6),15,(IF(AND($O152=1,$R152=0.8),20,(IF(AND($O152=1,$R152=1),25,"")))))))))))))))))))))))))))))))))))))))))))))))))))))</f>
        <v>R.INHERENTE
13</v>
      </c>
      <c r="T152" s="228">
        <f>+VLOOKUP($S152,Listas!$D$112:$E$136,2,FALSE)</f>
        <v>13</v>
      </c>
      <c r="U152" s="436" t="s">
        <v>1362</v>
      </c>
      <c r="V152" s="437" t="s">
        <v>702</v>
      </c>
      <c r="W152" s="437"/>
      <c r="X152" s="859">
        <v>25</v>
      </c>
      <c r="Y152" s="860"/>
      <c r="Z152" s="859"/>
      <c r="AA152" s="860"/>
      <c r="AB152" s="859"/>
      <c r="AC152" s="860"/>
      <c r="AD152" s="859"/>
      <c r="AE152" s="860"/>
      <c r="AF152" s="859">
        <v>15</v>
      </c>
      <c r="AG152" s="860"/>
      <c r="AH152" s="348">
        <f t="shared" ref="AH152:AH156" si="621">X152+Z152+AB152+AD152+AF152</f>
        <v>40</v>
      </c>
      <c r="AI152" s="326">
        <v>0.36</v>
      </c>
      <c r="AJ152" s="327"/>
      <c r="AK152" s="926" t="s">
        <v>39</v>
      </c>
      <c r="AL152" s="926"/>
      <c r="AM152" s="898" t="s">
        <v>563</v>
      </c>
      <c r="AN152" s="898"/>
      <c r="AO152" s="926" t="s">
        <v>189</v>
      </c>
      <c r="AP152" s="926"/>
      <c r="AQ152" s="443" t="s">
        <v>1364</v>
      </c>
      <c r="AR152" s="431" t="s">
        <v>589</v>
      </c>
      <c r="AS152" s="447" t="s">
        <v>1402</v>
      </c>
      <c r="AT152" s="448" t="s">
        <v>1366</v>
      </c>
      <c r="AU152" s="449" t="s">
        <v>1367</v>
      </c>
      <c r="AV152" s="248">
        <f t="shared" ref="AV152" si="622">+(IF(AND($AW152&gt;0,$AW152&lt;=0.2),0.2,(IF(AND($AW152&gt;0.2,$AW152&lt;=0.4),0.4,(IF(AND($AW152&gt;0.4,$AW152&lt;=0.6),0.6,(IF(AND($AW152&gt;0.6,$AW152&lt;=0.8),0.8,(IF($AW152&gt;0.8,1,""))))))))))</f>
        <v>0.4</v>
      </c>
      <c r="AW152" s="865">
        <f t="shared" ref="AW152" si="623">+MIN(AI152:AI156)</f>
        <v>0.216</v>
      </c>
      <c r="AX152" s="868" t="str">
        <f t="shared" ref="AX152" si="624">+(IF($AV152=0.2,"MUY BAJA",(IF($AV152=0.4,"BAJA",(IF($AV152=0.6,"MEDIA",(IF($AV152=0.8,"ALTA",(IF($AV152=1,"MUY ALTA",""))))))))))</f>
        <v>BAJA</v>
      </c>
      <c r="AY152" s="871">
        <f t="shared" ref="AY152" si="625">+MIN(AJ152:AJ156)</f>
        <v>0.6</v>
      </c>
      <c r="AZ152" s="868" t="str">
        <f t="shared" ref="AZ152" si="626">+(IF($BC152=0.2,"MUY BAJA",(IF($BC152=0.4,"BAJA",(IF($BC152=0.6,"MEDIA",(IF($BC152=0.8,"ALTA",(IF($BC152=1,"MUY ALTA",""))))))))))</f>
        <v>MEDIA</v>
      </c>
      <c r="BA152" s="874" t="str">
        <f t="shared" ref="BA152" si="627">IF($AV152="","",(CONCATENATE("R.RESIDUAL
",(IF(AND($AV152=0.2,$BC152=0.2),1,(IF(AND($AV152=0.2,$BC152=0.4),6,(IF(AND($AV152=0.2,$BC152=0.6),11,(IF(AND($AV152=0.2,$BC152=0.8),16,(IF(AND($AV152=0.2,$BC152=1),21,(IF(AND($AV152=0.4,$BC152=0.2),2,(IF(AND($AV152=0.4,$BC152=0.4),7,(IF(AND($AV152=0.4,$BC152=0.6),12,(IF(AND($AV152=0.4,$BC152=0.8),17,(IF(AND($AV152=0.4,$BC152=1),22,(IF(AND($AV152=0.6,$BC152=0.2),3,(IF(AND($AV152=0.6,$BC152=0.4),8,(IF(AND($AV152=0.6,$BC152=0.6),13,(IF(AND($AV152=0.6,$BC152=0.8),18,(IF(AND($AV152=0.6,$BC152=1),23,(IF(AND($AV152=0.8,$BC152=0.2),4,(IF(AND($AV152=0.8,$BC152=0.4),9,(IF(AND($AV152=0.8,$BC152=0.6),14,(IF(AND($AV152=0.8,$BC152=0.8),19,(IF(AND($AV152=0.8,$BC152=1),24,(IF(AND($AV152=1,$BC152=0.2),5,(IF(AND($AV152=1,$BC152=0.4),10,(IF(AND($AV152=1,$BC152=0.6),15,(IF(AND($AV152=1,$BC152=0.8),20,(IF(AND($AV152=1,$BC152=1),25,"")))))))))))))))))))))))))))))))))))))))))))))))))))))</f>
        <v>R.RESIDUAL
12</v>
      </c>
      <c r="BB152" s="877" t="s">
        <v>581</v>
      </c>
      <c r="BC152" s="248">
        <f t="shared" ref="BC152" si="628">+(IF(AND($AY152&gt;0,$AY152&lt;=0.2),0.2,(IF(AND($AY152&gt;0.2,$AY152&lt;=0.4),0.4,(IF(AND($AY152&gt;0.4,$AY152&lt;=0.6),0.6,(IF(AND($AY152&gt;0.6,$AY152&lt;=0.8),0.8,(IF($AY152&gt;0.8,1,""))))))))))</f>
        <v>0.6</v>
      </c>
      <c r="BD152" s="230">
        <f>+VLOOKUP($BA152,Listas!$F$112:$G$136,2,FALSE)</f>
        <v>12</v>
      </c>
      <c r="BE152" s="317">
        <v>1</v>
      </c>
      <c r="BF152" s="231" t="str">
        <f t="shared" ref="BF152" si="629">IF(ISERROR(IF(S152="R.INHERENTE
5","R. INHERENTE",(IF(BA152="R.RESIDUAL
5","R. RESIDUAL"," ")))),"",(IF(S152="R.INHERENTE
5","R. INHERENTE",(IF(BA152="R.RESIDUAL
5","R. RESIDUAL"," ")))))</f>
        <v xml:space="preserve"> </v>
      </c>
      <c r="BG152" s="232" t="str">
        <f t="shared" ref="BG152" si="630">IF(ISERROR(IF(S152="R.INHERENTE
10","R. INHERENTE",(IF(BA152="R.RESIDUAL
10","R. RESIDUAL"," ")))),"",(IF(S152="R.INHERENTE
10","R. INHERENTE",(IF(BA152="R.RESIDUAL
10","R. RESIDUAL"," ")))))</f>
        <v xml:space="preserve"> </v>
      </c>
      <c r="BH152" s="232" t="str">
        <f t="shared" ref="BH152" si="631">IF(ISERROR(IF(S152="R.INHERENTE
15","R. INHERENTE",(IF(BA152="R.RESIDUAL
15","R. RESIDUAL"," ")))),"",(IF(S152="R.INHERENTE
15","R. INHERENTE",(IF(BA152="R.RESIDUAL
15","R. RESIDUAL"," ")))))</f>
        <v xml:space="preserve"> </v>
      </c>
      <c r="BI152" s="232" t="str">
        <f t="shared" ref="BI152" si="632">IF(ISERROR(IF(S152="R.INHERENTE
20","R. INHERENTE",(IF(BA152="R.RESIDUAL
20","R. RESIDUAL"," ")))),"",(IF(S152="R.INHERENTE
20","R. INHERENTE",(IF(BA152="R.RESIDUAL
20","R. RESIDUAL"," ")))))</f>
        <v xml:space="preserve"> </v>
      </c>
      <c r="BJ152" s="233" t="str">
        <f t="shared" ref="BJ152" si="633">IF(ISERROR(IF(S152="R.INHERENTE
25","R. INHERENTE",(IF(BA152="R.RESIDUAL
25","R. RESIDUAL"," ")))),"",(IF(S152="R.INHERENTE
25","R. INHERENTE",(IF(BA152="R.RESIDUAL
25","R. RESIDUAL"," ")))))</f>
        <v xml:space="preserve"> </v>
      </c>
      <c r="BK152" s="234"/>
      <c r="BL152" s="927" t="s">
        <v>43</v>
      </c>
      <c r="BM152" s="850" t="s">
        <v>43</v>
      </c>
      <c r="BN152" s="881" t="s">
        <v>43</v>
      </c>
      <c r="BO152" s="881" t="s">
        <v>43</v>
      </c>
      <c r="BP152" s="884" t="s">
        <v>43</v>
      </c>
      <c r="BQ152" s="844"/>
      <c r="BR152" s="314"/>
      <c r="BS152" s="920" t="s">
        <v>1368</v>
      </c>
      <c r="BT152" s="1001" t="s">
        <v>1366</v>
      </c>
      <c r="BU152" s="923" t="s">
        <v>1369</v>
      </c>
      <c r="BV152" s="229"/>
      <c r="BW152" s="1764" t="s">
        <v>2325</v>
      </c>
      <c r="BX152" s="1765" t="s">
        <v>2326</v>
      </c>
      <c r="BY152" s="1766" t="s">
        <v>2327</v>
      </c>
      <c r="BZ152" s="833"/>
      <c r="CA152" s="833" t="s">
        <v>189</v>
      </c>
      <c r="CB152" s="833" t="s">
        <v>189</v>
      </c>
      <c r="CC152" s="833" t="s">
        <v>189</v>
      </c>
      <c r="CD152" s="833"/>
      <c r="CE152" s="833" t="s">
        <v>189</v>
      </c>
      <c r="CF152" s="833" t="s">
        <v>189</v>
      </c>
      <c r="CG152" s="833" t="s">
        <v>189</v>
      </c>
      <c r="CH152" s="833"/>
      <c r="CI152" s="833" t="s">
        <v>39</v>
      </c>
      <c r="CJ152" s="833" t="s">
        <v>39</v>
      </c>
      <c r="CK152" s="833" t="s">
        <v>39</v>
      </c>
      <c r="CL152" s="833"/>
      <c r="CM152" s="833" t="s">
        <v>189</v>
      </c>
      <c r="CN152" s="833" t="s">
        <v>189</v>
      </c>
      <c r="CO152" s="833" t="s">
        <v>189</v>
      </c>
      <c r="CP152" s="833"/>
      <c r="CQ152" s="1773" t="s">
        <v>2328</v>
      </c>
      <c r="CR152" s="249"/>
      <c r="CS152" s="1764" t="s">
        <v>2325</v>
      </c>
      <c r="CT152" s="1765" t="s">
        <v>2326</v>
      </c>
      <c r="CU152" s="1766" t="s">
        <v>2327</v>
      </c>
      <c r="CV152" s="1780"/>
      <c r="CW152" s="1781" t="s">
        <v>39</v>
      </c>
      <c r="CX152" s="1782"/>
      <c r="CY152" s="1781"/>
      <c r="CZ152" s="1782"/>
      <c r="DA152" s="1780" t="s">
        <v>189</v>
      </c>
      <c r="DB152" s="1780" t="s">
        <v>189</v>
      </c>
      <c r="DC152" s="1780" t="s">
        <v>189</v>
      </c>
      <c r="DD152" s="1780"/>
      <c r="DE152" s="1780" t="s">
        <v>189</v>
      </c>
      <c r="DF152" s="1780" t="s">
        <v>189</v>
      </c>
      <c r="DG152" s="1780" t="s">
        <v>189</v>
      </c>
      <c r="DH152" s="1780"/>
      <c r="DI152" s="1780" t="s">
        <v>39</v>
      </c>
      <c r="DJ152" s="1780" t="s">
        <v>39</v>
      </c>
      <c r="DK152" s="1780" t="s">
        <v>39</v>
      </c>
      <c r="DL152" s="1780"/>
      <c r="DM152" s="1780" t="s">
        <v>189</v>
      </c>
      <c r="DN152" s="1780" t="s">
        <v>189</v>
      </c>
      <c r="DO152" s="1780" t="s">
        <v>189</v>
      </c>
      <c r="DP152" s="1780"/>
      <c r="DQ152" s="1773" t="s">
        <v>2334</v>
      </c>
      <c r="DR152" s="246"/>
      <c r="DS152" s="417"/>
      <c r="DT152" s="418"/>
      <c r="DU152" s="418"/>
      <c r="DV152" s="419"/>
    </row>
    <row r="153" spans="2:126" ht="48.75" customHeight="1" x14ac:dyDescent="0.25">
      <c r="B153" s="1284"/>
      <c r="C153" s="890"/>
      <c r="D153" s="893"/>
      <c r="E153" s="896"/>
      <c r="F153" s="896"/>
      <c r="G153" s="896"/>
      <c r="H153" s="896"/>
      <c r="I153" s="434" t="s">
        <v>1361</v>
      </c>
      <c r="J153" s="904"/>
      <c r="K153" s="896"/>
      <c r="L153" s="908"/>
      <c r="M153" s="228"/>
      <c r="N153" s="911"/>
      <c r="O153" s="896"/>
      <c r="P153" s="896"/>
      <c r="Q153" s="896"/>
      <c r="R153" s="896"/>
      <c r="S153" s="908"/>
      <c r="T153" s="228"/>
      <c r="U153" s="438" t="s">
        <v>1363</v>
      </c>
      <c r="V153" s="439" t="s">
        <v>702</v>
      </c>
      <c r="W153" s="439"/>
      <c r="X153" s="825">
        <v>25</v>
      </c>
      <c r="Y153" s="826"/>
      <c r="Z153" s="825"/>
      <c r="AA153" s="826"/>
      <c r="AB153" s="825"/>
      <c r="AC153" s="826"/>
      <c r="AD153" s="825"/>
      <c r="AE153" s="826"/>
      <c r="AF153" s="825">
        <v>15</v>
      </c>
      <c r="AG153" s="826"/>
      <c r="AH153" s="330">
        <f t="shared" si="621"/>
        <v>40</v>
      </c>
      <c r="AI153" s="322">
        <v>0.216</v>
      </c>
      <c r="AJ153" s="323"/>
      <c r="AK153" s="827" t="s">
        <v>39</v>
      </c>
      <c r="AL153" s="828"/>
      <c r="AM153" s="829" t="s">
        <v>563</v>
      </c>
      <c r="AN153" s="830"/>
      <c r="AO153" s="827" t="s">
        <v>189</v>
      </c>
      <c r="AP153" s="828"/>
      <c r="AQ153" s="444" t="s">
        <v>1365</v>
      </c>
      <c r="AR153" s="432" t="s">
        <v>588</v>
      </c>
      <c r="AS153" s="450" t="s">
        <v>1403</v>
      </c>
      <c r="AT153" s="451" t="s">
        <v>1366</v>
      </c>
      <c r="AU153" s="452" t="s">
        <v>1367</v>
      </c>
      <c r="AV153" s="230"/>
      <c r="AW153" s="866"/>
      <c r="AX153" s="869"/>
      <c r="AY153" s="872"/>
      <c r="AZ153" s="869"/>
      <c r="BA153" s="875"/>
      <c r="BB153" s="878"/>
      <c r="BD153" s="235"/>
      <c r="BE153" s="317">
        <v>0.8</v>
      </c>
      <c r="BF153" s="236" t="str">
        <f t="shared" ref="BF153" si="634">IF(ISERROR(IF(S152="R.INHERENTE
4","R. INHERENTE",(IF(BA152="R.RESIDUAL
4","R. RESIDUAL"," ")))),"",(IF(S152="R.INHERENTE
4","R. INHERENTE",(IF(BA152="R.RESIDUAL
4","R. RESIDUAL"," ")))))</f>
        <v xml:space="preserve"> </v>
      </c>
      <c r="BG153" s="237" t="str">
        <f t="shared" ref="BG153" si="635">IF(ISERROR(IF(S152="R.INHERENTE
9","R. INHERENTE",(IF(BA152="R.RESIDUAL
9","R. RESIDUAL"," ")))),"",(IF(S152="R.INHERENTE
9","R. INHERENTE",(IF(BA152="R.RESIDUAL
9","R. RESIDUAL"," ")))))</f>
        <v xml:space="preserve"> </v>
      </c>
      <c r="BH153" s="238" t="str">
        <f t="shared" ref="BH153" si="636">IF(ISERROR(IF(S152="R.INHERENTE
14","R. INHERENTE",(IF(BA152="R.RESIDUAL
14","R. RESIDUAL"," ")))),"",(IF(S152="R.INHERENTE
14","R. INHERENTE",(IF(BA152="R.RESIDUAL
14","R. RESIDUAL"," ")))))</f>
        <v xml:space="preserve"> </v>
      </c>
      <c r="BI153" s="238" t="str">
        <f t="shared" ref="BI153" si="637">IF(ISERROR(IF(S152="R.INHERENTE
19","R. INHERENTE",(IF(BA152="R.RESIDUAL
19","R. RESIDUAL"," ")))),"",(IF(S152="R.INHERENTE
19","R. INHERENTE",(IF(BA152="R.RESIDUAL
19","R. RESIDUAL"," ")))))</f>
        <v xml:space="preserve"> </v>
      </c>
      <c r="BJ153" s="239" t="str">
        <f t="shared" ref="BJ153" si="638">IF(ISERROR(IF(S152="R.INHERENTE
24","R. INHERENTE",(IF(BA152="R.RESIDUAL
24","R. RESIDUAL"," ")))),"",(IF(S152="R.INHERENTE
24","R. INHERENTE",(IF(BA152="R.RESIDUAL
24","R. RESIDUAL"," ")))))</f>
        <v xml:space="preserve"> </v>
      </c>
      <c r="BK153" s="234"/>
      <c r="BL153" s="928"/>
      <c r="BM153" s="882"/>
      <c r="BN153" s="882"/>
      <c r="BO153" s="882"/>
      <c r="BP153" s="851"/>
      <c r="BQ153" s="845"/>
      <c r="BR153" s="314"/>
      <c r="BS153" s="921"/>
      <c r="BT153" s="1002"/>
      <c r="BU153" s="924"/>
      <c r="BV153" s="229"/>
      <c r="BW153" s="1767"/>
      <c r="BX153" s="1768"/>
      <c r="BY153" s="1769"/>
      <c r="BZ153" s="820"/>
      <c r="CA153" s="820"/>
      <c r="CB153" s="820"/>
      <c r="CC153" s="820"/>
      <c r="CD153" s="820"/>
      <c r="CE153" s="820"/>
      <c r="CF153" s="820"/>
      <c r="CG153" s="820"/>
      <c r="CH153" s="820"/>
      <c r="CI153" s="820"/>
      <c r="CJ153" s="820"/>
      <c r="CK153" s="820"/>
      <c r="CL153" s="820"/>
      <c r="CM153" s="820"/>
      <c r="CN153" s="820"/>
      <c r="CO153" s="820"/>
      <c r="CP153" s="820"/>
      <c r="CQ153" s="1774"/>
      <c r="CR153" s="249"/>
      <c r="CS153" s="1767"/>
      <c r="CT153" s="1768"/>
      <c r="CU153" s="1769"/>
      <c r="CV153" s="1010"/>
      <c r="CW153" s="960"/>
      <c r="CX153" s="959"/>
      <c r="CY153" s="960"/>
      <c r="CZ153" s="959"/>
      <c r="DA153" s="1010"/>
      <c r="DB153" s="1010"/>
      <c r="DC153" s="1010"/>
      <c r="DD153" s="1010"/>
      <c r="DE153" s="1010"/>
      <c r="DF153" s="1010"/>
      <c r="DG153" s="1010"/>
      <c r="DH153" s="1010"/>
      <c r="DI153" s="1010"/>
      <c r="DJ153" s="1010"/>
      <c r="DK153" s="1010"/>
      <c r="DL153" s="1010"/>
      <c r="DM153" s="1010"/>
      <c r="DN153" s="1010"/>
      <c r="DO153" s="1010"/>
      <c r="DP153" s="1010"/>
      <c r="DQ153" s="1774"/>
      <c r="DR153" s="246"/>
      <c r="DS153" s="420"/>
      <c r="DT153" s="421"/>
      <c r="DU153" s="421"/>
      <c r="DV153" s="422"/>
    </row>
    <row r="154" spans="2:126" ht="48.75" customHeight="1" x14ac:dyDescent="0.25">
      <c r="B154" s="1284"/>
      <c r="C154" s="890"/>
      <c r="D154" s="893"/>
      <c r="E154" s="896"/>
      <c r="F154" s="896"/>
      <c r="G154" s="896"/>
      <c r="H154" s="896"/>
      <c r="I154" s="434"/>
      <c r="J154" s="904"/>
      <c r="K154" s="896"/>
      <c r="L154" s="908"/>
      <c r="M154" s="228"/>
      <c r="N154" s="911"/>
      <c r="O154" s="896"/>
      <c r="P154" s="896"/>
      <c r="Q154" s="896"/>
      <c r="R154" s="896"/>
      <c r="S154" s="908"/>
      <c r="T154" s="228"/>
      <c r="U154" s="438"/>
      <c r="V154" s="439"/>
      <c r="W154" s="439"/>
      <c r="X154" s="825"/>
      <c r="Y154" s="826"/>
      <c r="Z154" s="825"/>
      <c r="AA154" s="826"/>
      <c r="AB154" s="825"/>
      <c r="AC154" s="826"/>
      <c r="AD154" s="825"/>
      <c r="AE154" s="826"/>
      <c r="AF154" s="825"/>
      <c r="AG154" s="826"/>
      <c r="AH154" s="330">
        <f t="shared" si="621"/>
        <v>0</v>
      </c>
      <c r="AI154" s="322"/>
      <c r="AJ154" s="323">
        <v>0.6</v>
      </c>
      <c r="AK154" s="827"/>
      <c r="AL154" s="828"/>
      <c r="AM154" s="829"/>
      <c r="AN154" s="830"/>
      <c r="AO154" s="827"/>
      <c r="AP154" s="828"/>
      <c r="AQ154" s="444"/>
      <c r="AR154" s="432"/>
      <c r="AS154" s="450"/>
      <c r="AT154" s="451"/>
      <c r="AU154" s="452"/>
      <c r="AV154" s="230"/>
      <c r="AW154" s="866"/>
      <c r="AX154" s="869"/>
      <c r="AY154" s="872"/>
      <c r="AZ154" s="869"/>
      <c r="BA154" s="875"/>
      <c r="BB154" s="878"/>
      <c r="BD154" s="235"/>
      <c r="BE154" s="317">
        <v>0.60000000000000009</v>
      </c>
      <c r="BF154" s="236" t="str">
        <f t="shared" ref="BF154" si="639">IF(ISERROR(IF(S152="R.INHERENTE
3","R. INHERENTE",(IF(BA152="R.RESIDUAL
3","R. RESIDUAL"," ")))),"",(IF(S152="R.INHERENTE
3","R. INHERENTE",(IF(BA152="R.RESIDUAL
3","R. RESIDUAL"," ")))))</f>
        <v xml:space="preserve"> </v>
      </c>
      <c r="BG154" s="237" t="str">
        <f t="shared" ref="BG154" si="640">IF(ISERROR(IF(S152="R.INHERENTE
8","R. INHERENTE",(IF(BA152="R.RESIDUAL
8","R. RESIDUAL"," ")))),"",(IF(S152="R.INHERENTE
8","R. INHERENTE",(IF(BA152="R.RESIDUAL
8","R. RESIDUAL"," ")))))</f>
        <v xml:space="preserve"> </v>
      </c>
      <c r="BH154" s="237" t="str">
        <f t="shared" ref="BH154" si="641">IF(ISERROR(IF(S152="R.INHERENTE
13","R. INHERENTE",(IF(BA152="R.RESIDUAL
13","R. RESIDUAL"," ")))),"",(IF(S152="R.INHERENTE
13","R. INHERENTE",(IF(BA152="R.RESIDUAL
13","R. RESIDUAL"," ")))))</f>
        <v>R. INHERENTE</v>
      </c>
      <c r="BI154" s="238" t="str">
        <f t="shared" ref="BI154" si="642">IF(ISERROR(IF(S152="R.INHERENTE
18","R. INHERENTE",(IF(BA152="R.RESIDUAL
18","R. RESIDUAL"," ")))),"",(IF(S152="R.INHERENTE
18","R. INHERENTE",(IF(BA152="R.RESIDUAL
18","R. RESIDUAL"," ")))))</f>
        <v xml:space="preserve"> </v>
      </c>
      <c r="BJ154" s="239" t="str">
        <f t="shared" ref="BJ154" si="643">IF(ISERROR(IF(S152="R.INHERENTE
23","R. INHERENTE",(IF(BA152="R.RESIDUAL
23","R. RESIDUAL"," ")))),"",(IF(S152="R.INHERENTE
23","R. INHERENTE",(IF(BA152="R.RESIDUAL
23","R. RESIDUAL"," ")))))</f>
        <v xml:space="preserve"> </v>
      </c>
      <c r="BK154" s="234"/>
      <c r="BL154" s="928"/>
      <c r="BM154" s="882"/>
      <c r="BN154" s="882"/>
      <c r="BO154" s="882"/>
      <c r="BP154" s="851"/>
      <c r="BQ154" s="845"/>
      <c r="BR154" s="314"/>
      <c r="BS154" s="921"/>
      <c r="BT154" s="1002" t="s">
        <v>1370</v>
      </c>
      <c r="BU154" s="924"/>
      <c r="BV154" s="229"/>
      <c r="BW154" s="1767"/>
      <c r="BX154" s="1768"/>
      <c r="BY154" s="1769"/>
      <c r="BZ154" s="820"/>
      <c r="CA154" s="820"/>
      <c r="CB154" s="820"/>
      <c r="CC154" s="820"/>
      <c r="CD154" s="820"/>
      <c r="CE154" s="820"/>
      <c r="CF154" s="820"/>
      <c r="CG154" s="820"/>
      <c r="CH154" s="820"/>
      <c r="CI154" s="820"/>
      <c r="CJ154" s="820"/>
      <c r="CK154" s="820"/>
      <c r="CL154" s="820"/>
      <c r="CM154" s="820"/>
      <c r="CN154" s="820"/>
      <c r="CO154" s="820"/>
      <c r="CP154" s="820"/>
      <c r="CQ154" s="1774"/>
      <c r="CR154" s="249"/>
      <c r="CS154" s="1767"/>
      <c r="CT154" s="1768"/>
      <c r="CU154" s="1769"/>
      <c r="CV154" s="1010"/>
      <c r="CW154" s="960"/>
      <c r="CX154" s="959"/>
      <c r="CY154" s="960"/>
      <c r="CZ154" s="959"/>
      <c r="DA154" s="1010"/>
      <c r="DB154" s="1010"/>
      <c r="DC154" s="1010"/>
      <c r="DD154" s="1010"/>
      <c r="DE154" s="1010"/>
      <c r="DF154" s="1010"/>
      <c r="DG154" s="1010"/>
      <c r="DH154" s="1010"/>
      <c r="DI154" s="1010"/>
      <c r="DJ154" s="1010"/>
      <c r="DK154" s="1010"/>
      <c r="DL154" s="1010"/>
      <c r="DM154" s="1010"/>
      <c r="DN154" s="1010"/>
      <c r="DO154" s="1010"/>
      <c r="DP154" s="1010"/>
      <c r="DQ154" s="1774"/>
      <c r="DR154" s="246"/>
      <c r="DS154" s="420"/>
      <c r="DT154" s="421"/>
      <c r="DU154" s="421"/>
      <c r="DV154" s="422"/>
    </row>
    <row r="155" spans="2:126" ht="48.75" customHeight="1" x14ac:dyDescent="0.25">
      <c r="B155" s="1284"/>
      <c r="C155" s="890"/>
      <c r="D155" s="893"/>
      <c r="E155" s="896"/>
      <c r="F155" s="896"/>
      <c r="G155" s="896"/>
      <c r="H155" s="896"/>
      <c r="I155" s="434"/>
      <c r="J155" s="904"/>
      <c r="K155" s="896"/>
      <c r="L155" s="908"/>
      <c r="M155" s="228"/>
      <c r="N155" s="911"/>
      <c r="O155" s="896"/>
      <c r="P155" s="896"/>
      <c r="Q155" s="896"/>
      <c r="R155" s="896"/>
      <c r="S155" s="908"/>
      <c r="T155" s="228"/>
      <c r="U155" s="440"/>
      <c r="V155" s="439"/>
      <c r="W155" s="439"/>
      <c r="X155" s="825"/>
      <c r="Y155" s="826"/>
      <c r="Z155" s="825"/>
      <c r="AA155" s="826"/>
      <c r="AB155" s="825"/>
      <c r="AC155" s="826"/>
      <c r="AD155" s="825"/>
      <c r="AE155" s="826"/>
      <c r="AF155" s="825"/>
      <c r="AG155" s="826"/>
      <c r="AH155" s="330">
        <f t="shared" si="621"/>
        <v>0</v>
      </c>
      <c r="AI155" s="322"/>
      <c r="AJ155" s="323"/>
      <c r="AK155" s="827"/>
      <c r="AL155" s="828"/>
      <c r="AM155" s="829"/>
      <c r="AN155" s="830"/>
      <c r="AO155" s="827"/>
      <c r="AP155" s="828"/>
      <c r="AQ155" s="444"/>
      <c r="AR155" s="432"/>
      <c r="AS155" s="450"/>
      <c r="AT155" s="451"/>
      <c r="AU155" s="452"/>
      <c r="AV155" s="230"/>
      <c r="AW155" s="866"/>
      <c r="AX155" s="869"/>
      <c r="AY155" s="872"/>
      <c r="AZ155" s="869"/>
      <c r="BA155" s="875"/>
      <c r="BB155" s="878"/>
      <c r="BD155" s="235"/>
      <c r="BE155" s="317">
        <v>0.4</v>
      </c>
      <c r="BF155" s="240" t="str">
        <f t="shared" ref="BF155" si="644">IF(ISERROR(IF(S152="R.INHERENTE
2","R. INHERENTE",(IF(BA152="R.RESIDUAL
2","R. RESIDUAL"," ")))),"",(IF(S152="R.INHERENTE
2","R. INHERENTE",(IF(BA152="R.RESIDUAL
2","R. RESIDUAL"," ")))))</f>
        <v xml:space="preserve"> </v>
      </c>
      <c r="BG155" s="237" t="str">
        <f t="shared" ref="BG155" si="645">IF(ISERROR(IF(S152="R.INHERENTE
7","R. INHERENTE",(IF(BA152="R.RESIDUAL
7","R. RESIDUAL"," ")))),"",(IF(S152="R.INHERENTE
7","R. INHERENTE",(IF(BA152="R.RESIDUAL
7","R. RESIDUAL"," ")))))</f>
        <v xml:space="preserve"> </v>
      </c>
      <c r="BH155" s="237" t="str">
        <f t="shared" ref="BH155" si="646">IF(ISERROR(IF(S152="R.INHERENTE
12","R. INHERENTE",(IF(BA152="R.RESIDUAL
12","R. RESIDUAL"," ")))),"",(IF(S152="R.INHERENTE
12","R. INHERENTE",(IF(BA152="R.RESIDUAL
12","R. RESIDUAL"," ")))))</f>
        <v>R. RESIDUAL</v>
      </c>
      <c r="BI155" s="238" t="str">
        <f t="shared" ref="BI155" si="647">IF(ISERROR(IF(S152="R.INHERENTE
17","R. INHERENTE",(IF(BA152="R.RESIDUAL
17","R. RESIDUAL"," ")))),"",(IF(S152="R.INHERENTE
17","R. INHERENTE",(IF(BA152="R.RESIDUAL
17","R. RESIDUAL"," ")))))</f>
        <v xml:space="preserve"> </v>
      </c>
      <c r="BJ155" s="239" t="str">
        <f t="shared" ref="BJ155" si="648">IF(ISERROR(IF(S152="R.INHERENTE
22","R. INHERENTE",(IF(BA152="R.RESIDUAL
22","R. RESIDUAL"," ")))),"",(IF(S152="R.INHERENTE
22","R. INHERENTE",(IF(BA152="R.RESIDUAL
22","R. RESIDUAL"," ")))))</f>
        <v xml:space="preserve"> </v>
      </c>
      <c r="BK155" s="234"/>
      <c r="BL155" s="928"/>
      <c r="BM155" s="882"/>
      <c r="BN155" s="882"/>
      <c r="BO155" s="882"/>
      <c r="BP155" s="851"/>
      <c r="BQ155" s="845"/>
      <c r="BR155" s="314"/>
      <c r="BS155" s="921"/>
      <c r="BT155" s="1002"/>
      <c r="BU155" s="924"/>
      <c r="BV155" s="229"/>
      <c r="BW155" s="1767"/>
      <c r="BX155" s="1768"/>
      <c r="BY155" s="1769"/>
      <c r="BZ155" s="820"/>
      <c r="CA155" s="820"/>
      <c r="CB155" s="820"/>
      <c r="CC155" s="820"/>
      <c r="CD155" s="820"/>
      <c r="CE155" s="820"/>
      <c r="CF155" s="820"/>
      <c r="CG155" s="820"/>
      <c r="CH155" s="820"/>
      <c r="CI155" s="820"/>
      <c r="CJ155" s="820"/>
      <c r="CK155" s="820"/>
      <c r="CL155" s="820"/>
      <c r="CM155" s="820"/>
      <c r="CN155" s="820"/>
      <c r="CO155" s="820"/>
      <c r="CP155" s="820"/>
      <c r="CQ155" s="1774"/>
      <c r="CR155" s="249"/>
      <c r="CS155" s="1767"/>
      <c r="CT155" s="1768"/>
      <c r="CU155" s="1769"/>
      <c r="CV155" s="1010"/>
      <c r="CW155" s="960"/>
      <c r="CX155" s="959"/>
      <c r="CY155" s="960"/>
      <c r="CZ155" s="959"/>
      <c r="DA155" s="1010"/>
      <c r="DB155" s="1010"/>
      <c r="DC155" s="1010"/>
      <c r="DD155" s="1010"/>
      <c r="DE155" s="1010"/>
      <c r="DF155" s="1010"/>
      <c r="DG155" s="1010"/>
      <c r="DH155" s="1010"/>
      <c r="DI155" s="1010"/>
      <c r="DJ155" s="1010"/>
      <c r="DK155" s="1010"/>
      <c r="DL155" s="1010"/>
      <c r="DM155" s="1010"/>
      <c r="DN155" s="1010"/>
      <c r="DO155" s="1010"/>
      <c r="DP155" s="1010"/>
      <c r="DQ155" s="1774"/>
      <c r="DR155" s="246"/>
      <c r="DS155" s="420"/>
      <c r="DT155" s="421"/>
      <c r="DU155" s="421"/>
      <c r="DV155" s="422"/>
    </row>
    <row r="156" spans="2:126" ht="48.75" customHeight="1" thickBot="1" x14ac:dyDescent="0.3">
      <c r="B156" s="1285"/>
      <c r="C156" s="891"/>
      <c r="D156" s="894"/>
      <c r="E156" s="897"/>
      <c r="F156" s="897"/>
      <c r="G156" s="897"/>
      <c r="H156" s="897"/>
      <c r="I156" s="435"/>
      <c r="J156" s="905"/>
      <c r="K156" s="897"/>
      <c r="L156" s="909"/>
      <c r="M156" s="228"/>
      <c r="N156" s="912"/>
      <c r="O156" s="897"/>
      <c r="P156" s="897"/>
      <c r="Q156" s="897"/>
      <c r="R156" s="897"/>
      <c r="S156" s="909"/>
      <c r="T156" s="228"/>
      <c r="U156" s="441"/>
      <c r="V156" s="442"/>
      <c r="W156" s="442"/>
      <c r="X156" s="831"/>
      <c r="Y156" s="832"/>
      <c r="Z156" s="831"/>
      <c r="AA156" s="832"/>
      <c r="AB156" s="831"/>
      <c r="AC156" s="832"/>
      <c r="AD156" s="831"/>
      <c r="AE156" s="832"/>
      <c r="AF156" s="831"/>
      <c r="AG156" s="832"/>
      <c r="AH156" s="331">
        <f t="shared" si="621"/>
        <v>0</v>
      </c>
      <c r="AI156" s="324"/>
      <c r="AJ156" s="325"/>
      <c r="AK156" s="885"/>
      <c r="AL156" s="886"/>
      <c r="AM156" s="887"/>
      <c r="AN156" s="888"/>
      <c r="AO156" s="885"/>
      <c r="AP156" s="886"/>
      <c r="AQ156" s="445"/>
      <c r="AR156" s="472"/>
      <c r="AS156" s="453"/>
      <c r="AT156" s="454"/>
      <c r="AU156" s="455"/>
      <c r="AV156" s="230"/>
      <c r="AW156" s="867"/>
      <c r="AX156" s="870"/>
      <c r="AY156" s="873"/>
      <c r="AZ156" s="870"/>
      <c r="BA156" s="876"/>
      <c r="BB156" s="879"/>
      <c r="BD156" s="235"/>
      <c r="BE156" s="318">
        <v>0.2</v>
      </c>
      <c r="BF156" s="241" t="str">
        <f t="shared" ref="BF156" si="649">IF(ISERROR(IF(S152="R.INHERENTE
1","R. INHERENTE",(IF(BA152="R.RESIDUAL
1","R. RESIDUAL"," ")))),"",(IF(S152="R.INHERENTE
1","R. INHERENTE",(IF(BA152="R.RESIDUAL
1","R. RESIDUAL"," ")))))</f>
        <v xml:space="preserve"> </v>
      </c>
      <c r="BG156" s="242" t="str">
        <f t="shared" ref="BG156" si="650">IF(ISERROR(IF(S152="R.INHERENTE
6","R. INHERENTE",(IF(BA152="R.RESIDUAL
6","R. RESIDUAL"," ")))),"",(IF(S152="R.INHERENTE
6","R. INHERENTE",(IF(BA152="R.RESIDUAL
6","R. RESIDUAL"," ")))))</f>
        <v xml:space="preserve"> </v>
      </c>
      <c r="BH156" s="243" t="str">
        <f t="shared" ref="BH156" si="651">IF(ISERROR(IF(S152="R.INHERENTE
11","R. INHERENTE",(IF(BA152="R.RESIDUAL
11","R. RESIDUAL"," ")))),"",(IF(S152="R.INHERENTE
11","R. INHERENTE",(IF(BA152="R.RESIDUAL
11","R. RESIDUAL"," ")))))</f>
        <v xml:space="preserve"> </v>
      </c>
      <c r="BI156" s="244" t="str">
        <f t="shared" ref="BI156" si="652">IF(ISERROR(IF(S152="R.INHERENTE
16","R. INHERENTE",(IF(BA152="R.RESIDUAL
16","R. RESIDUAL"," ")))),"",(IF(S152="R.INHERENTE
16","R. INHERENTE",(IF(BA152="R.RESIDUAL
16","R. RESIDUAL"," ")))))</f>
        <v xml:space="preserve"> </v>
      </c>
      <c r="BJ156" s="245" t="str">
        <f t="shared" ref="BJ156" si="653">IF(ISERROR(IF(S152="R.INHERENTE
21","R. INHERENTE",(IF(BA152="R.RESIDUAL
21","R. RESIDUAL"," ")))),"",(IF(S152="R.INHERENTE
21","R. INHERENTE",(IF(BA152="R.RESIDUAL
21","R. RESIDUAL"," ")))))</f>
        <v xml:space="preserve"> </v>
      </c>
      <c r="BK156" s="234"/>
      <c r="BL156" s="929"/>
      <c r="BM156" s="883"/>
      <c r="BN156" s="883"/>
      <c r="BO156" s="883"/>
      <c r="BP156" s="852"/>
      <c r="BQ156" s="846"/>
      <c r="BR156" s="314"/>
      <c r="BS156" s="922"/>
      <c r="BT156" s="1003"/>
      <c r="BU156" s="925"/>
      <c r="BV156" s="229"/>
      <c r="BW156" s="1770"/>
      <c r="BX156" s="1771"/>
      <c r="BY156" s="1772"/>
      <c r="BZ156" s="834"/>
      <c r="CA156" s="834"/>
      <c r="CB156" s="834"/>
      <c r="CC156" s="834"/>
      <c r="CD156" s="834"/>
      <c r="CE156" s="834"/>
      <c r="CF156" s="834"/>
      <c r="CG156" s="834"/>
      <c r="CH156" s="834"/>
      <c r="CI156" s="834"/>
      <c r="CJ156" s="834"/>
      <c r="CK156" s="834"/>
      <c r="CL156" s="834"/>
      <c r="CM156" s="834"/>
      <c r="CN156" s="834"/>
      <c r="CO156" s="834"/>
      <c r="CP156" s="834"/>
      <c r="CQ156" s="1775"/>
      <c r="CR156" s="249"/>
      <c r="CS156" s="1770"/>
      <c r="CT156" s="1771"/>
      <c r="CU156" s="1772"/>
      <c r="CV156" s="1783"/>
      <c r="CW156" s="1784"/>
      <c r="CX156" s="1785"/>
      <c r="CY156" s="1784"/>
      <c r="CZ156" s="1785"/>
      <c r="DA156" s="1783"/>
      <c r="DB156" s="1783"/>
      <c r="DC156" s="1783"/>
      <c r="DD156" s="1783"/>
      <c r="DE156" s="1783"/>
      <c r="DF156" s="1783"/>
      <c r="DG156" s="1783"/>
      <c r="DH156" s="1783"/>
      <c r="DI156" s="1783"/>
      <c r="DJ156" s="1783"/>
      <c r="DK156" s="1783"/>
      <c r="DL156" s="1783"/>
      <c r="DM156" s="1783"/>
      <c r="DN156" s="1783"/>
      <c r="DO156" s="1783"/>
      <c r="DP156" s="1783"/>
      <c r="DQ156" s="1775"/>
      <c r="DR156" s="246"/>
      <c r="DS156" s="423"/>
      <c r="DT156" s="424"/>
      <c r="DU156" s="424"/>
      <c r="DV156" s="425"/>
    </row>
    <row r="157" spans="2:126" ht="18" customHeight="1" thickBot="1" x14ac:dyDescent="0.3">
      <c r="BF157" s="328">
        <v>0.2</v>
      </c>
      <c r="BG157" s="329">
        <v>0.4</v>
      </c>
      <c r="BH157" s="329">
        <v>0.60000000000000009</v>
      </c>
      <c r="BI157" s="329">
        <v>0.8</v>
      </c>
      <c r="BJ157" s="329">
        <v>1</v>
      </c>
    </row>
    <row r="158" spans="2:126" ht="48.75" customHeight="1" x14ac:dyDescent="0.25">
      <c r="B158" s="1283" t="s">
        <v>1839</v>
      </c>
      <c r="C158" s="889">
        <v>24</v>
      </c>
      <c r="D158" s="892" t="s">
        <v>946</v>
      </c>
      <c r="E158" s="895" t="s">
        <v>966</v>
      </c>
      <c r="F158" s="898" t="s">
        <v>980</v>
      </c>
      <c r="G158" s="899" t="s">
        <v>1067</v>
      </c>
      <c r="H158" s="930" t="s">
        <v>1371</v>
      </c>
      <c r="I158" s="433" t="s">
        <v>1372</v>
      </c>
      <c r="J158" s="903" t="str">
        <f>IF(G158="","",(CONCATENATE("Posibilidad de afectación ",G158," ",H158," ",I158," ",I159," ",I160," ",I161," ",I162)))</f>
        <v xml:space="preserve">Posibilidad de afectación reputacional por bajos resultados en el Índice de Innovación Pública, debido a la falta de trabajo articulado entre las áreas de la subred para identificar, registrar y desarrollar iniciativas de innovación, falta de capacitación en innovación y falta de estrategias de divulgación en innovación.   </v>
      </c>
      <c r="K158" s="906" t="s">
        <v>268</v>
      </c>
      <c r="L158" s="907" t="s">
        <v>770</v>
      </c>
      <c r="M158" s="228"/>
      <c r="N158" s="910" t="s">
        <v>612</v>
      </c>
      <c r="O158" s="913">
        <f>IF(ISERROR(VLOOKUP($N158,Listas!$E$20:$F$24,2,FALSE)),"",(VLOOKUP($N158,Listas!$E$20:$F$24,2,FALSE)))</f>
        <v>0.4</v>
      </c>
      <c r="P158" s="914" t="str">
        <f>IF(ISERROR(VLOOKUP($O158,Listas!$E$3:$F$7,2,FALSE)),"",(VLOOKUP($O158,Listas!$E$3:$F$7,2,FALSE)))</f>
        <v>BAJA</v>
      </c>
      <c r="Q158" s="915" t="s">
        <v>569</v>
      </c>
      <c r="R158" s="914">
        <f>IF(ISERROR(VLOOKUP($Q158,Listas!$E$28:$F$35,2,FALSE)),"",(VLOOKUP($Q158,Listas!$E$28:$F$35,2,FALSE)))</f>
        <v>0.6</v>
      </c>
      <c r="S158" s="916" t="str">
        <f t="shared" ref="S158" si="654">IF(O158="","",(CONCATENATE("R.INHERENTE
",(IF(AND($O158=0.2,$R158=0.2),1,(IF(AND($O158=0.2,$R158=0.4),6,(IF(AND($O158=0.2,$R158=0.6),11,(IF(AND($O158=0.2,$R158=0.8),16,(IF(AND($O158=0.2,$R158=1),21,(IF(AND($O158=0.4,$R158=0.2),2,(IF(AND($O158=0.4,$R158=0.4),7,(IF(AND($O158=0.4,$R158=0.6),12,(IF(AND($O158=0.4,$R158=0.8),17,(IF(AND($O158=0.4,$R158=1),22,(IF(AND($O158=0.6,$R158=0.2),3,(IF(AND($O158=0.6,$R158=0.4),8,(IF(AND($O158=0.6,$R158=0.6),13,(IF(AND($O158=0.6,$R158=0.8),18,(IF(AND($O158=0.6,$R158=1),23,(IF(AND($O158=0.8,$R158=0.2),4,(IF(AND($O158=0.8,$R158=0.4),9,(IF(AND($O158=0.8,$R158=0.6),14,(IF(AND($O158=0.8,$R158=0.8),19,(IF(AND($O158=0.8,$R158=1),24,(IF(AND($O158=1,$R158=0.2),5,(IF(AND($O158=1,$R158=0.4),10,(IF(AND($O158=1,$R158=0.6),15,(IF(AND($O158=1,$R158=0.8),20,(IF(AND($O158=1,$R158=1),25,"")))))))))))))))))))))))))))))))))))))))))))))))))))))</f>
        <v>R.INHERENTE
12</v>
      </c>
      <c r="T158" s="228">
        <f>+VLOOKUP($S158,Listas!$D$112:$E$136,2,FALSE)</f>
        <v>12</v>
      </c>
      <c r="U158" s="436" t="s">
        <v>1375</v>
      </c>
      <c r="V158" s="437" t="s">
        <v>702</v>
      </c>
      <c r="W158" s="437"/>
      <c r="X158" s="859">
        <v>25</v>
      </c>
      <c r="Y158" s="860"/>
      <c r="Z158" s="859"/>
      <c r="AA158" s="860"/>
      <c r="AB158" s="859"/>
      <c r="AC158" s="860"/>
      <c r="AD158" s="859"/>
      <c r="AE158" s="860"/>
      <c r="AF158" s="859">
        <v>15</v>
      </c>
      <c r="AG158" s="860"/>
      <c r="AH158" s="348">
        <f t="shared" ref="AH158:AH162" si="655">X158+Z158+AB158+AD158+AF158</f>
        <v>40</v>
      </c>
      <c r="AI158" s="326">
        <v>0.24</v>
      </c>
      <c r="AJ158" s="327"/>
      <c r="AK158" s="926" t="s">
        <v>189</v>
      </c>
      <c r="AL158" s="926"/>
      <c r="AM158" s="898" t="s">
        <v>563</v>
      </c>
      <c r="AN158" s="898"/>
      <c r="AO158" s="926" t="s">
        <v>189</v>
      </c>
      <c r="AP158" s="926"/>
      <c r="AQ158" s="443" t="s">
        <v>1378</v>
      </c>
      <c r="AR158" s="431" t="s">
        <v>587</v>
      </c>
      <c r="AS158" s="447" t="s">
        <v>1404</v>
      </c>
      <c r="AT158" s="448" t="s">
        <v>1366</v>
      </c>
      <c r="AU158" s="449" t="s">
        <v>1367</v>
      </c>
      <c r="AV158" s="248">
        <f t="shared" ref="AV158" si="656">+(IF(AND($AW158&gt;0,$AW158&lt;=0.2),0.2,(IF(AND($AW158&gt;0.2,$AW158&lt;=0.4),0.4,(IF(AND($AW158&gt;0.4,$AW158&lt;=0.6),0.6,(IF(AND($AW158&gt;0.6,$AW158&lt;=0.8),0.8,(IF($AW158&gt;0.8,1,""))))))))))</f>
        <v>0.2</v>
      </c>
      <c r="AW158" s="865">
        <f t="shared" ref="AW158" si="657">+MIN(AI158:AI162)</f>
        <v>8.5999999999999993E-2</v>
      </c>
      <c r="AX158" s="868" t="str">
        <f t="shared" ref="AX158" si="658">+(IF($AV158=0.2,"MUY BAJA",(IF($AV158=0.4,"BAJA",(IF($AV158=0.6,"MEDIA",(IF($AV158=0.8,"ALTA",(IF($AV158=1,"MUY ALTA",""))))))))))</f>
        <v>MUY BAJA</v>
      </c>
      <c r="AY158" s="871">
        <f t="shared" ref="AY158" si="659">+MIN(AJ158:AJ162)</f>
        <v>0.6</v>
      </c>
      <c r="AZ158" s="868" t="str">
        <f t="shared" ref="AZ158" si="660">+(IF($BC158=0.2,"MUY BAJA",(IF($BC158=0.4,"BAJA",(IF($BC158=0.6,"MEDIA",(IF($BC158=0.8,"ALTA",(IF($BC158=1,"MUY ALTA",""))))))))))</f>
        <v>MEDIA</v>
      </c>
      <c r="BA158" s="874" t="str">
        <f t="shared" ref="BA158" si="661">IF($AV158="","",(CONCATENATE("R.RESIDUAL
",(IF(AND($AV158=0.2,$BC158=0.2),1,(IF(AND($AV158=0.2,$BC158=0.4),6,(IF(AND($AV158=0.2,$BC158=0.6),11,(IF(AND($AV158=0.2,$BC158=0.8),16,(IF(AND($AV158=0.2,$BC158=1),21,(IF(AND($AV158=0.4,$BC158=0.2),2,(IF(AND($AV158=0.4,$BC158=0.4),7,(IF(AND($AV158=0.4,$BC158=0.6),12,(IF(AND($AV158=0.4,$BC158=0.8),17,(IF(AND($AV158=0.4,$BC158=1),22,(IF(AND($AV158=0.6,$BC158=0.2),3,(IF(AND($AV158=0.6,$BC158=0.4),8,(IF(AND($AV158=0.6,$BC158=0.6),13,(IF(AND($AV158=0.6,$BC158=0.8),18,(IF(AND($AV158=0.6,$BC158=1),23,(IF(AND($AV158=0.8,$BC158=0.2),4,(IF(AND($AV158=0.8,$BC158=0.4),9,(IF(AND($AV158=0.8,$BC158=0.6),14,(IF(AND($AV158=0.8,$BC158=0.8),19,(IF(AND($AV158=0.8,$BC158=1),24,(IF(AND($AV158=1,$BC158=0.2),5,(IF(AND($AV158=1,$BC158=0.4),10,(IF(AND($AV158=1,$BC158=0.6),15,(IF(AND($AV158=1,$BC158=0.8),20,(IF(AND($AV158=1,$BC158=1),25,"")))))))))))))))))))))))))))))))))))))))))))))))))))))</f>
        <v>R.RESIDUAL
11</v>
      </c>
      <c r="BB158" s="877" t="s">
        <v>581</v>
      </c>
      <c r="BC158" s="248">
        <f t="shared" ref="BC158" si="662">+(IF(AND($AY158&gt;0,$AY158&lt;=0.2),0.2,(IF(AND($AY158&gt;0.2,$AY158&lt;=0.4),0.4,(IF(AND($AY158&gt;0.4,$AY158&lt;=0.6),0.6,(IF(AND($AY158&gt;0.6,$AY158&lt;=0.8),0.8,(IF($AY158&gt;0.8,1,""))))))))))</f>
        <v>0.6</v>
      </c>
      <c r="BD158" s="230">
        <f>+VLOOKUP($BA158,Listas!$F$112:$G$136,2,FALSE)</f>
        <v>11</v>
      </c>
      <c r="BE158" s="317">
        <v>1</v>
      </c>
      <c r="BF158" s="231" t="str">
        <f t="shared" ref="BF158" si="663">IF(ISERROR(IF(S158="R.INHERENTE
5","R. INHERENTE",(IF(BA158="R.RESIDUAL
5","R. RESIDUAL"," ")))),"",(IF(S158="R.INHERENTE
5","R. INHERENTE",(IF(BA158="R.RESIDUAL
5","R. RESIDUAL"," ")))))</f>
        <v xml:space="preserve"> </v>
      </c>
      <c r="BG158" s="232" t="str">
        <f t="shared" ref="BG158" si="664">IF(ISERROR(IF(S158="R.INHERENTE
10","R. INHERENTE",(IF(BA158="R.RESIDUAL
10","R. RESIDUAL"," ")))),"",(IF(S158="R.INHERENTE
10","R. INHERENTE",(IF(BA158="R.RESIDUAL
10","R. RESIDUAL"," ")))))</f>
        <v xml:space="preserve"> </v>
      </c>
      <c r="BH158" s="232" t="str">
        <f t="shared" ref="BH158" si="665">IF(ISERROR(IF(S158="R.INHERENTE
15","R. INHERENTE",(IF(BA158="R.RESIDUAL
15","R. RESIDUAL"," ")))),"",(IF(S158="R.INHERENTE
15","R. INHERENTE",(IF(BA158="R.RESIDUAL
15","R. RESIDUAL"," ")))))</f>
        <v xml:space="preserve"> </v>
      </c>
      <c r="BI158" s="232" t="str">
        <f t="shared" ref="BI158" si="666">IF(ISERROR(IF(S158="R.INHERENTE
20","R. INHERENTE",(IF(BA158="R.RESIDUAL
20","R. RESIDUAL"," ")))),"",(IF(S158="R.INHERENTE
20","R. INHERENTE",(IF(BA158="R.RESIDUAL
20","R. RESIDUAL"," ")))))</f>
        <v xml:space="preserve"> </v>
      </c>
      <c r="BJ158" s="233" t="str">
        <f t="shared" ref="BJ158" si="667">IF(ISERROR(IF(S158="R.INHERENTE
25","R. INHERENTE",(IF(BA158="R.RESIDUAL
25","R. RESIDUAL"," ")))),"",(IF(S158="R.INHERENTE
25","R. INHERENTE",(IF(BA158="R.RESIDUAL
25","R. RESIDUAL"," ")))))</f>
        <v xml:space="preserve"> </v>
      </c>
      <c r="BK158" s="234"/>
      <c r="BL158" s="927" t="s">
        <v>43</v>
      </c>
      <c r="BM158" s="850" t="s">
        <v>43</v>
      </c>
      <c r="BN158" s="881" t="s">
        <v>43</v>
      </c>
      <c r="BO158" s="881" t="s">
        <v>43</v>
      </c>
      <c r="BP158" s="884" t="s">
        <v>43</v>
      </c>
      <c r="BQ158" s="844"/>
      <c r="BR158" s="314"/>
      <c r="BS158" s="920" t="s">
        <v>1381</v>
      </c>
      <c r="BT158" s="1001" t="s">
        <v>1366</v>
      </c>
      <c r="BU158" s="923" t="s">
        <v>1369</v>
      </c>
      <c r="BV158" s="229"/>
      <c r="BW158" s="1764" t="s">
        <v>2325</v>
      </c>
      <c r="BX158" s="1765" t="s">
        <v>2326</v>
      </c>
      <c r="BY158" s="1766" t="s">
        <v>2327</v>
      </c>
      <c r="BZ158" s="833"/>
      <c r="CA158" s="833" t="s">
        <v>189</v>
      </c>
      <c r="CB158" s="833" t="s">
        <v>189</v>
      </c>
      <c r="CC158" s="833" t="s">
        <v>189</v>
      </c>
      <c r="CD158" s="833"/>
      <c r="CE158" s="833" t="s">
        <v>189</v>
      </c>
      <c r="CF158" s="833" t="s">
        <v>189</v>
      </c>
      <c r="CG158" s="833" t="s">
        <v>189</v>
      </c>
      <c r="CH158" s="833"/>
      <c r="CI158" s="833" t="s">
        <v>39</v>
      </c>
      <c r="CJ158" s="833" t="s">
        <v>39</v>
      </c>
      <c r="CK158" s="833" t="s">
        <v>39</v>
      </c>
      <c r="CL158" s="833"/>
      <c r="CM158" s="833" t="s">
        <v>189</v>
      </c>
      <c r="CN158" s="833" t="s">
        <v>189</v>
      </c>
      <c r="CO158" s="833" t="s">
        <v>189</v>
      </c>
      <c r="CP158" s="833"/>
      <c r="CQ158" s="1773" t="s">
        <v>2328</v>
      </c>
      <c r="CR158" s="249"/>
      <c r="CS158" s="1764" t="s">
        <v>2325</v>
      </c>
      <c r="CT158" s="1765" t="s">
        <v>2326</v>
      </c>
      <c r="CU158" s="1766" t="s">
        <v>2327</v>
      </c>
      <c r="CV158" s="1780"/>
      <c r="CW158" s="1781" t="s">
        <v>39</v>
      </c>
      <c r="CX158" s="1782"/>
      <c r="CY158" s="1781"/>
      <c r="CZ158" s="1782"/>
      <c r="DA158" s="1780" t="s">
        <v>189</v>
      </c>
      <c r="DB158" s="1780" t="s">
        <v>189</v>
      </c>
      <c r="DC158" s="1780" t="s">
        <v>189</v>
      </c>
      <c r="DD158" s="1780"/>
      <c r="DE158" s="1780" t="s">
        <v>189</v>
      </c>
      <c r="DF158" s="1780" t="s">
        <v>189</v>
      </c>
      <c r="DG158" s="1780" t="s">
        <v>189</v>
      </c>
      <c r="DH158" s="1780"/>
      <c r="DI158" s="1780" t="s">
        <v>39</v>
      </c>
      <c r="DJ158" s="1780" t="s">
        <v>39</v>
      </c>
      <c r="DK158" s="1780" t="s">
        <v>39</v>
      </c>
      <c r="DL158" s="1780"/>
      <c r="DM158" s="1780" t="s">
        <v>189</v>
      </c>
      <c r="DN158" s="1780" t="s">
        <v>189</v>
      </c>
      <c r="DO158" s="1780" t="s">
        <v>189</v>
      </c>
      <c r="DP158" s="1780"/>
      <c r="DQ158" s="1773" t="s">
        <v>2334</v>
      </c>
      <c r="DR158" s="246"/>
      <c r="DS158" s="417"/>
      <c r="DT158" s="418"/>
      <c r="DU158" s="418"/>
      <c r="DV158" s="419"/>
    </row>
    <row r="159" spans="2:126" ht="48.75" customHeight="1" x14ac:dyDescent="0.25">
      <c r="B159" s="1284"/>
      <c r="C159" s="890"/>
      <c r="D159" s="893"/>
      <c r="E159" s="896"/>
      <c r="F159" s="896"/>
      <c r="G159" s="896"/>
      <c r="H159" s="896"/>
      <c r="I159" s="434" t="s">
        <v>1373</v>
      </c>
      <c r="J159" s="904"/>
      <c r="K159" s="896"/>
      <c r="L159" s="908"/>
      <c r="M159" s="228"/>
      <c r="N159" s="911"/>
      <c r="O159" s="896"/>
      <c r="P159" s="896"/>
      <c r="Q159" s="896"/>
      <c r="R159" s="896"/>
      <c r="S159" s="908"/>
      <c r="T159" s="228"/>
      <c r="U159" s="438" t="s">
        <v>1376</v>
      </c>
      <c r="V159" s="439" t="s">
        <v>702</v>
      </c>
      <c r="W159" s="439"/>
      <c r="X159" s="825">
        <v>25</v>
      </c>
      <c r="Y159" s="826"/>
      <c r="Z159" s="825"/>
      <c r="AA159" s="826"/>
      <c r="AB159" s="825"/>
      <c r="AC159" s="826"/>
      <c r="AD159" s="825"/>
      <c r="AE159" s="826"/>
      <c r="AF159" s="825">
        <v>15</v>
      </c>
      <c r="AG159" s="826"/>
      <c r="AH159" s="330">
        <f t="shared" si="655"/>
        <v>40</v>
      </c>
      <c r="AI159" s="322">
        <v>0.14399999999999999</v>
      </c>
      <c r="AJ159" s="323"/>
      <c r="AK159" s="827" t="s">
        <v>39</v>
      </c>
      <c r="AL159" s="828"/>
      <c r="AM159" s="829" t="s">
        <v>563</v>
      </c>
      <c r="AN159" s="830"/>
      <c r="AO159" s="827" t="s">
        <v>189</v>
      </c>
      <c r="AP159" s="828"/>
      <c r="AQ159" s="444" t="s">
        <v>1379</v>
      </c>
      <c r="AR159" s="432" t="s">
        <v>589</v>
      </c>
      <c r="AS159" s="450" t="s">
        <v>1405</v>
      </c>
      <c r="AT159" s="451" t="s">
        <v>1366</v>
      </c>
      <c r="AU159" s="452" t="s">
        <v>1367</v>
      </c>
      <c r="AV159" s="230"/>
      <c r="AW159" s="866"/>
      <c r="AX159" s="869"/>
      <c r="AY159" s="872"/>
      <c r="AZ159" s="869"/>
      <c r="BA159" s="875"/>
      <c r="BB159" s="878"/>
      <c r="BD159" s="235"/>
      <c r="BE159" s="317">
        <v>0.8</v>
      </c>
      <c r="BF159" s="236" t="str">
        <f t="shared" ref="BF159" si="668">IF(ISERROR(IF(S158="R.INHERENTE
4","R. INHERENTE",(IF(BA158="R.RESIDUAL
4","R. RESIDUAL"," ")))),"",(IF(S158="R.INHERENTE
4","R. INHERENTE",(IF(BA158="R.RESIDUAL
4","R. RESIDUAL"," ")))))</f>
        <v xml:space="preserve"> </v>
      </c>
      <c r="BG159" s="237" t="str">
        <f t="shared" ref="BG159" si="669">IF(ISERROR(IF(S158="R.INHERENTE
9","R. INHERENTE",(IF(BA158="R.RESIDUAL
9","R. RESIDUAL"," ")))),"",(IF(S158="R.INHERENTE
9","R. INHERENTE",(IF(BA158="R.RESIDUAL
9","R. RESIDUAL"," ")))))</f>
        <v xml:space="preserve"> </v>
      </c>
      <c r="BH159" s="238" t="str">
        <f t="shared" ref="BH159" si="670">IF(ISERROR(IF(S158="R.INHERENTE
14","R. INHERENTE",(IF(BA158="R.RESIDUAL
14","R. RESIDUAL"," ")))),"",(IF(S158="R.INHERENTE
14","R. INHERENTE",(IF(BA158="R.RESIDUAL
14","R. RESIDUAL"," ")))))</f>
        <v xml:space="preserve"> </v>
      </c>
      <c r="BI159" s="238" t="str">
        <f t="shared" ref="BI159" si="671">IF(ISERROR(IF(S158="R.INHERENTE
19","R. INHERENTE",(IF(BA158="R.RESIDUAL
19","R. RESIDUAL"," ")))),"",(IF(S158="R.INHERENTE
19","R. INHERENTE",(IF(BA158="R.RESIDUAL
19","R. RESIDUAL"," ")))))</f>
        <v xml:space="preserve"> </v>
      </c>
      <c r="BJ159" s="239" t="str">
        <f t="shared" ref="BJ159" si="672">IF(ISERROR(IF(S158="R.INHERENTE
24","R. INHERENTE",(IF(BA158="R.RESIDUAL
24","R. RESIDUAL"," ")))),"",(IF(S158="R.INHERENTE
24","R. INHERENTE",(IF(BA158="R.RESIDUAL
24","R. RESIDUAL"," ")))))</f>
        <v xml:space="preserve"> </v>
      </c>
      <c r="BK159" s="234"/>
      <c r="BL159" s="928"/>
      <c r="BM159" s="882"/>
      <c r="BN159" s="882"/>
      <c r="BO159" s="882"/>
      <c r="BP159" s="851"/>
      <c r="BQ159" s="845"/>
      <c r="BR159" s="314"/>
      <c r="BS159" s="921"/>
      <c r="BT159" s="1002"/>
      <c r="BU159" s="924"/>
      <c r="BV159" s="229"/>
      <c r="BW159" s="1767"/>
      <c r="BX159" s="1768"/>
      <c r="BY159" s="1769"/>
      <c r="BZ159" s="820"/>
      <c r="CA159" s="820"/>
      <c r="CB159" s="820"/>
      <c r="CC159" s="820"/>
      <c r="CD159" s="820"/>
      <c r="CE159" s="820"/>
      <c r="CF159" s="820"/>
      <c r="CG159" s="820"/>
      <c r="CH159" s="820"/>
      <c r="CI159" s="820"/>
      <c r="CJ159" s="820"/>
      <c r="CK159" s="820"/>
      <c r="CL159" s="820"/>
      <c r="CM159" s="820"/>
      <c r="CN159" s="820"/>
      <c r="CO159" s="820"/>
      <c r="CP159" s="820"/>
      <c r="CQ159" s="1774"/>
      <c r="CR159" s="249"/>
      <c r="CS159" s="1767"/>
      <c r="CT159" s="1768"/>
      <c r="CU159" s="1769"/>
      <c r="CV159" s="1010"/>
      <c r="CW159" s="960"/>
      <c r="CX159" s="959"/>
      <c r="CY159" s="960"/>
      <c r="CZ159" s="959"/>
      <c r="DA159" s="1010"/>
      <c r="DB159" s="1010"/>
      <c r="DC159" s="1010"/>
      <c r="DD159" s="1010"/>
      <c r="DE159" s="1010"/>
      <c r="DF159" s="1010"/>
      <c r="DG159" s="1010"/>
      <c r="DH159" s="1010"/>
      <c r="DI159" s="1010"/>
      <c r="DJ159" s="1010"/>
      <c r="DK159" s="1010"/>
      <c r="DL159" s="1010"/>
      <c r="DM159" s="1010"/>
      <c r="DN159" s="1010"/>
      <c r="DO159" s="1010"/>
      <c r="DP159" s="1010"/>
      <c r="DQ159" s="1774"/>
      <c r="DR159" s="246"/>
      <c r="DS159" s="420"/>
      <c r="DT159" s="421"/>
      <c r="DU159" s="421"/>
      <c r="DV159" s="422"/>
    </row>
    <row r="160" spans="2:126" ht="48.75" customHeight="1" x14ac:dyDescent="0.25">
      <c r="B160" s="1284"/>
      <c r="C160" s="890"/>
      <c r="D160" s="893"/>
      <c r="E160" s="896"/>
      <c r="F160" s="896"/>
      <c r="G160" s="896"/>
      <c r="H160" s="896"/>
      <c r="I160" s="434" t="s">
        <v>1374</v>
      </c>
      <c r="J160" s="904"/>
      <c r="K160" s="896"/>
      <c r="L160" s="908"/>
      <c r="M160" s="228"/>
      <c r="N160" s="911"/>
      <c r="O160" s="896"/>
      <c r="P160" s="896"/>
      <c r="Q160" s="896"/>
      <c r="R160" s="896"/>
      <c r="S160" s="908"/>
      <c r="T160" s="228"/>
      <c r="U160" s="438" t="s">
        <v>1377</v>
      </c>
      <c r="V160" s="439" t="s">
        <v>702</v>
      </c>
      <c r="W160" s="439"/>
      <c r="X160" s="825">
        <v>25</v>
      </c>
      <c r="Y160" s="826"/>
      <c r="Z160" s="825"/>
      <c r="AA160" s="826"/>
      <c r="AB160" s="825"/>
      <c r="AC160" s="826"/>
      <c r="AD160" s="825"/>
      <c r="AE160" s="826"/>
      <c r="AF160" s="825">
        <v>15</v>
      </c>
      <c r="AG160" s="826"/>
      <c r="AH160" s="330">
        <f t="shared" si="655"/>
        <v>40</v>
      </c>
      <c r="AI160" s="322">
        <v>8.5999999999999993E-2</v>
      </c>
      <c r="AJ160" s="323"/>
      <c r="AK160" s="827" t="s">
        <v>39</v>
      </c>
      <c r="AL160" s="828"/>
      <c r="AM160" s="829" t="s">
        <v>563</v>
      </c>
      <c r="AN160" s="830"/>
      <c r="AO160" s="827" t="s">
        <v>189</v>
      </c>
      <c r="AP160" s="828"/>
      <c r="AQ160" s="444" t="s">
        <v>1380</v>
      </c>
      <c r="AR160" s="432" t="s">
        <v>587</v>
      </c>
      <c r="AS160" s="450" t="s">
        <v>1406</v>
      </c>
      <c r="AT160" s="451" t="s">
        <v>1366</v>
      </c>
      <c r="AU160" s="452" t="s">
        <v>1367</v>
      </c>
      <c r="AV160" s="230"/>
      <c r="AW160" s="866"/>
      <c r="AX160" s="869"/>
      <c r="AY160" s="872"/>
      <c r="AZ160" s="869"/>
      <c r="BA160" s="875"/>
      <c r="BB160" s="878"/>
      <c r="BD160" s="235"/>
      <c r="BE160" s="317">
        <v>0.60000000000000009</v>
      </c>
      <c r="BF160" s="236" t="str">
        <f t="shared" ref="BF160" si="673">IF(ISERROR(IF(S158="R.INHERENTE
3","R. INHERENTE",(IF(BA158="R.RESIDUAL
3","R. RESIDUAL"," ")))),"",(IF(S158="R.INHERENTE
3","R. INHERENTE",(IF(BA158="R.RESIDUAL
3","R. RESIDUAL"," ")))))</f>
        <v xml:space="preserve"> </v>
      </c>
      <c r="BG160" s="237" t="str">
        <f t="shared" ref="BG160" si="674">IF(ISERROR(IF(S158="R.INHERENTE
8","R. INHERENTE",(IF(BA158="R.RESIDUAL
8","R. RESIDUAL"," ")))),"",(IF(S158="R.INHERENTE
8","R. INHERENTE",(IF(BA158="R.RESIDUAL
8","R. RESIDUAL"," ")))))</f>
        <v xml:space="preserve"> </v>
      </c>
      <c r="BH160" s="237" t="str">
        <f t="shared" ref="BH160" si="675">IF(ISERROR(IF(S158="R.INHERENTE
13","R. INHERENTE",(IF(BA158="R.RESIDUAL
13","R. RESIDUAL"," ")))),"",(IF(S158="R.INHERENTE
13","R. INHERENTE",(IF(BA158="R.RESIDUAL
13","R. RESIDUAL"," ")))))</f>
        <v xml:space="preserve"> </v>
      </c>
      <c r="BI160" s="238" t="str">
        <f t="shared" ref="BI160" si="676">IF(ISERROR(IF(S158="R.INHERENTE
18","R. INHERENTE",(IF(BA158="R.RESIDUAL
18","R. RESIDUAL"," ")))),"",(IF(S158="R.INHERENTE
18","R. INHERENTE",(IF(BA158="R.RESIDUAL
18","R. RESIDUAL"," ")))))</f>
        <v xml:space="preserve"> </v>
      </c>
      <c r="BJ160" s="239" t="str">
        <f t="shared" ref="BJ160" si="677">IF(ISERROR(IF(S158="R.INHERENTE
23","R. INHERENTE",(IF(BA158="R.RESIDUAL
23","R. RESIDUAL"," ")))),"",(IF(S158="R.INHERENTE
23","R. INHERENTE",(IF(BA158="R.RESIDUAL
23","R. RESIDUAL"," ")))))</f>
        <v xml:space="preserve"> </v>
      </c>
      <c r="BK160" s="234"/>
      <c r="BL160" s="928"/>
      <c r="BM160" s="882"/>
      <c r="BN160" s="882"/>
      <c r="BO160" s="882"/>
      <c r="BP160" s="851"/>
      <c r="BQ160" s="845"/>
      <c r="BR160" s="314"/>
      <c r="BS160" s="921"/>
      <c r="BT160" s="1002" t="s">
        <v>1370</v>
      </c>
      <c r="BU160" s="924"/>
      <c r="BV160" s="229"/>
      <c r="BW160" s="1767"/>
      <c r="BX160" s="1768"/>
      <c r="BY160" s="1769"/>
      <c r="BZ160" s="820"/>
      <c r="CA160" s="820"/>
      <c r="CB160" s="820"/>
      <c r="CC160" s="820"/>
      <c r="CD160" s="820"/>
      <c r="CE160" s="820"/>
      <c r="CF160" s="820"/>
      <c r="CG160" s="820"/>
      <c r="CH160" s="820"/>
      <c r="CI160" s="820"/>
      <c r="CJ160" s="820"/>
      <c r="CK160" s="820"/>
      <c r="CL160" s="820"/>
      <c r="CM160" s="820"/>
      <c r="CN160" s="820"/>
      <c r="CO160" s="820"/>
      <c r="CP160" s="820"/>
      <c r="CQ160" s="1774"/>
      <c r="CR160" s="249"/>
      <c r="CS160" s="1767"/>
      <c r="CT160" s="1768"/>
      <c r="CU160" s="1769"/>
      <c r="CV160" s="1010"/>
      <c r="CW160" s="960"/>
      <c r="CX160" s="959"/>
      <c r="CY160" s="960"/>
      <c r="CZ160" s="959"/>
      <c r="DA160" s="1010"/>
      <c r="DB160" s="1010"/>
      <c r="DC160" s="1010"/>
      <c r="DD160" s="1010"/>
      <c r="DE160" s="1010"/>
      <c r="DF160" s="1010"/>
      <c r="DG160" s="1010"/>
      <c r="DH160" s="1010"/>
      <c r="DI160" s="1010"/>
      <c r="DJ160" s="1010"/>
      <c r="DK160" s="1010"/>
      <c r="DL160" s="1010"/>
      <c r="DM160" s="1010"/>
      <c r="DN160" s="1010"/>
      <c r="DO160" s="1010"/>
      <c r="DP160" s="1010"/>
      <c r="DQ160" s="1774"/>
      <c r="DR160" s="246"/>
      <c r="DS160" s="420"/>
      <c r="DT160" s="421"/>
      <c r="DU160" s="421"/>
      <c r="DV160" s="422"/>
    </row>
    <row r="161" spans="2:126" ht="48.75" customHeight="1" x14ac:dyDescent="0.25">
      <c r="B161" s="1284"/>
      <c r="C161" s="890"/>
      <c r="D161" s="893"/>
      <c r="E161" s="896"/>
      <c r="F161" s="896"/>
      <c r="G161" s="896"/>
      <c r="H161" s="896"/>
      <c r="I161" s="434"/>
      <c r="J161" s="904"/>
      <c r="K161" s="896"/>
      <c r="L161" s="908"/>
      <c r="M161" s="228"/>
      <c r="N161" s="911"/>
      <c r="O161" s="896"/>
      <c r="P161" s="896"/>
      <c r="Q161" s="896"/>
      <c r="R161" s="896"/>
      <c r="S161" s="908"/>
      <c r="T161" s="228"/>
      <c r="U161" s="440"/>
      <c r="V161" s="439"/>
      <c r="W161" s="439"/>
      <c r="X161" s="825"/>
      <c r="Y161" s="826"/>
      <c r="Z161" s="825"/>
      <c r="AA161" s="826"/>
      <c r="AB161" s="825"/>
      <c r="AC161" s="826"/>
      <c r="AD161" s="825"/>
      <c r="AE161" s="826"/>
      <c r="AF161" s="825"/>
      <c r="AG161" s="826"/>
      <c r="AH161" s="330">
        <f t="shared" si="655"/>
        <v>0</v>
      </c>
      <c r="AI161" s="322"/>
      <c r="AJ161" s="323">
        <v>0.6</v>
      </c>
      <c r="AK161" s="827"/>
      <c r="AL161" s="828"/>
      <c r="AM161" s="829"/>
      <c r="AN161" s="830"/>
      <c r="AO161" s="827"/>
      <c r="AP161" s="828"/>
      <c r="AQ161" s="444"/>
      <c r="AR161" s="432"/>
      <c r="AS161" s="450"/>
      <c r="AT161" s="451"/>
      <c r="AU161" s="452"/>
      <c r="AV161" s="230"/>
      <c r="AW161" s="866"/>
      <c r="AX161" s="869"/>
      <c r="AY161" s="872"/>
      <c r="AZ161" s="869"/>
      <c r="BA161" s="875"/>
      <c r="BB161" s="878"/>
      <c r="BD161" s="235"/>
      <c r="BE161" s="317">
        <v>0.4</v>
      </c>
      <c r="BF161" s="240" t="str">
        <f t="shared" ref="BF161" si="678">IF(ISERROR(IF(S158="R.INHERENTE
2","R. INHERENTE",(IF(BA158="R.RESIDUAL
2","R. RESIDUAL"," ")))),"",(IF(S158="R.INHERENTE
2","R. INHERENTE",(IF(BA158="R.RESIDUAL
2","R. RESIDUAL"," ")))))</f>
        <v xml:space="preserve"> </v>
      </c>
      <c r="BG161" s="237" t="str">
        <f t="shared" ref="BG161" si="679">IF(ISERROR(IF(S158="R.INHERENTE
7","R. INHERENTE",(IF(BA158="R.RESIDUAL
7","R. RESIDUAL"," ")))),"",(IF(S158="R.INHERENTE
7","R. INHERENTE",(IF(BA158="R.RESIDUAL
7","R. RESIDUAL"," ")))))</f>
        <v xml:space="preserve"> </v>
      </c>
      <c r="BH161" s="237" t="str">
        <f t="shared" ref="BH161" si="680">IF(ISERROR(IF(S158="R.INHERENTE
12","R. INHERENTE",(IF(BA158="R.RESIDUAL
12","R. RESIDUAL"," ")))),"",(IF(S158="R.INHERENTE
12","R. INHERENTE",(IF(BA158="R.RESIDUAL
12","R. RESIDUAL"," ")))))</f>
        <v>R. INHERENTE</v>
      </c>
      <c r="BI161" s="238" t="str">
        <f t="shared" ref="BI161" si="681">IF(ISERROR(IF(S158="R.INHERENTE
17","R. INHERENTE",(IF(BA158="R.RESIDUAL
17","R. RESIDUAL"," ")))),"",(IF(S158="R.INHERENTE
17","R. INHERENTE",(IF(BA158="R.RESIDUAL
17","R. RESIDUAL"," ")))))</f>
        <v xml:space="preserve"> </v>
      </c>
      <c r="BJ161" s="239" t="str">
        <f t="shared" ref="BJ161" si="682">IF(ISERROR(IF(S158="R.INHERENTE
22","R. INHERENTE",(IF(BA158="R.RESIDUAL
22","R. RESIDUAL"," ")))),"",(IF(S158="R.INHERENTE
22","R. INHERENTE",(IF(BA158="R.RESIDUAL
22","R. RESIDUAL"," ")))))</f>
        <v xml:space="preserve"> </v>
      </c>
      <c r="BK161" s="234"/>
      <c r="BL161" s="928"/>
      <c r="BM161" s="882"/>
      <c r="BN161" s="882"/>
      <c r="BO161" s="882"/>
      <c r="BP161" s="851"/>
      <c r="BQ161" s="845"/>
      <c r="BR161" s="314"/>
      <c r="BS161" s="921"/>
      <c r="BT161" s="1002"/>
      <c r="BU161" s="924"/>
      <c r="BV161" s="229"/>
      <c r="BW161" s="1767"/>
      <c r="BX161" s="1768"/>
      <c r="BY161" s="1769"/>
      <c r="BZ161" s="820"/>
      <c r="CA161" s="820"/>
      <c r="CB161" s="820"/>
      <c r="CC161" s="820"/>
      <c r="CD161" s="820"/>
      <c r="CE161" s="820"/>
      <c r="CF161" s="820"/>
      <c r="CG161" s="820"/>
      <c r="CH161" s="820"/>
      <c r="CI161" s="820"/>
      <c r="CJ161" s="820"/>
      <c r="CK161" s="820"/>
      <c r="CL161" s="820"/>
      <c r="CM161" s="820"/>
      <c r="CN161" s="820"/>
      <c r="CO161" s="820"/>
      <c r="CP161" s="820"/>
      <c r="CQ161" s="1774"/>
      <c r="CR161" s="249"/>
      <c r="CS161" s="1767"/>
      <c r="CT161" s="1768"/>
      <c r="CU161" s="1769"/>
      <c r="CV161" s="1010"/>
      <c r="CW161" s="960"/>
      <c r="CX161" s="959"/>
      <c r="CY161" s="960"/>
      <c r="CZ161" s="959"/>
      <c r="DA161" s="1010"/>
      <c r="DB161" s="1010"/>
      <c r="DC161" s="1010"/>
      <c r="DD161" s="1010"/>
      <c r="DE161" s="1010"/>
      <c r="DF161" s="1010"/>
      <c r="DG161" s="1010"/>
      <c r="DH161" s="1010"/>
      <c r="DI161" s="1010"/>
      <c r="DJ161" s="1010"/>
      <c r="DK161" s="1010"/>
      <c r="DL161" s="1010"/>
      <c r="DM161" s="1010"/>
      <c r="DN161" s="1010"/>
      <c r="DO161" s="1010"/>
      <c r="DP161" s="1010"/>
      <c r="DQ161" s="1774"/>
      <c r="DR161" s="246"/>
      <c r="DS161" s="420"/>
      <c r="DT161" s="421"/>
      <c r="DU161" s="421"/>
      <c r="DV161" s="422"/>
    </row>
    <row r="162" spans="2:126" ht="48.75" customHeight="1" thickBot="1" x14ac:dyDescent="0.3">
      <c r="B162" s="1285"/>
      <c r="C162" s="891"/>
      <c r="D162" s="894"/>
      <c r="E162" s="897"/>
      <c r="F162" s="897"/>
      <c r="G162" s="897"/>
      <c r="H162" s="897"/>
      <c r="I162" s="435"/>
      <c r="J162" s="905"/>
      <c r="K162" s="897"/>
      <c r="L162" s="909"/>
      <c r="M162" s="228"/>
      <c r="N162" s="912"/>
      <c r="O162" s="897"/>
      <c r="P162" s="897"/>
      <c r="Q162" s="897"/>
      <c r="R162" s="897"/>
      <c r="S162" s="909"/>
      <c r="T162" s="228"/>
      <c r="U162" s="441"/>
      <c r="V162" s="442"/>
      <c r="W162" s="442"/>
      <c r="X162" s="831"/>
      <c r="Y162" s="832"/>
      <c r="Z162" s="831"/>
      <c r="AA162" s="832"/>
      <c r="AB162" s="831"/>
      <c r="AC162" s="832"/>
      <c r="AD162" s="831"/>
      <c r="AE162" s="832"/>
      <c r="AF162" s="831"/>
      <c r="AG162" s="832"/>
      <c r="AH162" s="331">
        <f t="shared" si="655"/>
        <v>0</v>
      </c>
      <c r="AI162" s="324"/>
      <c r="AJ162" s="325"/>
      <c r="AK162" s="885"/>
      <c r="AL162" s="886"/>
      <c r="AM162" s="887"/>
      <c r="AN162" s="888"/>
      <c r="AO162" s="885"/>
      <c r="AP162" s="886"/>
      <c r="AQ162" s="445"/>
      <c r="AR162" s="472"/>
      <c r="AS162" s="453"/>
      <c r="AT162" s="454"/>
      <c r="AU162" s="455"/>
      <c r="AV162" s="230"/>
      <c r="AW162" s="867"/>
      <c r="AX162" s="870"/>
      <c r="AY162" s="873"/>
      <c r="AZ162" s="870"/>
      <c r="BA162" s="876"/>
      <c r="BB162" s="879"/>
      <c r="BD162" s="235"/>
      <c r="BE162" s="318">
        <v>0.2</v>
      </c>
      <c r="BF162" s="241" t="str">
        <f t="shared" ref="BF162" si="683">IF(ISERROR(IF(S158="R.INHERENTE
1","R. INHERENTE",(IF(BA158="R.RESIDUAL
1","R. RESIDUAL"," ")))),"",(IF(S158="R.INHERENTE
1","R. INHERENTE",(IF(BA158="R.RESIDUAL
1","R. RESIDUAL"," ")))))</f>
        <v xml:space="preserve"> </v>
      </c>
      <c r="BG162" s="242" t="str">
        <f t="shared" ref="BG162" si="684">IF(ISERROR(IF(S158="R.INHERENTE
6","R. INHERENTE",(IF(BA158="R.RESIDUAL
6","R. RESIDUAL"," ")))),"",(IF(S158="R.INHERENTE
6","R. INHERENTE",(IF(BA158="R.RESIDUAL
6","R. RESIDUAL"," ")))))</f>
        <v xml:space="preserve"> </v>
      </c>
      <c r="BH162" s="243" t="str">
        <f t="shared" ref="BH162" si="685">IF(ISERROR(IF(S158="R.INHERENTE
11","R. INHERENTE",(IF(BA158="R.RESIDUAL
11","R. RESIDUAL"," ")))),"",(IF(S158="R.INHERENTE
11","R. INHERENTE",(IF(BA158="R.RESIDUAL
11","R. RESIDUAL"," ")))))</f>
        <v>R. RESIDUAL</v>
      </c>
      <c r="BI162" s="244" t="str">
        <f t="shared" ref="BI162" si="686">IF(ISERROR(IF(S158="R.INHERENTE
16","R. INHERENTE",(IF(BA158="R.RESIDUAL
16","R. RESIDUAL"," ")))),"",(IF(S158="R.INHERENTE
16","R. INHERENTE",(IF(BA158="R.RESIDUAL
16","R. RESIDUAL"," ")))))</f>
        <v xml:space="preserve"> </v>
      </c>
      <c r="BJ162" s="245" t="str">
        <f t="shared" ref="BJ162" si="687">IF(ISERROR(IF(S158="R.INHERENTE
21","R. INHERENTE",(IF(BA158="R.RESIDUAL
21","R. RESIDUAL"," ")))),"",(IF(S158="R.INHERENTE
21","R. INHERENTE",(IF(BA158="R.RESIDUAL
21","R. RESIDUAL"," ")))))</f>
        <v xml:space="preserve"> </v>
      </c>
      <c r="BK162" s="234"/>
      <c r="BL162" s="929"/>
      <c r="BM162" s="883"/>
      <c r="BN162" s="883"/>
      <c r="BO162" s="883"/>
      <c r="BP162" s="852"/>
      <c r="BQ162" s="846"/>
      <c r="BR162" s="314"/>
      <c r="BS162" s="922"/>
      <c r="BT162" s="1003"/>
      <c r="BU162" s="925"/>
      <c r="BV162" s="229"/>
      <c r="BW162" s="1770"/>
      <c r="BX162" s="1771"/>
      <c r="BY162" s="1772"/>
      <c r="BZ162" s="834"/>
      <c r="CA162" s="834"/>
      <c r="CB162" s="834"/>
      <c r="CC162" s="834"/>
      <c r="CD162" s="834"/>
      <c r="CE162" s="834"/>
      <c r="CF162" s="834"/>
      <c r="CG162" s="834"/>
      <c r="CH162" s="834"/>
      <c r="CI162" s="834"/>
      <c r="CJ162" s="834"/>
      <c r="CK162" s="834"/>
      <c r="CL162" s="834"/>
      <c r="CM162" s="834"/>
      <c r="CN162" s="834"/>
      <c r="CO162" s="834"/>
      <c r="CP162" s="834"/>
      <c r="CQ162" s="1775"/>
      <c r="CR162" s="249"/>
      <c r="CS162" s="1770"/>
      <c r="CT162" s="1771"/>
      <c r="CU162" s="1772"/>
      <c r="CV162" s="1783"/>
      <c r="CW162" s="1784"/>
      <c r="CX162" s="1785"/>
      <c r="CY162" s="1784"/>
      <c r="CZ162" s="1785"/>
      <c r="DA162" s="1783"/>
      <c r="DB162" s="1783"/>
      <c r="DC162" s="1783"/>
      <c r="DD162" s="1783"/>
      <c r="DE162" s="1783"/>
      <c r="DF162" s="1783"/>
      <c r="DG162" s="1783"/>
      <c r="DH162" s="1783"/>
      <c r="DI162" s="1783"/>
      <c r="DJ162" s="1783"/>
      <c r="DK162" s="1783"/>
      <c r="DL162" s="1783"/>
      <c r="DM162" s="1783"/>
      <c r="DN162" s="1783"/>
      <c r="DO162" s="1783"/>
      <c r="DP162" s="1783"/>
      <c r="DQ162" s="1775"/>
      <c r="DR162" s="246"/>
      <c r="DS162" s="423"/>
      <c r="DT162" s="424"/>
      <c r="DU162" s="424"/>
      <c r="DV162" s="425"/>
    </row>
    <row r="163" spans="2:126" ht="18" hidden="1" customHeight="1" thickBot="1" x14ac:dyDescent="0.3">
      <c r="BF163" s="328">
        <v>0.2</v>
      </c>
      <c r="BG163" s="329">
        <v>0.4</v>
      </c>
      <c r="BH163" s="329">
        <v>0.60000000000000009</v>
      </c>
      <c r="BI163" s="329">
        <v>0.8</v>
      </c>
      <c r="BJ163" s="329">
        <v>1</v>
      </c>
    </row>
    <row r="164" spans="2:126" ht="48.75" hidden="1" customHeight="1" x14ac:dyDescent="0.25">
      <c r="B164" s="1283" t="s">
        <v>1839</v>
      </c>
      <c r="C164" s="889">
        <v>25</v>
      </c>
      <c r="D164" s="892" t="s">
        <v>946</v>
      </c>
      <c r="E164" s="895" t="s">
        <v>966</v>
      </c>
      <c r="F164" s="898"/>
      <c r="G164" s="899"/>
      <c r="H164" s="930"/>
      <c r="I164" s="433"/>
      <c r="J164" s="903" t="str">
        <f>IF(G164="","",(CONCATENATE("Posibilidad de afectación ",G164," ",H164," ",I164," ",I165," ",I166," ",I167," ",I168)))</f>
        <v/>
      </c>
      <c r="K164" s="906"/>
      <c r="L164" s="907"/>
      <c r="M164" s="228"/>
      <c r="N164" s="910"/>
      <c r="O164" s="913" t="str">
        <f>IF(ISERROR(VLOOKUP($N164,Listas!$E$20:$F$24,2,FALSE)),"",(VLOOKUP($N164,Listas!$E$20:$F$24,2,FALSE)))</f>
        <v/>
      </c>
      <c r="P164" s="914" t="str">
        <f>IF(ISERROR(VLOOKUP($O164,Listas!$E$3:$F$7,2,FALSE)),"",(VLOOKUP($O164,Listas!$E$3:$F$7,2,FALSE)))</f>
        <v/>
      </c>
      <c r="Q164" s="915"/>
      <c r="R164" s="914" t="str">
        <f>IF(ISERROR(VLOOKUP($Q164,Listas!$E$28:$F$35,2,FALSE)),"",(VLOOKUP($Q164,Listas!$E$28:$F$35,2,FALSE)))</f>
        <v/>
      </c>
      <c r="S164" s="916" t="str">
        <f t="shared" ref="S164" si="688">IF(O164="","",(CONCATENATE("R.INHERENTE
",(IF(AND($O164=0.2,$R164=0.2),1,(IF(AND($O164=0.2,$R164=0.4),6,(IF(AND($O164=0.2,$R164=0.6),11,(IF(AND($O164=0.2,$R164=0.8),16,(IF(AND($O164=0.2,$R164=1),21,(IF(AND($O164=0.4,$R164=0.2),2,(IF(AND($O164=0.4,$R164=0.4),7,(IF(AND($O164=0.4,$R164=0.6),12,(IF(AND($O164=0.4,$R164=0.8),17,(IF(AND($O164=0.4,$R164=1),22,(IF(AND($O164=0.6,$R164=0.2),3,(IF(AND($O164=0.6,$R164=0.4),8,(IF(AND($O164=0.6,$R164=0.6),13,(IF(AND($O164=0.6,$R164=0.8),18,(IF(AND($O164=0.6,$R164=1),23,(IF(AND($O164=0.8,$R164=0.2),4,(IF(AND($O164=0.8,$R164=0.4),9,(IF(AND($O164=0.8,$R164=0.6),14,(IF(AND($O164=0.8,$R164=0.8),19,(IF(AND($O164=0.8,$R164=1),24,(IF(AND($O164=1,$R164=0.2),5,(IF(AND($O164=1,$R164=0.4),10,(IF(AND($O164=1,$R164=0.6),15,(IF(AND($O164=1,$R164=0.8),20,(IF(AND($O164=1,$R164=1),25,"")))))))))))))))))))))))))))))))))))))))))))))))))))))</f>
        <v/>
      </c>
      <c r="T164" s="228" t="e">
        <f>+VLOOKUP($S164,Listas!$D$112:$E$136,2,FALSE)</f>
        <v>#N/A</v>
      </c>
      <c r="U164" s="436"/>
      <c r="V164" s="437"/>
      <c r="W164" s="437"/>
      <c r="X164" s="859"/>
      <c r="Y164" s="860"/>
      <c r="Z164" s="859"/>
      <c r="AA164" s="860"/>
      <c r="AB164" s="859"/>
      <c r="AC164" s="860"/>
      <c r="AD164" s="859"/>
      <c r="AE164" s="860"/>
      <c r="AF164" s="859"/>
      <c r="AG164" s="860"/>
      <c r="AH164" s="348">
        <f t="shared" ref="AH164:AH168" si="689">X164+Z164+AB164+AD164+AF164</f>
        <v>0</v>
      </c>
      <c r="AI164" s="326"/>
      <c r="AJ164" s="327"/>
      <c r="AK164" s="926"/>
      <c r="AL164" s="926"/>
      <c r="AM164" s="898"/>
      <c r="AN164" s="898"/>
      <c r="AO164" s="926"/>
      <c r="AP164" s="926"/>
      <c r="AQ164" s="443"/>
      <c r="AR164" s="431"/>
      <c r="AS164" s="447"/>
      <c r="AT164" s="448"/>
      <c r="AU164" s="449"/>
      <c r="AV164" s="248" t="str">
        <f t="shared" ref="AV164" si="690">+(IF(AND($AW164&gt;0,$AW164&lt;=0.2),0.2,(IF(AND($AW164&gt;0.2,$AW164&lt;=0.4),0.4,(IF(AND($AW164&gt;0.4,$AW164&lt;=0.6),0.6,(IF(AND($AW164&gt;0.6,$AW164&lt;=0.8),0.8,(IF($AW164&gt;0.8,1,""))))))))))</f>
        <v/>
      </c>
      <c r="AW164" s="865">
        <f t="shared" ref="AW164" si="691">+MIN(AI164:AI168)</f>
        <v>0</v>
      </c>
      <c r="AX164" s="868" t="str">
        <f t="shared" ref="AX164" si="692">+(IF($AV164=0.2,"MUY BAJA",(IF($AV164=0.4,"BAJA",(IF($AV164=0.6,"MEDIA",(IF($AV164=0.8,"ALTA",(IF($AV164=1,"MUY ALTA",""))))))))))</f>
        <v/>
      </c>
      <c r="AY164" s="871">
        <f t="shared" ref="AY164" si="693">+MIN(AJ164:AJ168)</f>
        <v>0</v>
      </c>
      <c r="AZ164" s="868" t="str">
        <f t="shared" ref="AZ164" si="694">+(IF($BC164=0.2,"MUY BAJA",(IF($BC164=0.4,"BAJA",(IF($BC164=0.6,"MEDIA",(IF($BC164=0.8,"ALTA",(IF($BC164=1,"MUY ALTA",""))))))))))</f>
        <v/>
      </c>
      <c r="BA164" s="874" t="str">
        <f t="shared" ref="BA164" si="695">IF($AV164="","",(CONCATENATE("R.RESIDUAL
",(IF(AND($AV164=0.2,$BC164=0.2),1,(IF(AND($AV164=0.2,$BC164=0.4),6,(IF(AND($AV164=0.2,$BC164=0.6),11,(IF(AND($AV164=0.2,$BC164=0.8),16,(IF(AND($AV164=0.2,$BC164=1),21,(IF(AND($AV164=0.4,$BC164=0.2),2,(IF(AND($AV164=0.4,$BC164=0.4),7,(IF(AND($AV164=0.4,$BC164=0.6),12,(IF(AND($AV164=0.4,$BC164=0.8),17,(IF(AND($AV164=0.4,$BC164=1),22,(IF(AND($AV164=0.6,$BC164=0.2),3,(IF(AND($AV164=0.6,$BC164=0.4),8,(IF(AND($AV164=0.6,$BC164=0.6),13,(IF(AND($AV164=0.6,$BC164=0.8),18,(IF(AND($AV164=0.6,$BC164=1),23,(IF(AND($AV164=0.8,$BC164=0.2),4,(IF(AND($AV164=0.8,$BC164=0.4),9,(IF(AND($AV164=0.8,$BC164=0.6),14,(IF(AND($AV164=0.8,$BC164=0.8),19,(IF(AND($AV164=0.8,$BC164=1),24,(IF(AND($AV164=1,$BC164=0.2),5,(IF(AND($AV164=1,$BC164=0.4),10,(IF(AND($AV164=1,$BC164=0.6),15,(IF(AND($AV164=1,$BC164=0.8),20,(IF(AND($AV164=1,$BC164=1),25,"")))))))))))))))))))))))))))))))))))))))))))))))))))))</f>
        <v/>
      </c>
      <c r="BB164" s="877"/>
      <c r="BC164" s="248" t="str">
        <f t="shared" ref="BC164" si="696">+(IF(AND($AY164&gt;0,$AY164&lt;=0.2),0.2,(IF(AND($AY164&gt;0.2,$AY164&lt;=0.4),0.4,(IF(AND($AY164&gt;0.4,$AY164&lt;=0.6),0.6,(IF(AND($AY164&gt;0.6,$AY164&lt;=0.8),0.8,(IF($AY164&gt;0.8,1,""))))))))))</f>
        <v/>
      </c>
      <c r="BD164" s="230" t="e">
        <f>+VLOOKUP($BA164,Listas!$F$112:$G$136,2,FALSE)</f>
        <v>#N/A</v>
      </c>
      <c r="BE164" s="317">
        <v>1</v>
      </c>
      <c r="BF164" s="231" t="str">
        <f t="shared" ref="BF164" si="697">IF(ISERROR(IF(S164="R.INHERENTE
5","R. INHERENTE",(IF(BA164="R.RESIDUAL
5","R. RESIDUAL"," ")))),"",(IF(S164="R.INHERENTE
5","R. INHERENTE",(IF(BA164="R.RESIDUAL
5","R. RESIDUAL"," ")))))</f>
        <v xml:space="preserve"> </v>
      </c>
      <c r="BG164" s="232" t="str">
        <f t="shared" ref="BG164" si="698">IF(ISERROR(IF(S164="R.INHERENTE
10","R. INHERENTE",(IF(BA164="R.RESIDUAL
10","R. RESIDUAL"," ")))),"",(IF(S164="R.INHERENTE
10","R. INHERENTE",(IF(BA164="R.RESIDUAL
10","R. RESIDUAL"," ")))))</f>
        <v xml:space="preserve"> </v>
      </c>
      <c r="BH164" s="232" t="str">
        <f t="shared" ref="BH164" si="699">IF(ISERROR(IF(S164="R.INHERENTE
15","R. INHERENTE",(IF(BA164="R.RESIDUAL
15","R. RESIDUAL"," ")))),"",(IF(S164="R.INHERENTE
15","R. INHERENTE",(IF(BA164="R.RESIDUAL
15","R. RESIDUAL"," ")))))</f>
        <v xml:space="preserve"> </v>
      </c>
      <c r="BI164" s="232" t="str">
        <f t="shared" ref="BI164" si="700">IF(ISERROR(IF(S164="R.INHERENTE
20","R. INHERENTE",(IF(BA164="R.RESIDUAL
20","R. RESIDUAL"," ")))),"",(IF(S164="R.INHERENTE
20","R. INHERENTE",(IF(BA164="R.RESIDUAL
20","R. RESIDUAL"," ")))))</f>
        <v xml:space="preserve"> </v>
      </c>
      <c r="BJ164" s="233" t="str">
        <f t="shared" ref="BJ164" si="701">IF(ISERROR(IF(S164="R.INHERENTE
25","R. INHERENTE",(IF(BA164="R.RESIDUAL
25","R. RESIDUAL"," ")))),"",(IF(S164="R.INHERENTE
25","R. INHERENTE",(IF(BA164="R.RESIDUAL
25","R. RESIDUAL"," ")))))</f>
        <v xml:space="preserve"> </v>
      </c>
      <c r="BK164" s="234"/>
      <c r="BL164" s="847"/>
      <c r="BM164" s="850"/>
      <c r="BN164" s="881"/>
      <c r="BO164" s="881"/>
      <c r="BP164" s="884"/>
      <c r="BQ164" s="844"/>
      <c r="BR164" s="314"/>
      <c r="BS164" s="847"/>
      <c r="BT164" s="850"/>
      <c r="BU164" s="853"/>
      <c r="BV164" s="229"/>
      <c r="BW164" s="856"/>
      <c r="BX164" s="833"/>
      <c r="BY164" s="833"/>
      <c r="BZ164" s="833"/>
      <c r="CA164" s="833"/>
      <c r="CB164" s="833"/>
      <c r="CC164" s="833"/>
      <c r="CD164" s="833"/>
      <c r="CE164" s="470"/>
      <c r="CF164" s="470"/>
      <c r="CG164" s="470"/>
      <c r="CH164" s="470"/>
      <c r="CI164" s="833"/>
      <c r="CJ164" s="833"/>
      <c r="CK164" s="833"/>
      <c r="CL164" s="833"/>
      <c r="CM164" s="833"/>
      <c r="CN164" s="833"/>
      <c r="CO164" s="833"/>
      <c r="CP164" s="833"/>
      <c r="CQ164" s="835"/>
      <c r="CR164" s="249"/>
      <c r="CS164" s="838"/>
      <c r="CT164" s="819"/>
      <c r="CU164" s="819"/>
      <c r="CV164" s="819"/>
      <c r="CW164" s="841"/>
      <c r="CX164" s="841"/>
      <c r="CY164" s="841"/>
      <c r="CZ164" s="841"/>
      <c r="DA164" s="819"/>
      <c r="DB164" s="819"/>
      <c r="DC164" s="819"/>
      <c r="DD164" s="819"/>
      <c r="DE164" s="467"/>
      <c r="DF164" s="467"/>
      <c r="DG164" s="467"/>
      <c r="DH164" s="467"/>
      <c r="DI164" s="819"/>
      <c r="DJ164" s="819"/>
      <c r="DK164" s="819"/>
      <c r="DL164" s="819"/>
      <c r="DM164" s="819"/>
      <c r="DN164" s="819"/>
      <c r="DO164" s="819"/>
      <c r="DP164" s="819"/>
      <c r="DQ164" s="822"/>
      <c r="DR164" s="246"/>
      <c r="DS164" s="417"/>
      <c r="DT164" s="418"/>
      <c r="DU164" s="418"/>
      <c r="DV164" s="419"/>
    </row>
    <row r="165" spans="2:126" ht="48.75" hidden="1" customHeight="1" x14ac:dyDescent="0.25">
      <c r="B165" s="1284"/>
      <c r="C165" s="890"/>
      <c r="D165" s="893"/>
      <c r="E165" s="896"/>
      <c r="F165" s="896"/>
      <c r="G165" s="896"/>
      <c r="H165" s="896"/>
      <c r="I165" s="434"/>
      <c r="J165" s="904"/>
      <c r="K165" s="896"/>
      <c r="L165" s="908"/>
      <c r="M165" s="228"/>
      <c r="N165" s="911"/>
      <c r="O165" s="896"/>
      <c r="P165" s="896"/>
      <c r="Q165" s="896"/>
      <c r="R165" s="896"/>
      <c r="S165" s="908"/>
      <c r="T165" s="228"/>
      <c r="U165" s="438"/>
      <c r="V165" s="439"/>
      <c r="W165" s="439"/>
      <c r="X165" s="825"/>
      <c r="Y165" s="826"/>
      <c r="Z165" s="825"/>
      <c r="AA165" s="826"/>
      <c r="AB165" s="825"/>
      <c r="AC165" s="826"/>
      <c r="AD165" s="825"/>
      <c r="AE165" s="826"/>
      <c r="AF165" s="825"/>
      <c r="AG165" s="826"/>
      <c r="AH165" s="330">
        <f t="shared" si="689"/>
        <v>0</v>
      </c>
      <c r="AI165" s="322"/>
      <c r="AJ165" s="323"/>
      <c r="AK165" s="827"/>
      <c r="AL165" s="828"/>
      <c r="AM165" s="829"/>
      <c r="AN165" s="830"/>
      <c r="AO165" s="827"/>
      <c r="AP165" s="828"/>
      <c r="AQ165" s="444"/>
      <c r="AR165" s="432"/>
      <c r="AS165" s="450"/>
      <c r="AT165" s="451"/>
      <c r="AU165" s="452"/>
      <c r="AV165" s="230"/>
      <c r="AW165" s="866"/>
      <c r="AX165" s="869"/>
      <c r="AY165" s="872"/>
      <c r="AZ165" s="869"/>
      <c r="BA165" s="875"/>
      <c r="BB165" s="878"/>
      <c r="BD165" s="235"/>
      <c r="BE165" s="317">
        <v>0.8</v>
      </c>
      <c r="BF165" s="236" t="str">
        <f t="shared" ref="BF165" si="702">IF(ISERROR(IF(S164="R.INHERENTE
4","R. INHERENTE",(IF(BA164="R.RESIDUAL
4","R. RESIDUAL"," ")))),"",(IF(S164="R.INHERENTE
4","R. INHERENTE",(IF(BA164="R.RESIDUAL
4","R. RESIDUAL"," ")))))</f>
        <v xml:space="preserve"> </v>
      </c>
      <c r="BG165" s="237" t="str">
        <f t="shared" ref="BG165" si="703">IF(ISERROR(IF(S164="R.INHERENTE
9","R. INHERENTE",(IF(BA164="R.RESIDUAL
9","R. RESIDUAL"," ")))),"",(IF(S164="R.INHERENTE
9","R. INHERENTE",(IF(BA164="R.RESIDUAL
9","R. RESIDUAL"," ")))))</f>
        <v xml:space="preserve"> </v>
      </c>
      <c r="BH165" s="238" t="str">
        <f t="shared" ref="BH165" si="704">IF(ISERROR(IF(S164="R.INHERENTE
14","R. INHERENTE",(IF(BA164="R.RESIDUAL
14","R. RESIDUAL"," ")))),"",(IF(S164="R.INHERENTE
14","R. INHERENTE",(IF(BA164="R.RESIDUAL
14","R. RESIDUAL"," ")))))</f>
        <v xml:space="preserve"> </v>
      </c>
      <c r="BI165" s="238" t="str">
        <f t="shared" ref="BI165" si="705">IF(ISERROR(IF(S164="R.INHERENTE
19","R. INHERENTE",(IF(BA164="R.RESIDUAL
19","R. RESIDUAL"," ")))),"",(IF(S164="R.INHERENTE
19","R. INHERENTE",(IF(BA164="R.RESIDUAL
19","R. RESIDUAL"," ")))))</f>
        <v xml:space="preserve"> </v>
      </c>
      <c r="BJ165" s="239" t="str">
        <f t="shared" ref="BJ165" si="706">IF(ISERROR(IF(S164="R.INHERENTE
24","R. INHERENTE",(IF(BA164="R.RESIDUAL
24","R. RESIDUAL"," ")))),"",(IF(S164="R.INHERENTE
24","R. INHERENTE",(IF(BA164="R.RESIDUAL
24","R. RESIDUAL"," ")))))</f>
        <v xml:space="preserve"> </v>
      </c>
      <c r="BK165" s="234"/>
      <c r="BL165" s="848"/>
      <c r="BM165" s="882"/>
      <c r="BN165" s="882"/>
      <c r="BO165" s="882"/>
      <c r="BP165" s="851"/>
      <c r="BQ165" s="845"/>
      <c r="BR165" s="314"/>
      <c r="BS165" s="848"/>
      <c r="BT165" s="851"/>
      <c r="BU165" s="854"/>
      <c r="BV165" s="229"/>
      <c r="BW165" s="857"/>
      <c r="BX165" s="820"/>
      <c r="BY165" s="820"/>
      <c r="BZ165" s="820"/>
      <c r="CA165" s="820"/>
      <c r="CB165" s="820"/>
      <c r="CC165" s="820"/>
      <c r="CD165" s="820"/>
      <c r="CE165" s="468"/>
      <c r="CF165" s="468"/>
      <c r="CG165" s="468"/>
      <c r="CH165" s="468"/>
      <c r="CI165" s="820"/>
      <c r="CJ165" s="820"/>
      <c r="CK165" s="820"/>
      <c r="CL165" s="820"/>
      <c r="CM165" s="820"/>
      <c r="CN165" s="820"/>
      <c r="CO165" s="820"/>
      <c r="CP165" s="820"/>
      <c r="CQ165" s="836"/>
      <c r="CR165" s="249"/>
      <c r="CS165" s="839"/>
      <c r="CT165" s="820"/>
      <c r="CU165" s="820"/>
      <c r="CV165" s="820"/>
      <c r="CW165" s="842"/>
      <c r="CX165" s="842"/>
      <c r="CY165" s="842"/>
      <c r="CZ165" s="842"/>
      <c r="DA165" s="820"/>
      <c r="DB165" s="820"/>
      <c r="DC165" s="820"/>
      <c r="DD165" s="820"/>
      <c r="DE165" s="468"/>
      <c r="DF165" s="468"/>
      <c r="DG165" s="468"/>
      <c r="DH165" s="468"/>
      <c r="DI165" s="820"/>
      <c r="DJ165" s="820"/>
      <c r="DK165" s="820"/>
      <c r="DL165" s="820"/>
      <c r="DM165" s="820"/>
      <c r="DN165" s="820"/>
      <c r="DO165" s="820"/>
      <c r="DP165" s="820"/>
      <c r="DQ165" s="823"/>
      <c r="DR165" s="246"/>
      <c r="DS165" s="420"/>
      <c r="DT165" s="421"/>
      <c r="DU165" s="421"/>
      <c r="DV165" s="422"/>
    </row>
    <row r="166" spans="2:126" ht="48.75" hidden="1" customHeight="1" x14ac:dyDescent="0.25">
      <c r="B166" s="1284"/>
      <c r="C166" s="890"/>
      <c r="D166" s="893"/>
      <c r="E166" s="896"/>
      <c r="F166" s="896"/>
      <c r="G166" s="896"/>
      <c r="H166" s="896"/>
      <c r="I166" s="434"/>
      <c r="J166" s="904"/>
      <c r="K166" s="896"/>
      <c r="L166" s="908"/>
      <c r="M166" s="228"/>
      <c r="N166" s="911"/>
      <c r="O166" s="896"/>
      <c r="P166" s="896"/>
      <c r="Q166" s="896"/>
      <c r="R166" s="896"/>
      <c r="S166" s="908"/>
      <c r="T166" s="228"/>
      <c r="U166" s="438"/>
      <c r="V166" s="439"/>
      <c r="W166" s="439"/>
      <c r="X166" s="825"/>
      <c r="Y166" s="826"/>
      <c r="Z166" s="825"/>
      <c r="AA166" s="826"/>
      <c r="AB166" s="825"/>
      <c r="AC166" s="826"/>
      <c r="AD166" s="825"/>
      <c r="AE166" s="826"/>
      <c r="AF166" s="825"/>
      <c r="AG166" s="826"/>
      <c r="AH166" s="330">
        <f t="shared" si="689"/>
        <v>0</v>
      </c>
      <c r="AI166" s="322"/>
      <c r="AJ166" s="323"/>
      <c r="AK166" s="827"/>
      <c r="AL166" s="828"/>
      <c r="AM166" s="829"/>
      <c r="AN166" s="830"/>
      <c r="AO166" s="827"/>
      <c r="AP166" s="828"/>
      <c r="AQ166" s="444"/>
      <c r="AR166" s="432"/>
      <c r="AS166" s="450"/>
      <c r="AT166" s="451"/>
      <c r="AU166" s="452"/>
      <c r="AV166" s="230"/>
      <c r="AW166" s="866"/>
      <c r="AX166" s="869"/>
      <c r="AY166" s="872"/>
      <c r="AZ166" s="869"/>
      <c r="BA166" s="875"/>
      <c r="BB166" s="878"/>
      <c r="BD166" s="235"/>
      <c r="BE166" s="317">
        <v>0.60000000000000009</v>
      </c>
      <c r="BF166" s="236" t="str">
        <f t="shared" ref="BF166" si="707">IF(ISERROR(IF(S164="R.INHERENTE
3","R. INHERENTE",(IF(BA164="R.RESIDUAL
3","R. RESIDUAL"," ")))),"",(IF(S164="R.INHERENTE
3","R. INHERENTE",(IF(BA164="R.RESIDUAL
3","R. RESIDUAL"," ")))))</f>
        <v xml:space="preserve"> </v>
      </c>
      <c r="BG166" s="237" t="str">
        <f t="shared" ref="BG166" si="708">IF(ISERROR(IF(S164="R.INHERENTE
8","R. INHERENTE",(IF(BA164="R.RESIDUAL
8","R. RESIDUAL"," ")))),"",(IF(S164="R.INHERENTE
8","R. INHERENTE",(IF(BA164="R.RESIDUAL
8","R. RESIDUAL"," ")))))</f>
        <v xml:space="preserve"> </v>
      </c>
      <c r="BH166" s="237" t="str">
        <f t="shared" ref="BH166" si="709">IF(ISERROR(IF(S164="R.INHERENTE
13","R. INHERENTE",(IF(BA164="R.RESIDUAL
13","R. RESIDUAL"," ")))),"",(IF(S164="R.INHERENTE
13","R. INHERENTE",(IF(BA164="R.RESIDUAL
13","R. RESIDUAL"," ")))))</f>
        <v xml:space="preserve"> </v>
      </c>
      <c r="BI166" s="238" t="str">
        <f t="shared" ref="BI166" si="710">IF(ISERROR(IF(S164="R.INHERENTE
18","R. INHERENTE",(IF(BA164="R.RESIDUAL
18","R. RESIDUAL"," ")))),"",(IF(S164="R.INHERENTE
18","R. INHERENTE",(IF(BA164="R.RESIDUAL
18","R. RESIDUAL"," ")))))</f>
        <v xml:space="preserve"> </v>
      </c>
      <c r="BJ166" s="239" t="str">
        <f t="shared" ref="BJ166" si="711">IF(ISERROR(IF(S164="R.INHERENTE
23","R. INHERENTE",(IF(BA164="R.RESIDUAL
23","R. RESIDUAL"," ")))),"",(IF(S164="R.INHERENTE
23","R. INHERENTE",(IF(BA164="R.RESIDUAL
23","R. RESIDUAL"," ")))))</f>
        <v xml:space="preserve"> </v>
      </c>
      <c r="BK166" s="234"/>
      <c r="BL166" s="848"/>
      <c r="BM166" s="882"/>
      <c r="BN166" s="882"/>
      <c r="BO166" s="882"/>
      <c r="BP166" s="851"/>
      <c r="BQ166" s="845"/>
      <c r="BR166" s="314"/>
      <c r="BS166" s="848"/>
      <c r="BT166" s="851"/>
      <c r="BU166" s="854"/>
      <c r="BV166" s="229"/>
      <c r="BW166" s="857"/>
      <c r="BX166" s="820"/>
      <c r="BY166" s="820"/>
      <c r="BZ166" s="820"/>
      <c r="CA166" s="820"/>
      <c r="CB166" s="820"/>
      <c r="CC166" s="820"/>
      <c r="CD166" s="820"/>
      <c r="CE166" s="468"/>
      <c r="CF166" s="468"/>
      <c r="CG166" s="468"/>
      <c r="CH166" s="468"/>
      <c r="CI166" s="820"/>
      <c r="CJ166" s="820"/>
      <c r="CK166" s="820"/>
      <c r="CL166" s="820"/>
      <c r="CM166" s="820"/>
      <c r="CN166" s="820"/>
      <c r="CO166" s="820"/>
      <c r="CP166" s="820"/>
      <c r="CQ166" s="836"/>
      <c r="CR166" s="249"/>
      <c r="CS166" s="839"/>
      <c r="CT166" s="820"/>
      <c r="CU166" s="820"/>
      <c r="CV166" s="820"/>
      <c r="CW166" s="842"/>
      <c r="CX166" s="842"/>
      <c r="CY166" s="842"/>
      <c r="CZ166" s="842"/>
      <c r="DA166" s="820"/>
      <c r="DB166" s="820"/>
      <c r="DC166" s="820"/>
      <c r="DD166" s="820"/>
      <c r="DE166" s="468"/>
      <c r="DF166" s="468"/>
      <c r="DG166" s="468"/>
      <c r="DH166" s="468"/>
      <c r="DI166" s="820"/>
      <c r="DJ166" s="820"/>
      <c r="DK166" s="820"/>
      <c r="DL166" s="820"/>
      <c r="DM166" s="820"/>
      <c r="DN166" s="820"/>
      <c r="DO166" s="820"/>
      <c r="DP166" s="820"/>
      <c r="DQ166" s="823"/>
      <c r="DR166" s="246"/>
      <c r="DS166" s="420"/>
      <c r="DT166" s="421"/>
      <c r="DU166" s="421"/>
      <c r="DV166" s="422"/>
    </row>
    <row r="167" spans="2:126" ht="48.75" hidden="1" customHeight="1" x14ac:dyDescent="0.25">
      <c r="B167" s="1284"/>
      <c r="C167" s="890"/>
      <c r="D167" s="893"/>
      <c r="E167" s="896"/>
      <c r="F167" s="896"/>
      <c r="G167" s="896"/>
      <c r="H167" s="896"/>
      <c r="I167" s="434"/>
      <c r="J167" s="904"/>
      <c r="K167" s="896"/>
      <c r="L167" s="908"/>
      <c r="M167" s="228"/>
      <c r="N167" s="911"/>
      <c r="O167" s="896"/>
      <c r="P167" s="896"/>
      <c r="Q167" s="896"/>
      <c r="R167" s="896"/>
      <c r="S167" s="908"/>
      <c r="T167" s="228"/>
      <c r="U167" s="440"/>
      <c r="V167" s="439"/>
      <c r="W167" s="439"/>
      <c r="X167" s="825"/>
      <c r="Y167" s="826"/>
      <c r="Z167" s="825"/>
      <c r="AA167" s="826"/>
      <c r="AB167" s="825"/>
      <c r="AC167" s="826"/>
      <c r="AD167" s="825"/>
      <c r="AE167" s="826"/>
      <c r="AF167" s="825"/>
      <c r="AG167" s="826"/>
      <c r="AH167" s="330">
        <f t="shared" si="689"/>
        <v>0</v>
      </c>
      <c r="AI167" s="322"/>
      <c r="AJ167" s="323"/>
      <c r="AK167" s="827"/>
      <c r="AL167" s="828"/>
      <c r="AM167" s="829"/>
      <c r="AN167" s="830"/>
      <c r="AO167" s="827"/>
      <c r="AP167" s="828"/>
      <c r="AQ167" s="444"/>
      <c r="AR167" s="432"/>
      <c r="AS167" s="450"/>
      <c r="AT167" s="451"/>
      <c r="AU167" s="452"/>
      <c r="AV167" s="230"/>
      <c r="AW167" s="866"/>
      <c r="AX167" s="869"/>
      <c r="AY167" s="872"/>
      <c r="AZ167" s="869"/>
      <c r="BA167" s="875"/>
      <c r="BB167" s="878"/>
      <c r="BD167" s="235"/>
      <c r="BE167" s="317">
        <v>0.4</v>
      </c>
      <c r="BF167" s="240" t="str">
        <f t="shared" ref="BF167" si="712">IF(ISERROR(IF(S164="R.INHERENTE
2","R. INHERENTE",(IF(BA164="R.RESIDUAL
2","R. RESIDUAL"," ")))),"",(IF(S164="R.INHERENTE
2","R. INHERENTE",(IF(BA164="R.RESIDUAL
2","R. RESIDUAL"," ")))))</f>
        <v xml:space="preserve"> </v>
      </c>
      <c r="BG167" s="237" t="str">
        <f t="shared" ref="BG167" si="713">IF(ISERROR(IF(S164="R.INHERENTE
7","R. INHERENTE",(IF(BA164="R.RESIDUAL
7","R. RESIDUAL"," ")))),"",(IF(S164="R.INHERENTE
7","R. INHERENTE",(IF(BA164="R.RESIDUAL
7","R. RESIDUAL"," ")))))</f>
        <v xml:space="preserve"> </v>
      </c>
      <c r="BH167" s="237" t="str">
        <f t="shared" ref="BH167" si="714">IF(ISERROR(IF(S164="R.INHERENTE
12","R. INHERENTE",(IF(BA164="R.RESIDUAL
12","R. RESIDUAL"," ")))),"",(IF(S164="R.INHERENTE
12","R. INHERENTE",(IF(BA164="R.RESIDUAL
12","R. RESIDUAL"," ")))))</f>
        <v xml:space="preserve"> </v>
      </c>
      <c r="BI167" s="238" t="str">
        <f t="shared" ref="BI167" si="715">IF(ISERROR(IF(S164="R.INHERENTE
17","R. INHERENTE",(IF(BA164="R.RESIDUAL
17","R. RESIDUAL"," ")))),"",(IF(S164="R.INHERENTE
17","R. INHERENTE",(IF(BA164="R.RESIDUAL
17","R. RESIDUAL"," ")))))</f>
        <v xml:space="preserve"> </v>
      </c>
      <c r="BJ167" s="239" t="str">
        <f t="shared" ref="BJ167" si="716">IF(ISERROR(IF(S164="R.INHERENTE
22","R. INHERENTE",(IF(BA164="R.RESIDUAL
22","R. RESIDUAL"," ")))),"",(IF(S164="R.INHERENTE
22","R. INHERENTE",(IF(BA164="R.RESIDUAL
22","R. RESIDUAL"," ")))))</f>
        <v xml:space="preserve"> </v>
      </c>
      <c r="BK167" s="234"/>
      <c r="BL167" s="848"/>
      <c r="BM167" s="882"/>
      <c r="BN167" s="882"/>
      <c r="BO167" s="882"/>
      <c r="BP167" s="851"/>
      <c r="BQ167" s="845"/>
      <c r="BR167" s="314"/>
      <c r="BS167" s="848"/>
      <c r="BT167" s="851"/>
      <c r="BU167" s="854"/>
      <c r="BV167" s="229"/>
      <c r="BW167" s="857"/>
      <c r="BX167" s="820"/>
      <c r="BY167" s="820"/>
      <c r="BZ167" s="820"/>
      <c r="CA167" s="820"/>
      <c r="CB167" s="820"/>
      <c r="CC167" s="820"/>
      <c r="CD167" s="820"/>
      <c r="CE167" s="468"/>
      <c r="CF167" s="468"/>
      <c r="CG167" s="468"/>
      <c r="CH167" s="468"/>
      <c r="CI167" s="820"/>
      <c r="CJ167" s="820"/>
      <c r="CK167" s="820"/>
      <c r="CL167" s="820"/>
      <c r="CM167" s="820"/>
      <c r="CN167" s="820"/>
      <c r="CO167" s="820"/>
      <c r="CP167" s="820"/>
      <c r="CQ167" s="836"/>
      <c r="CR167" s="249"/>
      <c r="CS167" s="839"/>
      <c r="CT167" s="820"/>
      <c r="CU167" s="820"/>
      <c r="CV167" s="820"/>
      <c r="CW167" s="842"/>
      <c r="CX167" s="842"/>
      <c r="CY167" s="842"/>
      <c r="CZ167" s="842"/>
      <c r="DA167" s="820"/>
      <c r="DB167" s="820"/>
      <c r="DC167" s="820"/>
      <c r="DD167" s="820"/>
      <c r="DE167" s="468"/>
      <c r="DF167" s="468"/>
      <c r="DG167" s="468"/>
      <c r="DH167" s="468"/>
      <c r="DI167" s="820"/>
      <c r="DJ167" s="820"/>
      <c r="DK167" s="820"/>
      <c r="DL167" s="820"/>
      <c r="DM167" s="820"/>
      <c r="DN167" s="820"/>
      <c r="DO167" s="820"/>
      <c r="DP167" s="820"/>
      <c r="DQ167" s="823"/>
      <c r="DR167" s="246"/>
      <c r="DS167" s="420"/>
      <c r="DT167" s="421"/>
      <c r="DU167" s="421"/>
      <c r="DV167" s="422"/>
    </row>
    <row r="168" spans="2:126" ht="48.75" hidden="1" customHeight="1" thickBot="1" x14ac:dyDescent="0.3">
      <c r="B168" s="1285"/>
      <c r="C168" s="891"/>
      <c r="D168" s="894"/>
      <c r="E168" s="897"/>
      <c r="F168" s="897"/>
      <c r="G168" s="897"/>
      <c r="H168" s="897"/>
      <c r="I168" s="435"/>
      <c r="J168" s="905"/>
      <c r="K168" s="897"/>
      <c r="L168" s="909"/>
      <c r="M168" s="228"/>
      <c r="N168" s="912"/>
      <c r="O168" s="897"/>
      <c r="P168" s="897"/>
      <c r="Q168" s="897"/>
      <c r="R168" s="897"/>
      <c r="S168" s="909"/>
      <c r="T168" s="228"/>
      <c r="U168" s="441"/>
      <c r="V168" s="442"/>
      <c r="W168" s="442"/>
      <c r="X168" s="831"/>
      <c r="Y168" s="832"/>
      <c r="Z168" s="831"/>
      <c r="AA168" s="832"/>
      <c r="AB168" s="831"/>
      <c r="AC168" s="832"/>
      <c r="AD168" s="831"/>
      <c r="AE168" s="832"/>
      <c r="AF168" s="831"/>
      <c r="AG168" s="832"/>
      <c r="AH168" s="331">
        <f t="shared" si="689"/>
        <v>0</v>
      </c>
      <c r="AI168" s="324"/>
      <c r="AJ168" s="325"/>
      <c r="AK168" s="885"/>
      <c r="AL168" s="886"/>
      <c r="AM168" s="887"/>
      <c r="AN168" s="888"/>
      <c r="AO168" s="885"/>
      <c r="AP168" s="886"/>
      <c r="AQ168" s="445"/>
      <c r="AR168" s="472"/>
      <c r="AS168" s="453"/>
      <c r="AT168" s="454"/>
      <c r="AU168" s="455"/>
      <c r="AV168" s="230"/>
      <c r="AW168" s="867"/>
      <c r="AX168" s="870"/>
      <c r="AY168" s="873"/>
      <c r="AZ168" s="870"/>
      <c r="BA168" s="876"/>
      <c r="BB168" s="879"/>
      <c r="BD168" s="235"/>
      <c r="BE168" s="318">
        <v>0.2</v>
      </c>
      <c r="BF168" s="241" t="str">
        <f t="shared" ref="BF168" si="717">IF(ISERROR(IF(S164="R.INHERENTE
1","R. INHERENTE",(IF(BA164="R.RESIDUAL
1","R. RESIDUAL"," ")))),"",(IF(S164="R.INHERENTE
1","R. INHERENTE",(IF(BA164="R.RESIDUAL
1","R. RESIDUAL"," ")))))</f>
        <v xml:space="preserve"> </v>
      </c>
      <c r="BG168" s="242" t="str">
        <f t="shared" ref="BG168" si="718">IF(ISERROR(IF(S164="R.INHERENTE
6","R. INHERENTE",(IF(BA164="R.RESIDUAL
6","R. RESIDUAL"," ")))),"",(IF(S164="R.INHERENTE
6","R. INHERENTE",(IF(BA164="R.RESIDUAL
6","R. RESIDUAL"," ")))))</f>
        <v xml:space="preserve"> </v>
      </c>
      <c r="BH168" s="243" t="str">
        <f t="shared" ref="BH168" si="719">IF(ISERROR(IF(S164="R.INHERENTE
11","R. INHERENTE",(IF(BA164="R.RESIDUAL
11","R. RESIDUAL"," ")))),"",(IF(S164="R.INHERENTE
11","R. INHERENTE",(IF(BA164="R.RESIDUAL
11","R. RESIDUAL"," ")))))</f>
        <v xml:space="preserve"> </v>
      </c>
      <c r="BI168" s="244" t="str">
        <f t="shared" ref="BI168" si="720">IF(ISERROR(IF(S164="R.INHERENTE
16","R. INHERENTE",(IF(BA164="R.RESIDUAL
16","R. RESIDUAL"," ")))),"",(IF(S164="R.INHERENTE
16","R. INHERENTE",(IF(BA164="R.RESIDUAL
16","R. RESIDUAL"," ")))))</f>
        <v xml:space="preserve"> </v>
      </c>
      <c r="BJ168" s="245" t="str">
        <f t="shared" ref="BJ168" si="721">IF(ISERROR(IF(S164="R.INHERENTE
21","R. INHERENTE",(IF(BA164="R.RESIDUAL
21","R. RESIDUAL"," ")))),"",(IF(S164="R.INHERENTE
21","R. INHERENTE",(IF(BA164="R.RESIDUAL
21","R. RESIDUAL"," ")))))</f>
        <v xml:space="preserve"> </v>
      </c>
      <c r="BK168" s="234"/>
      <c r="BL168" s="849"/>
      <c r="BM168" s="883"/>
      <c r="BN168" s="883"/>
      <c r="BO168" s="883"/>
      <c r="BP168" s="852"/>
      <c r="BQ168" s="846"/>
      <c r="BR168" s="314"/>
      <c r="BS168" s="849"/>
      <c r="BT168" s="852"/>
      <c r="BU168" s="855"/>
      <c r="BV168" s="229"/>
      <c r="BW168" s="858"/>
      <c r="BX168" s="834"/>
      <c r="BY168" s="834"/>
      <c r="BZ168" s="834"/>
      <c r="CA168" s="834"/>
      <c r="CB168" s="834"/>
      <c r="CC168" s="834"/>
      <c r="CD168" s="834"/>
      <c r="CE168" s="471"/>
      <c r="CF168" s="471"/>
      <c r="CG168" s="471"/>
      <c r="CH168" s="471"/>
      <c r="CI168" s="834"/>
      <c r="CJ168" s="834"/>
      <c r="CK168" s="834"/>
      <c r="CL168" s="834"/>
      <c r="CM168" s="834"/>
      <c r="CN168" s="834"/>
      <c r="CO168" s="834"/>
      <c r="CP168" s="834"/>
      <c r="CQ168" s="837"/>
      <c r="CR168" s="249"/>
      <c r="CS168" s="840"/>
      <c r="CT168" s="821"/>
      <c r="CU168" s="821"/>
      <c r="CV168" s="821"/>
      <c r="CW168" s="843"/>
      <c r="CX168" s="843"/>
      <c r="CY168" s="843"/>
      <c r="CZ168" s="843"/>
      <c r="DA168" s="821"/>
      <c r="DB168" s="821"/>
      <c r="DC168" s="821"/>
      <c r="DD168" s="821"/>
      <c r="DE168" s="469"/>
      <c r="DF168" s="469"/>
      <c r="DG168" s="469"/>
      <c r="DH168" s="469"/>
      <c r="DI168" s="821"/>
      <c r="DJ168" s="821"/>
      <c r="DK168" s="821"/>
      <c r="DL168" s="821"/>
      <c r="DM168" s="821"/>
      <c r="DN168" s="821"/>
      <c r="DO168" s="821"/>
      <c r="DP168" s="821"/>
      <c r="DQ168" s="824"/>
      <c r="DR168" s="246"/>
      <c r="DS168" s="423"/>
      <c r="DT168" s="424"/>
      <c r="DU168" s="424"/>
      <c r="DV168" s="425"/>
    </row>
    <row r="169" spans="2:126" ht="18" customHeight="1" thickBot="1" x14ac:dyDescent="0.3">
      <c r="BF169" s="328">
        <v>0.2</v>
      </c>
      <c r="BG169" s="329">
        <v>0.4</v>
      </c>
      <c r="BH169" s="329">
        <v>0.60000000000000009</v>
      </c>
      <c r="BI169" s="329">
        <v>0.8</v>
      </c>
      <c r="BJ169" s="329">
        <v>1</v>
      </c>
    </row>
    <row r="170" spans="2:126" ht="48.75" customHeight="1" x14ac:dyDescent="0.25">
      <c r="B170" s="1289" t="s">
        <v>1841</v>
      </c>
      <c r="C170" s="889">
        <v>26</v>
      </c>
      <c r="D170" s="892" t="s">
        <v>947</v>
      </c>
      <c r="E170" s="895" t="s">
        <v>967</v>
      </c>
      <c r="F170" s="898" t="s">
        <v>986</v>
      </c>
      <c r="G170" s="899" t="s">
        <v>1065</v>
      </c>
      <c r="H170" s="930" t="s">
        <v>2265</v>
      </c>
      <c r="I170" s="433" t="s">
        <v>2268</v>
      </c>
      <c r="J170" s="903" t="str">
        <f>IF(G170="","",(CONCATENATE("Posibilidad de afectación ",G170," ",H170," ",I170," ",I171," ",I172," ",I173," ",I174)))</f>
        <v xml:space="preserve">Posibilidad de afectación económica y reputacional por demandas y sanciones en el aumento de costos del proceso de atención de las consultas de patología crónica del área rural y urbana, debido a la disponibilidad de agendas.    </v>
      </c>
      <c r="K170" s="906" t="s">
        <v>268</v>
      </c>
      <c r="L170" s="907" t="s">
        <v>775</v>
      </c>
      <c r="M170" s="228"/>
      <c r="N170" s="910" t="s">
        <v>614</v>
      </c>
      <c r="O170" s="913">
        <f>IF(ISERROR(VLOOKUP($N170,Listas!$E$20:$F$24,2,FALSE)),"",(VLOOKUP($N170,Listas!$E$20:$F$24,2,FALSE)))</f>
        <v>1</v>
      </c>
      <c r="P170" s="914" t="str">
        <f>IF(ISERROR(VLOOKUP($O170,Listas!$E$3:$F$7,2,FALSE)),"",(VLOOKUP($O170,Listas!$E$3:$F$7,2,FALSE)))</f>
        <v xml:space="preserve">MUY ALTA </v>
      </c>
      <c r="Q170" s="915" t="s">
        <v>568</v>
      </c>
      <c r="R170" s="914">
        <f>IF(ISERROR(VLOOKUP($Q170,Listas!$E$28:$F$35,2,FALSE)),"",(VLOOKUP($Q170,Listas!$E$28:$F$35,2,FALSE)))</f>
        <v>1</v>
      </c>
      <c r="S170" s="916" t="str">
        <f t="shared" ref="S170" si="722">IF(O170="","",(CONCATENATE("R.INHERENTE
",(IF(AND($O170=0.2,$R170=0.2),1,(IF(AND($O170=0.2,$R170=0.4),6,(IF(AND($O170=0.2,$R170=0.6),11,(IF(AND($O170=0.2,$R170=0.8),16,(IF(AND($O170=0.2,$R170=1),21,(IF(AND($O170=0.4,$R170=0.2),2,(IF(AND($O170=0.4,$R170=0.4),7,(IF(AND($O170=0.4,$R170=0.6),12,(IF(AND($O170=0.4,$R170=0.8),17,(IF(AND($O170=0.4,$R170=1),22,(IF(AND($O170=0.6,$R170=0.2),3,(IF(AND($O170=0.6,$R170=0.4),8,(IF(AND($O170=0.6,$R170=0.6),13,(IF(AND($O170=0.6,$R170=0.8),18,(IF(AND($O170=0.6,$R170=1),23,(IF(AND($O170=0.8,$R170=0.2),4,(IF(AND($O170=0.8,$R170=0.4),9,(IF(AND($O170=0.8,$R170=0.6),14,(IF(AND($O170=0.8,$R170=0.8),19,(IF(AND($O170=0.8,$R170=1),24,(IF(AND($O170=1,$R170=0.2),5,(IF(AND($O170=1,$R170=0.4),10,(IF(AND($O170=1,$R170=0.6),15,(IF(AND($O170=1,$R170=0.8),20,(IF(AND($O170=1,$R170=1),25,"")))))))))))))))))))))))))))))))))))))))))))))))))))))</f>
        <v>R.INHERENTE
25</v>
      </c>
      <c r="T170" s="228">
        <f>+VLOOKUP($S170,Listas!$D$112:$E$136,2,FALSE)</f>
        <v>25</v>
      </c>
      <c r="U170" s="436" t="s">
        <v>1382</v>
      </c>
      <c r="V170" s="437" t="s">
        <v>702</v>
      </c>
      <c r="W170" s="437"/>
      <c r="X170" s="859">
        <v>25</v>
      </c>
      <c r="Y170" s="860"/>
      <c r="Z170" s="859"/>
      <c r="AA170" s="860"/>
      <c r="AB170" s="859"/>
      <c r="AC170" s="860"/>
      <c r="AD170" s="859"/>
      <c r="AE170" s="860"/>
      <c r="AF170" s="859">
        <v>15</v>
      </c>
      <c r="AG170" s="860"/>
      <c r="AH170" s="348">
        <f t="shared" ref="AH170:AH174" si="723">X170+Z170+AB170+AD170+AF170</f>
        <v>40</v>
      </c>
      <c r="AI170" s="326">
        <v>0.6</v>
      </c>
      <c r="AJ170" s="327"/>
      <c r="AK170" s="926" t="s">
        <v>189</v>
      </c>
      <c r="AL170" s="926"/>
      <c r="AM170" s="898" t="s">
        <v>563</v>
      </c>
      <c r="AN170" s="898"/>
      <c r="AO170" s="926" t="s">
        <v>189</v>
      </c>
      <c r="AP170" s="926"/>
      <c r="AQ170" s="443" t="s">
        <v>1385</v>
      </c>
      <c r="AR170" s="431" t="s">
        <v>807</v>
      </c>
      <c r="AS170" s="447" t="s">
        <v>1388</v>
      </c>
      <c r="AT170" s="448" t="s">
        <v>1389</v>
      </c>
      <c r="AU170" s="449" t="s">
        <v>1390</v>
      </c>
      <c r="AV170" s="248">
        <f t="shared" ref="AV170" si="724">+(IF(AND($AW170&gt;0,$AW170&lt;=0.2),0.2,(IF(AND($AW170&gt;0.2,$AW170&lt;=0.4),0.4,(IF(AND($AW170&gt;0.4,$AW170&lt;=0.6),0.6,(IF(AND($AW170&gt;0.6,$AW170&lt;=0.8),0.8,(IF($AW170&gt;0.8,1,""))))))))))</f>
        <v>0.4</v>
      </c>
      <c r="AW170" s="865">
        <f t="shared" ref="AW170" si="725">+MIN(AI170:AI174)</f>
        <v>0.29399999999999998</v>
      </c>
      <c r="AX170" s="868" t="str">
        <f t="shared" ref="AX170" si="726">+(IF($AV170=0.2,"MUY BAJA",(IF($AV170=0.4,"BAJA",(IF($AV170=0.6,"MEDIA",(IF($AV170=0.8,"ALTA",(IF($AV170=1,"MUY ALTA",""))))))))))</f>
        <v>BAJA</v>
      </c>
      <c r="AY170" s="871">
        <f t="shared" ref="AY170" si="727">+MIN(AJ170:AJ174)</f>
        <v>1</v>
      </c>
      <c r="AZ170" s="868" t="str">
        <f t="shared" ref="AZ170" si="728">+(IF($BC170=0.2,"MUY BAJA",(IF($BC170=0.4,"BAJA",(IF($BC170=0.6,"MEDIA",(IF($BC170=0.8,"ALTA",(IF($BC170=1,"MUY ALTA",""))))))))))</f>
        <v>MUY ALTA</v>
      </c>
      <c r="BA170" s="874" t="str">
        <f t="shared" ref="BA170" si="729">IF($AV170="","",(CONCATENATE("R.RESIDUAL
",(IF(AND($AV170=0.2,$BC170=0.2),1,(IF(AND($AV170=0.2,$BC170=0.4),6,(IF(AND($AV170=0.2,$BC170=0.6),11,(IF(AND($AV170=0.2,$BC170=0.8),16,(IF(AND($AV170=0.2,$BC170=1),21,(IF(AND($AV170=0.4,$BC170=0.2),2,(IF(AND($AV170=0.4,$BC170=0.4),7,(IF(AND($AV170=0.4,$BC170=0.6),12,(IF(AND($AV170=0.4,$BC170=0.8),17,(IF(AND($AV170=0.4,$BC170=1),22,(IF(AND($AV170=0.6,$BC170=0.2),3,(IF(AND($AV170=0.6,$BC170=0.4),8,(IF(AND($AV170=0.6,$BC170=0.6),13,(IF(AND($AV170=0.6,$BC170=0.8),18,(IF(AND($AV170=0.6,$BC170=1),23,(IF(AND($AV170=0.8,$BC170=0.2),4,(IF(AND($AV170=0.8,$BC170=0.4),9,(IF(AND($AV170=0.8,$BC170=0.6),14,(IF(AND($AV170=0.8,$BC170=0.8),19,(IF(AND($AV170=0.8,$BC170=1),24,(IF(AND($AV170=1,$BC170=0.2),5,(IF(AND($AV170=1,$BC170=0.4),10,(IF(AND($AV170=1,$BC170=0.6),15,(IF(AND($AV170=1,$BC170=0.8),20,(IF(AND($AV170=1,$BC170=1),25,"")))))))))))))))))))))))))))))))))))))))))))))))))))))</f>
        <v>R.RESIDUAL
22</v>
      </c>
      <c r="BB170" s="877" t="s">
        <v>703</v>
      </c>
      <c r="BC170" s="248">
        <f t="shared" ref="BC170" si="730">+(IF(AND($AY170&gt;0,$AY170&lt;=0.2),0.2,(IF(AND($AY170&gt;0.2,$AY170&lt;=0.4),0.4,(IF(AND($AY170&gt;0.4,$AY170&lt;=0.6),0.6,(IF(AND($AY170&gt;0.6,$AY170&lt;=0.8),0.8,(IF($AY170&gt;0.8,1,""))))))))))</f>
        <v>1</v>
      </c>
      <c r="BD170" s="230">
        <f>+VLOOKUP($BA170,Listas!$F$112:$G$136,2,FALSE)</f>
        <v>22</v>
      </c>
      <c r="BE170" s="317">
        <v>1</v>
      </c>
      <c r="BF170" s="231" t="str">
        <f t="shared" ref="BF170" si="731">IF(ISERROR(IF(S170="R.INHERENTE
5","R. INHERENTE",(IF(BA170="R.RESIDUAL
5","R. RESIDUAL"," ")))),"",(IF(S170="R.INHERENTE
5","R. INHERENTE",(IF(BA170="R.RESIDUAL
5","R. RESIDUAL"," ")))))</f>
        <v xml:space="preserve"> </v>
      </c>
      <c r="BG170" s="232" t="str">
        <f t="shared" ref="BG170" si="732">IF(ISERROR(IF(S170="R.INHERENTE
10","R. INHERENTE",(IF(BA170="R.RESIDUAL
10","R. RESIDUAL"," ")))),"",(IF(S170="R.INHERENTE
10","R. INHERENTE",(IF(BA170="R.RESIDUAL
10","R. RESIDUAL"," ")))))</f>
        <v xml:space="preserve"> </v>
      </c>
      <c r="BH170" s="232" t="str">
        <f t="shared" ref="BH170" si="733">IF(ISERROR(IF(S170="R.INHERENTE
15","R. INHERENTE",(IF(BA170="R.RESIDUAL
15","R. RESIDUAL"," ")))),"",(IF(S170="R.INHERENTE
15","R. INHERENTE",(IF(BA170="R.RESIDUAL
15","R. RESIDUAL"," ")))))</f>
        <v xml:space="preserve"> </v>
      </c>
      <c r="BI170" s="232" t="str">
        <f t="shared" ref="BI170" si="734">IF(ISERROR(IF(S170="R.INHERENTE
20","R. INHERENTE",(IF(BA170="R.RESIDUAL
20","R. RESIDUAL"," ")))),"",(IF(S170="R.INHERENTE
20","R. INHERENTE",(IF(BA170="R.RESIDUAL
20","R. RESIDUAL"," ")))))</f>
        <v xml:space="preserve"> </v>
      </c>
      <c r="BJ170" s="233" t="str">
        <f t="shared" ref="BJ170" si="735">IF(ISERROR(IF(S170="R.INHERENTE
25","R. INHERENTE",(IF(BA170="R.RESIDUAL
25","R. RESIDUAL"," ")))),"",(IF(S170="R.INHERENTE
25","R. INHERENTE",(IF(BA170="R.RESIDUAL
25","R. RESIDUAL"," ")))))</f>
        <v>R. INHERENTE</v>
      </c>
      <c r="BK170" s="234"/>
      <c r="BL170" s="847" t="s">
        <v>1407</v>
      </c>
      <c r="BM170" s="850" t="s">
        <v>1408</v>
      </c>
      <c r="BN170" s="881">
        <v>45046</v>
      </c>
      <c r="BO170" s="881">
        <v>45290</v>
      </c>
      <c r="BP170" s="884" t="s">
        <v>588</v>
      </c>
      <c r="BQ170" s="844" t="s">
        <v>647</v>
      </c>
      <c r="BR170" s="314"/>
      <c r="BS170" s="920" t="s">
        <v>1409</v>
      </c>
      <c r="BT170" s="1001" t="s">
        <v>1410</v>
      </c>
      <c r="BU170" s="923" t="s">
        <v>1411</v>
      </c>
      <c r="BV170" s="229"/>
      <c r="BW170" s="1764" t="s">
        <v>2325</v>
      </c>
      <c r="BX170" s="1765" t="s">
        <v>2326</v>
      </c>
      <c r="BY170" s="1766" t="s">
        <v>2327</v>
      </c>
      <c r="BZ170" s="833"/>
      <c r="CA170" s="833" t="s">
        <v>189</v>
      </c>
      <c r="CB170" s="833" t="s">
        <v>189</v>
      </c>
      <c r="CC170" s="833" t="s">
        <v>189</v>
      </c>
      <c r="CD170" s="833"/>
      <c r="CE170" s="833" t="s">
        <v>189</v>
      </c>
      <c r="CF170" s="833" t="s">
        <v>189</v>
      </c>
      <c r="CG170" s="833" t="s">
        <v>189</v>
      </c>
      <c r="CH170" s="833"/>
      <c r="CI170" s="833" t="s">
        <v>39</v>
      </c>
      <c r="CJ170" s="833" t="s">
        <v>39</v>
      </c>
      <c r="CK170" s="833" t="s">
        <v>39</v>
      </c>
      <c r="CL170" s="833"/>
      <c r="CM170" s="833" t="s">
        <v>189</v>
      </c>
      <c r="CN170" s="833" t="s">
        <v>189</v>
      </c>
      <c r="CO170" s="833" t="s">
        <v>189</v>
      </c>
      <c r="CP170" s="833"/>
      <c r="CQ170" s="1773" t="s">
        <v>2328</v>
      </c>
      <c r="CR170" s="249"/>
      <c r="CS170" s="1764" t="s">
        <v>2325</v>
      </c>
      <c r="CT170" s="1765" t="s">
        <v>2326</v>
      </c>
      <c r="CU170" s="1766" t="s">
        <v>2327</v>
      </c>
      <c r="CV170" s="1780"/>
      <c r="CW170" s="1781" t="s">
        <v>39</v>
      </c>
      <c r="CX170" s="1782"/>
      <c r="CY170" s="1781"/>
      <c r="CZ170" s="1782"/>
      <c r="DA170" s="1780" t="s">
        <v>189</v>
      </c>
      <c r="DB170" s="1780" t="s">
        <v>189</v>
      </c>
      <c r="DC170" s="1780" t="s">
        <v>189</v>
      </c>
      <c r="DD170" s="1780"/>
      <c r="DE170" s="1780" t="s">
        <v>189</v>
      </c>
      <c r="DF170" s="1780" t="s">
        <v>189</v>
      </c>
      <c r="DG170" s="1780" t="s">
        <v>189</v>
      </c>
      <c r="DH170" s="1780"/>
      <c r="DI170" s="1780" t="s">
        <v>39</v>
      </c>
      <c r="DJ170" s="1780" t="s">
        <v>39</v>
      </c>
      <c r="DK170" s="1780" t="s">
        <v>39</v>
      </c>
      <c r="DL170" s="1780"/>
      <c r="DM170" s="1780" t="s">
        <v>189</v>
      </c>
      <c r="DN170" s="1780" t="s">
        <v>189</v>
      </c>
      <c r="DO170" s="1780" t="s">
        <v>189</v>
      </c>
      <c r="DP170" s="1780"/>
      <c r="DQ170" s="1773" t="s">
        <v>2329</v>
      </c>
      <c r="DR170" s="246"/>
      <c r="DS170" s="417"/>
      <c r="DT170" s="418"/>
      <c r="DU170" s="418"/>
      <c r="DV170" s="419"/>
    </row>
    <row r="171" spans="2:126" ht="48.75" customHeight="1" x14ac:dyDescent="0.25">
      <c r="B171" s="1290"/>
      <c r="C171" s="890"/>
      <c r="D171" s="893"/>
      <c r="E171" s="896"/>
      <c r="F171" s="896"/>
      <c r="G171" s="896"/>
      <c r="H171" s="896"/>
      <c r="I171" s="434"/>
      <c r="J171" s="904"/>
      <c r="K171" s="896"/>
      <c r="L171" s="908"/>
      <c r="M171" s="228"/>
      <c r="N171" s="911"/>
      <c r="O171" s="896"/>
      <c r="P171" s="896"/>
      <c r="Q171" s="896"/>
      <c r="R171" s="896"/>
      <c r="S171" s="908"/>
      <c r="T171" s="228"/>
      <c r="U171" s="438" t="s">
        <v>1383</v>
      </c>
      <c r="V171" s="439" t="s">
        <v>702</v>
      </c>
      <c r="W171" s="439"/>
      <c r="X171" s="825"/>
      <c r="Y171" s="826"/>
      <c r="Z171" s="825">
        <v>15</v>
      </c>
      <c r="AA171" s="826"/>
      <c r="AB171" s="825"/>
      <c r="AC171" s="826"/>
      <c r="AD171" s="825"/>
      <c r="AE171" s="826"/>
      <c r="AF171" s="825">
        <v>15</v>
      </c>
      <c r="AG171" s="826"/>
      <c r="AH171" s="330">
        <f t="shared" si="723"/>
        <v>30</v>
      </c>
      <c r="AI171" s="322">
        <v>0.42</v>
      </c>
      <c r="AJ171" s="323"/>
      <c r="AK171" s="827" t="s">
        <v>189</v>
      </c>
      <c r="AL171" s="828"/>
      <c r="AM171" s="829" t="s">
        <v>563</v>
      </c>
      <c r="AN171" s="830"/>
      <c r="AO171" s="827" t="s">
        <v>189</v>
      </c>
      <c r="AP171" s="828"/>
      <c r="AQ171" s="444" t="s">
        <v>1386</v>
      </c>
      <c r="AR171" s="432" t="s">
        <v>587</v>
      </c>
      <c r="AS171" s="450" t="s">
        <v>1391</v>
      </c>
      <c r="AT171" s="451" t="s">
        <v>1389</v>
      </c>
      <c r="AU171" s="452" t="s">
        <v>1392</v>
      </c>
      <c r="AV171" s="230"/>
      <c r="AW171" s="866"/>
      <c r="AX171" s="869"/>
      <c r="AY171" s="872"/>
      <c r="AZ171" s="869"/>
      <c r="BA171" s="875"/>
      <c r="BB171" s="878"/>
      <c r="BD171" s="235"/>
      <c r="BE171" s="317">
        <v>0.8</v>
      </c>
      <c r="BF171" s="236" t="str">
        <f t="shared" ref="BF171" si="736">IF(ISERROR(IF(S170="R.INHERENTE
4","R. INHERENTE",(IF(BA170="R.RESIDUAL
4","R. RESIDUAL"," ")))),"",(IF(S170="R.INHERENTE
4","R. INHERENTE",(IF(BA170="R.RESIDUAL
4","R. RESIDUAL"," ")))))</f>
        <v xml:space="preserve"> </v>
      </c>
      <c r="BG171" s="237" t="str">
        <f t="shared" ref="BG171" si="737">IF(ISERROR(IF(S170="R.INHERENTE
9","R. INHERENTE",(IF(BA170="R.RESIDUAL
9","R. RESIDUAL"," ")))),"",(IF(S170="R.INHERENTE
9","R. INHERENTE",(IF(BA170="R.RESIDUAL
9","R. RESIDUAL"," ")))))</f>
        <v xml:space="preserve"> </v>
      </c>
      <c r="BH171" s="238" t="str">
        <f t="shared" ref="BH171" si="738">IF(ISERROR(IF(S170="R.INHERENTE
14","R. INHERENTE",(IF(BA170="R.RESIDUAL
14","R. RESIDUAL"," ")))),"",(IF(S170="R.INHERENTE
14","R. INHERENTE",(IF(BA170="R.RESIDUAL
14","R. RESIDUAL"," ")))))</f>
        <v xml:space="preserve"> </v>
      </c>
      <c r="BI171" s="238" t="str">
        <f t="shared" ref="BI171" si="739">IF(ISERROR(IF(S170="R.INHERENTE
19","R. INHERENTE",(IF(BA170="R.RESIDUAL
19","R. RESIDUAL"," ")))),"",(IF(S170="R.INHERENTE
19","R. INHERENTE",(IF(BA170="R.RESIDUAL
19","R. RESIDUAL"," ")))))</f>
        <v xml:space="preserve"> </v>
      </c>
      <c r="BJ171" s="239" t="str">
        <f t="shared" ref="BJ171" si="740">IF(ISERROR(IF(S170="R.INHERENTE
24","R. INHERENTE",(IF(BA170="R.RESIDUAL
24","R. RESIDUAL"," ")))),"",(IF(S170="R.INHERENTE
24","R. INHERENTE",(IF(BA170="R.RESIDUAL
24","R. RESIDUAL"," ")))))</f>
        <v xml:space="preserve"> </v>
      </c>
      <c r="BK171" s="234"/>
      <c r="BL171" s="848"/>
      <c r="BM171" s="882"/>
      <c r="BN171" s="882"/>
      <c r="BO171" s="882"/>
      <c r="BP171" s="851"/>
      <c r="BQ171" s="845"/>
      <c r="BR171" s="314"/>
      <c r="BS171" s="921"/>
      <c r="BT171" s="1002"/>
      <c r="BU171" s="924"/>
      <c r="BV171" s="229"/>
      <c r="BW171" s="1767"/>
      <c r="BX171" s="1768"/>
      <c r="BY171" s="1769"/>
      <c r="BZ171" s="820"/>
      <c r="CA171" s="820"/>
      <c r="CB171" s="820"/>
      <c r="CC171" s="820"/>
      <c r="CD171" s="820"/>
      <c r="CE171" s="820"/>
      <c r="CF171" s="820"/>
      <c r="CG171" s="820"/>
      <c r="CH171" s="820"/>
      <c r="CI171" s="820"/>
      <c r="CJ171" s="820"/>
      <c r="CK171" s="820"/>
      <c r="CL171" s="820"/>
      <c r="CM171" s="820"/>
      <c r="CN171" s="820"/>
      <c r="CO171" s="820"/>
      <c r="CP171" s="820"/>
      <c r="CQ171" s="1774"/>
      <c r="CR171" s="249"/>
      <c r="CS171" s="1767"/>
      <c r="CT171" s="1768"/>
      <c r="CU171" s="1769"/>
      <c r="CV171" s="1010"/>
      <c r="CW171" s="960"/>
      <c r="CX171" s="959"/>
      <c r="CY171" s="960"/>
      <c r="CZ171" s="959"/>
      <c r="DA171" s="1010"/>
      <c r="DB171" s="1010"/>
      <c r="DC171" s="1010"/>
      <c r="DD171" s="1010"/>
      <c r="DE171" s="1010"/>
      <c r="DF171" s="1010"/>
      <c r="DG171" s="1010"/>
      <c r="DH171" s="1010"/>
      <c r="DI171" s="1010"/>
      <c r="DJ171" s="1010"/>
      <c r="DK171" s="1010"/>
      <c r="DL171" s="1010"/>
      <c r="DM171" s="1010"/>
      <c r="DN171" s="1010"/>
      <c r="DO171" s="1010"/>
      <c r="DP171" s="1010"/>
      <c r="DQ171" s="1774"/>
      <c r="DR171" s="246"/>
      <c r="DS171" s="420"/>
      <c r="DT171" s="421"/>
      <c r="DU171" s="421"/>
      <c r="DV171" s="422"/>
    </row>
    <row r="172" spans="2:126" ht="48.75" customHeight="1" x14ac:dyDescent="0.25">
      <c r="B172" s="1290"/>
      <c r="C172" s="890"/>
      <c r="D172" s="893"/>
      <c r="E172" s="896"/>
      <c r="F172" s="896"/>
      <c r="G172" s="896"/>
      <c r="H172" s="896"/>
      <c r="I172" s="434"/>
      <c r="J172" s="904"/>
      <c r="K172" s="896"/>
      <c r="L172" s="908"/>
      <c r="M172" s="228"/>
      <c r="N172" s="911"/>
      <c r="O172" s="896"/>
      <c r="P172" s="896"/>
      <c r="Q172" s="896"/>
      <c r="R172" s="896"/>
      <c r="S172" s="908"/>
      <c r="T172" s="228"/>
      <c r="U172" s="438" t="s">
        <v>1384</v>
      </c>
      <c r="V172" s="439" t="s">
        <v>702</v>
      </c>
      <c r="W172" s="439"/>
      <c r="X172" s="825"/>
      <c r="Y172" s="826"/>
      <c r="Z172" s="825">
        <v>15</v>
      </c>
      <c r="AA172" s="826"/>
      <c r="AB172" s="825"/>
      <c r="AC172" s="826"/>
      <c r="AD172" s="825"/>
      <c r="AE172" s="826"/>
      <c r="AF172" s="825">
        <v>15</v>
      </c>
      <c r="AG172" s="826"/>
      <c r="AH172" s="330">
        <f t="shared" si="723"/>
        <v>30</v>
      </c>
      <c r="AI172" s="322">
        <v>0.29399999999999998</v>
      </c>
      <c r="AJ172" s="323"/>
      <c r="AK172" s="827" t="s">
        <v>189</v>
      </c>
      <c r="AL172" s="828"/>
      <c r="AM172" s="829" t="s">
        <v>563</v>
      </c>
      <c r="AN172" s="830"/>
      <c r="AO172" s="827" t="s">
        <v>189</v>
      </c>
      <c r="AP172" s="828"/>
      <c r="AQ172" s="444" t="s">
        <v>1387</v>
      </c>
      <c r="AR172" s="432" t="s">
        <v>587</v>
      </c>
      <c r="AS172" s="450" t="s">
        <v>1393</v>
      </c>
      <c r="AT172" s="451" t="s">
        <v>1394</v>
      </c>
      <c r="AU172" s="452" t="s">
        <v>1395</v>
      </c>
      <c r="AV172" s="230"/>
      <c r="AW172" s="866"/>
      <c r="AX172" s="869"/>
      <c r="AY172" s="872"/>
      <c r="AZ172" s="869"/>
      <c r="BA172" s="875"/>
      <c r="BB172" s="878"/>
      <c r="BD172" s="235"/>
      <c r="BE172" s="317">
        <v>0.60000000000000009</v>
      </c>
      <c r="BF172" s="236" t="str">
        <f t="shared" ref="BF172" si="741">IF(ISERROR(IF(S170="R.INHERENTE
3","R. INHERENTE",(IF(BA170="R.RESIDUAL
3","R. RESIDUAL"," ")))),"",(IF(S170="R.INHERENTE
3","R. INHERENTE",(IF(BA170="R.RESIDUAL
3","R. RESIDUAL"," ")))))</f>
        <v xml:space="preserve"> </v>
      </c>
      <c r="BG172" s="237" t="str">
        <f t="shared" ref="BG172" si="742">IF(ISERROR(IF(S170="R.INHERENTE
8","R. INHERENTE",(IF(BA170="R.RESIDUAL
8","R. RESIDUAL"," ")))),"",(IF(S170="R.INHERENTE
8","R. INHERENTE",(IF(BA170="R.RESIDUAL
8","R. RESIDUAL"," ")))))</f>
        <v xml:space="preserve"> </v>
      </c>
      <c r="BH172" s="237" t="str">
        <f t="shared" ref="BH172" si="743">IF(ISERROR(IF(S170="R.INHERENTE
13","R. INHERENTE",(IF(BA170="R.RESIDUAL
13","R. RESIDUAL"," ")))),"",(IF(S170="R.INHERENTE
13","R. INHERENTE",(IF(BA170="R.RESIDUAL
13","R. RESIDUAL"," ")))))</f>
        <v xml:space="preserve"> </v>
      </c>
      <c r="BI172" s="238" t="str">
        <f t="shared" ref="BI172" si="744">IF(ISERROR(IF(S170="R.INHERENTE
18","R. INHERENTE",(IF(BA170="R.RESIDUAL
18","R. RESIDUAL"," ")))),"",(IF(S170="R.INHERENTE
18","R. INHERENTE",(IF(BA170="R.RESIDUAL
18","R. RESIDUAL"," ")))))</f>
        <v xml:space="preserve"> </v>
      </c>
      <c r="BJ172" s="239" t="str">
        <f t="shared" ref="BJ172" si="745">IF(ISERROR(IF(S170="R.INHERENTE
23","R. INHERENTE",(IF(BA170="R.RESIDUAL
23","R. RESIDUAL"," ")))),"",(IF(S170="R.INHERENTE
23","R. INHERENTE",(IF(BA170="R.RESIDUAL
23","R. RESIDUAL"," ")))))</f>
        <v xml:space="preserve"> </v>
      </c>
      <c r="BK172" s="234"/>
      <c r="BL172" s="848"/>
      <c r="BM172" s="882"/>
      <c r="BN172" s="882"/>
      <c r="BO172" s="882"/>
      <c r="BP172" s="851"/>
      <c r="BQ172" s="845"/>
      <c r="BR172" s="314"/>
      <c r="BS172" s="921"/>
      <c r="BT172" s="1002"/>
      <c r="BU172" s="924"/>
      <c r="BV172" s="229"/>
      <c r="BW172" s="1767"/>
      <c r="BX172" s="1768"/>
      <c r="BY172" s="1769"/>
      <c r="BZ172" s="820"/>
      <c r="CA172" s="820"/>
      <c r="CB172" s="820"/>
      <c r="CC172" s="820"/>
      <c r="CD172" s="820"/>
      <c r="CE172" s="820"/>
      <c r="CF172" s="820"/>
      <c r="CG172" s="820"/>
      <c r="CH172" s="820"/>
      <c r="CI172" s="820"/>
      <c r="CJ172" s="820"/>
      <c r="CK172" s="820"/>
      <c r="CL172" s="820"/>
      <c r="CM172" s="820"/>
      <c r="CN172" s="820"/>
      <c r="CO172" s="820"/>
      <c r="CP172" s="820"/>
      <c r="CQ172" s="1774"/>
      <c r="CR172" s="249"/>
      <c r="CS172" s="1767"/>
      <c r="CT172" s="1768"/>
      <c r="CU172" s="1769"/>
      <c r="CV172" s="1010"/>
      <c r="CW172" s="960"/>
      <c r="CX172" s="959"/>
      <c r="CY172" s="960"/>
      <c r="CZ172" s="959"/>
      <c r="DA172" s="1010"/>
      <c r="DB172" s="1010"/>
      <c r="DC172" s="1010"/>
      <c r="DD172" s="1010"/>
      <c r="DE172" s="1010"/>
      <c r="DF172" s="1010"/>
      <c r="DG172" s="1010"/>
      <c r="DH172" s="1010"/>
      <c r="DI172" s="1010"/>
      <c r="DJ172" s="1010"/>
      <c r="DK172" s="1010"/>
      <c r="DL172" s="1010"/>
      <c r="DM172" s="1010"/>
      <c r="DN172" s="1010"/>
      <c r="DO172" s="1010"/>
      <c r="DP172" s="1010"/>
      <c r="DQ172" s="1774"/>
      <c r="DR172" s="246"/>
      <c r="DS172" s="420"/>
      <c r="DT172" s="421"/>
      <c r="DU172" s="421"/>
      <c r="DV172" s="422"/>
    </row>
    <row r="173" spans="2:126" ht="48.75" customHeight="1" x14ac:dyDescent="0.25">
      <c r="B173" s="1290"/>
      <c r="C173" s="890"/>
      <c r="D173" s="893"/>
      <c r="E173" s="896"/>
      <c r="F173" s="896"/>
      <c r="G173" s="896"/>
      <c r="H173" s="896"/>
      <c r="I173" s="434"/>
      <c r="J173" s="904"/>
      <c r="K173" s="896"/>
      <c r="L173" s="908"/>
      <c r="M173" s="228"/>
      <c r="N173" s="911"/>
      <c r="O173" s="896"/>
      <c r="P173" s="896"/>
      <c r="Q173" s="896"/>
      <c r="R173" s="896"/>
      <c r="S173" s="908"/>
      <c r="T173" s="228"/>
      <c r="U173" s="440"/>
      <c r="V173" s="439"/>
      <c r="W173" s="439"/>
      <c r="X173" s="825"/>
      <c r="Y173" s="826"/>
      <c r="Z173" s="825"/>
      <c r="AA173" s="826"/>
      <c r="AB173" s="825"/>
      <c r="AC173" s="826"/>
      <c r="AD173" s="825"/>
      <c r="AE173" s="826"/>
      <c r="AF173" s="825"/>
      <c r="AG173" s="826"/>
      <c r="AH173" s="330">
        <f t="shared" si="723"/>
        <v>0</v>
      </c>
      <c r="AI173" s="322"/>
      <c r="AJ173" s="323">
        <v>1</v>
      </c>
      <c r="AK173" s="827"/>
      <c r="AL173" s="828"/>
      <c r="AM173" s="829"/>
      <c r="AN173" s="830"/>
      <c r="AO173" s="827"/>
      <c r="AP173" s="828"/>
      <c r="AQ173" s="444"/>
      <c r="AR173" s="432"/>
      <c r="AS173" s="450"/>
      <c r="AT173" s="451"/>
      <c r="AU173" s="452"/>
      <c r="AV173" s="230"/>
      <c r="AW173" s="866"/>
      <c r="AX173" s="869"/>
      <c r="AY173" s="872"/>
      <c r="AZ173" s="869"/>
      <c r="BA173" s="875"/>
      <c r="BB173" s="878"/>
      <c r="BD173" s="235"/>
      <c r="BE173" s="317">
        <v>0.4</v>
      </c>
      <c r="BF173" s="240" t="str">
        <f t="shared" ref="BF173" si="746">IF(ISERROR(IF(S170="R.INHERENTE
2","R. INHERENTE",(IF(BA170="R.RESIDUAL
2","R. RESIDUAL"," ")))),"",(IF(S170="R.INHERENTE
2","R. INHERENTE",(IF(BA170="R.RESIDUAL
2","R. RESIDUAL"," ")))))</f>
        <v xml:space="preserve"> </v>
      </c>
      <c r="BG173" s="237" t="str">
        <f t="shared" ref="BG173" si="747">IF(ISERROR(IF(S170="R.INHERENTE
7","R. INHERENTE",(IF(BA170="R.RESIDUAL
7","R. RESIDUAL"," ")))),"",(IF(S170="R.INHERENTE
7","R. INHERENTE",(IF(BA170="R.RESIDUAL
7","R. RESIDUAL"," ")))))</f>
        <v xml:space="preserve"> </v>
      </c>
      <c r="BH173" s="237" t="str">
        <f t="shared" ref="BH173" si="748">IF(ISERROR(IF(S170="R.INHERENTE
12","R. INHERENTE",(IF(BA170="R.RESIDUAL
12","R. RESIDUAL"," ")))),"",(IF(S170="R.INHERENTE
12","R. INHERENTE",(IF(BA170="R.RESIDUAL
12","R. RESIDUAL"," ")))))</f>
        <v xml:space="preserve"> </v>
      </c>
      <c r="BI173" s="238" t="str">
        <f t="shared" ref="BI173" si="749">IF(ISERROR(IF(S170="R.INHERENTE
17","R. INHERENTE",(IF(BA170="R.RESIDUAL
17","R. RESIDUAL"," ")))),"",(IF(S170="R.INHERENTE
17","R. INHERENTE",(IF(BA170="R.RESIDUAL
17","R. RESIDUAL"," ")))))</f>
        <v xml:space="preserve"> </v>
      </c>
      <c r="BJ173" s="239" t="str">
        <f t="shared" ref="BJ173" si="750">IF(ISERROR(IF(S170="R.INHERENTE
22","R. INHERENTE",(IF(BA170="R.RESIDUAL
22","R. RESIDUAL"," ")))),"",(IF(S170="R.INHERENTE
22","R. INHERENTE",(IF(BA170="R.RESIDUAL
22","R. RESIDUAL"," ")))))</f>
        <v>R. RESIDUAL</v>
      </c>
      <c r="BK173" s="234"/>
      <c r="BL173" s="848"/>
      <c r="BM173" s="882"/>
      <c r="BN173" s="882"/>
      <c r="BO173" s="882"/>
      <c r="BP173" s="851"/>
      <c r="BQ173" s="845"/>
      <c r="BR173" s="314"/>
      <c r="BS173" s="921"/>
      <c r="BT173" s="1002"/>
      <c r="BU173" s="924"/>
      <c r="BV173" s="229"/>
      <c r="BW173" s="1767"/>
      <c r="BX173" s="1768"/>
      <c r="BY173" s="1769"/>
      <c r="BZ173" s="820"/>
      <c r="CA173" s="820"/>
      <c r="CB173" s="820"/>
      <c r="CC173" s="820"/>
      <c r="CD173" s="820"/>
      <c r="CE173" s="820"/>
      <c r="CF173" s="820"/>
      <c r="CG173" s="820"/>
      <c r="CH173" s="820"/>
      <c r="CI173" s="820"/>
      <c r="CJ173" s="820"/>
      <c r="CK173" s="820"/>
      <c r="CL173" s="820"/>
      <c r="CM173" s="820"/>
      <c r="CN173" s="820"/>
      <c r="CO173" s="820"/>
      <c r="CP173" s="820"/>
      <c r="CQ173" s="1774"/>
      <c r="CR173" s="249"/>
      <c r="CS173" s="1767"/>
      <c r="CT173" s="1768"/>
      <c r="CU173" s="1769"/>
      <c r="CV173" s="1010"/>
      <c r="CW173" s="960"/>
      <c r="CX173" s="959"/>
      <c r="CY173" s="960"/>
      <c r="CZ173" s="959"/>
      <c r="DA173" s="1010"/>
      <c r="DB173" s="1010"/>
      <c r="DC173" s="1010"/>
      <c r="DD173" s="1010"/>
      <c r="DE173" s="1010"/>
      <c r="DF173" s="1010"/>
      <c r="DG173" s="1010"/>
      <c r="DH173" s="1010"/>
      <c r="DI173" s="1010"/>
      <c r="DJ173" s="1010"/>
      <c r="DK173" s="1010"/>
      <c r="DL173" s="1010"/>
      <c r="DM173" s="1010"/>
      <c r="DN173" s="1010"/>
      <c r="DO173" s="1010"/>
      <c r="DP173" s="1010"/>
      <c r="DQ173" s="1774"/>
      <c r="DR173" s="246"/>
      <c r="DS173" s="420"/>
      <c r="DT173" s="421"/>
      <c r="DU173" s="421"/>
      <c r="DV173" s="422"/>
    </row>
    <row r="174" spans="2:126" ht="48.75" customHeight="1" thickBot="1" x14ac:dyDescent="0.3">
      <c r="B174" s="1291"/>
      <c r="C174" s="891"/>
      <c r="D174" s="894"/>
      <c r="E174" s="897"/>
      <c r="F174" s="897"/>
      <c r="G174" s="897"/>
      <c r="H174" s="897"/>
      <c r="I174" s="435"/>
      <c r="J174" s="905"/>
      <c r="K174" s="897"/>
      <c r="L174" s="909"/>
      <c r="M174" s="228"/>
      <c r="N174" s="912"/>
      <c r="O174" s="897"/>
      <c r="P174" s="897"/>
      <c r="Q174" s="897"/>
      <c r="R174" s="897"/>
      <c r="S174" s="909"/>
      <c r="T174" s="228"/>
      <c r="U174" s="441"/>
      <c r="V174" s="442"/>
      <c r="W174" s="442"/>
      <c r="X174" s="831"/>
      <c r="Y174" s="832"/>
      <c r="Z174" s="831"/>
      <c r="AA174" s="832"/>
      <c r="AB174" s="831"/>
      <c r="AC174" s="832"/>
      <c r="AD174" s="831"/>
      <c r="AE174" s="832"/>
      <c r="AF174" s="831"/>
      <c r="AG174" s="832"/>
      <c r="AH174" s="331">
        <f t="shared" si="723"/>
        <v>0</v>
      </c>
      <c r="AI174" s="324"/>
      <c r="AJ174" s="325"/>
      <c r="AK174" s="885"/>
      <c r="AL174" s="886"/>
      <c r="AM174" s="887"/>
      <c r="AN174" s="888"/>
      <c r="AO174" s="885"/>
      <c r="AP174" s="886"/>
      <c r="AQ174" s="445"/>
      <c r="AR174" s="472"/>
      <c r="AS174" s="453"/>
      <c r="AT174" s="454"/>
      <c r="AU174" s="455"/>
      <c r="AV174" s="230"/>
      <c r="AW174" s="867"/>
      <c r="AX174" s="870"/>
      <c r="AY174" s="873"/>
      <c r="AZ174" s="870"/>
      <c r="BA174" s="876"/>
      <c r="BB174" s="879"/>
      <c r="BD174" s="235"/>
      <c r="BE174" s="318">
        <v>0.2</v>
      </c>
      <c r="BF174" s="241" t="str">
        <f t="shared" ref="BF174" si="751">IF(ISERROR(IF(S170="R.INHERENTE
1","R. INHERENTE",(IF(BA170="R.RESIDUAL
1","R. RESIDUAL"," ")))),"",(IF(S170="R.INHERENTE
1","R. INHERENTE",(IF(BA170="R.RESIDUAL
1","R. RESIDUAL"," ")))))</f>
        <v xml:space="preserve"> </v>
      </c>
      <c r="BG174" s="242" t="str">
        <f t="shared" ref="BG174" si="752">IF(ISERROR(IF(S170="R.INHERENTE
6","R. INHERENTE",(IF(BA170="R.RESIDUAL
6","R. RESIDUAL"," ")))),"",(IF(S170="R.INHERENTE
6","R. INHERENTE",(IF(BA170="R.RESIDUAL
6","R. RESIDUAL"," ")))))</f>
        <v xml:space="preserve"> </v>
      </c>
      <c r="BH174" s="243" t="str">
        <f t="shared" ref="BH174" si="753">IF(ISERROR(IF(S170="R.INHERENTE
11","R. INHERENTE",(IF(BA170="R.RESIDUAL
11","R. RESIDUAL"," ")))),"",(IF(S170="R.INHERENTE
11","R. INHERENTE",(IF(BA170="R.RESIDUAL
11","R. RESIDUAL"," ")))))</f>
        <v xml:space="preserve"> </v>
      </c>
      <c r="BI174" s="244" t="str">
        <f t="shared" ref="BI174" si="754">IF(ISERROR(IF(S170="R.INHERENTE
16","R. INHERENTE",(IF(BA170="R.RESIDUAL
16","R. RESIDUAL"," ")))),"",(IF(S170="R.INHERENTE
16","R. INHERENTE",(IF(BA170="R.RESIDUAL
16","R. RESIDUAL"," ")))))</f>
        <v xml:space="preserve"> </v>
      </c>
      <c r="BJ174" s="245" t="str">
        <f t="shared" ref="BJ174" si="755">IF(ISERROR(IF(S170="R.INHERENTE
21","R. INHERENTE",(IF(BA170="R.RESIDUAL
21","R. RESIDUAL"," ")))),"",(IF(S170="R.INHERENTE
21","R. INHERENTE",(IF(BA170="R.RESIDUAL
21","R. RESIDUAL"," ")))))</f>
        <v xml:space="preserve"> </v>
      </c>
      <c r="BK174" s="234"/>
      <c r="BL174" s="849"/>
      <c r="BM174" s="883"/>
      <c r="BN174" s="883"/>
      <c r="BO174" s="883"/>
      <c r="BP174" s="852"/>
      <c r="BQ174" s="846"/>
      <c r="BR174" s="314"/>
      <c r="BS174" s="922"/>
      <c r="BT174" s="1003"/>
      <c r="BU174" s="925"/>
      <c r="BV174" s="229"/>
      <c r="BW174" s="1770"/>
      <c r="BX174" s="1771"/>
      <c r="BY174" s="1772"/>
      <c r="BZ174" s="834"/>
      <c r="CA174" s="834"/>
      <c r="CB174" s="834"/>
      <c r="CC174" s="834"/>
      <c r="CD174" s="834"/>
      <c r="CE174" s="834"/>
      <c r="CF174" s="834"/>
      <c r="CG174" s="834"/>
      <c r="CH174" s="834"/>
      <c r="CI174" s="834"/>
      <c r="CJ174" s="834"/>
      <c r="CK174" s="834"/>
      <c r="CL174" s="834"/>
      <c r="CM174" s="834"/>
      <c r="CN174" s="834"/>
      <c r="CO174" s="834"/>
      <c r="CP174" s="834"/>
      <c r="CQ174" s="1775"/>
      <c r="CR174" s="249"/>
      <c r="CS174" s="1770"/>
      <c r="CT174" s="1771"/>
      <c r="CU174" s="1772"/>
      <c r="CV174" s="1783"/>
      <c r="CW174" s="1784"/>
      <c r="CX174" s="1785"/>
      <c r="CY174" s="1784"/>
      <c r="CZ174" s="1785"/>
      <c r="DA174" s="1783"/>
      <c r="DB174" s="1783"/>
      <c r="DC174" s="1783"/>
      <c r="DD174" s="1783"/>
      <c r="DE174" s="1783"/>
      <c r="DF174" s="1783"/>
      <c r="DG174" s="1783"/>
      <c r="DH174" s="1783"/>
      <c r="DI174" s="1783"/>
      <c r="DJ174" s="1783"/>
      <c r="DK174" s="1783"/>
      <c r="DL174" s="1783"/>
      <c r="DM174" s="1783"/>
      <c r="DN174" s="1783"/>
      <c r="DO174" s="1783"/>
      <c r="DP174" s="1783"/>
      <c r="DQ174" s="1775"/>
      <c r="DR174" s="246"/>
      <c r="DS174" s="423"/>
      <c r="DT174" s="424"/>
      <c r="DU174" s="424"/>
      <c r="DV174" s="425"/>
    </row>
    <row r="175" spans="2:126" ht="18" customHeight="1" thickBot="1" x14ac:dyDescent="0.3">
      <c r="BF175" s="328">
        <v>0.2</v>
      </c>
      <c r="BG175" s="329">
        <v>0.4</v>
      </c>
      <c r="BH175" s="329">
        <v>0.60000000000000009</v>
      </c>
      <c r="BI175" s="329">
        <v>0.8</v>
      </c>
      <c r="BJ175" s="329">
        <v>1</v>
      </c>
    </row>
    <row r="176" spans="2:126" ht="48.75" customHeight="1" x14ac:dyDescent="0.25">
      <c r="B176" s="1289" t="s">
        <v>1841</v>
      </c>
      <c r="C176" s="889">
        <v>27</v>
      </c>
      <c r="D176" s="892" t="s">
        <v>947</v>
      </c>
      <c r="E176" s="895" t="s">
        <v>967</v>
      </c>
      <c r="F176" s="898" t="s">
        <v>986</v>
      </c>
      <c r="G176" s="899" t="s">
        <v>1064</v>
      </c>
      <c r="H176" s="930" t="s">
        <v>2261</v>
      </c>
      <c r="I176" s="433" t="s">
        <v>1412</v>
      </c>
      <c r="J176" s="903" t="str">
        <f>IF(G176="","",(CONCATENATE("Posibilidad de afectación ",G176," ",H176," ",I176," ",I177," ",I178," ",I179," ",I180)))</f>
        <v xml:space="preserve">Posibilidad de afectación reputacional y económica por demandas y sanciones, debido a eventos adversos que se presentan en los procedimientos de cirugía, operatoria y endodoncia del servicio de  Salud Oral de la entidad.    </v>
      </c>
      <c r="K176" s="906" t="s">
        <v>268</v>
      </c>
      <c r="L176" s="907" t="s">
        <v>775</v>
      </c>
      <c r="M176" s="228"/>
      <c r="N176" s="910" t="s">
        <v>614</v>
      </c>
      <c r="O176" s="913">
        <f>IF(ISERROR(VLOOKUP($N176,Listas!$E$20:$F$24,2,FALSE)),"",(VLOOKUP($N176,Listas!$E$20:$F$24,2,FALSE)))</f>
        <v>1</v>
      </c>
      <c r="P176" s="914" t="str">
        <f>IF(ISERROR(VLOOKUP($O176,Listas!$E$3:$F$7,2,FALSE)),"",(VLOOKUP($O176,Listas!$E$3:$F$7,2,FALSE)))</f>
        <v xml:space="preserve">MUY ALTA </v>
      </c>
      <c r="Q176" s="915" t="s">
        <v>568</v>
      </c>
      <c r="R176" s="914">
        <f>IF(ISERROR(VLOOKUP($Q176,Listas!$E$28:$F$35,2,FALSE)),"",(VLOOKUP($Q176,Listas!$E$28:$F$35,2,FALSE)))</f>
        <v>1</v>
      </c>
      <c r="S176" s="916" t="str">
        <f t="shared" ref="S176" si="756">IF(O176="","",(CONCATENATE("R.INHERENTE
",(IF(AND($O176=0.2,$R176=0.2),1,(IF(AND($O176=0.2,$R176=0.4),6,(IF(AND($O176=0.2,$R176=0.6),11,(IF(AND($O176=0.2,$R176=0.8),16,(IF(AND($O176=0.2,$R176=1),21,(IF(AND($O176=0.4,$R176=0.2),2,(IF(AND($O176=0.4,$R176=0.4),7,(IF(AND($O176=0.4,$R176=0.6),12,(IF(AND($O176=0.4,$R176=0.8),17,(IF(AND($O176=0.4,$R176=1),22,(IF(AND($O176=0.6,$R176=0.2),3,(IF(AND($O176=0.6,$R176=0.4),8,(IF(AND($O176=0.6,$R176=0.6),13,(IF(AND($O176=0.6,$R176=0.8),18,(IF(AND($O176=0.6,$R176=1),23,(IF(AND($O176=0.8,$R176=0.2),4,(IF(AND($O176=0.8,$R176=0.4),9,(IF(AND($O176=0.8,$R176=0.6),14,(IF(AND($O176=0.8,$R176=0.8),19,(IF(AND($O176=0.8,$R176=1),24,(IF(AND($O176=1,$R176=0.2),5,(IF(AND($O176=1,$R176=0.4),10,(IF(AND($O176=1,$R176=0.6),15,(IF(AND($O176=1,$R176=0.8),20,(IF(AND($O176=1,$R176=1),25,"")))))))))))))))))))))))))))))))))))))))))))))))))))))</f>
        <v>R.INHERENTE
25</v>
      </c>
      <c r="T176" s="228">
        <f>+VLOOKUP($S176,Listas!$D$112:$E$136,2,FALSE)</f>
        <v>25</v>
      </c>
      <c r="U176" s="456" t="s">
        <v>1413</v>
      </c>
      <c r="V176" s="437" t="s">
        <v>702</v>
      </c>
      <c r="W176" s="437"/>
      <c r="X176" s="859">
        <v>25</v>
      </c>
      <c r="Y176" s="860"/>
      <c r="Z176" s="859"/>
      <c r="AA176" s="860"/>
      <c r="AB176" s="859"/>
      <c r="AC176" s="860"/>
      <c r="AD176" s="859"/>
      <c r="AE176" s="860"/>
      <c r="AF176" s="859">
        <v>15</v>
      </c>
      <c r="AG176" s="860"/>
      <c r="AH176" s="348">
        <f t="shared" ref="AH176:AH180" si="757">X176+Z176+AB176+AD176+AF176</f>
        <v>40</v>
      </c>
      <c r="AI176" s="326">
        <v>0.6</v>
      </c>
      <c r="AJ176" s="327"/>
      <c r="AK176" s="926" t="s">
        <v>189</v>
      </c>
      <c r="AL176" s="926"/>
      <c r="AM176" s="898" t="s">
        <v>563</v>
      </c>
      <c r="AN176" s="898"/>
      <c r="AO176" s="926" t="s">
        <v>189</v>
      </c>
      <c r="AP176" s="926"/>
      <c r="AQ176" s="443" t="s">
        <v>1415</v>
      </c>
      <c r="AR176" s="431" t="s">
        <v>588</v>
      </c>
      <c r="AS176" s="447" t="s">
        <v>1417</v>
      </c>
      <c r="AT176" s="448" t="s">
        <v>1419</v>
      </c>
      <c r="AU176" s="449" t="s">
        <v>1420</v>
      </c>
      <c r="AV176" s="248">
        <f t="shared" ref="AV176" si="758">+(IF(AND($AW176&gt;0,$AW176&lt;=0.2),0.2,(IF(AND($AW176&gt;0.2,$AW176&lt;=0.4),0.4,(IF(AND($AW176&gt;0.4,$AW176&lt;=0.6),0.6,(IF(AND($AW176&gt;0.6,$AW176&lt;=0.8),0.8,(IF($AW176&gt;0.8,1,""))))))))))</f>
        <v>0.6</v>
      </c>
      <c r="AW176" s="865">
        <f t="shared" ref="AW176" si="759">+MIN(AI176:AI180)</f>
        <v>0.42</v>
      </c>
      <c r="AX176" s="868" t="str">
        <f t="shared" ref="AX176" si="760">+(IF($AV176=0.2,"MUY BAJA",(IF($AV176=0.4,"BAJA",(IF($AV176=0.6,"MEDIA",(IF($AV176=0.8,"ALTA",(IF($AV176=1,"MUY ALTA",""))))))))))</f>
        <v>MEDIA</v>
      </c>
      <c r="AY176" s="871">
        <f t="shared" ref="AY176" si="761">+MIN(AJ176:AJ180)</f>
        <v>1</v>
      </c>
      <c r="AZ176" s="868" t="str">
        <f t="shared" ref="AZ176" si="762">+(IF($BC176=0.2,"MUY BAJA",(IF($BC176=0.4,"BAJA",(IF($BC176=0.6,"MEDIA",(IF($BC176=0.8,"ALTA",(IF($BC176=1,"MUY ALTA",""))))))))))</f>
        <v>MUY ALTA</v>
      </c>
      <c r="BA176" s="874" t="str">
        <f t="shared" ref="BA176" si="763">IF($AV176="","",(CONCATENATE("R.RESIDUAL
",(IF(AND($AV176=0.2,$BC176=0.2),1,(IF(AND($AV176=0.2,$BC176=0.4),6,(IF(AND($AV176=0.2,$BC176=0.6),11,(IF(AND($AV176=0.2,$BC176=0.8),16,(IF(AND($AV176=0.2,$BC176=1),21,(IF(AND($AV176=0.4,$BC176=0.2),2,(IF(AND($AV176=0.4,$BC176=0.4),7,(IF(AND($AV176=0.4,$BC176=0.6),12,(IF(AND($AV176=0.4,$BC176=0.8),17,(IF(AND($AV176=0.4,$BC176=1),22,(IF(AND($AV176=0.6,$BC176=0.2),3,(IF(AND($AV176=0.6,$BC176=0.4),8,(IF(AND($AV176=0.6,$BC176=0.6),13,(IF(AND($AV176=0.6,$BC176=0.8),18,(IF(AND($AV176=0.6,$BC176=1),23,(IF(AND($AV176=0.8,$BC176=0.2),4,(IF(AND($AV176=0.8,$BC176=0.4),9,(IF(AND($AV176=0.8,$BC176=0.6),14,(IF(AND($AV176=0.8,$BC176=0.8),19,(IF(AND($AV176=0.8,$BC176=1),24,(IF(AND($AV176=1,$BC176=0.2),5,(IF(AND($AV176=1,$BC176=0.4),10,(IF(AND($AV176=1,$BC176=0.6),15,(IF(AND($AV176=1,$BC176=0.8),20,(IF(AND($AV176=1,$BC176=1),25,"")))))))))))))))))))))))))))))))))))))))))))))))))))))</f>
        <v>R.RESIDUAL
23</v>
      </c>
      <c r="BB176" s="877" t="s">
        <v>703</v>
      </c>
      <c r="BC176" s="248">
        <f t="shared" ref="BC176" si="764">+(IF(AND($AY176&gt;0,$AY176&lt;=0.2),0.2,(IF(AND($AY176&gt;0.2,$AY176&lt;=0.4),0.4,(IF(AND($AY176&gt;0.4,$AY176&lt;=0.6),0.6,(IF(AND($AY176&gt;0.6,$AY176&lt;=0.8),0.8,(IF($AY176&gt;0.8,1,""))))))))))</f>
        <v>1</v>
      </c>
      <c r="BD176" s="230">
        <f>+VLOOKUP($BA176,Listas!$F$112:$G$136,2,FALSE)</f>
        <v>23</v>
      </c>
      <c r="BE176" s="317">
        <v>1</v>
      </c>
      <c r="BF176" s="231" t="str">
        <f t="shared" ref="BF176" si="765">IF(ISERROR(IF(S176="R.INHERENTE
5","R. INHERENTE",(IF(BA176="R.RESIDUAL
5","R. RESIDUAL"," ")))),"",(IF(S176="R.INHERENTE
5","R. INHERENTE",(IF(BA176="R.RESIDUAL
5","R. RESIDUAL"," ")))))</f>
        <v xml:space="preserve"> </v>
      </c>
      <c r="BG176" s="232" t="str">
        <f t="shared" ref="BG176" si="766">IF(ISERROR(IF(S176="R.INHERENTE
10","R. INHERENTE",(IF(BA176="R.RESIDUAL
10","R. RESIDUAL"," ")))),"",(IF(S176="R.INHERENTE
10","R. INHERENTE",(IF(BA176="R.RESIDUAL
10","R. RESIDUAL"," ")))))</f>
        <v xml:space="preserve"> </v>
      </c>
      <c r="BH176" s="232" t="str">
        <f t="shared" ref="BH176" si="767">IF(ISERROR(IF(S176="R.INHERENTE
15","R. INHERENTE",(IF(BA176="R.RESIDUAL
15","R. RESIDUAL"," ")))),"",(IF(S176="R.INHERENTE
15","R. INHERENTE",(IF(BA176="R.RESIDUAL
15","R. RESIDUAL"," ")))))</f>
        <v xml:space="preserve"> </v>
      </c>
      <c r="BI176" s="232" t="str">
        <f t="shared" ref="BI176" si="768">IF(ISERROR(IF(S176="R.INHERENTE
20","R. INHERENTE",(IF(BA176="R.RESIDUAL
20","R. RESIDUAL"," ")))),"",(IF(S176="R.INHERENTE
20","R. INHERENTE",(IF(BA176="R.RESIDUAL
20","R. RESIDUAL"," ")))))</f>
        <v xml:space="preserve"> </v>
      </c>
      <c r="BJ176" s="233" t="str">
        <f t="shared" ref="BJ176" si="769">IF(ISERROR(IF(S176="R.INHERENTE
25","R. INHERENTE",(IF(BA176="R.RESIDUAL
25","R. RESIDUAL"," ")))),"",(IF(S176="R.INHERENTE
25","R. INHERENTE",(IF(BA176="R.RESIDUAL
25","R. RESIDUAL"," ")))))</f>
        <v>R. INHERENTE</v>
      </c>
      <c r="BK176" s="234"/>
      <c r="BL176" s="847" t="s">
        <v>1421</v>
      </c>
      <c r="BM176" s="850" t="s">
        <v>1422</v>
      </c>
      <c r="BN176" s="881">
        <v>45046</v>
      </c>
      <c r="BO176" s="881">
        <v>45290</v>
      </c>
      <c r="BP176" s="884" t="s">
        <v>1174</v>
      </c>
      <c r="BQ176" s="844" t="s">
        <v>647</v>
      </c>
      <c r="BR176" s="314"/>
      <c r="BS176" s="920" t="s">
        <v>1423</v>
      </c>
      <c r="BT176" s="1001" t="s">
        <v>1419</v>
      </c>
      <c r="BU176" s="923" t="s">
        <v>1422</v>
      </c>
      <c r="BV176" s="229"/>
      <c r="BW176" s="1764" t="s">
        <v>2325</v>
      </c>
      <c r="BX176" s="1765" t="s">
        <v>2326</v>
      </c>
      <c r="BY176" s="1766" t="s">
        <v>2327</v>
      </c>
      <c r="BZ176" s="833"/>
      <c r="CA176" s="833" t="s">
        <v>189</v>
      </c>
      <c r="CB176" s="833" t="s">
        <v>189</v>
      </c>
      <c r="CC176" s="833" t="s">
        <v>189</v>
      </c>
      <c r="CD176" s="833"/>
      <c r="CE176" s="833" t="s">
        <v>189</v>
      </c>
      <c r="CF176" s="833" t="s">
        <v>189</v>
      </c>
      <c r="CG176" s="833" t="s">
        <v>189</v>
      </c>
      <c r="CH176" s="833"/>
      <c r="CI176" s="833" t="s">
        <v>39</v>
      </c>
      <c r="CJ176" s="833" t="s">
        <v>39</v>
      </c>
      <c r="CK176" s="833" t="s">
        <v>39</v>
      </c>
      <c r="CL176" s="833"/>
      <c r="CM176" s="833" t="s">
        <v>189</v>
      </c>
      <c r="CN176" s="833" t="s">
        <v>189</v>
      </c>
      <c r="CO176" s="833" t="s">
        <v>189</v>
      </c>
      <c r="CP176" s="833"/>
      <c r="CQ176" s="1773" t="s">
        <v>2328</v>
      </c>
      <c r="CR176" s="249"/>
      <c r="CS176" s="1764" t="s">
        <v>2325</v>
      </c>
      <c r="CT176" s="1765" t="s">
        <v>2326</v>
      </c>
      <c r="CU176" s="1766" t="s">
        <v>2327</v>
      </c>
      <c r="CV176" s="1780"/>
      <c r="CW176" s="1781" t="s">
        <v>39</v>
      </c>
      <c r="CX176" s="1782"/>
      <c r="CY176" s="1781"/>
      <c r="CZ176" s="1782"/>
      <c r="DA176" s="1780" t="s">
        <v>189</v>
      </c>
      <c r="DB176" s="1780" t="s">
        <v>189</v>
      </c>
      <c r="DC176" s="1780" t="s">
        <v>189</v>
      </c>
      <c r="DD176" s="1780"/>
      <c r="DE176" s="1780" t="s">
        <v>189</v>
      </c>
      <c r="DF176" s="1780" t="s">
        <v>189</v>
      </c>
      <c r="DG176" s="1780" t="s">
        <v>189</v>
      </c>
      <c r="DH176" s="1780"/>
      <c r="DI176" s="1780" t="s">
        <v>39</v>
      </c>
      <c r="DJ176" s="1780" t="s">
        <v>39</v>
      </c>
      <c r="DK176" s="1780" t="s">
        <v>39</v>
      </c>
      <c r="DL176" s="1780"/>
      <c r="DM176" s="1780" t="s">
        <v>189</v>
      </c>
      <c r="DN176" s="1780" t="s">
        <v>189</v>
      </c>
      <c r="DO176" s="1780" t="s">
        <v>189</v>
      </c>
      <c r="DP176" s="1780"/>
      <c r="DQ176" s="1773" t="s">
        <v>2334</v>
      </c>
      <c r="DR176" s="246"/>
      <c r="DS176" s="417"/>
      <c r="DT176" s="418"/>
      <c r="DU176" s="418"/>
      <c r="DV176" s="419"/>
    </row>
    <row r="177" spans="2:126" ht="48.75" customHeight="1" x14ac:dyDescent="0.25">
      <c r="B177" s="1290"/>
      <c r="C177" s="890"/>
      <c r="D177" s="893"/>
      <c r="E177" s="896"/>
      <c r="F177" s="896"/>
      <c r="G177" s="896"/>
      <c r="H177" s="896"/>
      <c r="I177" s="434"/>
      <c r="J177" s="904"/>
      <c r="K177" s="896"/>
      <c r="L177" s="908"/>
      <c r="M177" s="228"/>
      <c r="N177" s="911"/>
      <c r="O177" s="896"/>
      <c r="P177" s="896"/>
      <c r="Q177" s="896"/>
      <c r="R177" s="896"/>
      <c r="S177" s="908"/>
      <c r="T177" s="228"/>
      <c r="U177" s="457" t="s">
        <v>1414</v>
      </c>
      <c r="V177" s="439" t="s">
        <v>702</v>
      </c>
      <c r="W177" s="439"/>
      <c r="X177" s="825"/>
      <c r="Y177" s="826"/>
      <c r="Z177" s="825">
        <v>15</v>
      </c>
      <c r="AA177" s="826"/>
      <c r="AB177" s="825"/>
      <c r="AC177" s="826"/>
      <c r="AD177" s="825"/>
      <c r="AE177" s="826"/>
      <c r="AF177" s="825">
        <v>15</v>
      </c>
      <c r="AG177" s="826"/>
      <c r="AH177" s="330">
        <f t="shared" si="757"/>
        <v>30</v>
      </c>
      <c r="AI177" s="322">
        <v>0.42</v>
      </c>
      <c r="AJ177" s="323"/>
      <c r="AK177" s="827" t="s">
        <v>189</v>
      </c>
      <c r="AL177" s="828"/>
      <c r="AM177" s="829" t="s">
        <v>563</v>
      </c>
      <c r="AN177" s="830"/>
      <c r="AO177" s="827" t="s">
        <v>189</v>
      </c>
      <c r="AP177" s="828"/>
      <c r="AQ177" s="444" t="s">
        <v>1416</v>
      </c>
      <c r="AR177" s="432" t="s">
        <v>588</v>
      </c>
      <c r="AS177" s="450" t="s">
        <v>1418</v>
      </c>
      <c r="AT177" s="451" t="s">
        <v>1419</v>
      </c>
      <c r="AU177" s="452" t="s">
        <v>1420</v>
      </c>
      <c r="AV177" s="230"/>
      <c r="AW177" s="866"/>
      <c r="AX177" s="869"/>
      <c r="AY177" s="872"/>
      <c r="AZ177" s="869"/>
      <c r="BA177" s="875"/>
      <c r="BB177" s="878"/>
      <c r="BD177" s="235"/>
      <c r="BE177" s="317">
        <v>0.8</v>
      </c>
      <c r="BF177" s="236" t="str">
        <f t="shared" ref="BF177" si="770">IF(ISERROR(IF(S176="R.INHERENTE
4","R. INHERENTE",(IF(BA176="R.RESIDUAL
4","R. RESIDUAL"," ")))),"",(IF(S176="R.INHERENTE
4","R. INHERENTE",(IF(BA176="R.RESIDUAL
4","R. RESIDUAL"," ")))))</f>
        <v xml:space="preserve"> </v>
      </c>
      <c r="BG177" s="237" t="str">
        <f t="shared" ref="BG177" si="771">IF(ISERROR(IF(S176="R.INHERENTE
9","R. INHERENTE",(IF(BA176="R.RESIDUAL
9","R. RESIDUAL"," ")))),"",(IF(S176="R.INHERENTE
9","R. INHERENTE",(IF(BA176="R.RESIDUAL
9","R. RESIDUAL"," ")))))</f>
        <v xml:space="preserve"> </v>
      </c>
      <c r="BH177" s="238" t="str">
        <f t="shared" ref="BH177" si="772">IF(ISERROR(IF(S176="R.INHERENTE
14","R. INHERENTE",(IF(BA176="R.RESIDUAL
14","R. RESIDUAL"," ")))),"",(IF(S176="R.INHERENTE
14","R. INHERENTE",(IF(BA176="R.RESIDUAL
14","R. RESIDUAL"," ")))))</f>
        <v xml:space="preserve"> </v>
      </c>
      <c r="BI177" s="238" t="str">
        <f t="shared" ref="BI177" si="773">IF(ISERROR(IF(S176="R.INHERENTE
19","R. INHERENTE",(IF(BA176="R.RESIDUAL
19","R. RESIDUAL"," ")))),"",(IF(S176="R.INHERENTE
19","R. INHERENTE",(IF(BA176="R.RESIDUAL
19","R. RESIDUAL"," ")))))</f>
        <v xml:space="preserve"> </v>
      </c>
      <c r="BJ177" s="239" t="str">
        <f t="shared" ref="BJ177" si="774">IF(ISERROR(IF(S176="R.INHERENTE
24","R. INHERENTE",(IF(BA176="R.RESIDUAL
24","R. RESIDUAL"," ")))),"",(IF(S176="R.INHERENTE
24","R. INHERENTE",(IF(BA176="R.RESIDUAL
24","R. RESIDUAL"," ")))))</f>
        <v xml:space="preserve"> </v>
      </c>
      <c r="BK177" s="234"/>
      <c r="BL177" s="848"/>
      <c r="BM177" s="882"/>
      <c r="BN177" s="882"/>
      <c r="BO177" s="882"/>
      <c r="BP177" s="851"/>
      <c r="BQ177" s="845"/>
      <c r="BR177" s="314"/>
      <c r="BS177" s="921"/>
      <c r="BT177" s="1002"/>
      <c r="BU177" s="924"/>
      <c r="BV177" s="229"/>
      <c r="BW177" s="1767"/>
      <c r="BX177" s="1768"/>
      <c r="BY177" s="1769"/>
      <c r="BZ177" s="820"/>
      <c r="CA177" s="820"/>
      <c r="CB177" s="820"/>
      <c r="CC177" s="820"/>
      <c r="CD177" s="820"/>
      <c r="CE177" s="820"/>
      <c r="CF177" s="820"/>
      <c r="CG177" s="820"/>
      <c r="CH177" s="820"/>
      <c r="CI177" s="820"/>
      <c r="CJ177" s="820"/>
      <c r="CK177" s="820"/>
      <c r="CL177" s="820"/>
      <c r="CM177" s="820"/>
      <c r="CN177" s="820"/>
      <c r="CO177" s="820"/>
      <c r="CP177" s="820"/>
      <c r="CQ177" s="1774"/>
      <c r="CR177" s="249"/>
      <c r="CS177" s="1767"/>
      <c r="CT177" s="1768"/>
      <c r="CU177" s="1769"/>
      <c r="CV177" s="1010"/>
      <c r="CW177" s="960"/>
      <c r="CX177" s="959"/>
      <c r="CY177" s="960"/>
      <c r="CZ177" s="959"/>
      <c r="DA177" s="1010"/>
      <c r="DB177" s="1010"/>
      <c r="DC177" s="1010"/>
      <c r="DD177" s="1010"/>
      <c r="DE177" s="1010"/>
      <c r="DF177" s="1010"/>
      <c r="DG177" s="1010"/>
      <c r="DH177" s="1010"/>
      <c r="DI177" s="1010"/>
      <c r="DJ177" s="1010"/>
      <c r="DK177" s="1010"/>
      <c r="DL177" s="1010"/>
      <c r="DM177" s="1010"/>
      <c r="DN177" s="1010"/>
      <c r="DO177" s="1010"/>
      <c r="DP177" s="1010"/>
      <c r="DQ177" s="1774"/>
      <c r="DR177" s="246"/>
      <c r="DS177" s="420"/>
      <c r="DT177" s="421"/>
      <c r="DU177" s="421"/>
      <c r="DV177" s="422"/>
    </row>
    <row r="178" spans="2:126" ht="48.75" customHeight="1" x14ac:dyDescent="0.25">
      <c r="B178" s="1290"/>
      <c r="C178" s="890"/>
      <c r="D178" s="893"/>
      <c r="E178" s="896"/>
      <c r="F178" s="896"/>
      <c r="G178" s="896"/>
      <c r="H178" s="896"/>
      <c r="I178" s="434"/>
      <c r="J178" s="904"/>
      <c r="K178" s="896"/>
      <c r="L178" s="908"/>
      <c r="M178" s="228"/>
      <c r="N178" s="911"/>
      <c r="O178" s="896"/>
      <c r="P178" s="896"/>
      <c r="Q178" s="896"/>
      <c r="R178" s="896"/>
      <c r="S178" s="908"/>
      <c r="T178" s="228"/>
      <c r="U178" s="438"/>
      <c r="V178" s="439"/>
      <c r="W178" s="439"/>
      <c r="X178" s="825"/>
      <c r="Y178" s="826"/>
      <c r="Z178" s="825"/>
      <c r="AA178" s="826"/>
      <c r="AB178" s="825"/>
      <c r="AC178" s="826"/>
      <c r="AD178" s="825"/>
      <c r="AE178" s="826"/>
      <c r="AF178" s="825"/>
      <c r="AG178" s="826"/>
      <c r="AH178" s="330">
        <f t="shared" si="757"/>
        <v>0</v>
      </c>
      <c r="AI178" s="322"/>
      <c r="AJ178" s="323">
        <v>1</v>
      </c>
      <c r="AK178" s="827"/>
      <c r="AL178" s="828"/>
      <c r="AM178" s="829"/>
      <c r="AN178" s="830"/>
      <c r="AO178" s="827"/>
      <c r="AP178" s="828"/>
      <c r="AQ178" s="444"/>
      <c r="AR178" s="432"/>
      <c r="AS178" s="450"/>
      <c r="AT178" s="451"/>
      <c r="AU178" s="452"/>
      <c r="AV178" s="230"/>
      <c r="AW178" s="866"/>
      <c r="AX178" s="869"/>
      <c r="AY178" s="872"/>
      <c r="AZ178" s="869"/>
      <c r="BA178" s="875"/>
      <c r="BB178" s="878"/>
      <c r="BD178" s="235"/>
      <c r="BE178" s="317">
        <v>0.60000000000000009</v>
      </c>
      <c r="BF178" s="236" t="str">
        <f t="shared" ref="BF178" si="775">IF(ISERROR(IF(S176="R.INHERENTE
3","R. INHERENTE",(IF(BA176="R.RESIDUAL
3","R. RESIDUAL"," ")))),"",(IF(S176="R.INHERENTE
3","R. INHERENTE",(IF(BA176="R.RESIDUAL
3","R. RESIDUAL"," ")))))</f>
        <v xml:space="preserve"> </v>
      </c>
      <c r="BG178" s="237" t="str">
        <f t="shared" ref="BG178" si="776">IF(ISERROR(IF(S176="R.INHERENTE
8","R. INHERENTE",(IF(BA176="R.RESIDUAL
8","R. RESIDUAL"," ")))),"",(IF(S176="R.INHERENTE
8","R. INHERENTE",(IF(BA176="R.RESIDUAL
8","R. RESIDUAL"," ")))))</f>
        <v xml:space="preserve"> </v>
      </c>
      <c r="BH178" s="237" t="str">
        <f t="shared" ref="BH178" si="777">IF(ISERROR(IF(S176="R.INHERENTE
13","R. INHERENTE",(IF(BA176="R.RESIDUAL
13","R. RESIDUAL"," ")))),"",(IF(S176="R.INHERENTE
13","R. INHERENTE",(IF(BA176="R.RESIDUAL
13","R. RESIDUAL"," ")))))</f>
        <v xml:space="preserve"> </v>
      </c>
      <c r="BI178" s="238" t="str">
        <f t="shared" ref="BI178" si="778">IF(ISERROR(IF(S176="R.INHERENTE
18","R. INHERENTE",(IF(BA176="R.RESIDUAL
18","R. RESIDUAL"," ")))),"",(IF(S176="R.INHERENTE
18","R. INHERENTE",(IF(BA176="R.RESIDUAL
18","R. RESIDUAL"," ")))))</f>
        <v xml:space="preserve"> </v>
      </c>
      <c r="BJ178" s="239" t="str">
        <f t="shared" ref="BJ178" si="779">IF(ISERROR(IF(S176="R.INHERENTE
23","R. INHERENTE",(IF(BA176="R.RESIDUAL
23","R. RESIDUAL"," ")))),"",(IF(S176="R.INHERENTE
23","R. INHERENTE",(IF(BA176="R.RESIDUAL
23","R. RESIDUAL"," ")))))</f>
        <v>R. RESIDUAL</v>
      </c>
      <c r="BK178" s="234"/>
      <c r="BL178" s="848"/>
      <c r="BM178" s="882"/>
      <c r="BN178" s="882"/>
      <c r="BO178" s="882"/>
      <c r="BP178" s="851"/>
      <c r="BQ178" s="845"/>
      <c r="BR178" s="314"/>
      <c r="BS178" s="921"/>
      <c r="BT178" s="1002"/>
      <c r="BU178" s="924"/>
      <c r="BV178" s="229"/>
      <c r="BW178" s="1767"/>
      <c r="BX178" s="1768"/>
      <c r="BY178" s="1769"/>
      <c r="BZ178" s="820"/>
      <c r="CA178" s="820"/>
      <c r="CB178" s="820"/>
      <c r="CC178" s="820"/>
      <c r="CD178" s="820"/>
      <c r="CE178" s="820"/>
      <c r="CF178" s="820"/>
      <c r="CG178" s="820"/>
      <c r="CH178" s="820"/>
      <c r="CI178" s="820"/>
      <c r="CJ178" s="820"/>
      <c r="CK178" s="820"/>
      <c r="CL178" s="820"/>
      <c r="CM178" s="820"/>
      <c r="CN178" s="820"/>
      <c r="CO178" s="820"/>
      <c r="CP178" s="820"/>
      <c r="CQ178" s="1774"/>
      <c r="CR178" s="249"/>
      <c r="CS178" s="1767"/>
      <c r="CT178" s="1768"/>
      <c r="CU178" s="1769"/>
      <c r="CV178" s="1010"/>
      <c r="CW178" s="960"/>
      <c r="CX178" s="959"/>
      <c r="CY178" s="960"/>
      <c r="CZ178" s="959"/>
      <c r="DA178" s="1010"/>
      <c r="DB178" s="1010"/>
      <c r="DC178" s="1010"/>
      <c r="DD178" s="1010"/>
      <c r="DE178" s="1010"/>
      <c r="DF178" s="1010"/>
      <c r="DG178" s="1010"/>
      <c r="DH178" s="1010"/>
      <c r="DI178" s="1010"/>
      <c r="DJ178" s="1010"/>
      <c r="DK178" s="1010"/>
      <c r="DL178" s="1010"/>
      <c r="DM178" s="1010"/>
      <c r="DN178" s="1010"/>
      <c r="DO178" s="1010"/>
      <c r="DP178" s="1010"/>
      <c r="DQ178" s="1774"/>
      <c r="DR178" s="246"/>
      <c r="DS178" s="420"/>
      <c r="DT178" s="421"/>
      <c r="DU178" s="421"/>
      <c r="DV178" s="422"/>
    </row>
    <row r="179" spans="2:126" ht="48.75" customHeight="1" x14ac:dyDescent="0.25">
      <c r="B179" s="1290"/>
      <c r="C179" s="890"/>
      <c r="D179" s="893"/>
      <c r="E179" s="896"/>
      <c r="F179" s="896"/>
      <c r="G179" s="896"/>
      <c r="H179" s="896"/>
      <c r="I179" s="434"/>
      <c r="J179" s="904"/>
      <c r="K179" s="896"/>
      <c r="L179" s="908"/>
      <c r="M179" s="228"/>
      <c r="N179" s="911"/>
      <c r="O179" s="896"/>
      <c r="P179" s="896"/>
      <c r="Q179" s="896"/>
      <c r="R179" s="896"/>
      <c r="S179" s="908"/>
      <c r="T179" s="228"/>
      <c r="U179" s="440"/>
      <c r="V179" s="439"/>
      <c r="W179" s="439"/>
      <c r="X179" s="825"/>
      <c r="Y179" s="826"/>
      <c r="Z179" s="825"/>
      <c r="AA179" s="826"/>
      <c r="AB179" s="825"/>
      <c r="AC179" s="826"/>
      <c r="AD179" s="825"/>
      <c r="AE179" s="826"/>
      <c r="AF179" s="825"/>
      <c r="AG179" s="826"/>
      <c r="AH179" s="330">
        <f t="shared" si="757"/>
        <v>0</v>
      </c>
      <c r="AI179" s="322"/>
      <c r="AJ179" s="323"/>
      <c r="AK179" s="827"/>
      <c r="AL179" s="828"/>
      <c r="AM179" s="829"/>
      <c r="AN179" s="830"/>
      <c r="AO179" s="827"/>
      <c r="AP179" s="828"/>
      <c r="AQ179" s="444"/>
      <c r="AR179" s="432"/>
      <c r="AS179" s="450"/>
      <c r="AT179" s="451"/>
      <c r="AU179" s="452"/>
      <c r="AV179" s="230"/>
      <c r="AW179" s="866"/>
      <c r="AX179" s="869"/>
      <c r="AY179" s="872"/>
      <c r="AZ179" s="869"/>
      <c r="BA179" s="875"/>
      <c r="BB179" s="878"/>
      <c r="BD179" s="235"/>
      <c r="BE179" s="317">
        <v>0.4</v>
      </c>
      <c r="BF179" s="240" t="str">
        <f t="shared" ref="BF179" si="780">IF(ISERROR(IF(S176="R.INHERENTE
2","R. INHERENTE",(IF(BA176="R.RESIDUAL
2","R. RESIDUAL"," ")))),"",(IF(S176="R.INHERENTE
2","R. INHERENTE",(IF(BA176="R.RESIDUAL
2","R. RESIDUAL"," ")))))</f>
        <v xml:space="preserve"> </v>
      </c>
      <c r="BG179" s="237" t="str">
        <f t="shared" ref="BG179" si="781">IF(ISERROR(IF(S176="R.INHERENTE
7","R. INHERENTE",(IF(BA176="R.RESIDUAL
7","R. RESIDUAL"," ")))),"",(IF(S176="R.INHERENTE
7","R. INHERENTE",(IF(BA176="R.RESIDUAL
7","R. RESIDUAL"," ")))))</f>
        <v xml:space="preserve"> </v>
      </c>
      <c r="BH179" s="237" t="str">
        <f t="shared" ref="BH179" si="782">IF(ISERROR(IF(S176="R.INHERENTE
12","R. INHERENTE",(IF(BA176="R.RESIDUAL
12","R. RESIDUAL"," ")))),"",(IF(S176="R.INHERENTE
12","R. INHERENTE",(IF(BA176="R.RESIDUAL
12","R. RESIDUAL"," ")))))</f>
        <v xml:space="preserve"> </v>
      </c>
      <c r="BI179" s="238" t="str">
        <f t="shared" ref="BI179" si="783">IF(ISERROR(IF(S176="R.INHERENTE
17","R. INHERENTE",(IF(BA176="R.RESIDUAL
17","R. RESIDUAL"," ")))),"",(IF(S176="R.INHERENTE
17","R. INHERENTE",(IF(BA176="R.RESIDUAL
17","R. RESIDUAL"," ")))))</f>
        <v xml:space="preserve"> </v>
      </c>
      <c r="BJ179" s="239" t="str">
        <f t="shared" ref="BJ179" si="784">IF(ISERROR(IF(S176="R.INHERENTE
22","R. INHERENTE",(IF(BA176="R.RESIDUAL
22","R. RESIDUAL"," ")))),"",(IF(S176="R.INHERENTE
22","R. INHERENTE",(IF(BA176="R.RESIDUAL
22","R. RESIDUAL"," ")))))</f>
        <v xml:space="preserve"> </v>
      </c>
      <c r="BK179" s="234"/>
      <c r="BL179" s="848"/>
      <c r="BM179" s="882"/>
      <c r="BN179" s="882"/>
      <c r="BO179" s="882"/>
      <c r="BP179" s="851"/>
      <c r="BQ179" s="845"/>
      <c r="BR179" s="314"/>
      <c r="BS179" s="921"/>
      <c r="BT179" s="1002"/>
      <c r="BU179" s="924"/>
      <c r="BV179" s="229"/>
      <c r="BW179" s="1767"/>
      <c r="BX179" s="1768"/>
      <c r="BY179" s="1769"/>
      <c r="BZ179" s="820"/>
      <c r="CA179" s="820"/>
      <c r="CB179" s="820"/>
      <c r="CC179" s="820"/>
      <c r="CD179" s="820"/>
      <c r="CE179" s="820"/>
      <c r="CF179" s="820"/>
      <c r="CG179" s="820"/>
      <c r="CH179" s="820"/>
      <c r="CI179" s="820"/>
      <c r="CJ179" s="820"/>
      <c r="CK179" s="820"/>
      <c r="CL179" s="820"/>
      <c r="CM179" s="820"/>
      <c r="CN179" s="820"/>
      <c r="CO179" s="820"/>
      <c r="CP179" s="820"/>
      <c r="CQ179" s="1774"/>
      <c r="CR179" s="249"/>
      <c r="CS179" s="1767"/>
      <c r="CT179" s="1768"/>
      <c r="CU179" s="1769"/>
      <c r="CV179" s="1010"/>
      <c r="CW179" s="960"/>
      <c r="CX179" s="959"/>
      <c r="CY179" s="960"/>
      <c r="CZ179" s="959"/>
      <c r="DA179" s="1010"/>
      <c r="DB179" s="1010"/>
      <c r="DC179" s="1010"/>
      <c r="DD179" s="1010"/>
      <c r="DE179" s="1010"/>
      <c r="DF179" s="1010"/>
      <c r="DG179" s="1010"/>
      <c r="DH179" s="1010"/>
      <c r="DI179" s="1010"/>
      <c r="DJ179" s="1010"/>
      <c r="DK179" s="1010"/>
      <c r="DL179" s="1010"/>
      <c r="DM179" s="1010"/>
      <c r="DN179" s="1010"/>
      <c r="DO179" s="1010"/>
      <c r="DP179" s="1010"/>
      <c r="DQ179" s="1774"/>
      <c r="DR179" s="246"/>
      <c r="DS179" s="420"/>
      <c r="DT179" s="421"/>
      <c r="DU179" s="421"/>
      <c r="DV179" s="422"/>
    </row>
    <row r="180" spans="2:126" ht="48.75" customHeight="1" thickBot="1" x14ac:dyDescent="0.3">
      <c r="B180" s="1291"/>
      <c r="C180" s="891"/>
      <c r="D180" s="894"/>
      <c r="E180" s="897"/>
      <c r="F180" s="897"/>
      <c r="G180" s="897"/>
      <c r="H180" s="897"/>
      <c r="I180" s="435"/>
      <c r="J180" s="905"/>
      <c r="K180" s="897"/>
      <c r="L180" s="909"/>
      <c r="M180" s="228"/>
      <c r="N180" s="912"/>
      <c r="O180" s="897"/>
      <c r="P180" s="897"/>
      <c r="Q180" s="897"/>
      <c r="R180" s="897"/>
      <c r="S180" s="909"/>
      <c r="T180" s="228"/>
      <c r="U180" s="441"/>
      <c r="V180" s="442"/>
      <c r="W180" s="442"/>
      <c r="X180" s="831"/>
      <c r="Y180" s="832"/>
      <c r="Z180" s="831"/>
      <c r="AA180" s="832"/>
      <c r="AB180" s="831"/>
      <c r="AC180" s="832"/>
      <c r="AD180" s="831"/>
      <c r="AE180" s="832"/>
      <c r="AF180" s="831"/>
      <c r="AG180" s="832"/>
      <c r="AH180" s="331">
        <f t="shared" si="757"/>
        <v>0</v>
      </c>
      <c r="AI180" s="324"/>
      <c r="AJ180" s="325"/>
      <c r="AK180" s="885"/>
      <c r="AL180" s="886"/>
      <c r="AM180" s="887"/>
      <c r="AN180" s="888"/>
      <c r="AO180" s="885"/>
      <c r="AP180" s="886"/>
      <c r="AQ180" s="445"/>
      <c r="AR180" s="472"/>
      <c r="AS180" s="453"/>
      <c r="AT180" s="454"/>
      <c r="AU180" s="455"/>
      <c r="AV180" s="230"/>
      <c r="AW180" s="867"/>
      <c r="AX180" s="870"/>
      <c r="AY180" s="873"/>
      <c r="AZ180" s="870"/>
      <c r="BA180" s="876"/>
      <c r="BB180" s="879"/>
      <c r="BD180" s="235"/>
      <c r="BE180" s="318">
        <v>0.2</v>
      </c>
      <c r="BF180" s="241" t="str">
        <f t="shared" ref="BF180" si="785">IF(ISERROR(IF(S176="R.INHERENTE
1","R. INHERENTE",(IF(BA176="R.RESIDUAL
1","R. RESIDUAL"," ")))),"",(IF(S176="R.INHERENTE
1","R. INHERENTE",(IF(BA176="R.RESIDUAL
1","R. RESIDUAL"," ")))))</f>
        <v xml:space="preserve"> </v>
      </c>
      <c r="BG180" s="242" t="str">
        <f t="shared" ref="BG180" si="786">IF(ISERROR(IF(S176="R.INHERENTE
6","R. INHERENTE",(IF(BA176="R.RESIDUAL
6","R. RESIDUAL"," ")))),"",(IF(S176="R.INHERENTE
6","R. INHERENTE",(IF(BA176="R.RESIDUAL
6","R. RESIDUAL"," ")))))</f>
        <v xml:space="preserve"> </v>
      </c>
      <c r="BH180" s="243" t="str">
        <f t="shared" ref="BH180" si="787">IF(ISERROR(IF(S176="R.INHERENTE
11","R. INHERENTE",(IF(BA176="R.RESIDUAL
11","R. RESIDUAL"," ")))),"",(IF(S176="R.INHERENTE
11","R. INHERENTE",(IF(BA176="R.RESIDUAL
11","R. RESIDUAL"," ")))))</f>
        <v xml:space="preserve"> </v>
      </c>
      <c r="BI180" s="244" t="str">
        <f t="shared" ref="BI180" si="788">IF(ISERROR(IF(S176="R.INHERENTE
16","R. INHERENTE",(IF(BA176="R.RESIDUAL
16","R. RESIDUAL"," ")))),"",(IF(S176="R.INHERENTE
16","R. INHERENTE",(IF(BA176="R.RESIDUAL
16","R. RESIDUAL"," ")))))</f>
        <v xml:space="preserve"> </v>
      </c>
      <c r="BJ180" s="245" t="str">
        <f t="shared" ref="BJ180" si="789">IF(ISERROR(IF(S176="R.INHERENTE
21","R. INHERENTE",(IF(BA176="R.RESIDUAL
21","R. RESIDUAL"," ")))),"",(IF(S176="R.INHERENTE
21","R. INHERENTE",(IF(BA176="R.RESIDUAL
21","R. RESIDUAL"," ")))))</f>
        <v xml:space="preserve"> </v>
      </c>
      <c r="BK180" s="234"/>
      <c r="BL180" s="849"/>
      <c r="BM180" s="883"/>
      <c r="BN180" s="883"/>
      <c r="BO180" s="883"/>
      <c r="BP180" s="852"/>
      <c r="BQ180" s="846"/>
      <c r="BR180" s="314"/>
      <c r="BS180" s="922"/>
      <c r="BT180" s="1003"/>
      <c r="BU180" s="925"/>
      <c r="BV180" s="229"/>
      <c r="BW180" s="1770"/>
      <c r="BX180" s="1771"/>
      <c r="BY180" s="1772"/>
      <c r="BZ180" s="834"/>
      <c r="CA180" s="834"/>
      <c r="CB180" s="834"/>
      <c r="CC180" s="834"/>
      <c r="CD180" s="834"/>
      <c r="CE180" s="834"/>
      <c r="CF180" s="834"/>
      <c r="CG180" s="834"/>
      <c r="CH180" s="834"/>
      <c r="CI180" s="834"/>
      <c r="CJ180" s="834"/>
      <c r="CK180" s="834"/>
      <c r="CL180" s="834"/>
      <c r="CM180" s="834"/>
      <c r="CN180" s="834"/>
      <c r="CO180" s="834"/>
      <c r="CP180" s="834"/>
      <c r="CQ180" s="1775"/>
      <c r="CR180" s="249"/>
      <c r="CS180" s="1770"/>
      <c r="CT180" s="1771"/>
      <c r="CU180" s="1772"/>
      <c r="CV180" s="1783"/>
      <c r="CW180" s="1784"/>
      <c r="CX180" s="1785"/>
      <c r="CY180" s="1784"/>
      <c r="CZ180" s="1785"/>
      <c r="DA180" s="1783"/>
      <c r="DB180" s="1783"/>
      <c r="DC180" s="1783"/>
      <c r="DD180" s="1783"/>
      <c r="DE180" s="1783"/>
      <c r="DF180" s="1783"/>
      <c r="DG180" s="1783"/>
      <c r="DH180" s="1783"/>
      <c r="DI180" s="1783"/>
      <c r="DJ180" s="1783"/>
      <c r="DK180" s="1783"/>
      <c r="DL180" s="1783"/>
      <c r="DM180" s="1783"/>
      <c r="DN180" s="1783"/>
      <c r="DO180" s="1783"/>
      <c r="DP180" s="1783"/>
      <c r="DQ180" s="1775"/>
      <c r="DR180" s="246"/>
      <c r="DS180" s="423"/>
      <c r="DT180" s="424"/>
      <c r="DU180" s="424"/>
      <c r="DV180" s="425"/>
    </row>
    <row r="181" spans="2:126" ht="18" customHeight="1" thickBot="1" x14ac:dyDescent="0.3">
      <c r="BF181" s="328">
        <v>0.2</v>
      </c>
      <c r="BG181" s="329">
        <v>0.4</v>
      </c>
      <c r="BH181" s="329">
        <v>0.60000000000000009</v>
      </c>
      <c r="BI181" s="329">
        <v>0.8</v>
      </c>
      <c r="BJ181" s="329">
        <v>1</v>
      </c>
    </row>
    <row r="182" spans="2:126" ht="48.75" customHeight="1" x14ac:dyDescent="0.25">
      <c r="B182" s="1289" t="s">
        <v>1841</v>
      </c>
      <c r="C182" s="889">
        <v>28</v>
      </c>
      <c r="D182" s="892" t="s">
        <v>948</v>
      </c>
      <c r="E182" s="895" t="s">
        <v>968</v>
      </c>
      <c r="F182" s="898" t="s">
        <v>986</v>
      </c>
      <c r="G182" s="899" t="s">
        <v>1064</v>
      </c>
      <c r="H182" s="974" t="s">
        <v>2261</v>
      </c>
      <c r="I182" s="433" t="s">
        <v>2290</v>
      </c>
      <c r="J182" s="903" t="str">
        <f>IF(G182="","",(CONCATENATE("Posibilidad de afectación ",G182," ",H182," ",I182," ",I183," ",I184," ",I185," ",I186)))</f>
        <v xml:space="preserve">Posibilidad de afectación reputacional y económica por demandas y sanciones, debido a eventos adversos graves o centinela relacionados con la adherencia del conocimiento por parte del personal de enfermería al Protocolo de Prevención de Caídas.    </v>
      </c>
      <c r="K182" s="906" t="s">
        <v>268</v>
      </c>
      <c r="L182" s="907" t="s">
        <v>770</v>
      </c>
      <c r="M182" s="228"/>
      <c r="N182" s="910" t="s">
        <v>614</v>
      </c>
      <c r="O182" s="913">
        <f>IF(ISERROR(VLOOKUP($N182,Listas!$E$20:$F$24,2,FALSE)),"",(VLOOKUP($N182,Listas!$E$20:$F$24,2,FALSE)))</f>
        <v>1</v>
      </c>
      <c r="P182" s="914" t="str">
        <f>IF(ISERROR(VLOOKUP($O182,Listas!$E$3:$F$7,2,FALSE)),"",(VLOOKUP($O182,Listas!$E$3:$F$7,2,FALSE)))</f>
        <v xml:space="preserve">MUY ALTA </v>
      </c>
      <c r="Q182" s="915" t="s">
        <v>568</v>
      </c>
      <c r="R182" s="914">
        <f>IF(ISERROR(VLOOKUP($Q182,Listas!$E$28:$F$35,2,FALSE)),"",(VLOOKUP($Q182,Listas!$E$28:$F$35,2,FALSE)))</f>
        <v>1</v>
      </c>
      <c r="S182" s="916" t="str">
        <f t="shared" ref="S182" si="790">IF(O182="","",(CONCATENATE("R.INHERENTE
",(IF(AND($O182=0.2,$R182=0.2),1,(IF(AND($O182=0.2,$R182=0.4),6,(IF(AND($O182=0.2,$R182=0.6),11,(IF(AND($O182=0.2,$R182=0.8),16,(IF(AND($O182=0.2,$R182=1),21,(IF(AND($O182=0.4,$R182=0.2),2,(IF(AND($O182=0.4,$R182=0.4),7,(IF(AND($O182=0.4,$R182=0.6),12,(IF(AND($O182=0.4,$R182=0.8),17,(IF(AND($O182=0.4,$R182=1),22,(IF(AND($O182=0.6,$R182=0.2),3,(IF(AND($O182=0.6,$R182=0.4),8,(IF(AND($O182=0.6,$R182=0.6),13,(IF(AND($O182=0.6,$R182=0.8),18,(IF(AND($O182=0.6,$R182=1),23,(IF(AND($O182=0.8,$R182=0.2),4,(IF(AND($O182=0.8,$R182=0.4),9,(IF(AND($O182=0.8,$R182=0.6),14,(IF(AND($O182=0.8,$R182=0.8),19,(IF(AND($O182=0.8,$R182=1),24,(IF(AND($O182=1,$R182=0.2),5,(IF(AND($O182=1,$R182=0.4),10,(IF(AND($O182=1,$R182=0.6),15,(IF(AND($O182=1,$R182=0.8),20,(IF(AND($O182=1,$R182=1),25,"")))))))))))))))))))))))))))))))))))))))))))))))))))))</f>
        <v>R.INHERENTE
25</v>
      </c>
      <c r="T182" s="228">
        <f>+VLOOKUP($S182,Listas!$D$112:$E$136,2,FALSE)</f>
        <v>25</v>
      </c>
      <c r="U182" s="456" t="s">
        <v>1801</v>
      </c>
      <c r="V182" s="437" t="s">
        <v>702</v>
      </c>
      <c r="W182" s="437"/>
      <c r="X182" s="859"/>
      <c r="Y182" s="860"/>
      <c r="Z182" s="859">
        <v>15</v>
      </c>
      <c r="AA182" s="860"/>
      <c r="AB182" s="859"/>
      <c r="AC182" s="860"/>
      <c r="AD182" s="859"/>
      <c r="AE182" s="860"/>
      <c r="AF182" s="859">
        <v>15</v>
      </c>
      <c r="AG182" s="860"/>
      <c r="AH182" s="348">
        <f t="shared" ref="AH182:AH186" si="791">X182+Z182+AB182+AD182+AF182</f>
        <v>30</v>
      </c>
      <c r="AI182" s="326">
        <v>0.7</v>
      </c>
      <c r="AJ182" s="327"/>
      <c r="AK182" s="926" t="s">
        <v>39</v>
      </c>
      <c r="AL182" s="926"/>
      <c r="AM182" s="898" t="s">
        <v>563</v>
      </c>
      <c r="AN182" s="898"/>
      <c r="AO182" s="926" t="s">
        <v>189</v>
      </c>
      <c r="AP182" s="926"/>
      <c r="AQ182" s="443" t="s">
        <v>1804</v>
      </c>
      <c r="AR182" s="431" t="s">
        <v>588</v>
      </c>
      <c r="AS182" s="447" t="s">
        <v>1822</v>
      </c>
      <c r="AT182" s="448" t="s">
        <v>1807</v>
      </c>
      <c r="AU182" s="449" t="s">
        <v>1808</v>
      </c>
      <c r="AV182" s="248">
        <f t="shared" ref="AV182" si="792">+(IF(AND($AW182&gt;0,$AW182&lt;=0.2),0.2,(IF(AND($AW182&gt;0.2,$AW182&lt;=0.4),0.4,(IF(AND($AW182&gt;0.4,$AW182&lt;=0.6),0.6,(IF(AND($AW182&gt;0.6,$AW182&lt;=0.8),0.8,(IF($AW182&gt;0.8,1,""))))))))))</f>
        <v>0.4</v>
      </c>
      <c r="AW182" s="865">
        <f t="shared" ref="AW182" si="793">+MIN(AI182:AI186)</f>
        <v>0.29399999999999998</v>
      </c>
      <c r="AX182" s="868" t="str">
        <f t="shared" ref="AX182" si="794">+(IF($AV182=0.2,"MUY BAJA",(IF($AV182=0.4,"BAJA",(IF($AV182=0.6,"MEDIA",(IF($AV182=0.8,"ALTA",(IF($AV182=1,"MUY ALTA",""))))))))))</f>
        <v>BAJA</v>
      </c>
      <c r="AY182" s="871">
        <f t="shared" ref="AY182" si="795">+MIN(AJ182:AJ186)</f>
        <v>1</v>
      </c>
      <c r="AZ182" s="868" t="str">
        <f t="shared" ref="AZ182" si="796">+(IF($BC182=0.2,"MUY BAJA",(IF($BC182=0.4,"BAJA",(IF($BC182=0.6,"MEDIA",(IF($BC182=0.8,"ALTA",(IF($BC182=1,"MUY ALTA",""))))))))))</f>
        <v>MUY ALTA</v>
      </c>
      <c r="BA182" s="874" t="str">
        <f t="shared" ref="BA182" si="797">IF($AV182="","",(CONCATENATE("R.RESIDUAL
",(IF(AND($AV182=0.2,$BC182=0.2),1,(IF(AND($AV182=0.2,$BC182=0.4),6,(IF(AND($AV182=0.2,$BC182=0.6),11,(IF(AND($AV182=0.2,$BC182=0.8),16,(IF(AND($AV182=0.2,$BC182=1),21,(IF(AND($AV182=0.4,$BC182=0.2),2,(IF(AND($AV182=0.4,$BC182=0.4),7,(IF(AND($AV182=0.4,$BC182=0.6),12,(IF(AND($AV182=0.4,$BC182=0.8),17,(IF(AND($AV182=0.4,$BC182=1),22,(IF(AND($AV182=0.6,$BC182=0.2),3,(IF(AND($AV182=0.6,$BC182=0.4),8,(IF(AND($AV182=0.6,$BC182=0.6),13,(IF(AND($AV182=0.6,$BC182=0.8),18,(IF(AND($AV182=0.6,$BC182=1),23,(IF(AND($AV182=0.8,$BC182=0.2),4,(IF(AND($AV182=0.8,$BC182=0.4),9,(IF(AND($AV182=0.8,$BC182=0.6),14,(IF(AND($AV182=0.8,$BC182=0.8),19,(IF(AND($AV182=0.8,$BC182=1),24,(IF(AND($AV182=1,$BC182=0.2),5,(IF(AND($AV182=1,$BC182=0.4),10,(IF(AND($AV182=1,$BC182=0.6),15,(IF(AND($AV182=1,$BC182=0.8),20,(IF(AND($AV182=1,$BC182=1),25,"")))))))))))))))))))))))))))))))))))))))))))))))))))))</f>
        <v>R.RESIDUAL
22</v>
      </c>
      <c r="BB182" s="877" t="s">
        <v>703</v>
      </c>
      <c r="BC182" s="248">
        <f t="shared" ref="BC182" si="798">+(IF(AND($AY182&gt;0,$AY182&lt;=0.2),0.2,(IF(AND($AY182&gt;0.2,$AY182&lt;=0.4),0.4,(IF(AND($AY182&gt;0.4,$AY182&lt;=0.6),0.6,(IF(AND($AY182&gt;0.6,$AY182&lt;=0.8),0.8,(IF($AY182&gt;0.8,1,""))))))))))</f>
        <v>1</v>
      </c>
      <c r="BD182" s="230">
        <f>+VLOOKUP($BA182,Listas!$F$112:$G$136,2,FALSE)</f>
        <v>22</v>
      </c>
      <c r="BE182" s="317">
        <v>1</v>
      </c>
      <c r="BF182" s="231" t="str">
        <f t="shared" ref="BF182" si="799">IF(ISERROR(IF(S182="R.INHERENTE
5","R. INHERENTE",(IF(BA182="R.RESIDUAL
5","R. RESIDUAL"," ")))),"",(IF(S182="R.INHERENTE
5","R. INHERENTE",(IF(BA182="R.RESIDUAL
5","R. RESIDUAL"," ")))))</f>
        <v xml:space="preserve"> </v>
      </c>
      <c r="BG182" s="232" t="str">
        <f t="shared" ref="BG182" si="800">IF(ISERROR(IF(S182="R.INHERENTE
10","R. INHERENTE",(IF(BA182="R.RESIDUAL
10","R. RESIDUAL"," ")))),"",(IF(S182="R.INHERENTE
10","R. INHERENTE",(IF(BA182="R.RESIDUAL
10","R. RESIDUAL"," ")))))</f>
        <v xml:space="preserve"> </v>
      </c>
      <c r="BH182" s="232" t="str">
        <f t="shared" ref="BH182" si="801">IF(ISERROR(IF(S182="R.INHERENTE
15","R. INHERENTE",(IF(BA182="R.RESIDUAL
15","R. RESIDUAL"," ")))),"",(IF(S182="R.INHERENTE
15","R. INHERENTE",(IF(BA182="R.RESIDUAL
15","R. RESIDUAL"," ")))))</f>
        <v xml:space="preserve"> </v>
      </c>
      <c r="BI182" s="232" t="str">
        <f t="shared" ref="BI182" si="802">IF(ISERROR(IF(S182="R.INHERENTE
20","R. INHERENTE",(IF(BA182="R.RESIDUAL
20","R. RESIDUAL"," ")))),"",(IF(S182="R.INHERENTE
20","R. INHERENTE",(IF(BA182="R.RESIDUAL
20","R. RESIDUAL"," ")))))</f>
        <v xml:space="preserve"> </v>
      </c>
      <c r="BJ182" s="233" t="str">
        <f t="shared" ref="BJ182" si="803">IF(ISERROR(IF(S182="R.INHERENTE
25","R. INHERENTE",(IF(BA182="R.RESIDUAL
25","R. RESIDUAL"," ")))),"",(IF(S182="R.INHERENTE
25","R. INHERENTE",(IF(BA182="R.RESIDUAL
25","R. RESIDUAL"," ")))))</f>
        <v>R. INHERENTE</v>
      </c>
      <c r="BK182" s="234"/>
      <c r="BL182" s="920" t="s">
        <v>1813</v>
      </c>
      <c r="BM182" s="1006" t="s">
        <v>1814</v>
      </c>
      <c r="BN182" s="881">
        <v>45046</v>
      </c>
      <c r="BO182" s="881">
        <v>45290</v>
      </c>
      <c r="BP182" s="1009" t="s">
        <v>587</v>
      </c>
      <c r="BQ182" s="844" t="s">
        <v>648</v>
      </c>
      <c r="BR182" s="314"/>
      <c r="BS182" s="920" t="s">
        <v>1815</v>
      </c>
      <c r="BT182" s="1001" t="s">
        <v>1816</v>
      </c>
      <c r="BU182" s="923" t="s">
        <v>1814</v>
      </c>
      <c r="BV182" s="229"/>
      <c r="BW182" s="1764" t="s">
        <v>2325</v>
      </c>
      <c r="BX182" s="1765" t="s">
        <v>2326</v>
      </c>
      <c r="BY182" s="1766" t="s">
        <v>2327</v>
      </c>
      <c r="BZ182" s="833"/>
      <c r="CA182" s="833" t="s">
        <v>189</v>
      </c>
      <c r="CB182" s="833" t="s">
        <v>189</v>
      </c>
      <c r="CC182" s="833" t="s">
        <v>189</v>
      </c>
      <c r="CD182" s="833"/>
      <c r="CE182" s="833" t="s">
        <v>189</v>
      </c>
      <c r="CF182" s="833" t="s">
        <v>189</v>
      </c>
      <c r="CG182" s="833" t="s">
        <v>189</v>
      </c>
      <c r="CH182" s="833"/>
      <c r="CI182" s="833" t="s">
        <v>39</v>
      </c>
      <c r="CJ182" s="833" t="s">
        <v>39</v>
      </c>
      <c r="CK182" s="833" t="s">
        <v>39</v>
      </c>
      <c r="CL182" s="833"/>
      <c r="CM182" s="833" t="s">
        <v>189</v>
      </c>
      <c r="CN182" s="833" t="s">
        <v>189</v>
      </c>
      <c r="CO182" s="833" t="s">
        <v>189</v>
      </c>
      <c r="CP182" s="833"/>
      <c r="CQ182" s="1773" t="s">
        <v>2328</v>
      </c>
      <c r="CR182" s="249"/>
      <c r="CS182" s="1764" t="s">
        <v>2325</v>
      </c>
      <c r="CT182" s="1765" t="s">
        <v>2326</v>
      </c>
      <c r="CU182" s="1766" t="s">
        <v>2327</v>
      </c>
      <c r="CV182" s="1780"/>
      <c r="CW182" s="1781" t="s">
        <v>39</v>
      </c>
      <c r="CX182" s="1782"/>
      <c r="CY182" s="1781"/>
      <c r="CZ182" s="1782"/>
      <c r="DA182" s="1780" t="s">
        <v>189</v>
      </c>
      <c r="DB182" s="1780" t="s">
        <v>189</v>
      </c>
      <c r="DC182" s="1780" t="s">
        <v>189</v>
      </c>
      <c r="DD182" s="1780"/>
      <c r="DE182" s="1780" t="s">
        <v>189</v>
      </c>
      <c r="DF182" s="1780" t="s">
        <v>189</v>
      </c>
      <c r="DG182" s="1780" t="s">
        <v>189</v>
      </c>
      <c r="DH182" s="1780"/>
      <c r="DI182" s="1780" t="s">
        <v>39</v>
      </c>
      <c r="DJ182" s="1780" t="s">
        <v>39</v>
      </c>
      <c r="DK182" s="1780" t="s">
        <v>39</v>
      </c>
      <c r="DL182" s="1780"/>
      <c r="DM182" s="1780" t="s">
        <v>189</v>
      </c>
      <c r="DN182" s="1780" t="s">
        <v>189</v>
      </c>
      <c r="DO182" s="1780" t="s">
        <v>189</v>
      </c>
      <c r="DP182" s="1780"/>
      <c r="DQ182" s="1773" t="s">
        <v>2334</v>
      </c>
      <c r="DR182" s="246"/>
      <c r="DS182" s="417"/>
      <c r="DT182" s="418"/>
      <c r="DU182" s="418"/>
      <c r="DV182" s="419"/>
    </row>
    <row r="183" spans="2:126" ht="48.75" customHeight="1" x14ac:dyDescent="0.25">
      <c r="B183" s="1290"/>
      <c r="C183" s="890"/>
      <c r="D183" s="893"/>
      <c r="E183" s="896"/>
      <c r="F183" s="896"/>
      <c r="G183" s="896"/>
      <c r="H183" s="975"/>
      <c r="I183" s="434"/>
      <c r="J183" s="904"/>
      <c r="K183" s="896"/>
      <c r="L183" s="908"/>
      <c r="M183" s="228"/>
      <c r="N183" s="911"/>
      <c r="O183" s="896"/>
      <c r="P183" s="896"/>
      <c r="Q183" s="896"/>
      <c r="R183" s="896"/>
      <c r="S183" s="908"/>
      <c r="T183" s="228"/>
      <c r="U183" s="457" t="s">
        <v>1802</v>
      </c>
      <c r="V183" s="439" t="s">
        <v>702</v>
      </c>
      <c r="W183" s="439"/>
      <c r="X183" s="825">
        <v>25</v>
      </c>
      <c r="Y183" s="826"/>
      <c r="Z183" s="825"/>
      <c r="AA183" s="826"/>
      <c r="AB183" s="825"/>
      <c r="AC183" s="826"/>
      <c r="AD183" s="825"/>
      <c r="AE183" s="826"/>
      <c r="AF183" s="825">
        <v>15</v>
      </c>
      <c r="AG183" s="826"/>
      <c r="AH183" s="330">
        <f t="shared" si="791"/>
        <v>40</v>
      </c>
      <c r="AI183" s="322">
        <v>0.42</v>
      </c>
      <c r="AJ183" s="323"/>
      <c r="AK183" s="827" t="s">
        <v>189</v>
      </c>
      <c r="AL183" s="828"/>
      <c r="AM183" s="829" t="s">
        <v>563</v>
      </c>
      <c r="AN183" s="830"/>
      <c r="AO183" s="827" t="s">
        <v>189</v>
      </c>
      <c r="AP183" s="828"/>
      <c r="AQ183" s="444" t="s">
        <v>1805</v>
      </c>
      <c r="AR183" s="432" t="s">
        <v>588</v>
      </c>
      <c r="AS183" s="450" t="s">
        <v>1809</v>
      </c>
      <c r="AT183" s="451" t="s">
        <v>1807</v>
      </c>
      <c r="AU183" s="452" t="s">
        <v>1810</v>
      </c>
      <c r="AV183" s="230"/>
      <c r="AW183" s="866"/>
      <c r="AX183" s="869"/>
      <c r="AY183" s="872"/>
      <c r="AZ183" s="869"/>
      <c r="BA183" s="875"/>
      <c r="BB183" s="878"/>
      <c r="BD183" s="235"/>
      <c r="BE183" s="317">
        <v>0.8</v>
      </c>
      <c r="BF183" s="236" t="str">
        <f t="shared" ref="BF183" si="804">IF(ISERROR(IF(S182="R.INHERENTE
4","R. INHERENTE",(IF(BA182="R.RESIDUAL
4","R. RESIDUAL"," ")))),"",(IF(S182="R.INHERENTE
4","R. INHERENTE",(IF(BA182="R.RESIDUAL
4","R. RESIDUAL"," ")))))</f>
        <v xml:space="preserve"> </v>
      </c>
      <c r="BG183" s="237" t="str">
        <f t="shared" ref="BG183" si="805">IF(ISERROR(IF(S182="R.INHERENTE
9","R. INHERENTE",(IF(BA182="R.RESIDUAL
9","R. RESIDUAL"," ")))),"",(IF(S182="R.INHERENTE
9","R. INHERENTE",(IF(BA182="R.RESIDUAL
9","R. RESIDUAL"," ")))))</f>
        <v xml:space="preserve"> </v>
      </c>
      <c r="BH183" s="238" t="str">
        <f t="shared" ref="BH183" si="806">IF(ISERROR(IF(S182="R.INHERENTE
14","R. INHERENTE",(IF(BA182="R.RESIDUAL
14","R. RESIDUAL"," ")))),"",(IF(S182="R.INHERENTE
14","R. INHERENTE",(IF(BA182="R.RESIDUAL
14","R. RESIDUAL"," ")))))</f>
        <v xml:space="preserve"> </v>
      </c>
      <c r="BI183" s="238" t="str">
        <f t="shared" ref="BI183" si="807">IF(ISERROR(IF(S182="R.INHERENTE
19","R. INHERENTE",(IF(BA182="R.RESIDUAL
19","R. RESIDUAL"," ")))),"",(IF(S182="R.INHERENTE
19","R. INHERENTE",(IF(BA182="R.RESIDUAL
19","R. RESIDUAL"," ")))))</f>
        <v xml:space="preserve"> </v>
      </c>
      <c r="BJ183" s="239" t="str">
        <f t="shared" ref="BJ183" si="808">IF(ISERROR(IF(S182="R.INHERENTE
24","R. INHERENTE",(IF(BA182="R.RESIDUAL
24","R. RESIDUAL"," ")))),"",(IF(S182="R.INHERENTE
24","R. INHERENTE",(IF(BA182="R.RESIDUAL
24","R. RESIDUAL"," ")))))</f>
        <v xml:space="preserve"> </v>
      </c>
      <c r="BK183" s="234"/>
      <c r="BL183" s="1004"/>
      <c r="BM183" s="1007"/>
      <c r="BN183" s="882"/>
      <c r="BO183" s="882"/>
      <c r="BP183" s="1002"/>
      <c r="BQ183" s="845"/>
      <c r="BR183" s="314"/>
      <c r="BS183" s="921"/>
      <c r="BT183" s="1002"/>
      <c r="BU183" s="924"/>
      <c r="BV183" s="229"/>
      <c r="BW183" s="1767"/>
      <c r="BX183" s="1768"/>
      <c r="BY183" s="1769"/>
      <c r="BZ183" s="820"/>
      <c r="CA183" s="820"/>
      <c r="CB183" s="820"/>
      <c r="CC183" s="820"/>
      <c r="CD183" s="820"/>
      <c r="CE183" s="820"/>
      <c r="CF183" s="820"/>
      <c r="CG183" s="820"/>
      <c r="CH183" s="820"/>
      <c r="CI183" s="820"/>
      <c r="CJ183" s="820"/>
      <c r="CK183" s="820"/>
      <c r="CL183" s="820"/>
      <c r="CM183" s="820"/>
      <c r="CN183" s="820"/>
      <c r="CO183" s="820"/>
      <c r="CP183" s="820"/>
      <c r="CQ183" s="1774"/>
      <c r="CR183" s="249"/>
      <c r="CS183" s="1767"/>
      <c r="CT183" s="1768"/>
      <c r="CU183" s="1769"/>
      <c r="CV183" s="1010"/>
      <c r="CW183" s="960"/>
      <c r="CX183" s="959"/>
      <c r="CY183" s="960"/>
      <c r="CZ183" s="959"/>
      <c r="DA183" s="1010"/>
      <c r="DB183" s="1010"/>
      <c r="DC183" s="1010"/>
      <c r="DD183" s="1010"/>
      <c r="DE183" s="1010"/>
      <c r="DF183" s="1010"/>
      <c r="DG183" s="1010"/>
      <c r="DH183" s="1010"/>
      <c r="DI183" s="1010"/>
      <c r="DJ183" s="1010"/>
      <c r="DK183" s="1010"/>
      <c r="DL183" s="1010"/>
      <c r="DM183" s="1010"/>
      <c r="DN183" s="1010"/>
      <c r="DO183" s="1010"/>
      <c r="DP183" s="1010"/>
      <c r="DQ183" s="1774"/>
      <c r="DR183" s="246"/>
      <c r="DS183" s="420"/>
      <c r="DT183" s="421"/>
      <c r="DU183" s="421"/>
      <c r="DV183" s="422"/>
    </row>
    <row r="184" spans="2:126" ht="48.75" customHeight="1" x14ac:dyDescent="0.25">
      <c r="B184" s="1290"/>
      <c r="C184" s="890"/>
      <c r="D184" s="893"/>
      <c r="E184" s="896"/>
      <c r="F184" s="896"/>
      <c r="G184" s="896"/>
      <c r="H184" s="975"/>
      <c r="I184" s="434"/>
      <c r="J184" s="904"/>
      <c r="K184" s="896"/>
      <c r="L184" s="908"/>
      <c r="M184" s="228"/>
      <c r="N184" s="911"/>
      <c r="O184" s="896"/>
      <c r="P184" s="896"/>
      <c r="Q184" s="896"/>
      <c r="R184" s="896"/>
      <c r="S184" s="908"/>
      <c r="T184" s="228"/>
      <c r="U184" s="457" t="s">
        <v>1803</v>
      </c>
      <c r="V184" s="439" t="s">
        <v>702</v>
      </c>
      <c r="W184" s="439"/>
      <c r="X184" s="825"/>
      <c r="Y184" s="826"/>
      <c r="Z184" s="825">
        <v>15</v>
      </c>
      <c r="AA184" s="826"/>
      <c r="AB184" s="825"/>
      <c r="AC184" s="826"/>
      <c r="AD184" s="825"/>
      <c r="AE184" s="826"/>
      <c r="AF184" s="825">
        <v>15</v>
      </c>
      <c r="AG184" s="826"/>
      <c r="AH184" s="330">
        <f t="shared" si="791"/>
        <v>30</v>
      </c>
      <c r="AI184" s="322">
        <v>0.29399999999999998</v>
      </c>
      <c r="AJ184" s="323"/>
      <c r="AK184" s="827" t="s">
        <v>189</v>
      </c>
      <c r="AL184" s="828"/>
      <c r="AM184" s="829" t="s">
        <v>563</v>
      </c>
      <c r="AN184" s="830"/>
      <c r="AO184" s="827" t="s">
        <v>189</v>
      </c>
      <c r="AP184" s="828"/>
      <c r="AQ184" s="444" t="s">
        <v>1806</v>
      </c>
      <c r="AR184" s="432" t="s">
        <v>587</v>
      </c>
      <c r="AS184" s="450" t="s">
        <v>1811</v>
      </c>
      <c r="AT184" s="451" t="s">
        <v>1807</v>
      </c>
      <c r="AU184" s="452" t="s">
        <v>1812</v>
      </c>
      <c r="AV184" s="230"/>
      <c r="AW184" s="866"/>
      <c r="AX184" s="869"/>
      <c r="AY184" s="872"/>
      <c r="AZ184" s="869"/>
      <c r="BA184" s="875"/>
      <c r="BB184" s="878"/>
      <c r="BD184" s="235"/>
      <c r="BE184" s="317">
        <v>0.60000000000000009</v>
      </c>
      <c r="BF184" s="236" t="str">
        <f t="shared" ref="BF184" si="809">IF(ISERROR(IF(S182="R.INHERENTE
3","R. INHERENTE",(IF(BA182="R.RESIDUAL
3","R. RESIDUAL"," ")))),"",(IF(S182="R.INHERENTE
3","R. INHERENTE",(IF(BA182="R.RESIDUAL
3","R. RESIDUAL"," ")))))</f>
        <v xml:space="preserve"> </v>
      </c>
      <c r="BG184" s="237" t="str">
        <f t="shared" ref="BG184" si="810">IF(ISERROR(IF(S182="R.INHERENTE
8","R. INHERENTE",(IF(BA182="R.RESIDUAL
8","R. RESIDUAL"," ")))),"",(IF(S182="R.INHERENTE
8","R. INHERENTE",(IF(BA182="R.RESIDUAL
8","R. RESIDUAL"," ")))))</f>
        <v xml:space="preserve"> </v>
      </c>
      <c r="BH184" s="237" t="str">
        <f t="shared" ref="BH184" si="811">IF(ISERROR(IF(S182="R.INHERENTE
13","R. INHERENTE",(IF(BA182="R.RESIDUAL
13","R. RESIDUAL"," ")))),"",(IF(S182="R.INHERENTE
13","R. INHERENTE",(IF(BA182="R.RESIDUAL
13","R. RESIDUAL"," ")))))</f>
        <v xml:space="preserve"> </v>
      </c>
      <c r="BI184" s="238" t="str">
        <f t="shared" ref="BI184" si="812">IF(ISERROR(IF(S182="R.INHERENTE
18","R. INHERENTE",(IF(BA182="R.RESIDUAL
18","R. RESIDUAL"," ")))),"",(IF(S182="R.INHERENTE
18","R. INHERENTE",(IF(BA182="R.RESIDUAL
18","R. RESIDUAL"," ")))))</f>
        <v xml:space="preserve"> </v>
      </c>
      <c r="BJ184" s="239" t="str">
        <f t="shared" ref="BJ184" si="813">IF(ISERROR(IF(S182="R.INHERENTE
23","R. INHERENTE",(IF(BA182="R.RESIDUAL
23","R. RESIDUAL"," ")))),"",(IF(S182="R.INHERENTE
23","R. INHERENTE",(IF(BA182="R.RESIDUAL
23","R. RESIDUAL"," ")))))</f>
        <v xml:space="preserve"> </v>
      </c>
      <c r="BK184" s="234"/>
      <c r="BL184" s="1004"/>
      <c r="BM184" s="1007"/>
      <c r="BN184" s="882"/>
      <c r="BO184" s="882"/>
      <c r="BP184" s="1002"/>
      <c r="BQ184" s="845"/>
      <c r="BR184" s="314"/>
      <c r="BS184" s="921"/>
      <c r="BT184" s="1002"/>
      <c r="BU184" s="924"/>
      <c r="BV184" s="229"/>
      <c r="BW184" s="1767"/>
      <c r="BX184" s="1768"/>
      <c r="BY184" s="1769"/>
      <c r="BZ184" s="820"/>
      <c r="CA184" s="820"/>
      <c r="CB184" s="820"/>
      <c r="CC184" s="820"/>
      <c r="CD184" s="820"/>
      <c r="CE184" s="820"/>
      <c r="CF184" s="820"/>
      <c r="CG184" s="820"/>
      <c r="CH184" s="820"/>
      <c r="CI184" s="820"/>
      <c r="CJ184" s="820"/>
      <c r="CK184" s="820"/>
      <c r="CL184" s="820"/>
      <c r="CM184" s="820"/>
      <c r="CN184" s="820"/>
      <c r="CO184" s="820"/>
      <c r="CP184" s="820"/>
      <c r="CQ184" s="1774"/>
      <c r="CR184" s="249"/>
      <c r="CS184" s="1767"/>
      <c r="CT184" s="1768"/>
      <c r="CU184" s="1769"/>
      <c r="CV184" s="1010"/>
      <c r="CW184" s="960"/>
      <c r="CX184" s="959"/>
      <c r="CY184" s="960"/>
      <c r="CZ184" s="959"/>
      <c r="DA184" s="1010"/>
      <c r="DB184" s="1010"/>
      <c r="DC184" s="1010"/>
      <c r="DD184" s="1010"/>
      <c r="DE184" s="1010"/>
      <c r="DF184" s="1010"/>
      <c r="DG184" s="1010"/>
      <c r="DH184" s="1010"/>
      <c r="DI184" s="1010"/>
      <c r="DJ184" s="1010"/>
      <c r="DK184" s="1010"/>
      <c r="DL184" s="1010"/>
      <c r="DM184" s="1010"/>
      <c r="DN184" s="1010"/>
      <c r="DO184" s="1010"/>
      <c r="DP184" s="1010"/>
      <c r="DQ184" s="1774"/>
      <c r="DR184" s="246"/>
      <c r="DS184" s="420"/>
      <c r="DT184" s="421"/>
      <c r="DU184" s="421"/>
      <c r="DV184" s="422"/>
    </row>
    <row r="185" spans="2:126" ht="48.75" customHeight="1" x14ac:dyDescent="0.25">
      <c r="B185" s="1290"/>
      <c r="C185" s="890"/>
      <c r="D185" s="893"/>
      <c r="E185" s="896"/>
      <c r="F185" s="896"/>
      <c r="G185" s="896"/>
      <c r="H185" s="975"/>
      <c r="I185" s="434"/>
      <c r="J185" s="904"/>
      <c r="K185" s="896"/>
      <c r="L185" s="908"/>
      <c r="M185" s="228"/>
      <c r="N185" s="911"/>
      <c r="O185" s="896"/>
      <c r="P185" s="896"/>
      <c r="Q185" s="896"/>
      <c r="R185" s="896"/>
      <c r="S185" s="908"/>
      <c r="T185" s="228"/>
      <c r="U185" s="440"/>
      <c r="V185" s="439"/>
      <c r="W185" s="439"/>
      <c r="X185" s="825"/>
      <c r="Y185" s="826"/>
      <c r="Z185" s="825"/>
      <c r="AA185" s="826"/>
      <c r="AB185" s="825"/>
      <c r="AC185" s="826"/>
      <c r="AD185" s="825"/>
      <c r="AE185" s="826"/>
      <c r="AF185" s="825"/>
      <c r="AG185" s="826"/>
      <c r="AH185" s="330">
        <f t="shared" si="791"/>
        <v>0</v>
      </c>
      <c r="AI185" s="322"/>
      <c r="AJ185" s="323">
        <v>1</v>
      </c>
      <c r="AK185" s="827"/>
      <c r="AL185" s="828"/>
      <c r="AM185" s="829"/>
      <c r="AN185" s="830"/>
      <c r="AO185" s="827"/>
      <c r="AP185" s="828"/>
      <c r="AQ185" s="444"/>
      <c r="AR185" s="432"/>
      <c r="AS185" s="450"/>
      <c r="AT185" s="451"/>
      <c r="AU185" s="452"/>
      <c r="AV185" s="230"/>
      <c r="AW185" s="866"/>
      <c r="AX185" s="869"/>
      <c r="AY185" s="872"/>
      <c r="AZ185" s="869"/>
      <c r="BA185" s="875"/>
      <c r="BB185" s="878"/>
      <c r="BD185" s="235"/>
      <c r="BE185" s="317">
        <v>0.4</v>
      </c>
      <c r="BF185" s="240" t="str">
        <f t="shared" ref="BF185" si="814">IF(ISERROR(IF(S182="R.INHERENTE
2","R. INHERENTE",(IF(BA182="R.RESIDUAL
2","R. RESIDUAL"," ")))),"",(IF(S182="R.INHERENTE
2","R. INHERENTE",(IF(BA182="R.RESIDUAL
2","R. RESIDUAL"," ")))))</f>
        <v xml:space="preserve"> </v>
      </c>
      <c r="BG185" s="237" t="str">
        <f t="shared" ref="BG185" si="815">IF(ISERROR(IF(S182="R.INHERENTE
7","R. INHERENTE",(IF(BA182="R.RESIDUAL
7","R. RESIDUAL"," ")))),"",(IF(S182="R.INHERENTE
7","R. INHERENTE",(IF(BA182="R.RESIDUAL
7","R. RESIDUAL"," ")))))</f>
        <v xml:space="preserve"> </v>
      </c>
      <c r="BH185" s="237" t="str">
        <f t="shared" ref="BH185" si="816">IF(ISERROR(IF(S182="R.INHERENTE
12","R. INHERENTE",(IF(BA182="R.RESIDUAL
12","R. RESIDUAL"," ")))),"",(IF(S182="R.INHERENTE
12","R. INHERENTE",(IF(BA182="R.RESIDUAL
12","R. RESIDUAL"," ")))))</f>
        <v xml:space="preserve"> </v>
      </c>
      <c r="BI185" s="238" t="str">
        <f t="shared" ref="BI185" si="817">IF(ISERROR(IF(S182="R.INHERENTE
17","R. INHERENTE",(IF(BA182="R.RESIDUAL
17","R. RESIDUAL"," ")))),"",(IF(S182="R.INHERENTE
17","R. INHERENTE",(IF(BA182="R.RESIDUAL
17","R. RESIDUAL"," ")))))</f>
        <v xml:space="preserve"> </v>
      </c>
      <c r="BJ185" s="239" t="str">
        <f t="shared" ref="BJ185" si="818">IF(ISERROR(IF(S182="R.INHERENTE
22","R. INHERENTE",(IF(BA182="R.RESIDUAL
22","R. RESIDUAL"," ")))),"",(IF(S182="R.INHERENTE
22","R. INHERENTE",(IF(BA182="R.RESIDUAL
22","R. RESIDUAL"," ")))))</f>
        <v>R. RESIDUAL</v>
      </c>
      <c r="BK185" s="234"/>
      <c r="BL185" s="1004"/>
      <c r="BM185" s="1007"/>
      <c r="BN185" s="882"/>
      <c r="BO185" s="882"/>
      <c r="BP185" s="1002"/>
      <c r="BQ185" s="845"/>
      <c r="BR185" s="314"/>
      <c r="BS185" s="921"/>
      <c r="BT185" s="1002"/>
      <c r="BU185" s="924"/>
      <c r="BV185" s="229"/>
      <c r="BW185" s="1767"/>
      <c r="BX185" s="1768"/>
      <c r="BY185" s="1769"/>
      <c r="BZ185" s="820"/>
      <c r="CA185" s="820"/>
      <c r="CB185" s="820"/>
      <c r="CC185" s="820"/>
      <c r="CD185" s="820"/>
      <c r="CE185" s="820"/>
      <c r="CF185" s="820"/>
      <c r="CG185" s="820"/>
      <c r="CH185" s="820"/>
      <c r="CI185" s="820"/>
      <c r="CJ185" s="820"/>
      <c r="CK185" s="820"/>
      <c r="CL185" s="820"/>
      <c r="CM185" s="820"/>
      <c r="CN185" s="820"/>
      <c r="CO185" s="820"/>
      <c r="CP185" s="820"/>
      <c r="CQ185" s="1774"/>
      <c r="CR185" s="249"/>
      <c r="CS185" s="1767"/>
      <c r="CT185" s="1768"/>
      <c r="CU185" s="1769"/>
      <c r="CV185" s="1010"/>
      <c r="CW185" s="960"/>
      <c r="CX185" s="959"/>
      <c r="CY185" s="960"/>
      <c r="CZ185" s="959"/>
      <c r="DA185" s="1010"/>
      <c r="DB185" s="1010"/>
      <c r="DC185" s="1010"/>
      <c r="DD185" s="1010"/>
      <c r="DE185" s="1010"/>
      <c r="DF185" s="1010"/>
      <c r="DG185" s="1010"/>
      <c r="DH185" s="1010"/>
      <c r="DI185" s="1010"/>
      <c r="DJ185" s="1010"/>
      <c r="DK185" s="1010"/>
      <c r="DL185" s="1010"/>
      <c r="DM185" s="1010"/>
      <c r="DN185" s="1010"/>
      <c r="DO185" s="1010"/>
      <c r="DP185" s="1010"/>
      <c r="DQ185" s="1774"/>
      <c r="DR185" s="246"/>
      <c r="DS185" s="420"/>
      <c r="DT185" s="421"/>
      <c r="DU185" s="421"/>
      <c r="DV185" s="422"/>
    </row>
    <row r="186" spans="2:126" ht="48.75" customHeight="1" thickBot="1" x14ac:dyDescent="0.3">
      <c r="B186" s="1291"/>
      <c r="C186" s="891"/>
      <c r="D186" s="894"/>
      <c r="E186" s="897"/>
      <c r="F186" s="897"/>
      <c r="G186" s="897"/>
      <c r="H186" s="976"/>
      <c r="I186" s="435"/>
      <c r="J186" s="905"/>
      <c r="K186" s="897"/>
      <c r="L186" s="909"/>
      <c r="M186" s="228"/>
      <c r="N186" s="912"/>
      <c r="O186" s="897"/>
      <c r="P186" s="897"/>
      <c r="Q186" s="897"/>
      <c r="R186" s="897"/>
      <c r="S186" s="909"/>
      <c r="T186" s="228"/>
      <c r="U186" s="441"/>
      <c r="V186" s="442"/>
      <c r="W186" s="442"/>
      <c r="X186" s="831"/>
      <c r="Y186" s="832"/>
      <c r="Z186" s="831"/>
      <c r="AA186" s="832"/>
      <c r="AB186" s="831"/>
      <c r="AC186" s="832"/>
      <c r="AD186" s="831"/>
      <c r="AE186" s="832"/>
      <c r="AF186" s="831"/>
      <c r="AG186" s="832"/>
      <c r="AH186" s="331">
        <f t="shared" si="791"/>
        <v>0</v>
      </c>
      <c r="AI186" s="324"/>
      <c r="AJ186" s="325"/>
      <c r="AK186" s="885"/>
      <c r="AL186" s="886"/>
      <c r="AM186" s="887"/>
      <c r="AN186" s="888"/>
      <c r="AO186" s="885"/>
      <c r="AP186" s="886"/>
      <c r="AQ186" s="445"/>
      <c r="AR186" s="474"/>
      <c r="AS186" s="453"/>
      <c r="AT186" s="454"/>
      <c r="AU186" s="455"/>
      <c r="AV186" s="230"/>
      <c r="AW186" s="867"/>
      <c r="AX186" s="870"/>
      <c r="AY186" s="873"/>
      <c r="AZ186" s="870"/>
      <c r="BA186" s="876"/>
      <c r="BB186" s="879"/>
      <c r="BD186" s="235"/>
      <c r="BE186" s="318">
        <v>0.2</v>
      </c>
      <c r="BF186" s="241" t="str">
        <f t="shared" ref="BF186" si="819">IF(ISERROR(IF(S182="R.INHERENTE
1","R. INHERENTE",(IF(BA182="R.RESIDUAL
1","R. RESIDUAL"," ")))),"",(IF(S182="R.INHERENTE
1","R. INHERENTE",(IF(BA182="R.RESIDUAL
1","R. RESIDUAL"," ")))))</f>
        <v xml:space="preserve"> </v>
      </c>
      <c r="BG186" s="242" t="str">
        <f t="shared" ref="BG186" si="820">IF(ISERROR(IF(S182="R.INHERENTE
6","R. INHERENTE",(IF(BA182="R.RESIDUAL
6","R. RESIDUAL"," ")))),"",(IF(S182="R.INHERENTE
6","R. INHERENTE",(IF(BA182="R.RESIDUAL
6","R. RESIDUAL"," ")))))</f>
        <v xml:space="preserve"> </v>
      </c>
      <c r="BH186" s="243" t="str">
        <f t="shared" ref="BH186" si="821">IF(ISERROR(IF(S182="R.INHERENTE
11","R. INHERENTE",(IF(BA182="R.RESIDUAL
11","R. RESIDUAL"," ")))),"",(IF(S182="R.INHERENTE
11","R. INHERENTE",(IF(BA182="R.RESIDUAL
11","R. RESIDUAL"," ")))))</f>
        <v xml:space="preserve"> </v>
      </c>
      <c r="BI186" s="244" t="str">
        <f t="shared" ref="BI186" si="822">IF(ISERROR(IF(S182="R.INHERENTE
16","R. INHERENTE",(IF(BA182="R.RESIDUAL
16","R. RESIDUAL"," ")))),"",(IF(S182="R.INHERENTE
16","R. INHERENTE",(IF(BA182="R.RESIDUAL
16","R. RESIDUAL"," ")))))</f>
        <v xml:space="preserve"> </v>
      </c>
      <c r="BJ186" s="245" t="str">
        <f t="shared" ref="BJ186" si="823">IF(ISERROR(IF(S182="R.INHERENTE
21","R. INHERENTE",(IF(BA182="R.RESIDUAL
21","R. RESIDUAL"," ")))),"",(IF(S182="R.INHERENTE
21","R. INHERENTE",(IF(BA182="R.RESIDUAL
21","R. RESIDUAL"," ")))))</f>
        <v xml:space="preserve"> </v>
      </c>
      <c r="BK186" s="234"/>
      <c r="BL186" s="1005"/>
      <c r="BM186" s="1008"/>
      <c r="BN186" s="883"/>
      <c r="BO186" s="883"/>
      <c r="BP186" s="1003"/>
      <c r="BQ186" s="846"/>
      <c r="BR186" s="314"/>
      <c r="BS186" s="922"/>
      <c r="BT186" s="1003"/>
      <c r="BU186" s="925"/>
      <c r="BV186" s="229"/>
      <c r="BW186" s="1770"/>
      <c r="BX186" s="1771"/>
      <c r="BY186" s="1772"/>
      <c r="BZ186" s="834"/>
      <c r="CA186" s="834"/>
      <c r="CB186" s="834"/>
      <c r="CC186" s="834"/>
      <c r="CD186" s="834"/>
      <c r="CE186" s="834"/>
      <c r="CF186" s="834"/>
      <c r="CG186" s="834"/>
      <c r="CH186" s="834"/>
      <c r="CI186" s="834"/>
      <c r="CJ186" s="834"/>
      <c r="CK186" s="834"/>
      <c r="CL186" s="834"/>
      <c r="CM186" s="834"/>
      <c r="CN186" s="834"/>
      <c r="CO186" s="834"/>
      <c r="CP186" s="834"/>
      <c r="CQ186" s="1775"/>
      <c r="CR186" s="249"/>
      <c r="CS186" s="1770"/>
      <c r="CT186" s="1771"/>
      <c r="CU186" s="1772"/>
      <c r="CV186" s="1783"/>
      <c r="CW186" s="1784"/>
      <c r="CX186" s="1785"/>
      <c r="CY186" s="1784"/>
      <c r="CZ186" s="1785"/>
      <c r="DA186" s="1783"/>
      <c r="DB186" s="1783"/>
      <c r="DC186" s="1783"/>
      <c r="DD186" s="1783"/>
      <c r="DE186" s="1783"/>
      <c r="DF186" s="1783"/>
      <c r="DG186" s="1783"/>
      <c r="DH186" s="1783"/>
      <c r="DI186" s="1783"/>
      <c r="DJ186" s="1783"/>
      <c r="DK186" s="1783"/>
      <c r="DL186" s="1783"/>
      <c r="DM186" s="1783"/>
      <c r="DN186" s="1783"/>
      <c r="DO186" s="1783"/>
      <c r="DP186" s="1783"/>
      <c r="DQ186" s="1775"/>
      <c r="DR186" s="246"/>
      <c r="DS186" s="423"/>
      <c r="DT186" s="424"/>
      <c r="DU186" s="424"/>
      <c r="DV186" s="425"/>
    </row>
    <row r="187" spans="2:126" ht="18" customHeight="1" thickBot="1" x14ac:dyDescent="0.3">
      <c r="BF187" s="328">
        <v>0.2</v>
      </c>
      <c r="BG187" s="329">
        <v>0.4</v>
      </c>
      <c r="BH187" s="329">
        <v>0.60000000000000009</v>
      </c>
      <c r="BI187" s="329">
        <v>0.8</v>
      </c>
      <c r="BJ187" s="329">
        <v>1</v>
      </c>
    </row>
    <row r="188" spans="2:126" ht="48.75" customHeight="1" x14ac:dyDescent="0.25">
      <c r="B188" s="1289" t="s">
        <v>1841</v>
      </c>
      <c r="C188" s="889">
        <v>29</v>
      </c>
      <c r="D188" s="892" t="s">
        <v>948</v>
      </c>
      <c r="E188" s="895" t="s">
        <v>968</v>
      </c>
      <c r="F188" s="898" t="s">
        <v>985</v>
      </c>
      <c r="G188" s="899" t="s">
        <v>1065</v>
      </c>
      <c r="H188" s="974" t="s">
        <v>2261</v>
      </c>
      <c r="I188" s="433" t="s">
        <v>1817</v>
      </c>
      <c r="J188" s="903" t="str">
        <f>IF(G188="","",(CONCATENATE("Posibilidad de afectación ",G188," ",H188," ",I188," ",I189," ",I190," ",I191," ",I192)))</f>
        <v xml:space="preserve">Posibilidad de afectación económica y reputacional por demandas y sanciones, debido a la adherencia al PROTOCOLO INSTITUCIONAL PROFILÁXIS ANTIBIÓTICA
HOS-QUI-SQX-PT-02 V2 en el servicio de ginecobstetricia de la entidad    </v>
      </c>
      <c r="K188" s="906" t="s">
        <v>268</v>
      </c>
      <c r="L188" s="907" t="s">
        <v>770</v>
      </c>
      <c r="M188" s="228"/>
      <c r="N188" s="910" t="s">
        <v>611</v>
      </c>
      <c r="O188" s="913">
        <f>IF(ISERROR(VLOOKUP($N188,Listas!$E$20:$F$24,2,FALSE)),"",(VLOOKUP($N188,Listas!$E$20:$F$24,2,FALSE)))</f>
        <v>0.6</v>
      </c>
      <c r="P188" s="914" t="str">
        <f>IF(ISERROR(VLOOKUP($O188,Listas!$E$3:$F$7,2,FALSE)),"",(VLOOKUP($O188,Listas!$E$3:$F$7,2,FALSE)))</f>
        <v>MEDIA</v>
      </c>
      <c r="Q188" s="915" t="s">
        <v>568</v>
      </c>
      <c r="R188" s="914">
        <f>IF(ISERROR(VLOOKUP($Q188,Listas!$E$28:$F$35,2,FALSE)),"",(VLOOKUP($Q188,Listas!$E$28:$F$35,2,FALSE)))</f>
        <v>1</v>
      </c>
      <c r="S188" s="916" t="str">
        <f t="shared" ref="S188" si="824">IF(O188="","",(CONCATENATE("R.INHERENTE
",(IF(AND($O188=0.2,$R188=0.2),1,(IF(AND($O188=0.2,$R188=0.4),6,(IF(AND($O188=0.2,$R188=0.6),11,(IF(AND($O188=0.2,$R188=0.8),16,(IF(AND($O188=0.2,$R188=1),21,(IF(AND($O188=0.4,$R188=0.2),2,(IF(AND($O188=0.4,$R188=0.4),7,(IF(AND($O188=0.4,$R188=0.6),12,(IF(AND($O188=0.4,$R188=0.8),17,(IF(AND($O188=0.4,$R188=1),22,(IF(AND($O188=0.6,$R188=0.2),3,(IF(AND($O188=0.6,$R188=0.4),8,(IF(AND($O188=0.6,$R188=0.6),13,(IF(AND($O188=0.6,$R188=0.8),18,(IF(AND($O188=0.6,$R188=1),23,(IF(AND($O188=0.8,$R188=0.2),4,(IF(AND($O188=0.8,$R188=0.4),9,(IF(AND($O188=0.8,$R188=0.6),14,(IF(AND($O188=0.8,$R188=0.8),19,(IF(AND($O188=0.8,$R188=1),24,(IF(AND($O188=1,$R188=0.2),5,(IF(AND($O188=1,$R188=0.4),10,(IF(AND($O188=1,$R188=0.6),15,(IF(AND($O188=1,$R188=0.8),20,(IF(AND($O188=1,$R188=1),25,"")))))))))))))))))))))))))))))))))))))))))))))))))))))</f>
        <v>R.INHERENTE
23</v>
      </c>
      <c r="T188" s="228">
        <f>+VLOOKUP($S188,Listas!$D$112:$E$136,2,FALSE)</f>
        <v>23</v>
      </c>
      <c r="U188" s="456" t="s">
        <v>1818</v>
      </c>
      <c r="V188" s="437" t="s">
        <v>702</v>
      </c>
      <c r="W188" s="437"/>
      <c r="X188" s="859">
        <v>25</v>
      </c>
      <c r="Y188" s="860"/>
      <c r="Z188" s="859"/>
      <c r="AA188" s="860"/>
      <c r="AB188" s="859"/>
      <c r="AC188" s="860"/>
      <c r="AD188" s="859"/>
      <c r="AE188" s="860"/>
      <c r="AF188" s="859">
        <v>15</v>
      </c>
      <c r="AG188" s="860"/>
      <c r="AH188" s="348">
        <f t="shared" ref="AH188:AH192" si="825">X188+Z188+AB188+AD188+AF188</f>
        <v>40</v>
      </c>
      <c r="AI188" s="326">
        <v>0.36</v>
      </c>
      <c r="AJ188" s="327"/>
      <c r="AK188" s="926" t="s">
        <v>189</v>
      </c>
      <c r="AL188" s="926"/>
      <c r="AM188" s="898" t="s">
        <v>563</v>
      </c>
      <c r="AN188" s="898"/>
      <c r="AO188" s="926" t="s">
        <v>189</v>
      </c>
      <c r="AP188" s="926"/>
      <c r="AQ188" s="443" t="s">
        <v>1820</v>
      </c>
      <c r="AR188" s="431" t="s">
        <v>589</v>
      </c>
      <c r="AS188" s="447" t="s">
        <v>1823</v>
      </c>
      <c r="AT188" s="448" t="s">
        <v>1807</v>
      </c>
      <c r="AU188" s="449" t="s">
        <v>1824</v>
      </c>
      <c r="AV188" s="248">
        <f t="shared" ref="AV188" si="826">+(IF(AND($AW188&gt;0,$AW188&lt;=0.2),0.2,(IF(AND($AW188&gt;0.2,$AW188&lt;=0.4),0.4,(IF(AND($AW188&gt;0.4,$AW188&lt;=0.6),0.6,(IF(AND($AW188&gt;0.6,$AW188&lt;=0.8),0.8,(IF($AW188&gt;0.8,1,""))))))))))</f>
        <v>0.4</v>
      </c>
      <c r="AW188" s="865">
        <f t="shared" ref="AW188" si="827">+MIN(AI188:AI192)</f>
        <v>0.252</v>
      </c>
      <c r="AX188" s="868" t="str">
        <f t="shared" ref="AX188" si="828">+(IF($AV188=0.2,"MUY BAJA",(IF($AV188=0.4,"BAJA",(IF($AV188=0.6,"MEDIA",(IF($AV188=0.8,"ALTA",(IF($AV188=1,"MUY ALTA",""))))))))))</f>
        <v>BAJA</v>
      </c>
      <c r="AY188" s="871">
        <f t="shared" ref="AY188" si="829">+MIN(AJ188:AJ192)</f>
        <v>1</v>
      </c>
      <c r="AZ188" s="868" t="str">
        <f t="shared" ref="AZ188" si="830">+(IF($BC188=0.2,"MUY BAJA",(IF($BC188=0.4,"BAJA",(IF($BC188=0.6,"MEDIA",(IF($BC188=0.8,"ALTA",(IF($BC188=1,"MUY ALTA",""))))))))))</f>
        <v>MUY ALTA</v>
      </c>
      <c r="BA188" s="874" t="str">
        <f t="shared" ref="BA188" si="831">IF($AV188="","",(CONCATENATE("R.RESIDUAL
",(IF(AND($AV188=0.2,$BC188=0.2),1,(IF(AND($AV188=0.2,$BC188=0.4),6,(IF(AND($AV188=0.2,$BC188=0.6),11,(IF(AND($AV188=0.2,$BC188=0.8),16,(IF(AND($AV188=0.2,$BC188=1),21,(IF(AND($AV188=0.4,$BC188=0.2),2,(IF(AND($AV188=0.4,$BC188=0.4),7,(IF(AND($AV188=0.4,$BC188=0.6),12,(IF(AND($AV188=0.4,$BC188=0.8),17,(IF(AND($AV188=0.4,$BC188=1),22,(IF(AND($AV188=0.6,$BC188=0.2),3,(IF(AND($AV188=0.6,$BC188=0.4),8,(IF(AND($AV188=0.6,$BC188=0.6),13,(IF(AND($AV188=0.6,$BC188=0.8),18,(IF(AND($AV188=0.6,$BC188=1),23,(IF(AND($AV188=0.8,$BC188=0.2),4,(IF(AND($AV188=0.8,$BC188=0.4),9,(IF(AND($AV188=0.8,$BC188=0.6),14,(IF(AND($AV188=0.8,$BC188=0.8),19,(IF(AND($AV188=0.8,$BC188=1),24,(IF(AND($AV188=1,$BC188=0.2),5,(IF(AND($AV188=1,$BC188=0.4),10,(IF(AND($AV188=1,$BC188=0.6),15,(IF(AND($AV188=1,$BC188=0.8),20,(IF(AND($AV188=1,$BC188=1),25,"")))))))))))))))))))))))))))))))))))))))))))))))))))))</f>
        <v>R.RESIDUAL
22</v>
      </c>
      <c r="BB188" s="877" t="s">
        <v>703</v>
      </c>
      <c r="BC188" s="248">
        <f t="shared" ref="BC188" si="832">+(IF(AND($AY188&gt;0,$AY188&lt;=0.2),0.2,(IF(AND($AY188&gt;0.2,$AY188&lt;=0.4),0.4,(IF(AND($AY188&gt;0.4,$AY188&lt;=0.6),0.6,(IF(AND($AY188&gt;0.6,$AY188&lt;=0.8),0.8,(IF($AY188&gt;0.8,1,""))))))))))</f>
        <v>1</v>
      </c>
      <c r="BD188" s="230">
        <f>+VLOOKUP($BA188,Listas!$F$112:$G$136,2,FALSE)</f>
        <v>22</v>
      </c>
      <c r="BE188" s="317">
        <v>1</v>
      </c>
      <c r="BF188" s="231" t="str">
        <f t="shared" ref="BF188" si="833">IF(ISERROR(IF(S188="R.INHERENTE
5","R. INHERENTE",(IF(BA188="R.RESIDUAL
5","R. RESIDUAL"," ")))),"",(IF(S188="R.INHERENTE
5","R. INHERENTE",(IF(BA188="R.RESIDUAL
5","R. RESIDUAL"," ")))))</f>
        <v xml:space="preserve"> </v>
      </c>
      <c r="BG188" s="232" t="str">
        <f t="shared" ref="BG188" si="834">IF(ISERROR(IF(S188="R.INHERENTE
10","R. INHERENTE",(IF(BA188="R.RESIDUAL
10","R. RESIDUAL"," ")))),"",(IF(S188="R.INHERENTE
10","R. INHERENTE",(IF(BA188="R.RESIDUAL
10","R. RESIDUAL"," ")))))</f>
        <v xml:space="preserve"> </v>
      </c>
      <c r="BH188" s="232" t="str">
        <f t="shared" ref="BH188" si="835">IF(ISERROR(IF(S188="R.INHERENTE
15","R. INHERENTE",(IF(BA188="R.RESIDUAL
15","R. RESIDUAL"," ")))),"",(IF(S188="R.INHERENTE
15","R. INHERENTE",(IF(BA188="R.RESIDUAL
15","R. RESIDUAL"," ")))))</f>
        <v xml:space="preserve"> </v>
      </c>
      <c r="BI188" s="232" t="str">
        <f t="shared" ref="BI188" si="836">IF(ISERROR(IF(S188="R.INHERENTE
20","R. INHERENTE",(IF(BA188="R.RESIDUAL
20","R. RESIDUAL"," ")))),"",(IF(S188="R.INHERENTE
20","R. INHERENTE",(IF(BA188="R.RESIDUAL
20","R. RESIDUAL"," ")))))</f>
        <v xml:space="preserve"> </v>
      </c>
      <c r="BJ188" s="233" t="str">
        <f t="shared" ref="BJ188" si="837">IF(ISERROR(IF(S188="R.INHERENTE
25","R. INHERENTE",(IF(BA188="R.RESIDUAL
25","R. RESIDUAL"," ")))),"",(IF(S188="R.INHERENTE
25","R. INHERENTE",(IF(BA188="R.RESIDUAL
25","R. RESIDUAL"," ")))))</f>
        <v xml:space="preserve"> </v>
      </c>
      <c r="BK188" s="234"/>
      <c r="BL188" s="920" t="s">
        <v>1826</v>
      </c>
      <c r="BM188" s="1006" t="s">
        <v>1824</v>
      </c>
      <c r="BN188" s="881">
        <v>45046</v>
      </c>
      <c r="BO188" s="881">
        <v>45290</v>
      </c>
      <c r="BP188" s="1009" t="s">
        <v>1174</v>
      </c>
      <c r="BQ188" s="844"/>
      <c r="BR188" s="314"/>
      <c r="BS188" s="847" t="s">
        <v>1827</v>
      </c>
      <c r="BT188" s="1001" t="s">
        <v>1816</v>
      </c>
      <c r="BU188" s="923" t="s">
        <v>1828</v>
      </c>
      <c r="BV188" s="229"/>
      <c r="BW188" s="1764" t="s">
        <v>2325</v>
      </c>
      <c r="BX188" s="1765" t="s">
        <v>2326</v>
      </c>
      <c r="BY188" s="1766" t="s">
        <v>2327</v>
      </c>
      <c r="BZ188" s="833"/>
      <c r="CA188" s="833" t="s">
        <v>189</v>
      </c>
      <c r="CB188" s="833" t="s">
        <v>189</v>
      </c>
      <c r="CC188" s="833" t="s">
        <v>189</v>
      </c>
      <c r="CD188" s="833"/>
      <c r="CE188" s="833" t="s">
        <v>189</v>
      </c>
      <c r="CF188" s="833" t="s">
        <v>189</v>
      </c>
      <c r="CG188" s="833" t="s">
        <v>189</v>
      </c>
      <c r="CH188" s="833"/>
      <c r="CI188" s="833" t="s">
        <v>39</v>
      </c>
      <c r="CJ188" s="833" t="s">
        <v>39</v>
      </c>
      <c r="CK188" s="833" t="s">
        <v>39</v>
      </c>
      <c r="CL188" s="833"/>
      <c r="CM188" s="833" t="s">
        <v>189</v>
      </c>
      <c r="CN188" s="833" t="s">
        <v>189</v>
      </c>
      <c r="CO188" s="833" t="s">
        <v>189</v>
      </c>
      <c r="CP188" s="833"/>
      <c r="CQ188" s="1773" t="s">
        <v>2328</v>
      </c>
      <c r="CR188" s="249"/>
      <c r="CS188" s="1764" t="s">
        <v>2325</v>
      </c>
      <c r="CT188" s="1765" t="s">
        <v>2326</v>
      </c>
      <c r="CU188" s="1766" t="s">
        <v>2327</v>
      </c>
      <c r="CV188" s="1780"/>
      <c r="CW188" s="1781" t="s">
        <v>39</v>
      </c>
      <c r="CX188" s="1782"/>
      <c r="CY188" s="1781"/>
      <c r="CZ188" s="1782"/>
      <c r="DA188" s="1780" t="s">
        <v>189</v>
      </c>
      <c r="DB188" s="1780" t="s">
        <v>189</v>
      </c>
      <c r="DC188" s="1780" t="s">
        <v>189</v>
      </c>
      <c r="DD188" s="1780"/>
      <c r="DE188" s="1780" t="s">
        <v>189</v>
      </c>
      <c r="DF188" s="1780" t="s">
        <v>189</v>
      </c>
      <c r="DG188" s="1780" t="s">
        <v>189</v>
      </c>
      <c r="DH188" s="1780"/>
      <c r="DI188" s="1780" t="s">
        <v>39</v>
      </c>
      <c r="DJ188" s="1780" t="s">
        <v>39</v>
      </c>
      <c r="DK188" s="1780" t="s">
        <v>39</v>
      </c>
      <c r="DL188" s="1780"/>
      <c r="DM188" s="1780" t="s">
        <v>189</v>
      </c>
      <c r="DN188" s="1780" t="s">
        <v>189</v>
      </c>
      <c r="DO188" s="1780" t="s">
        <v>189</v>
      </c>
      <c r="DP188" s="1780"/>
      <c r="DQ188" s="1773" t="s">
        <v>2334</v>
      </c>
      <c r="DR188" s="246"/>
      <c r="DS188" s="417"/>
      <c r="DT188" s="418"/>
      <c r="DU188" s="418"/>
      <c r="DV188" s="419"/>
    </row>
    <row r="189" spans="2:126" ht="48.75" customHeight="1" x14ac:dyDescent="0.25">
      <c r="B189" s="1290"/>
      <c r="C189" s="890"/>
      <c r="D189" s="893"/>
      <c r="E189" s="896"/>
      <c r="F189" s="896"/>
      <c r="G189" s="896"/>
      <c r="H189" s="975"/>
      <c r="I189" s="434"/>
      <c r="J189" s="904"/>
      <c r="K189" s="896"/>
      <c r="L189" s="908"/>
      <c r="M189" s="228"/>
      <c r="N189" s="911"/>
      <c r="O189" s="896"/>
      <c r="P189" s="896"/>
      <c r="Q189" s="896"/>
      <c r="R189" s="896"/>
      <c r="S189" s="908"/>
      <c r="T189" s="228"/>
      <c r="U189" s="457" t="s">
        <v>1819</v>
      </c>
      <c r="V189" s="439" t="s">
        <v>702</v>
      </c>
      <c r="W189" s="439"/>
      <c r="X189" s="825"/>
      <c r="Y189" s="826"/>
      <c r="Z189" s="825">
        <v>15</v>
      </c>
      <c r="AA189" s="826"/>
      <c r="AB189" s="825"/>
      <c r="AC189" s="826"/>
      <c r="AD189" s="825"/>
      <c r="AE189" s="826"/>
      <c r="AF189" s="825">
        <v>15</v>
      </c>
      <c r="AG189" s="826"/>
      <c r="AH189" s="330">
        <f t="shared" si="825"/>
        <v>30</v>
      </c>
      <c r="AI189" s="322">
        <v>0.252</v>
      </c>
      <c r="AJ189" s="323"/>
      <c r="AK189" s="827" t="s">
        <v>39</v>
      </c>
      <c r="AL189" s="828"/>
      <c r="AM189" s="829" t="s">
        <v>564</v>
      </c>
      <c r="AN189" s="830"/>
      <c r="AO189" s="827" t="s">
        <v>189</v>
      </c>
      <c r="AP189" s="828"/>
      <c r="AQ189" s="444" t="s">
        <v>1821</v>
      </c>
      <c r="AR189" s="432" t="s">
        <v>589</v>
      </c>
      <c r="AS189" s="450" t="s">
        <v>1825</v>
      </c>
      <c r="AT189" s="451" t="s">
        <v>1807</v>
      </c>
      <c r="AU189" s="452" t="s">
        <v>1824</v>
      </c>
      <c r="AV189" s="230"/>
      <c r="AW189" s="866"/>
      <c r="AX189" s="869"/>
      <c r="AY189" s="872"/>
      <c r="AZ189" s="869"/>
      <c r="BA189" s="875"/>
      <c r="BB189" s="878"/>
      <c r="BD189" s="235"/>
      <c r="BE189" s="317">
        <v>0.8</v>
      </c>
      <c r="BF189" s="236" t="str">
        <f t="shared" ref="BF189" si="838">IF(ISERROR(IF(S188="R.INHERENTE
4","R. INHERENTE",(IF(BA188="R.RESIDUAL
4","R. RESIDUAL"," ")))),"",(IF(S188="R.INHERENTE
4","R. INHERENTE",(IF(BA188="R.RESIDUAL
4","R. RESIDUAL"," ")))))</f>
        <v xml:space="preserve"> </v>
      </c>
      <c r="BG189" s="237" t="str">
        <f t="shared" ref="BG189" si="839">IF(ISERROR(IF(S188="R.INHERENTE
9","R. INHERENTE",(IF(BA188="R.RESIDUAL
9","R. RESIDUAL"," ")))),"",(IF(S188="R.INHERENTE
9","R. INHERENTE",(IF(BA188="R.RESIDUAL
9","R. RESIDUAL"," ")))))</f>
        <v xml:space="preserve"> </v>
      </c>
      <c r="BH189" s="238" t="str">
        <f t="shared" ref="BH189" si="840">IF(ISERROR(IF(S188="R.INHERENTE
14","R. INHERENTE",(IF(BA188="R.RESIDUAL
14","R. RESIDUAL"," ")))),"",(IF(S188="R.INHERENTE
14","R. INHERENTE",(IF(BA188="R.RESIDUAL
14","R. RESIDUAL"," ")))))</f>
        <v xml:space="preserve"> </v>
      </c>
      <c r="BI189" s="238" t="str">
        <f t="shared" ref="BI189" si="841">IF(ISERROR(IF(S188="R.INHERENTE
19","R. INHERENTE",(IF(BA188="R.RESIDUAL
19","R. RESIDUAL"," ")))),"",(IF(S188="R.INHERENTE
19","R. INHERENTE",(IF(BA188="R.RESIDUAL
19","R. RESIDUAL"," ")))))</f>
        <v xml:space="preserve"> </v>
      </c>
      <c r="BJ189" s="239" t="str">
        <f t="shared" ref="BJ189" si="842">IF(ISERROR(IF(S188="R.INHERENTE
24","R. INHERENTE",(IF(BA188="R.RESIDUAL
24","R. RESIDUAL"," ")))),"",(IF(S188="R.INHERENTE
24","R. INHERENTE",(IF(BA188="R.RESIDUAL
24","R. RESIDUAL"," ")))))</f>
        <v xml:space="preserve"> </v>
      </c>
      <c r="BK189" s="234"/>
      <c r="BL189" s="1004"/>
      <c r="BM189" s="1007"/>
      <c r="BN189" s="882"/>
      <c r="BO189" s="882"/>
      <c r="BP189" s="1002"/>
      <c r="BQ189" s="845"/>
      <c r="BR189" s="314"/>
      <c r="BS189" s="961"/>
      <c r="BT189" s="1002"/>
      <c r="BU189" s="924"/>
      <c r="BV189" s="229"/>
      <c r="BW189" s="1767"/>
      <c r="BX189" s="1768"/>
      <c r="BY189" s="1769"/>
      <c r="BZ189" s="820"/>
      <c r="CA189" s="820"/>
      <c r="CB189" s="820"/>
      <c r="CC189" s="820"/>
      <c r="CD189" s="820"/>
      <c r="CE189" s="820"/>
      <c r="CF189" s="820"/>
      <c r="CG189" s="820"/>
      <c r="CH189" s="820"/>
      <c r="CI189" s="820"/>
      <c r="CJ189" s="820"/>
      <c r="CK189" s="820"/>
      <c r="CL189" s="820"/>
      <c r="CM189" s="820"/>
      <c r="CN189" s="820"/>
      <c r="CO189" s="820"/>
      <c r="CP189" s="820"/>
      <c r="CQ189" s="1774"/>
      <c r="CR189" s="249"/>
      <c r="CS189" s="1767"/>
      <c r="CT189" s="1768"/>
      <c r="CU189" s="1769"/>
      <c r="CV189" s="1010"/>
      <c r="CW189" s="960"/>
      <c r="CX189" s="959"/>
      <c r="CY189" s="960"/>
      <c r="CZ189" s="959"/>
      <c r="DA189" s="1010"/>
      <c r="DB189" s="1010"/>
      <c r="DC189" s="1010"/>
      <c r="DD189" s="1010"/>
      <c r="DE189" s="1010"/>
      <c r="DF189" s="1010"/>
      <c r="DG189" s="1010"/>
      <c r="DH189" s="1010"/>
      <c r="DI189" s="1010"/>
      <c r="DJ189" s="1010"/>
      <c r="DK189" s="1010"/>
      <c r="DL189" s="1010"/>
      <c r="DM189" s="1010"/>
      <c r="DN189" s="1010"/>
      <c r="DO189" s="1010"/>
      <c r="DP189" s="1010"/>
      <c r="DQ189" s="1774"/>
      <c r="DR189" s="246"/>
      <c r="DS189" s="420"/>
      <c r="DT189" s="421"/>
      <c r="DU189" s="421"/>
      <c r="DV189" s="422"/>
    </row>
    <row r="190" spans="2:126" ht="48.75" customHeight="1" x14ac:dyDescent="0.25">
      <c r="B190" s="1290"/>
      <c r="C190" s="890"/>
      <c r="D190" s="893"/>
      <c r="E190" s="896"/>
      <c r="F190" s="896"/>
      <c r="G190" s="896"/>
      <c r="H190" s="975"/>
      <c r="I190" s="434"/>
      <c r="J190" s="904"/>
      <c r="K190" s="896"/>
      <c r="L190" s="908"/>
      <c r="M190" s="228"/>
      <c r="N190" s="911"/>
      <c r="O190" s="896"/>
      <c r="P190" s="896"/>
      <c r="Q190" s="896"/>
      <c r="R190" s="896"/>
      <c r="S190" s="908"/>
      <c r="T190" s="228"/>
      <c r="U190" s="438"/>
      <c r="V190" s="439"/>
      <c r="W190" s="439"/>
      <c r="X190" s="825"/>
      <c r="Y190" s="826"/>
      <c r="Z190" s="825"/>
      <c r="AA190" s="826"/>
      <c r="AB190" s="825"/>
      <c r="AC190" s="826"/>
      <c r="AD190" s="825"/>
      <c r="AE190" s="826"/>
      <c r="AF190" s="825"/>
      <c r="AG190" s="826"/>
      <c r="AH190" s="330">
        <f t="shared" si="825"/>
        <v>0</v>
      </c>
      <c r="AI190" s="322"/>
      <c r="AJ190" s="323">
        <v>1</v>
      </c>
      <c r="AK190" s="827"/>
      <c r="AL190" s="828"/>
      <c r="AM190" s="829"/>
      <c r="AN190" s="830"/>
      <c r="AO190" s="827"/>
      <c r="AP190" s="828"/>
      <c r="AQ190" s="444"/>
      <c r="AR190" s="432"/>
      <c r="AS190" s="450"/>
      <c r="AT190" s="451"/>
      <c r="AU190" s="452"/>
      <c r="AV190" s="230"/>
      <c r="AW190" s="866"/>
      <c r="AX190" s="869"/>
      <c r="AY190" s="872"/>
      <c r="AZ190" s="869"/>
      <c r="BA190" s="875"/>
      <c r="BB190" s="878"/>
      <c r="BD190" s="235"/>
      <c r="BE190" s="317">
        <v>0.60000000000000009</v>
      </c>
      <c r="BF190" s="236" t="str">
        <f t="shared" ref="BF190" si="843">IF(ISERROR(IF(S188="R.INHERENTE
3","R. INHERENTE",(IF(BA188="R.RESIDUAL
3","R. RESIDUAL"," ")))),"",(IF(S188="R.INHERENTE
3","R. INHERENTE",(IF(BA188="R.RESIDUAL
3","R. RESIDUAL"," ")))))</f>
        <v xml:space="preserve"> </v>
      </c>
      <c r="BG190" s="237" t="str">
        <f t="shared" ref="BG190" si="844">IF(ISERROR(IF(S188="R.INHERENTE
8","R. INHERENTE",(IF(BA188="R.RESIDUAL
8","R. RESIDUAL"," ")))),"",(IF(S188="R.INHERENTE
8","R. INHERENTE",(IF(BA188="R.RESIDUAL
8","R. RESIDUAL"," ")))))</f>
        <v xml:space="preserve"> </v>
      </c>
      <c r="BH190" s="237" t="str">
        <f t="shared" ref="BH190" si="845">IF(ISERROR(IF(S188="R.INHERENTE
13","R. INHERENTE",(IF(BA188="R.RESIDUAL
13","R. RESIDUAL"," ")))),"",(IF(S188="R.INHERENTE
13","R. INHERENTE",(IF(BA188="R.RESIDUAL
13","R. RESIDUAL"," ")))))</f>
        <v xml:space="preserve"> </v>
      </c>
      <c r="BI190" s="238" t="str">
        <f t="shared" ref="BI190" si="846">IF(ISERROR(IF(S188="R.INHERENTE
18","R. INHERENTE",(IF(BA188="R.RESIDUAL
18","R. RESIDUAL"," ")))),"",(IF(S188="R.INHERENTE
18","R. INHERENTE",(IF(BA188="R.RESIDUAL
18","R. RESIDUAL"," ")))))</f>
        <v xml:space="preserve"> </v>
      </c>
      <c r="BJ190" s="239" t="str">
        <f t="shared" ref="BJ190" si="847">IF(ISERROR(IF(S188="R.INHERENTE
23","R. INHERENTE",(IF(BA188="R.RESIDUAL
23","R. RESIDUAL"," ")))),"",(IF(S188="R.INHERENTE
23","R. INHERENTE",(IF(BA188="R.RESIDUAL
23","R. RESIDUAL"," ")))))</f>
        <v>R. INHERENTE</v>
      </c>
      <c r="BK190" s="234"/>
      <c r="BL190" s="1004"/>
      <c r="BM190" s="1007"/>
      <c r="BN190" s="882"/>
      <c r="BO190" s="882"/>
      <c r="BP190" s="1002"/>
      <c r="BQ190" s="845"/>
      <c r="BR190" s="314"/>
      <c r="BS190" s="961"/>
      <c r="BT190" s="1002"/>
      <c r="BU190" s="924"/>
      <c r="BV190" s="229"/>
      <c r="BW190" s="1767"/>
      <c r="BX190" s="1768"/>
      <c r="BY190" s="1769"/>
      <c r="BZ190" s="820"/>
      <c r="CA190" s="820"/>
      <c r="CB190" s="820"/>
      <c r="CC190" s="820"/>
      <c r="CD190" s="820"/>
      <c r="CE190" s="820"/>
      <c r="CF190" s="820"/>
      <c r="CG190" s="820"/>
      <c r="CH190" s="820"/>
      <c r="CI190" s="820"/>
      <c r="CJ190" s="820"/>
      <c r="CK190" s="820"/>
      <c r="CL190" s="820"/>
      <c r="CM190" s="820"/>
      <c r="CN190" s="820"/>
      <c r="CO190" s="820"/>
      <c r="CP190" s="820"/>
      <c r="CQ190" s="1774"/>
      <c r="CR190" s="249"/>
      <c r="CS190" s="1767"/>
      <c r="CT190" s="1768"/>
      <c r="CU190" s="1769"/>
      <c r="CV190" s="1010"/>
      <c r="CW190" s="960"/>
      <c r="CX190" s="959"/>
      <c r="CY190" s="960"/>
      <c r="CZ190" s="959"/>
      <c r="DA190" s="1010"/>
      <c r="DB190" s="1010"/>
      <c r="DC190" s="1010"/>
      <c r="DD190" s="1010"/>
      <c r="DE190" s="1010"/>
      <c r="DF190" s="1010"/>
      <c r="DG190" s="1010"/>
      <c r="DH190" s="1010"/>
      <c r="DI190" s="1010"/>
      <c r="DJ190" s="1010"/>
      <c r="DK190" s="1010"/>
      <c r="DL190" s="1010"/>
      <c r="DM190" s="1010"/>
      <c r="DN190" s="1010"/>
      <c r="DO190" s="1010"/>
      <c r="DP190" s="1010"/>
      <c r="DQ190" s="1774"/>
      <c r="DR190" s="246"/>
      <c r="DS190" s="420"/>
      <c r="DT190" s="421"/>
      <c r="DU190" s="421"/>
      <c r="DV190" s="422"/>
    </row>
    <row r="191" spans="2:126" ht="48.75" customHeight="1" x14ac:dyDescent="0.25">
      <c r="B191" s="1290"/>
      <c r="C191" s="890"/>
      <c r="D191" s="893"/>
      <c r="E191" s="896"/>
      <c r="F191" s="896"/>
      <c r="G191" s="896"/>
      <c r="H191" s="975"/>
      <c r="I191" s="434"/>
      <c r="J191" s="904"/>
      <c r="K191" s="896"/>
      <c r="L191" s="908"/>
      <c r="M191" s="228"/>
      <c r="N191" s="911"/>
      <c r="O191" s="896"/>
      <c r="P191" s="896"/>
      <c r="Q191" s="896"/>
      <c r="R191" s="896"/>
      <c r="S191" s="908"/>
      <c r="T191" s="228"/>
      <c r="U191" s="440"/>
      <c r="V191" s="439"/>
      <c r="W191" s="439"/>
      <c r="X191" s="825"/>
      <c r="Y191" s="826"/>
      <c r="Z191" s="825"/>
      <c r="AA191" s="826"/>
      <c r="AB191" s="825"/>
      <c r="AC191" s="826"/>
      <c r="AD191" s="825"/>
      <c r="AE191" s="826"/>
      <c r="AF191" s="825"/>
      <c r="AG191" s="826"/>
      <c r="AH191" s="330">
        <f t="shared" si="825"/>
        <v>0</v>
      </c>
      <c r="AI191" s="322"/>
      <c r="AJ191" s="323"/>
      <c r="AK191" s="827"/>
      <c r="AL191" s="828"/>
      <c r="AM191" s="829"/>
      <c r="AN191" s="830"/>
      <c r="AO191" s="827"/>
      <c r="AP191" s="828"/>
      <c r="AQ191" s="444"/>
      <c r="AR191" s="432"/>
      <c r="AS191" s="450"/>
      <c r="AT191" s="451"/>
      <c r="AU191" s="452"/>
      <c r="AV191" s="230"/>
      <c r="AW191" s="866"/>
      <c r="AX191" s="869"/>
      <c r="AY191" s="872"/>
      <c r="AZ191" s="869"/>
      <c r="BA191" s="875"/>
      <c r="BB191" s="878"/>
      <c r="BD191" s="235"/>
      <c r="BE191" s="317">
        <v>0.4</v>
      </c>
      <c r="BF191" s="240" t="str">
        <f t="shared" ref="BF191" si="848">IF(ISERROR(IF(S188="R.INHERENTE
2","R. INHERENTE",(IF(BA188="R.RESIDUAL
2","R. RESIDUAL"," ")))),"",(IF(S188="R.INHERENTE
2","R. INHERENTE",(IF(BA188="R.RESIDUAL
2","R. RESIDUAL"," ")))))</f>
        <v xml:space="preserve"> </v>
      </c>
      <c r="BG191" s="237" t="str">
        <f t="shared" ref="BG191" si="849">IF(ISERROR(IF(S188="R.INHERENTE
7","R. INHERENTE",(IF(BA188="R.RESIDUAL
7","R. RESIDUAL"," ")))),"",(IF(S188="R.INHERENTE
7","R. INHERENTE",(IF(BA188="R.RESIDUAL
7","R. RESIDUAL"," ")))))</f>
        <v xml:space="preserve"> </v>
      </c>
      <c r="BH191" s="237" t="str">
        <f t="shared" ref="BH191" si="850">IF(ISERROR(IF(S188="R.INHERENTE
12","R. INHERENTE",(IF(BA188="R.RESIDUAL
12","R. RESIDUAL"," ")))),"",(IF(S188="R.INHERENTE
12","R. INHERENTE",(IF(BA188="R.RESIDUAL
12","R. RESIDUAL"," ")))))</f>
        <v xml:space="preserve"> </v>
      </c>
      <c r="BI191" s="238" t="str">
        <f t="shared" ref="BI191" si="851">IF(ISERROR(IF(S188="R.INHERENTE
17","R. INHERENTE",(IF(BA188="R.RESIDUAL
17","R. RESIDUAL"," ")))),"",(IF(S188="R.INHERENTE
17","R. INHERENTE",(IF(BA188="R.RESIDUAL
17","R. RESIDUAL"," ")))))</f>
        <v xml:space="preserve"> </v>
      </c>
      <c r="BJ191" s="239" t="str">
        <f t="shared" ref="BJ191" si="852">IF(ISERROR(IF(S188="R.INHERENTE
22","R. INHERENTE",(IF(BA188="R.RESIDUAL
22","R. RESIDUAL"," ")))),"",(IF(S188="R.INHERENTE
22","R. INHERENTE",(IF(BA188="R.RESIDUAL
22","R. RESIDUAL"," ")))))</f>
        <v>R. RESIDUAL</v>
      </c>
      <c r="BK191" s="234"/>
      <c r="BL191" s="1004"/>
      <c r="BM191" s="1007"/>
      <c r="BN191" s="882"/>
      <c r="BO191" s="882"/>
      <c r="BP191" s="1002"/>
      <c r="BQ191" s="845"/>
      <c r="BR191" s="314"/>
      <c r="BS191" s="961"/>
      <c r="BT191" s="1002"/>
      <c r="BU191" s="924"/>
      <c r="BV191" s="229"/>
      <c r="BW191" s="1767"/>
      <c r="BX191" s="1768"/>
      <c r="BY191" s="1769"/>
      <c r="BZ191" s="820"/>
      <c r="CA191" s="820"/>
      <c r="CB191" s="820"/>
      <c r="CC191" s="820"/>
      <c r="CD191" s="820"/>
      <c r="CE191" s="820"/>
      <c r="CF191" s="820"/>
      <c r="CG191" s="820"/>
      <c r="CH191" s="820"/>
      <c r="CI191" s="820"/>
      <c r="CJ191" s="820"/>
      <c r="CK191" s="820"/>
      <c r="CL191" s="820"/>
      <c r="CM191" s="820"/>
      <c r="CN191" s="820"/>
      <c r="CO191" s="820"/>
      <c r="CP191" s="820"/>
      <c r="CQ191" s="1774"/>
      <c r="CR191" s="249"/>
      <c r="CS191" s="1767"/>
      <c r="CT191" s="1768"/>
      <c r="CU191" s="1769"/>
      <c r="CV191" s="1010"/>
      <c r="CW191" s="960"/>
      <c r="CX191" s="959"/>
      <c r="CY191" s="960"/>
      <c r="CZ191" s="959"/>
      <c r="DA191" s="1010"/>
      <c r="DB191" s="1010"/>
      <c r="DC191" s="1010"/>
      <c r="DD191" s="1010"/>
      <c r="DE191" s="1010"/>
      <c r="DF191" s="1010"/>
      <c r="DG191" s="1010"/>
      <c r="DH191" s="1010"/>
      <c r="DI191" s="1010"/>
      <c r="DJ191" s="1010"/>
      <c r="DK191" s="1010"/>
      <c r="DL191" s="1010"/>
      <c r="DM191" s="1010"/>
      <c r="DN191" s="1010"/>
      <c r="DO191" s="1010"/>
      <c r="DP191" s="1010"/>
      <c r="DQ191" s="1774"/>
      <c r="DR191" s="246"/>
      <c r="DS191" s="420"/>
      <c r="DT191" s="421"/>
      <c r="DU191" s="421"/>
      <c r="DV191" s="422"/>
    </row>
    <row r="192" spans="2:126" ht="48.75" customHeight="1" thickBot="1" x14ac:dyDescent="0.3">
      <c r="B192" s="1291"/>
      <c r="C192" s="891"/>
      <c r="D192" s="894"/>
      <c r="E192" s="897"/>
      <c r="F192" s="897"/>
      <c r="G192" s="897"/>
      <c r="H192" s="976"/>
      <c r="I192" s="435"/>
      <c r="J192" s="905"/>
      <c r="K192" s="897"/>
      <c r="L192" s="909"/>
      <c r="M192" s="228"/>
      <c r="N192" s="912"/>
      <c r="O192" s="897"/>
      <c r="P192" s="897"/>
      <c r="Q192" s="897"/>
      <c r="R192" s="897"/>
      <c r="S192" s="909"/>
      <c r="T192" s="228"/>
      <c r="U192" s="441"/>
      <c r="V192" s="442"/>
      <c r="W192" s="442"/>
      <c r="X192" s="831"/>
      <c r="Y192" s="832"/>
      <c r="Z192" s="831"/>
      <c r="AA192" s="832"/>
      <c r="AB192" s="831"/>
      <c r="AC192" s="832"/>
      <c r="AD192" s="831"/>
      <c r="AE192" s="832"/>
      <c r="AF192" s="831"/>
      <c r="AG192" s="832"/>
      <c r="AH192" s="331">
        <f t="shared" si="825"/>
        <v>0</v>
      </c>
      <c r="AI192" s="324"/>
      <c r="AJ192" s="325"/>
      <c r="AK192" s="885"/>
      <c r="AL192" s="886"/>
      <c r="AM192" s="887"/>
      <c r="AN192" s="888"/>
      <c r="AO192" s="885"/>
      <c r="AP192" s="886"/>
      <c r="AQ192" s="445"/>
      <c r="AR192" s="474"/>
      <c r="AS192" s="453"/>
      <c r="AT192" s="454"/>
      <c r="AU192" s="455"/>
      <c r="AV192" s="230"/>
      <c r="AW192" s="867"/>
      <c r="AX192" s="870"/>
      <c r="AY192" s="873"/>
      <c r="AZ192" s="870"/>
      <c r="BA192" s="876"/>
      <c r="BB192" s="879"/>
      <c r="BD192" s="235"/>
      <c r="BE192" s="318">
        <v>0.2</v>
      </c>
      <c r="BF192" s="241" t="str">
        <f t="shared" ref="BF192" si="853">IF(ISERROR(IF(S188="R.INHERENTE
1","R. INHERENTE",(IF(BA188="R.RESIDUAL
1","R. RESIDUAL"," ")))),"",(IF(S188="R.INHERENTE
1","R. INHERENTE",(IF(BA188="R.RESIDUAL
1","R. RESIDUAL"," ")))))</f>
        <v xml:space="preserve"> </v>
      </c>
      <c r="BG192" s="242" t="str">
        <f t="shared" ref="BG192" si="854">IF(ISERROR(IF(S188="R.INHERENTE
6","R. INHERENTE",(IF(BA188="R.RESIDUAL
6","R. RESIDUAL"," ")))),"",(IF(S188="R.INHERENTE
6","R. INHERENTE",(IF(BA188="R.RESIDUAL
6","R. RESIDUAL"," ")))))</f>
        <v xml:space="preserve"> </v>
      </c>
      <c r="BH192" s="243" t="str">
        <f t="shared" ref="BH192" si="855">IF(ISERROR(IF(S188="R.INHERENTE
11","R. INHERENTE",(IF(BA188="R.RESIDUAL
11","R. RESIDUAL"," ")))),"",(IF(S188="R.INHERENTE
11","R. INHERENTE",(IF(BA188="R.RESIDUAL
11","R. RESIDUAL"," ")))))</f>
        <v xml:space="preserve"> </v>
      </c>
      <c r="BI192" s="244" t="str">
        <f t="shared" ref="BI192" si="856">IF(ISERROR(IF(S188="R.INHERENTE
16","R. INHERENTE",(IF(BA188="R.RESIDUAL
16","R. RESIDUAL"," ")))),"",(IF(S188="R.INHERENTE
16","R. INHERENTE",(IF(BA188="R.RESIDUAL
16","R. RESIDUAL"," ")))))</f>
        <v xml:space="preserve"> </v>
      </c>
      <c r="BJ192" s="245" t="str">
        <f t="shared" ref="BJ192" si="857">IF(ISERROR(IF(S188="R.INHERENTE
21","R. INHERENTE",(IF(BA188="R.RESIDUAL
21","R. RESIDUAL"," ")))),"",(IF(S188="R.INHERENTE
21","R. INHERENTE",(IF(BA188="R.RESIDUAL
21","R. RESIDUAL"," ")))))</f>
        <v xml:space="preserve"> </v>
      </c>
      <c r="BK192" s="234"/>
      <c r="BL192" s="1005"/>
      <c r="BM192" s="1008"/>
      <c r="BN192" s="883"/>
      <c r="BO192" s="883"/>
      <c r="BP192" s="1003"/>
      <c r="BQ192" s="846"/>
      <c r="BR192" s="314"/>
      <c r="BS192" s="962"/>
      <c r="BT192" s="1003"/>
      <c r="BU192" s="925"/>
      <c r="BV192" s="229"/>
      <c r="BW192" s="1770"/>
      <c r="BX192" s="1771"/>
      <c r="BY192" s="1772"/>
      <c r="BZ192" s="834"/>
      <c r="CA192" s="834"/>
      <c r="CB192" s="834"/>
      <c r="CC192" s="834"/>
      <c r="CD192" s="834"/>
      <c r="CE192" s="834"/>
      <c r="CF192" s="834"/>
      <c r="CG192" s="834"/>
      <c r="CH192" s="834"/>
      <c r="CI192" s="834"/>
      <c r="CJ192" s="834"/>
      <c r="CK192" s="834"/>
      <c r="CL192" s="834"/>
      <c r="CM192" s="834"/>
      <c r="CN192" s="834"/>
      <c r="CO192" s="834"/>
      <c r="CP192" s="834"/>
      <c r="CQ192" s="1775"/>
      <c r="CR192" s="249"/>
      <c r="CS192" s="1770"/>
      <c r="CT192" s="1771"/>
      <c r="CU192" s="1772"/>
      <c r="CV192" s="1783"/>
      <c r="CW192" s="1784"/>
      <c r="CX192" s="1785"/>
      <c r="CY192" s="1784"/>
      <c r="CZ192" s="1785"/>
      <c r="DA192" s="1783"/>
      <c r="DB192" s="1783"/>
      <c r="DC192" s="1783"/>
      <c r="DD192" s="1783"/>
      <c r="DE192" s="1783"/>
      <c r="DF192" s="1783"/>
      <c r="DG192" s="1783"/>
      <c r="DH192" s="1783"/>
      <c r="DI192" s="1783"/>
      <c r="DJ192" s="1783"/>
      <c r="DK192" s="1783"/>
      <c r="DL192" s="1783"/>
      <c r="DM192" s="1783"/>
      <c r="DN192" s="1783"/>
      <c r="DO192" s="1783"/>
      <c r="DP192" s="1783"/>
      <c r="DQ192" s="1775"/>
      <c r="DR192" s="246"/>
      <c r="DS192" s="423"/>
      <c r="DT192" s="424"/>
      <c r="DU192" s="424"/>
      <c r="DV192" s="425"/>
    </row>
    <row r="193" spans="2:126" ht="18" customHeight="1" thickBot="1" x14ac:dyDescent="0.3">
      <c r="BF193" s="328">
        <v>0.2</v>
      </c>
      <c r="BG193" s="329">
        <v>0.4</v>
      </c>
      <c r="BH193" s="329">
        <v>0.60000000000000009</v>
      </c>
      <c r="BI193" s="329">
        <v>0.8</v>
      </c>
      <c r="BJ193" s="329">
        <v>1</v>
      </c>
    </row>
    <row r="194" spans="2:126" ht="48.75" customHeight="1" x14ac:dyDescent="0.25">
      <c r="B194" s="1289" t="s">
        <v>1841</v>
      </c>
      <c r="C194" s="889">
        <v>30</v>
      </c>
      <c r="D194" s="892" t="s">
        <v>948</v>
      </c>
      <c r="E194" s="895" t="s">
        <v>968</v>
      </c>
      <c r="F194" s="898" t="s">
        <v>986</v>
      </c>
      <c r="G194" s="899" t="s">
        <v>1064</v>
      </c>
      <c r="H194" s="974" t="s">
        <v>2261</v>
      </c>
      <c r="I194" s="433" t="s">
        <v>2288</v>
      </c>
      <c r="J194" s="903" t="str">
        <f>IF(G194="","",(CONCATENATE("Posibilidad de afectación ",G194," ",H194," ",I194," ",I195," ",I196," ",I197," ",I198)))</f>
        <v xml:space="preserve">Posibilidad de afectación reputacional y económica por demandas y sanciones, debido a eventos adversos graves o centinela relacionados con la adherencia del conocimiento por parte del personal de enfermería al Procedimiento preparación y administración de Medicamentos    </v>
      </c>
      <c r="K194" s="906" t="s">
        <v>268</v>
      </c>
      <c r="L194" s="907" t="s">
        <v>770</v>
      </c>
      <c r="M194" s="228"/>
      <c r="N194" s="910" t="s">
        <v>614</v>
      </c>
      <c r="O194" s="913">
        <f>IF(ISERROR(VLOOKUP($N194,Listas!$E$20:$F$24,2,FALSE)),"",(VLOOKUP($N194,Listas!$E$20:$F$24,2,FALSE)))</f>
        <v>1</v>
      </c>
      <c r="P194" s="914" t="str">
        <f>IF(ISERROR(VLOOKUP($O194,Listas!$E$3:$F$7,2,FALSE)),"",(VLOOKUP($O194,Listas!$E$3:$F$7,2,FALSE)))</f>
        <v xml:space="preserve">MUY ALTA </v>
      </c>
      <c r="Q194" s="915" t="s">
        <v>568</v>
      </c>
      <c r="R194" s="914">
        <f>IF(ISERROR(VLOOKUP($Q194,Listas!$E$28:$F$35,2,FALSE)),"",(VLOOKUP($Q194,Listas!$E$28:$F$35,2,FALSE)))</f>
        <v>1</v>
      </c>
      <c r="S194" s="916" t="str">
        <f t="shared" ref="S194" si="858">IF(O194="","",(CONCATENATE("R.INHERENTE
",(IF(AND($O194=0.2,$R194=0.2),1,(IF(AND($O194=0.2,$R194=0.4),6,(IF(AND($O194=0.2,$R194=0.6),11,(IF(AND($O194=0.2,$R194=0.8),16,(IF(AND($O194=0.2,$R194=1),21,(IF(AND($O194=0.4,$R194=0.2),2,(IF(AND($O194=0.4,$R194=0.4),7,(IF(AND($O194=0.4,$R194=0.6),12,(IF(AND($O194=0.4,$R194=0.8),17,(IF(AND($O194=0.4,$R194=1),22,(IF(AND($O194=0.6,$R194=0.2),3,(IF(AND($O194=0.6,$R194=0.4),8,(IF(AND($O194=0.6,$R194=0.6),13,(IF(AND($O194=0.6,$R194=0.8),18,(IF(AND($O194=0.6,$R194=1),23,(IF(AND($O194=0.8,$R194=0.2),4,(IF(AND($O194=0.8,$R194=0.4),9,(IF(AND($O194=0.8,$R194=0.6),14,(IF(AND($O194=0.8,$R194=0.8),19,(IF(AND($O194=0.8,$R194=1),24,(IF(AND($O194=1,$R194=0.2),5,(IF(AND($O194=1,$R194=0.4),10,(IF(AND($O194=1,$R194=0.6),15,(IF(AND($O194=1,$R194=0.8),20,(IF(AND($O194=1,$R194=1),25,"")))))))))))))))))))))))))))))))))))))))))))))))))))))</f>
        <v>R.INHERENTE
25</v>
      </c>
      <c r="T194" s="228">
        <f>+VLOOKUP($S194,Listas!$D$112:$E$136,2,FALSE)</f>
        <v>25</v>
      </c>
      <c r="U194" s="456" t="s">
        <v>1829</v>
      </c>
      <c r="V194" s="437" t="s">
        <v>702</v>
      </c>
      <c r="W194" s="437"/>
      <c r="X194" s="859"/>
      <c r="Y194" s="860"/>
      <c r="Z194" s="859">
        <v>15</v>
      </c>
      <c r="AA194" s="860"/>
      <c r="AB194" s="859"/>
      <c r="AC194" s="860"/>
      <c r="AD194" s="859"/>
      <c r="AE194" s="860"/>
      <c r="AF194" s="859">
        <v>15</v>
      </c>
      <c r="AG194" s="860"/>
      <c r="AH194" s="348">
        <f t="shared" ref="AH194:AH198" si="859">X194+Z194+AB194+AD194+AF194</f>
        <v>30</v>
      </c>
      <c r="AI194" s="326">
        <v>0.7</v>
      </c>
      <c r="AJ194" s="327"/>
      <c r="AK194" s="926" t="s">
        <v>39</v>
      </c>
      <c r="AL194" s="926"/>
      <c r="AM194" s="898" t="s">
        <v>563</v>
      </c>
      <c r="AN194" s="898"/>
      <c r="AO194" s="926" t="s">
        <v>189</v>
      </c>
      <c r="AP194" s="926"/>
      <c r="AQ194" s="443" t="s">
        <v>1831</v>
      </c>
      <c r="AR194" s="431" t="s">
        <v>588</v>
      </c>
      <c r="AS194" s="447" t="s">
        <v>1822</v>
      </c>
      <c r="AT194" s="448" t="s">
        <v>1807</v>
      </c>
      <c r="AU194" s="449" t="s">
        <v>1808</v>
      </c>
      <c r="AV194" s="248">
        <f t="shared" ref="AV194" si="860">+(IF(AND($AW194&gt;0,$AW194&lt;=0.2),0.2,(IF(AND($AW194&gt;0.2,$AW194&lt;=0.4),0.4,(IF(AND($AW194&gt;0.4,$AW194&lt;=0.6),0.6,(IF(AND($AW194&gt;0.6,$AW194&lt;=0.8),0.8,(IF($AW194&gt;0.8,1,""))))))))))</f>
        <v>0.4</v>
      </c>
      <c r="AW194" s="865">
        <f t="shared" ref="AW194" si="861">+MIN(AI194:AI198)</f>
        <v>0.29399999999999998</v>
      </c>
      <c r="AX194" s="868" t="str">
        <f t="shared" ref="AX194" si="862">+(IF($AV194=0.2,"MUY BAJA",(IF($AV194=0.4,"BAJA",(IF($AV194=0.6,"MEDIA",(IF($AV194=0.8,"ALTA",(IF($AV194=1,"MUY ALTA",""))))))))))</f>
        <v>BAJA</v>
      </c>
      <c r="AY194" s="871">
        <f t="shared" ref="AY194" si="863">+MIN(AJ194:AJ198)</f>
        <v>1</v>
      </c>
      <c r="AZ194" s="868" t="str">
        <f t="shared" ref="AZ194" si="864">+(IF($BC194=0.2,"MUY BAJA",(IF($BC194=0.4,"BAJA",(IF($BC194=0.6,"MEDIA",(IF($BC194=0.8,"ALTA",(IF($BC194=1,"MUY ALTA",""))))))))))</f>
        <v>MUY ALTA</v>
      </c>
      <c r="BA194" s="874" t="str">
        <f t="shared" ref="BA194" si="865">IF($AV194="","",(CONCATENATE("R.RESIDUAL
",(IF(AND($AV194=0.2,$BC194=0.2),1,(IF(AND($AV194=0.2,$BC194=0.4),6,(IF(AND($AV194=0.2,$BC194=0.6),11,(IF(AND($AV194=0.2,$BC194=0.8),16,(IF(AND($AV194=0.2,$BC194=1),21,(IF(AND($AV194=0.4,$BC194=0.2),2,(IF(AND($AV194=0.4,$BC194=0.4),7,(IF(AND($AV194=0.4,$BC194=0.6),12,(IF(AND($AV194=0.4,$BC194=0.8),17,(IF(AND($AV194=0.4,$BC194=1),22,(IF(AND($AV194=0.6,$BC194=0.2),3,(IF(AND($AV194=0.6,$BC194=0.4),8,(IF(AND($AV194=0.6,$BC194=0.6),13,(IF(AND($AV194=0.6,$BC194=0.8),18,(IF(AND($AV194=0.6,$BC194=1),23,(IF(AND($AV194=0.8,$BC194=0.2),4,(IF(AND($AV194=0.8,$BC194=0.4),9,(IF(AND($AV194=0.8,$BC194=0.6),14,(IF(AND($AV194=0.8,$BC194=0.8),19,(IF(AND($AV194=0.8,$BC194=1),24,(IF(AND($AV194=1,$BC194=0.2),5,(IF(AND($AV194=1,$BC194=0.4),10,(IF(AND($AV194=1,$BC194=0.6),15,(IF(AND($AV194=1,$BC194=0.8),20,(IF(AND($AV194=1,$BC194=1),25,"")))))))))))))))))))))))))))))))))))))))))))))))))))))</f>
        <v>R.RESIDUAL
22</v>
      </c>
      <c r="BB194" s="877" t="s">
        <v>703</v>
      </c>
      <c r="BC194" s="248">
        <f t="shared" ref="BC194" si="866">+(IF(AND($AY194&gt;0,$AY194&lt;=0.2),0.2,(IF(AND($AY194&gt;0.2,$AY194&lt;=0.4),0.4,(IF(AND($AY194&gt;0.4,$AY194&lt;=0.6),0.6,(IF(AND($AY194&gt;0.6,$AY194&lt;=0.8),0.8,(IF($AY194&gt;0.8,1,""))))))))))</f>
        <v>1</v>
      </c>
      <c r="BD194" s="230">
        <f>+VLOOKUP($BA194,Listas!$F$112:$G$136,2,FALSE)</f>
        <v>22</v>
      </c>
      <c r="BE194" s="317">
        <v>1</v>
      </c>
      <c r="BF194" s="231" t="str">
        <f t="shared" ref="BF194" si="867">IF(ISERROR(IF(S194="R.INHERENTE
5","R. INHERENTE",(IF(BA194="R.RESIDUAL
5","R. RESIDUAL"," ")))),"",(IF(S194="R.INHERENTE
5","R. INHERENTE",(IF(BA194="R.RESIDUAL
5","R. RESIDUAL"," ")))))</f>
        <v xml:space="preserve"> </v>
      </c>
      <c r="BG194" s="232" t="str">
        <f t="shared" ref="BG194" si="868">IF(ISERROR(IF(S194="R.INHERENTE
10","R. INHERENTE",(IF(BA194="R.RESIDUAL
10","R. RESIDUAL"," ")))),"",(IF(S194="R.INHERENTE
10","R. INHERENTE",(IF(BA194="R.RESIDUAL
10","R. RESIDUAL"," ")))))</f>
        <v xml:space="preserve"> </v>
      </c>
      <c r="BH194" s="232" t="str">
        <f t="shared" ref="BH194" si="869">IF(ISERROR(IF(S194="R.INHERENTE
15","R. INHERENTE",(IF(BA194="R.RESIDUAL
15","R. RESIDUAL"," ")))),"",(IF(S194="R.INHERENTE
15","R. INHERENTE",(IF(BA194="R.RESIDUAL
15","R. RESIDUAL"," ")))))</f>
        <v xml:space="preserve"> </v>
      </c>
      <c r="BI194" s="232" t="str">
        <f t="shared" ref="BI194" si="870">IF(ISERROR(IF(S194="R.INHERENTE
20","R. INHERENTE",(IF(BA194="R.RESIDUAL
20","R. RESIDUAL"," ")))),"",(IF(S194="R.INHERENTE
20","R. INHERENTE",(IF(BA194="R.RESIDUAL
20","R. RESIDUAL"," ")))))</f>
        <v xml:space="preserve"> </v>
      </c>
      <c r="BJ194" s="233" t="str">
        <f t="shared" ref="BJ194" si="871">IF(ISERROR(IF(S194="R.INHERENTE
25","R. INHERENTE",(IF(BA194="R.RESIDUAL
25","R. RESIDUAL"," ")))),"",(IF(S194="R.INHERENTE
25","R. INHERENTE",(IF(BA194="R.RESIDUAL
25","R. RESIDUAL"," ")))))</f>
        <v>R. INHERENTE</v>
      </c>
      <c r="BK194" s="234"/>
      <c r="BL194" s="920" t="s">
        <v>1813</v>
      </c>
      <c r="BM194" s="1006" t="s">
        <v>1814</v>
      </c>
      <c r="BN194" s="881">
        <v>45046</v>
      </c>
      <c r="BO194" s="881">
        <v>45290</v>
      </c>
      <c r="BP194" s="1009" t="s">
        <v>587</v>
      </c>
      <c r="BQ194" s="844" t="s">
        <v>648</v>
      </c>
      <c r="BR194" s="314"/>
      <c r="BS194" s="847" t="s">
        <v>1815</v>
      </c>
      <c r="BT194" s="1001" t="s">
        <v>1816</v>
      </c>
      <c r="BU194" s="923" t="s">
        <v>1814</v>
      </c>
      <c r="BV194" s="229"/>
      <c r="BW194" s="1764" t="s">
        <v>2325</v>
      </c>
      <c r="BX194" s="1765" t="s">
        <v>2326</v>
      </c>
      <c r="BY194" s="1766" t="s">
        <v>2327</v>
      </c>
      <c r="BZ194" s="833"/>
      <c r="CA194" s="833" t="s">
        <v>189</v>
      </c>
      <c r="CB194" s="833" t="s">
        <v>189</v>
      </c>
      <c r="CC194" s="833" t="s">
        <v>189</v>
      </c>
      <c r="CD194" s="833"/>
      <c r="CE194" s="833" t="s">
        <v>189</v>
      </c>
      <c r="CF194" s="833" t="s">
        <v>189</v>
      </c>
      <c r="CG194" s="833" t="s">
        <v>189</v>
      </c>
      <c r="CH194" s="833"/>
      <c r="CI194" s="833" t="s">
        <v>39</v>
      </c>
      <c r="CJ194" s="833" t="s">
        <v>39</v>
      </c>
      <c r="CK194" s="833" t="s">
        <v>39</v>
      </c>
      <c r="CL194" s="833"/>
      <c r="CM194" s="833" t="s">
        <v>189</v>
      </c>
      <c r="CN194" s="833" t="s">
        <v>189</v>
      </c>
      <c r="CO194" s="833" t="s">
        <v>189</v>
      </c>
      <c r="CP194" s="833"/>
      <c r="CQ194" s="1773" t="s">
        <v>2328</v>
      </c>
      <c r="CR194" s="249"/>
      <c r="CS194" s="1764" t="s">
        <v>2325</v>
      </c>
      <c r="CT194" s="1765" t="s">
        <v>2326</v>
      </c>
      <c r="CU194" s="1766" t="s">
        <v>2327</v>
      </c>
      <c r="CV194" s="1780"/>
      <c r="CW194" s="1781" t="s">
        <v>39</v>
      </c>
      <c r="CX194" s="1782"/>
      <c r="CY194" s="1781"/>
      <c r="CZ194" s="1782"/>
      <c r="DA194" s="1780" t="s">
        <v>189</v>
      </c>
      <c r="DB194" s="1780" t="s">
        <v>189</v>
      </c>
      <c r="DC194" s="1780" t="s">
        <v>189</v>
      </c>
      <c r="DD194" s="1780"/>
      <c r="DE194" s="1780" t="s">
        <v>189</v>
      </c>
      <c r="DF194" s="1780" t="s">
        <v>189</v>
      </c>
      <c r="DG194" s="1780" t="s">
        <v>189</v>
      </c>
      <c r="DH194" s="1780"/>
      <c r="DI194" s="1780" t="s">
        <v>39</v>
      </c>
      <c r="DJ194" s="1780" t="s">
        <v>39</v>
      </c>
      <c r="DK194" s="1780" t="s">
        <v>39</v>
      </c>
      <c r="DL194" s="1780"/>
      <c r="DM194" s="1780" t="s">
        <v>189</v>
      </c>
      <c r="DN194" s="1780" t="s">
        <v>189</v>
      </c>
      <c r="DO194" s="1780" t="s">
        <v>189</v>
      </c>
      <c r="DP194" s="1780"/>
      <c r="DQ194" s="1773" t="s">
        <v>2334</v>
      </c>
      <c r="DR194" s="246"/>
      <c r="DS194" s="417"/>
      <c r="DT194" s="418"/>
      <c r="DU194" s="418"/>
      <c r="DV194" s="419"/>
    </row>
    <row r="195" spans="2:126" ht="48.75" customHeight="1" x14ac:dyDescent="0.25">
      <c r="B195" s="1290"/>
      <c r="C195" s="890"/>
      <c r="D195" s="893"/>
      <c r="E195" s="896"/>
      <c r="F195" s="896"/>
      <c r="G195" s="896"/>
      <c r="H195" s="975"/>
      <c r="I195" s="434"/>
      <c r="J195" s="904"/>
      <c r="K195" s="896"/>
      <c r="L195" s="908"/>
      <c r="M195" s="228"/>
      <c r="N195" s="911"/>
      <c r="O195" s="896"/>
      <c r="P195" s="896"/>
      <c r="Q195" s="896"/>
      <c r="R195" s="896"/>
      <c r="S195" s="908"/>
      <c r="T195" s="228"/>
      <c r="U195" s="457" t="s">
        <v>1802</v>
      </c>
      <c r="V195" s="439" t="s">
        <v>702</v>
      </c>
      <c r="W195" s="439"/>
      <c r="X195" s="825">
        <v>25</v>
      </c>
      <c r="Y195" s="826"/>
      <c r="Z195" s="825"/>
      <c r="AA195" s="826"/>
      <c r="AB195" s="825"/>
      <c r="AC195" s="826"/>
      <c r="AD195" s="825"/>
      <c r="AE195" s="826"/>
      <c r="AF195" s="825">
        <v>15</v>
      </c>
      <c r="AG195" s="826"/>
      <c r="AH195" s="330">
        <f t="shared" si="859"/>
        <v>40</v>
      </c>
      <c r="AI195" s="322">
        <v>0.42</v>
      </c>
      <c r="AJ195" s="323"/>
      <c r="AK195" s="827" t="s">
        <v>189</v>
      </c>
      <c r="AL195" s="828"/>
      <c r="AM195" s="829" t="s">
        <v>563</v>
      </c>
      <c r="AN195" s="830"/>
      <c r="AO195" s="827" t="s">
        <v>189</v>
      </c>
      <c r="AP195" s="828"/>
      <c r="AQ195" s="444" t="s">
        <v>1805</v>
      </c>
      <c r="AR195" s="432" t="s">
        <v>588</v>
      </c>
      <c r="AS195" s="450" t="s">
        <v>1809</v>
      </c>
      <c r="AT195" s="451" t="s">
        <v>1807</v>
      </c>
      <c r="AU195" s="452" t="s">
        <v>1810</v>
      </c>
      <c r="AV195" s="230"/>
      <c r="AW195" s="866"/>
      <c r="AX195" s="869"/>
      <c r="AY195" s="872"/>
      <c r="AZ195" s="869"/>
      <c r="BA195" s="875"/>
      <c r="BB195" s="878"/>
      <c r="BD195" s="235"/>
      <c r="BE195" s="317">
        <v>0.8</v>
      </c>
      <c r="BF195" s="236" t="str">
        <f t="shared" ref="BF195" si="872">IF(ISERROR(IF(S194="R.INHERENTE
4","R. INHERENTE",(IF(BA194="R.RESIDUAL
4","R. RESIDUAL"," ")))),"",(IF(S194="R.INHERENTE
4","R. INHERENTE",(IF(BA194="R.RESIDUAL
4","R. RESIDUAL"," ")))))</f>
        <v xml:space="preserve"> </v>
      </c>
      <c r="BG195" s="237" t="str">
        <f t="shared" ref="BG195" si="873">IF(ISERROR(IF(S194="R.INHERENTE
9","R. INHERENTE",(IF(BA194="R.RESIDUAL
9","R. RESIDUAL"," ")))),"",(IF(S194="R.INHERENTE
9","R. INHERENTE",(IF(BA194="R.RESIDUAL
9","R. RESIDUAL"," ")))))</f>
        <v xml:space="preserve"> </v>
      </c>
      <c r="BH195" s="238" t="str">
        <f t="shared" ref="BH195" si="874">IF(ISERROR(IF(S194="R.INHERENTE
14","R. INHERENTE",(IF(BA194="R.RESIDUAL
14","R. RESIDUAL"," ")))),"",(IF(S194="R.INHERENTE
14","R. INHERENTE",(IF(BA194="R.RESIDUAL
14","R. RESIDUAL"," ")))))</f>
        <v xml:space="preserve"> </v>
      </c>
      <c r="BI195" s="238" t="str">
        <f t="shared" ref="BI195" si="875">IF(ISERROR(IF(S194="R.INHERENTE
19","R. INHERENTE",(IF(BA194="R.RESIDUAL
19","R. RESIDUAL"," ")))),"",(IF(S194="R.INHERENTE
19","R. INHERENTE",(IF(BA194="R.RESIDUAL
19","R. RESIDUAL"," ")))))</f>
        <v xml:space="preserve"> </v>
      </c>
      <c r="BJ195" s="239" t="str">
        <f t="shared" ref="BJ195" si="876">IF(ISERROR(IF(S194="R.INHERENTE
24","R. INHERENTE",(IF(BA194="R.RESIDUAL
24","R. RESIDUAL"," ")))),"",(IF(S194="R.INHERENTE
24","R. INHERENTE",(IF(BA194="R.RESIDUAL
24","R. RESIDUAL"," ")))))</f>
        <v xml:space="preserve"> </v>
      </c>
      <c r="BK195" s="234"/>
      <c r="BL195" s="1004"/>
      <c r="BM195" s="1007"/>
      <c r="BN195" s="882"/>
      <c r="BO195" s="882"/>
      <c r="BP195" s="1002"/>
      <c r="BQ195" s="845"/>
      <c r="BR195" s="314"/>
      <c r="BS195" s="961"/>
      <c r="BT195" s="1002"/>
      <c r="BU195" s="924"/>
      <c r="BV195" s="229"/>
      <c r="BW195" s="1767"/>
      <c r="BX195" s="1768"/>
      <c r="BY195" s="1769"/>
      <c r="BZ195" s="820"/>
      <c r="CA195" s="820"/>
      <c r="CB195" s="820"/>
      <c r="CC195" s="820"/>
      <c r="CD195" s="820"/>
      <c r="CE195" s="820"/>
      <c r="CF195" s="820"/>
      <c r="CG195" s="820"/>
      <c r="CH195" s="820"/>
      <c r="CI195" s="820"/>
      <c r="CJ195" s="820"/>
      <c r="CK195" s="820"/>
      <c r="CL195" s="820"/>
      <c r="CM195" s="820"/>
      <c r="CN195" s="820"/>
      <c r="CO195" s="820"/>
      <c r="CP195" s="820"/>
      <c r="CQ195" s="1774"/>
      <c r="CR195" s="249"/>
      <c r="CS195" s="1767"/>
      <c r="CT195" s="1768"/>
      <c r="CU195" s="1769"/>
      <c r="CV195" s="1010"/>
      <c r="CW195" s="960"/>
      <c r="CX195" s="959"/>
      <c r="CY195" s="960"/>
      <c r="CZ195" s="959"/>
      <c r="DA195" s="1010"/>
      <c r="DB195" s="1010"/>
      <c r="DC195" s="1010"/>
      <c r="DD195" s="1010"/>
      <c r="DE195" s="1010"/>
      <c r="DF195" s="1010"/>
      <c r="DG195" s="1010"/>
      <c r="DH195" s="1010"/>
      <c r="DI195" s="1010"/>
      <c r="DJ195" s="1010"/>
      <c r="DK195" s="1010"/>
      <c r="DL195" s="1010"/>
      <c r="DM195" s="1010"/>
      <c r="DN195" s="1010"/>
      <c r="DO195" s="1010"/>
      <c r="DP195" s="1010"/>
      <c r="DQ195" s="1774"/>
      <c r="DR195" s="246"/>
      <c r="DS195" s="420"/>
      <c r="DT195" s="421"/>
      <c r="DU195" s="421"/>
      <c r="DV195" s="422"/>
    </row>
    <row r="196" spans="2:126" ht="48.75" customHeight="1" x14ac:dyDescent="0.25">
      <c r="B196" s="1290"/>
      <c r="C196" s="890"/>
      <c r="D196" s="893"/>
      <c r="E196" s="896"/>
      <c r="F196" s="896"/>
      <c r="G196" s="896"/>
      <c r="H196" s="975"/>
      <c r="I196" s="434"/>
      <c r="J196" s="904"/>
      <c r="K196" s="896"/>
      <c r="L196" s="908"/>
      <c r="M196" s="228"/>
      <c r="N196" s="911"/>
      <c r="O196" s="896"/>
      <c r="P196" s="896"/>
      <c r="Q196" s="896"/>
      <c r="R196" s="896"/>
      <c r="S196" s="908"/>
      <c r="T196" s="228"/>
      <c r="U196" s="457" t="s">
        <v>1830</v>
      </c>
      <c r="V196" s="439" t="s">
        <v>702</v>
      </c>
      <c r="W196" s="439"/>
      <c r="X196" s="825"/>
      <c r="Y196" s="826"/>
      <c r="Z196" s="825">
        <v>15</v>
      </c>
      <c r="AA196" s="826"/>
      <c r="AB196" s="825"/>
      <c r="AC196" s="826"/>
      <c r="AD196" s="825"/>
      <c r="AE196" s="826"/>
      <c r="AF196" s="825">
        <v>15</v>
      </c>
      <c r="AG196" s="826"/>
      <c r="AH196" s="330">
        <f t="shared" si="859"/>
        <v>30</v>
      </c>
      <c r="AI196" s="322">
        <v>0.29399999999999998</v>
      </c>
      <c r="AJ196" s="323"/>
      <c r="AK196" s="827" t="s">
        <v>189</v>
      </c>
      <c r="AL196" s="828"/>
      <c r="AM196" s="829" t="s">
        <v>563</v>
      </c>
      <c r="AN196" s="830"/>
      <c r="AO196" s="827" t="s">
        <v>189</v>
      </c>
      <c r="AP196" s="828"/>
      <c r="AQ196" s="444" t="s">
        <v>1806</v>
      </c>
      <c r="AR196" s="432" t="s">
        <v>587</v>
      </c>
      <c r="AS196" s="450" t="s">
        <v>1832</v>
      </c>
      <c r="AT196" s="451" t="s">
        <v>1807</v>
      </c>
      <c r="AU196" s="452" t="s">
        <v>1812</v>
      </c>
      <c r="AV196" s="230"/>
      <c r="AW196" s="866"/>
      <c r="AX196" s="869"/>
      <c r="AY196" s="872"/>
      <c r="AZ196" s="869"/>
      <c r="BA196" s="875"/>
      <c r="BB196" s="878"/>
      <c r="BD196" s="235"/>
      <c r="BE196" s="317">
        <v>0.60000000000000009</v>
      </c>
      <c r="BF196" s="236" t="str">
        <f t="shared" ref="BF196" si="877">IF(ISERROR(IF(S194="R.INHERENTE
3","R. INHERENTE",(IF(BA194="R.RESIDUAL
3","R. RESIDUAL"," ")))),"",(IF(S194="R.INHERENTE
3","R. INHERENTE",(IF(BA194="R.RESIDUAL
3","R. RESIDUAL"," ")))))</f>
        <v xml:space="preserve"> </v>
      </c>
      <c r="BG196" s="237" t="str">
        <f t="shared" ref="BG196" si="878">IF(ISERROR(IF(S194="R.INHERENTE
8","R. INHERENTE",(IF(BA194="R.RESIDUAL
8","R. RESIDUAL"," ")))),"",(IF(S194="R.INHERENTE
8","R. INHERENTE",(IF(BA194="R.RESIDUAL
8","R. RESIDUAL"," ")))))</f>
        <v xml:space="preserve"> </v>
      </c>
      <c r="BH196" s="237" t="str">
        <f t="shared" ref="BH196" si="879">IF(ISERROR(IF(S194="R.INHERENTE
13","R. INHERENTE",(IF(BA194="R.RESIDUAL
13","R. RESIDUAL"," ")))),"",(IF(S194="R.INHERENTE
13","R. INHERENTE",(IF(BA194="R.RESIDUAL
13","R. RESIDUAL"," ")))))</f>
        <v xml:space="preserve"> </v>
      </c>
      <c r="BI196" s="238" t="str">
        <f t="shared" ref="BI196" si="880">IF(ISERROR(IF(S194="R.INHERENTE
18","R. INHERENTE",(IF(BA194="R.RESIDUAL
18","R. RESIDUAL"," ")))),"",(IF(S194="R.INHERENTE
18","R. INHERENTE",(IF(BA194="R.RESIDUAL
18","R. RESIDUAL"," ")))))</f>
        <v xml:space="preserve"> </v>
      </c>
      <c r="BJ196" s="239" t="str">
        <f t="shared" ref="BJ196" si="881">IF(ISERROR(IF(S194="R.INHERENTE
23","R. INHERENTE",(IF(BA194="R.RESIDUAL
23","R. RESIDUAL"," ")))),"",(IF(S194="R.INHERENTE
23","R. INHERENTE",(IF(BA194="R.RESIDUAL
23","R. RESIDUAL"," ")))))</f>
        <v xml:space="preserve"> </v>
      </c>
      <c r="BK196" s="234"/>
      <c r="BL196" s="1004"/>
      <c r="BM196" s="1007"/>
      <c r="BN196" s="882"/>
      <c r="BO196" s="882"/>
      <c r="BP196" s="1002"/>
      <c r="BQ196" s="845"/>
      <c r="BR196" s="314"/>
      <c r="BS196" s="961"/>
      <c r="BT196" s="1002"/>
      <c r="BU196" s="924"/>
      <c r="BV196" s="229"/>
      <c r="BW196" s="1767"/>
      <c r="BX196" s="1768"/>
      <c r="BY196" s="1769"/>
      <c r="BZ196" s="820"/>
      <c r="CA196" s="820"/>
      <c r="CB196" s="820"/>
      <c r="CC196" s="820"/>
      <c r="CD196" s="820"/>
      <c r="CE196" s="820"/>
      <c r="CF196" s="820"/>
      <c r="CG196" s="820"/>
      <c r="CH196" s="820"/>
      <c r="CI196" s="820"/>
      <c r="CJ196" s="820"/>
      <c r="CK196" s="820"/>
      <c r="CL196" s="820"/>
      <c r="CM196" s="820"/>
      <c r="CN196" s="820"/>
      <c r="CO196" s="820"/>
      <c r="CP196" s="820"/>
      <c r="CQ196" s="1774"/>
      <c r="CR196" s="249"/>
      <c r="CS196" s="1767"/>
      <c r="CT196" s="1768"/>
      <c r="CU196" s="1769"/>
      <c r="CV196" s="1010"/>
      <c r="CW196" s="960"/>
      <c r="CX196" s="959"/>
      <c r="CY196" s="960"/>
      <c r="CZ196" s="959"/>
      <c r="DA196" s="1010"/>
      <c r="DB196" s="1010"/>
      <c r="DC196" s="1010"/>
      <c r="DD196" s="1010"/>
      <c r="DE196" s="1010"/>
      <c r="DF196" s="1010"/>
      <c r="DG196" s="1010"/>
      <c r="DH196" s="1010"/>
      <c r="DI196" s="1010"/>
      <c r="DJ196" s="1010"/>
      <c r="DK196" s="1010"/>
      <c r="DL196" s="1010"/>
      <c r="DM196" s="1010"/>
      <c r="DN196" s="1010"/>
      <c r="DO196" s="1010"/>
      <c r="DP196" s="1010"/>
      <c r="DQ196" s="1774"/>
      <c r="DR196" s="246"/>
      <c r="DS196" s="420"/>
      <c r="DT196" s="421"/>
      <c r="DU196" s="421"/>
      <c r="DV196" s="422"/>
    </row>
    <row r="197" spans="2:126" ht="48.75" customHeight="1" x14ac:dyDescent="0.25">
      <c r="B197" s="1290"/>
      <c r="C197" s="890"/>
      <c r="D197" s="893"/>
      <c r="E197" s="896"/>
      <c r="F197" s="896"/>
      <c r="G197" s="896"/>
      <c r="H197" s="975"/>
      <c r="I197" s="434"/>
      <c r="J197" s="904"/>
      <c r="K197" s="896"/>
      <c r="L197" s="908"/>
      <c r="M197" s="228"/>
      <c r="N197" s="911"/>
      <c r="O197" s="896"/>
      <c r="P197" s="896"/>
      <c r="Q197" s="896"/>
      <c r="R197" s="896"/>
      <c r="S197" s="908"/>
      <c r="T197" s="228"/>
      <c r="U197" s="440"/>
      <c r="V197" s="439"/>
      <c r="W197" s="439"/>
      <c r="X197" s="825"/>
      <c r="Y197" s="826"/>
      <c r="Z197" s="825"/>
      <c r="AA197" s="826"/>
      <c r="AB197" s="825"/>
      <c r="AC197" s="826"/>
      <c r="AD197" s="825"/>
      <c r="AE197" s="826"/>
      <c r="AF197" s="825"/>
      <c r="AG197" s="826"/>
      <c r="AH197" s="330">
        <f t="shared" si="859"/>
        <v>0</v>
      </c>
      <c r="AI197" s="322"/>
      <c r="AJ197" s="323">
        <v>1</v>
      </c>
      <c r="AK197" s="827"/>
      <c r="AL197" s="828"/>
      <c r="AM197" s="829"/>
      <c r="AN197" s="830"/>
      <c r="AO197" s="827"/>
      <c r="AP197" s="828"/>
      <c r="AQ197" s="444"/>
      <c r="AR197" s="432"/>
      <c r="AS197" s="450"/>
      <c r="AT197" s="451"/>
      <c r="AU197" s="452"/>
      <c r="AV197" s="230"/>
      <c r="AW197" s="866"/>
      <c r="AX197" s="869"/>
      <c r="AY197" s="872"/>
      <c r="AZ197" s="869"/>
      <c r="BA197" s="875"/>
      <c r="BB197" s="878"/>
      <c r="BD197" s="235"/>
      <c r="BE197" s="317">
        <v>0.4</v>
      </c>
      <c r="BF197" s="240" t="str">
        <f t="shared" ref="BF197" si="882">IF(ISERROR(IF(S194="R.INHERENTE
2","R. INHERENTE",(IF(BA194="R.RESIDUAL
2","R. RESIDUAL"," ")))),"",(IF(S194="R.INHERENTE
2","R. INHERENTE",(IF(BA194="R.RESIDUAL
2","R. RESIDUAL"," ")))))</f>
        <v xml:space="preserve"> </v>
      </c>
      <c r="BG197" s="237" t="str">
        <f t="shared" ref="BG197" si="883">IF(ISERROR(IF(S194="R.INHERENTE
7","R. INHERENTE",(IF(BA194="R.RESIDUAL
7","R. RESIDUAL"," ")))),"",(IF(S194="R.INHERENTE
7","R. INHERENTE",(IF(BA194="R.RESIDUAL
7","R. RESIDUAL"," ")))))</f>
        <v xml:space="preserve"> </v>
      </c>
      <c r="BH197" s="237" t="str">
        <f t="shared" ref="BH197" si="884">IF(ISERROR(IF(S194="R.INHERENTE
12","R. INHERENTE",(IF(BA194="R.RESIDUAL
12","R. RESIDUAL"," ")))),"",(IF(S194="R.INHERENTE
12","R. INHERENTE",(IF(BA194="R.RESIDUAL
12","R. RESIDUAL"," ")))))</f>
        <v xml:space="preserve"> </v>
      </c>
      <c r="BI197" s="238" t="str">
        <f t="shared" ref="BI197" si="885">IF(ISERROR(IF(S194="R.INHERENTE
17","R. INHERENTE",(IF(BA194="R.RESIDUAL
17","R. RESIDUAL"," ")))),"",(IF(S194="R.INHERENTE
17","R. INHERENTE",(IF(BA194="R.RESIDUAL
17","R. RESIDUAL"," ")))))</f>
        <v xml:space="preserve"> </v>
      </c>
      <c r="BJ197" s="239" t="str">
        <f t="shared" ref="BJ197" si="886">IF(ISERROR(IF(S194="R.INHERENTE
22","R. INHERENTE",(IF(BA194="R.RESIDUAL
22","R. RESIDUAL"," ")))),"",(IF(S194="R.INHERENTE
22","R. INHERENTE",(IF(BA194="R.RESIDUAL
22","R. RESIDUAL"," ")))))</f>
        <v>R. RESIDUAL</v>
      </c>
      <c r="BK197" s="234"/>
      <c r="BL197" s="1004"/>
      <c r="BM197" s="1007"/>
      <c r="BN197" s="882"/>
      <c r="BO197" s="882"/>
      <c r="BP197" s="1002"/>
      <c r="BQ197" s="845"/>
      <c r="BR197" s="314"/>
      <c r="BS197" s="961"/>
      <c r="BT197" s="1002"/>
      <c r="BU197" s="924"/>
      <c r="BV197" s="229"/>
      <c r="BW197" s="1767"/>
      <c r="BX197" s="1768"/>
      <c r="BY197" s="1769"/>
      <c r="BZ197" s="820"/>
      <c r="CA197" s="820"/>
      <c r="CB197" s="820"/>
      <c r="CC197" s="820"/>
      <c r="CD197" s="820"/>
      <c r="CE197" s="820"/>
      <c r="CF197" s="820"/>
      <c r="CG197" s="820"/>
      <c r="CH197" s="820"/>
      <c r="CI197" s="820"/>
      <c r="CJ197" s="820"/>
      <c r="CK197" s="820"/>
      <c r="CL197" s="820"/>
      <c r="CM197" s="820"/>
      <c r="CN197" s="820"/>
      <c r="CO197" s="820"/>
      <c r="CP197" s="820"/>
      <c r="CQ197" s="1774"/>
      <c r="CR197" s="249"/>
      <c r="CS197" s="1767"/>
      <c r="CT197" s="1768"/>
      <c r="CU197" s="1769"/>
      <c r="CV197" s="1010"/>
      <c r="CW197" s="960"/>
      <c r="CX197" s="959"/>
      <c r="CY197" s="960"/>
      <c r="CZ197" s="959"/>
      <c r="DA197" s="1010"/>
      <c r="DB197" s="1010"/>
      <c r="DC197" s="1010"/>
      <c r="DD197" s="1010"/>
      <c r="DE197" s="1010"/>
      <c r="DF197" s="1010"/>
      <c r="DG197" s="1010"/>
      <c r="DH197" s="1010"/>
      <c r="DI197" s="1010"/>
      <c r="DJ197" s="1010"/>
      <c r="DK197" s="1010"/>
      <c r="DL197" s="1010"/>
      <c r="DM197" s="1010"/>
      <c r="DN197" s="1010"/>
      <c r="DO197" s="1010"/>
      <c r="DP197" s="1010"/>
      <c r="DQ197" s="1774"/>
      <c r="DR197" s="246"/>
      <c r="DS197" s="420"/>
      <c r="DT197" s="421"/>
      <c r="DU197" s="421"/>
      <c r="DV197" s="422"/>
    </row>
    <row r="198" spans="2:126" ht="48.75" customHeight="1" thickBot="1" x14ac:dyDescent="0.3">
      <c r="B198" s="1291"/>
      <c r="C198" s="891"/>
      <c r="D198" s="894"/>
      <c r="E198" s="897"/>
      <c r="F198" s="897"/>
      <c r="G198" s="897"/>
      <c r="H198" s="976"/>
      <c r="I198" s="435"/>
      <c r="J198" s="905"/>
      <c r="K198" s="897"/>
      <c r="L198" s="909"/>
      <c r="M198" s="228"/>
      <c r="N198" s="912"/>
      <c r="O198" s="897"/>
      <c r="P198" s="897"/>
      <c r="Q198" s="897"/>
      <c r="R198" s="897"/>
      <c r="S198" s="909"/>
      <c r="T198" s="228"/>
      <c r="U198" s="441"/>
      <c r="V198" s="442"/>
      <c r="W198" s="442"/>
      <c r="X198" s="831"/>
      <c r="Y198" s="832"/>
      <c r="Z198" s="831"/>
      <c r="AA198" s="832"/>
      <c r="AB198" s="831"/>
      <c r="AC198" s="832"/>
      <c r="AD198" s="831"/>
      <c r="AE198" s="832"/>
      <c r="AF198" s="831"/>
      <c r="AG198" s="832"/>
      <c r="AH198" s="331">
        <f t="shared" si="859"/>
        <v>0</v>
      </c>
      <c r="AI198" s="324"/>
      <c r="AJ198" s="325"/>
      <c r="AK198" s="885"/>
      <c r="AL198" s="886"/>
      <c r="AM198" s="887"/>
      <c r="AN198" s="888"/>
      <c r="AO198" s="885"/>
      <c r="AP198" s="886"/>
      <c r="AQ198" s="445"/>
      <c r="AR198" s="472"/>
      <c r="AS198" s="453"/>
      <c r="AT198" s="454"/>
      <c r="AU198" s="455"/>
      <c r="AV198" s="230"/>
      <c r="AW198" s="867"/>
      <c r="AX198" s="870"/>
      <c r="AY198" s="873"/>
      <c r="AZ198" s="870"/>
      <c r="BA198" s="876"/>
      <c r="BB198" s="879"/>
      <c r="BD198" s="235"/>
      <c r="BE198" s="318">
        <v>0.2</v>
      </c>
      <c r="BF198" s="241" t="str">
        <f t="shared" ref="BF198" si="887">IF(ISERROR(IF(S194="R.INHERENTE
1","R. INHERENTE",(IF(BA194="R.RESIDUAL
1","R. RESIDUAL"," ")))),"",(IF(S194="R.INHERENTE
1","R. INHERENTE",(IF(BA194="R.RESIDUAL
1","R. RESIDUAL"," ")))))</f>
        <v xml:space="preserve"> </v>
      </c>
      <c r="BG198" s="242" t="str">
        <f t="shared" ref="BG198" si="888">IF(ISERROR(IF(S194="R.INHERENTE
6","R. INHERENTE",(IF(BA194="R.RESIDUAL
6","R. RESIDUAL"," ")))),"",(IF(S194="R.INHERENTE
6","R. INHERENTE",(IF(BA194="R.RESIDUAL
6","R. RESIDUAL"," ")))))</f>
        <v xml:space="preserve"> </v>
      </c>
      <c r="BH198" s="243" t="str">
        <f t="shared" ref="BH198" si="889">IF(ISERROR(IF(S194="R.INHERENTE
11","R. INHERENTE",(IF(BA194="R.RESIDUAL
11","R. RESIDUAL"," ")))),"",(IF(S194="R.INHERENTE
11","R. INHERENTE",(IF(BA194="R.RESIDUAL
11","R. RESIDUAL"," ")))))</f>
        <v xml:space="preserve"> </v>
      </c>
      <c r="BI198" s="244" t="str">
        <f t="shared" ref="BI198" si="890">IF(ISERROR(IF(S194="R.INHERENTE
16","R. INHERENTE",(IF(BA194="R.RESIDUAL
16","R. RESIDUAL"," ")))),"",(IF(S194="R.INHERENTE
16","R. INHERENTE",(IF(BA194="R.RESIDUAL
16","R. RESIDUAL"," ")))))</f>
        <v xml:space="preserve"> </v>
      </c>
      <c r="BJ198" s="245" t="str">
        <f t="shared" ref="BJ198" si="891">IF(ISERROR(IF(S194="R.INHERENTE
21","R. INHERENTE",(IF(BA194="R.RESIDUAL
21","R. RESIDUAL"," ")))),"",(IF(S194="R.INHERENTE
21","R. INHERENTE",(IF(BA194="R.RESIDUAL
21","R. RESIDUAL"," ")))))</f>
        <v xml:space="preserve"> </v>
      </c>
      <c r="BK198" s="234"/>
      <c r="BL198" s="1005"/>
      <c r="BM198" s="1008"/>
      <c r="BN198" s="883"/>
      <c r="BO198" s="883"/>
      <c r="BP198" s="1003"/>
      <c r="BQ198" s="846"/>
      <c r="BR198" s="314"/>
      <c r="BS198" s="962"/>
      <c r="BT198" s="1003"/>
      <c r="BU198" s="925"/>
      <c r="BV198" s="229"/>
      <c r="BW198" s="1770"/>
      <c r="BX198" s="1771"/>
      <c r="BY198" s="1772"/>
      <c r="BZ198" s="834"/>
      <c r="CA198" s="834"/>
      <c r="CB198" s="834"/>
      <c r="CC198" s="834"/>
      <c r="CD198" s="834"/>
      <c r="CE198" s="834"/>
      <c r="CF198" s="834"/>
      <c r="CG198" s="834"/>
      <c r="CH198" s="834"/>
      <c r="CI198" s="834"/>
      <c r="CJ198" s="834"/>
      <c r="CK198" s="834"/>
      <c r="CL198" s="834"/>
      <c r="CM198" s="834"/>
      <c r="CN198" s="834"/>
      <c r="CO198" s="834"/>
      <c r="CP198" s="834"/>
      <c r="CQ198" s="1775"/>
      <c r="CR198" s="249"/>
      <c r="CS198" s="1770"/>
      <c r="CT198" s="1771"/>
      <c r="CU198" s="1772"/>
      <c r="CV198" s="1783"/>
      <c r="CW198" s="1784"/>
      <c r="CX198" s="1785"/>
      <c r="CY198" s="1784"/>
      <c r="CZ198" s="1785"/>
      <c r="DA198" s="1783"/>
      <c r="DB198" s="1783"/>
      <c r="DC198" s="1783"/>
      <c r="DD198" s="1783"/>
      <c r="DE198" s="1783"/>
      <c r="DF198" s="1783"/>
      <c r="DG198" s="1783"/>
      <c r="DH198" s="1783"/>
      <c r="DI198" s="1783"/>
      <c r="DJ198" s="1783"/>
      <c r="DK198" s="1783"/>
      <c r="DL198" s="1783"/>
      <c r="DM198" s="1783"/>
      <c r="DN198" s="1783"/>
      <c r="DO198" s="1783"/>
      <c r="DP198" s="1783"/>
      <c r="DQ198" s="1775"/>
      <c r="DR198" s="246"/>
      <c r="DS198" s="423"/>
      <c r="DT198" s="424"/>
      <c r="DU198" s="424"/>
      <c r="DV198" s="425"/>
    </row>
    <row r="199" spans="2:126" ht="18" customHeight="1" thickBot="1" x14ac:dyDescent="0.3">
      <c r="BF199" s="328">
        <v>0.2</v>
      </c>
      <c r="BG199" s="329">
        <v>0.4</v>
      </c>
      <c r="BH199" s="329">
        <v>0.60000000000000009</v>
      </c>
      <c r="BI199" s="329">
        <v>0.8</v>
      </c>
      <c r="BJ199" s="329">
        <v>1</v>
      </c>
    </row>
    <row r="200" spans="2:126" ht="48.75" customHeight="1" x14ac:dyDescent="0.25">
      <c r="B200" s="1289" t="s">
        <v>1841</v>
      </c>
      <c r="C200" s="889">
        <v>31</v>
      </c>
      <c r="D200" s="892" t="s">
        <v>948</v>
      </c>
      <c r="E200" s="895" t="s">
        <v>968</v>
      </c>
      <c r="F200" s="898" t="s">
        <v>986</v>
      </c>
      <c r="G200" s="899" t="s">
        <v>1064</v>
      </c>
      <c r="H200" s="974" t="s">
        <v>2261</v>
      </c>
      <c r="I200" s="433" t="s">
        <v>2289</v>
      </c>
      <c r="J200" s="903" t="str">
        <f>IF(G200="","",(CONCATENATE("Posibilidad de afectación ",G200," ",H200," ",I200," ",I201," ",I202," ",I203," ",I204)))</f>
        <v xml:space="preserve">Posibilidad de afectación reputacional y económica por demandas y sanciones, debido a eventos adversos graves o centinela relacionados con la adherencia del conocimiento por parte del personal de enfermería al Protocolo catéter venoso central periférica (PICC) en paciente adulto, en los servicios de UCI Adulto     </v>
      </c>
      <c r="K200" s="906" t="s">
        <v>268</v>
      </c>
      <c r="L200" s="907" t="s">
        <v>770</v>
      </c>
      <c r="M200" s="228"/>
      <c r="N200" s="910" t="s">
        <v>610</v>
      </c>
      <c r="O200" s="913">
        <f>IF(ISERROR(VLOOKUP($N200,Listas!$E$20:$F$24,2,FALSE)),"",(VLOOKUP($N200,Listas!$E$20:$F$24,2,FALSE)))</f>
        <v>0.8</v>
      </c>
      <c r="P200" s="914" t="str">
        <f>IF(ISERROR(VLOOKUP($O200,Listas!$E$3:$F$7,2,FALSE)),"",(VLOOKUP($O200,Listas!$E$3:$F$7,2,FALSE)))</f>
        <v>ALTA</v>
      </c>
      <c r="Q200" s="915" t="s">
        <v>572</v>
      </c>
      <c r="R200" s="914">
        <f>IF(ISERROR(VLOOKUP($Q200,Listas!$E$28:$F$35,2,FALSE)),"",(VLOOKUP($Q200,Listas!$E$28:$F$35,2,FALSE)))</f>
        <v>0.8</v>
      </c>
      <c r="S200" s="916" t="str">
        <f t="shared" ref="S200" si="892">IF(O200="","",(CONCATENATE("R.INHERENTE
",(IF(AND($O200=0.2,$R200=0.2),1,(IF(AND($O200=0.2,$R200=0.4),6,(IF(AND($O200=0.2,$R200=0.6),11,(IF(AND($O200=0.2,$R200=0.8),16,(IF(AND($O200=0.2,$R200=1),21,(IF(AND($O200=0.4,$R200=0.2),2,(IF(AND($O200=0.4,$R200=0.4),7,(IF(AND($O200=0.4,$R200=0.6),12,(IF(AND($O200=0.4,$R200=0.8),17,(IF(AND($O200=0.4,$R200=1),22,(IF(AND($O200=0.6,$R200=0.2),3,(IF(AND($O200=0.6,$R200=0.4),8,(IF(AND($O200=0.6,$R200=0.6),13,(IF(AND($O200=0.6,$R200=0.8),18,(IF(AND($O200=0.6,$R200=1),23,(IF(AND($O200=0.8,$R200=0.2),4,(IF(AND($O200=0.8,$R200=0.4),9,(IF(AND($O200=0.8,$R200=0.6),14,(IF(AND($O200=0.8,$R200=0.8),19,(IF(AND($O200=0.8,$R200=1),24,(IF(AND($O200=1,$R200=0.2),5,(IF(AND($O200=1,$R200=0.4),10,(IF(AND($O200=1,$R200=0.6),15,(IF(AND($O200=1,$R200=0.8),20,(IF(AND($O200=1,$R200=1),25,"")))))))))))))))))))))))))))))))))))))))))))))))))))))</f>
        <v>R.INHERENTE
19</v>
      </c>
      <c r="T200" s="228">
        <f>+VLOOKUP($S200,Listas!$D$112:$E$136,2,FALSE)</f>
        <v>19</v>
      </c>
      <c r="U200" s="456" t="s">
        <v>1833</v>
      </c>
      <c r="V200" s="437" t="s">
        <v>702</v>
      </c>
      <c r="W200" s="437"/>
      <c r="X200" s="859"/>
      <c r="Y200" s="860"/>
      <c r="Z200" s="859">
        <v>15</v>
      </c>
      <c r="AA200" s="860"/>
      <c r="AB200" s="859"/>
      <c r="AC200" s="860"/>
      <c r="AD200" s="859"/>
      <c r="AE200" s="860"/>
      <c r="AF200" s="859">
        <v>15</v>
      </c>
      <c r="AG200" s="860"/>
      <c r="AH200" s="348">
        <f t="shared" ref="AH200:AH204" si="893">X200+Z200+AB200+AD200+AF200</f>
        <v>30</v>
      </c>
      <c r="AI200" s="326">
        <v>0.56000000000000005</v>
      </c>
      <c r="AJ200" s="327"/>
      <c r="AK200" s="926" t="s">
        <v>39</v>
      </c>
      <c r="AL200" s="926"/>
      <c r="AM200" s="898" t="s">
        <v>563</v>
      </c>
      <c r="AN200" s="898"/>
      <c r="AO200" s="926" t="s">
        <v>189</v>
      </c>
      <c r="AP200" s="926"/>
      <c r="AQ200" s="443" t="s">
        <v>1834</v>
      </c>
      <c r="AR200" s="431" t="s">
        <v>588</v>
      </c>
      <c r="AS200" s="447" t="s">
        <v>1822</v>
      </c>
      <c r="AT200" s="448" t="s">
        <v>1807</v>
      </c>
      <c r="AU200" s="449" t="s">
        <v>1808</v>
      </c>
      <c r="AV200" s="248">
        <f t="shared" ref="AV200" si="894">+(IF(AND($AW200&gt;0,$AW200&lt;=0.2),0.2,(IF(AND($AW200&gt;0.2,$AW200&lt;=0.4),0.4,(IF(AND($AW200&gt;0.4,$AW200&lt;=0.6),0.6,(IF(AND($AW200&gt;0.6,$AW200&lt;=0.8),0.8,(IF($AW200&gt;0.8,1,""))))))))))</f>
        <v>0.4</v>
      </c>
      <c r="AW200" s="865">
        <f t="shared" ref="AW200" si="895">+MIN(AI200:AI204)</f>
        <v>0.23499999999999999</v>
      </c>
      <c r="AX200" s="868" t="str">
        <f t="shared" ref="AX200" si="896">+(IF($AV200=0.2,"MUY BAJA",(IF($AV200=0.4,"BAJA",(IF($AV200=0.6,"MEDIA",(IF($AV200=0.8,"ALTA",(IF($AV200=1,"MUY ALTA",""))))))))))</f>
        <v>BAJA</v>
      </c>
      <c r="AY200" s="871">
        <f t="shared" ref="AY200" si="897">+MIN(AJ200:AJ204)</f>
        <v>0.8</v>
      </c>
      <c r="AZ200" s="868" t="str">
        <f t="shared" ref="AZ200" si="898">+(IF($BC200=0.2,"MUY BAJA",(IF($BC200=0.4,"BAJA",(IF($BC200=0.6,"MEDIA",(IF($BC200=0.8,"ALTA",(IF($BC200=1,"MUY ALTA",""))))))))))</f>
        <v>ALTA</v>
      </c>
      <c r="BA200" s="874" t="str">
        <f t="shared" ref="BA200" si="899">IF($AV200="","",(CONCATENATE("R.RESIDUAL
",(IF(AND($AV200=0.2,$BC200=0.2),1,(IF(AND($AV200=0.2,$BC200=0.4),6,(IF(AND($AV200=0.2,$BC200=0.6),11,(IF(AND($AV200=0.2,$BC200=0.8),16,(IF(AND($AV200=0.2,$BC200=1),21,(IF(AND($AV200=0.4,$BC200=0.2),2,(IF(AND($AV200=0.4,$BC200=0.4),7,(IF(AND($AV200=0.4,$BC200=0.6),12,(IF(AND($AV200=0.4,$BC200=0.8),17,(IF(AND($AV200=0.4,$BC200=1),22,(IF(AND($AV200=0.6,$BC200=0.2),3,(IF(AND($AV200=0.6,$BC200=0.4),8,(IF(AND($AV200=0.6,$BC200=0.6),13,(IF(AND($AV200=0.6,$BC200=0.8),18,(IF(AND($AV200=0.6,$BC200=1),23,(IF(AND($AV200=0.8,$BC200=0.2),4,(IF(AND($AV200=0.8,$BC200=0.4),9,(IF(AND($AV200=0.8,$BC200=0.6),14,(IF(AND($AV200=0.8,$BC200=0.8),19,(IF(AND($AV200=0.8,$BC200=1),24,(IF(AND($AV200=1,$BC200=0.2),5,(IF(AND($AV200=1,$BC200=0.4),10,(IF(AND($AV200=1,$BC200=0.6),15,(IF(AND($AV200=1,$BC200=0.8),20,(IF(AND($AV200=1,$BC200=1),25,"")))))))))))))))))))))))))))))))))))))))))))))))))))))</f>
        <v>R.RESIDUAL
17</v>
      </c>
      <c r="BB200" s="877" t="s">
        <v>703</v>
      </c>
      <c r="BC200" s="248">
        <f t="shared" ref="BC200" si="900">+(IF(AND($AY200&gt;0,$AY200&lt;=0.2),0.2,(IF(AND($AY200&gt;0.2,$AY200&lt;=0.4),0.4,(IF(AND($AY200&gt;0.4,$AY200&lt;=0.6),0.6,(IF(AND($AY200&gt;0.6,$AY200&lt;=0.8),0.8,(IF($AY200&gt;0.8,1,""))))))))))</f>
        <v>0.8</v>
      </c>
      <c r="BD200" s="230">
        <f>+VLOOKUP($BA200,Listas!$F$112:$G$136,2,FALSE)</f>
        <v>17</v>
      </c>
      <c r="BE200" s="317">
        <v>1</v>
      </c>
      <c r="BF200" s="231" t="str">
        <f t="shared" ref="BF200" si="901">IF(ISERROR(IF(S200="R.INHERENTE
5","R. INHERENTE",(IF(BA200="R.RESIDUAL
5","R. RESIDUAL"," ")))),"",(IF(S200="R.INHERENTE
5","R. INHERENTE",(IF(BA200="R.RESIDUAL
5","R. RESIDUAL"," ")))))</f>
        <v xml:space="preserve"> </v>
      </c>
      <c r="BG200" s="232" t="str">
        <f t="shared" ref="BG200" si="902">IF(ISERROR(IF(S200="R.INHERENTE
10","R. INHERENTE",(IF(BA200="R.RESIDUAL
10","R. RESIDUAL"," ")))),"",(IF(S200="R.INHERENTE
10","R. INHERENTE",(IF(BA200="R.RESIDUAL
10","R. RESIDUAL"," ")))))</f>
        <v xml:space="preserve"> </v>
      </c>
      <c r="BH200" s="232" t="str">
        <f t="shared" ref="BH200" si="903">IF(ISERROR(IF(S200="R.INHERENTE
15","R. INHERENTE",(IF(BA200="R.RESIDUAL
15","R. RESIDUAL"," ")))),"",(IF(S200="R.INHERENTE
15","R. INHERENTE",(IF(BA200="R.RESIDUAL
15","R. RESIDUAL"," ")))))</f>
        <v xml:space="preserve"> </v>
      </c>
      <c r="BI200" s="232" t="str">
        <f t="shared" ref="BI200" si="904">IF(ISERROR(IF(S200="R.INHERENTE
20","R. INHERENTE",(IF(BA200="R.RESIDUAL
20","R. RESIDUAL"," ")))),"",(IF(S200="R.INHERENTE
20","R. INHERENTE",(IF(BA200="R.RESIDUAL
20","R. RESIDUAL"," ")))))</f>
        <v xml:space="preserve"> </v>
      </c>
      <c r="BJ200" s="233" t="str">
        <f t="shared" ref="BJ200" si="905">IF(ISERROR(IF(S200="R.INHERENTE
25","R. INHERENTE",(IF(BA200="R.RESIDUAL
25","R. RESIDUAL"," ")))),"",(IF(S200="R.INHERENTE
25","R. INHERENTE",(IF(BA200="R.RESIDUAL
25","R. RESIDUAL"," ")))))</f>
        <v xml:space="preserve"> </v>
      </c>
      <c r="BK200" s="234"/>
      <c r="BL200" s="920" t="s">
        <v>1813</v>
      </c>
      <c r="BM200" s="1006" t="s">
        <v>1814</v>
      </c>
      <c r="BN200" s="881">
        <v>45046</v>
      </c>
      <c r="BO200" s="881">
        <v>45290</v>
      </c>
      <c r="BP200" s="1009" t="s">
        <v>587</v>
      </c>
      <c r="BQ200" s="844" t="s">
        <v>648</v>
      </c>
      <c r="BR200" s="314"/>
      <c r="BS200" s="847" t="s">
        <v>1815</v>
      </c>
      <c r="BT200" s="1001" t="s">
        <v>1816</v>
      </c>
      <c r="BU200" s="923" t="s">
        <v>1814</v>
      </c>
      <c r="BV200" s="229"/>
      <c r="BW200" s="1764" t="s">
        <v>2325</v>
      </c>
      <c r="BX200" s="1765" t="s">
        <v>2326</v>
      </c>
      <c r="BY200" s="1766" t="s">
        <v>2327</v>
      </c>
      <c r="BZ200" s="833"/>
      <c r="CA200" s="833" t="s">
        <v>189</v>
      </c>
      <c r="CB200" s="833" t="s">
        <v>189</v>
      </c>
      <c r="CC200" s="833" t="s">
        <v>189</v>
      </c>
      <c r="CD200" s="833"/>
      <c r="CE200" s="833" t="s">
        <v>189</v>
      </c>
      <c r="CF200" s="833" t="s">
        <v>189</v>
      </c>
      <c r="CG200" s="833" t="s">
        <v>189</v>
      </c>
      <c r="CH200" s="833"/>
      <c r="CI200" s="833" t="s">
        <v>39</v>
      </c>
      <c r="CJ200" s="833" t="s">
        <v>39</v>
      </c>
      <c r="CK200" s="833" t="s">
        <v>39</v>
      </c>
      <c r="CL200" s="833"/>
      <c r="CM200" s="833" t="s">
        <v>189</v>
      </c>
      <c r="CN200" s="833" t="s">
        <v>189</v>
      </c>
      <c r="CO200" s="833" t="s">
        <v>189</v>
      </c>
      <c r="CP200" s="833"/>
      <c r="CQ200" s="1773" t="s">
        <v>2328</v>
      </c>
      <c r="CR200" s="249"/>
      <c r="CS200" s="1764" t="s">
        <v>2325</v>
      </c>
      <c r="CT200" s="1765" t="s">
        <v>2326</v>
      </c>
      <c r="CU200" s="1766" t="s">
        <v>2327</v>
      </c>
      <c r="CV200" s="1780"/>
      <c r="CW200" s="1781" t="s">
        <v>39</v>
      </c>
      <c r="CX200" s="1782"/>
      <c r="CY200" s="1781"/>
      <c r="CZ200" s="1782"/>
      <c r="DA200" s="1780" t="s">
        <v>189</v>
      </c>
      <c r="DB200" s="1780" t="s">
        <v>189</v>
      </c>
      <c r="DC200" s="1780" t="s">
        <v>189</v>
      </c>
      <c r="DD200" s="1780"/>
      <c r="DE200" s="1780" t="s">
        <v>189</v>
      </c>
      <c r="DF200" s="1780" t="s">
        <v>189</v>
      </c>
      <c r="DG200" s="1780" t="s">
        <v>189</v>
      </c>
      <c r="DH200" s="1780"/>
      <c r="DI200" s="1780" t="s">
        <v>39</v>
      </c>
      <c r="DJ200" s="1780" t="s">
        <v>39</v>
      </c>
      <c r="DK200" s="1780" t="s">
        <v>39</v>
      </c>
      <c r="DL200" s="1780"/>
      <c r="DM200" s="1780" t="s">
        <v>189</v>
      </c>
      <c r="DN200" s="1780" t="s">
        <v>189</v>
      </c>
      <c r="DO200" s="1780" t="s">
        <v>189</v>
      </c>
      <c r="DP200" s="1780"/>
      <c r="DQ200" s="1773" t="s">
        <v>2334</v>
      </c>
      <c r="DR200" s="246"/>
      <c r="DS200" s="417"/>
      <c r="DT200" s="418"/>
      <c r="DU200" s="418"/>
      <c r="DV200" s="419"/>
    </row>
    <row r="201" spans="2:126" ht="48.75" customHeight="1" x14ac:dyDescent="0.25">
      <c r="B201" s="1290"/>
      <c r="C201" s="890"/>
      <c r="D201" s="893"/>
      <c r="E201" s="896"/>
      <c r="F201" s="896"/>
      <c r="G201" s="896"/>
      <c r="H201" s="975"/>
      <c r="I201" s="434"/>
      <c r="J201" s="904"/>
      <c r="K201" s="896"/>
      <c r="L201" s="908"/>
      <c r="M201" s="228"/>
      <c r="N201" s="911"/>
      <c r="O201" s="896"/>
      <c r="P201" s="896"/>
      <c r="Q201" s="896"/>
      <c r="R201" s="896"/>
      <c r="S201" s="908"/>
      <c r="T201" s="228"/>
      <c r="U201" s="457" t="s">
        <v>1802</v>
      </c>
      <c r="V201" s="439" t="s">
        <v>702</v>
      </c>
      <c r="W201" s="439"/>
      <c r="X201" s="825">
        <v>25</v>
      </c>
      <c r="Y201" s="826"/>
      <c r="Z201" s="825"/>
      <c r="AA201" s="826"/>
      <c r="AB201" s="825"/>
      <c r="AC201" s="826"/>
      <c r="AD201" s="825"/>
      <c r="AE201" s="826"/>
      <c r="AF201" s="825">
        <v>15</v>
      </c>
      <c r="AG201" s="826"/>
      <c r="AH201" s="330">
        <f t="shared" si="893"/>
        <v>40</v>
      </c>
      <c r="AI201" s="322">
        <v>0.33600000000000002</v>
      </c>
      <c r="AJ201" s="323"/>
      <c r="AK201" s="827" t="s">
        <v>189</v>
      </c>
      <c r="AL201" s="828"/>
      <c r="AM201" s="829" t="s">
        <v>563</v>
      </c>
      <c r="AN201" s="830"/>
      <c r="AO201" s="827" t="s">
        <v>189</v>
      </c>
      <c r="AP201" s="828"/>
      <c r="AQ201" s="444" t="s">
        <v>1805</v>
      </c>
      <c r="AR201" s="432" t="s">
        <v>588</v>
      </c>
      <c r="AS201" s="450" t="s">
        <v>1809</v>
      </c>
      <c r="AT201" s="451" t="s">
        <v>1807</v>
      </c>
      <c r="AU201" s="452" t="s">
        <v>1810</v>
      </c>
      <c r="AV201" s="230"/>
      <c r="AW201" s="866"/>
      <c r="AX201" s="869"/>
      <c r="AY201" s="872"/>
      <c r="AZ201" s="869"/>
      <c r="BA201" s="875"/>
      <c r="BB201" s="878"/>
      <c r="BD201" s="235"/>
      <c r="BE201" s="317">
        <v>0.8</v>
      </c>
      <c r="BF201" s="236" t="str">
        <f t="shared" ref="BF201" si="906">IF(ISERROR(IF(S200="R.INHERENTE
4","R. INHERENTE",(IF(BA200="R.RESIDUAL
4","R. RESIDUAL"," ")))),"",(IF(S200="R.INHERENTE
4","R. INHERENTE",(IF(BA200="R.RESIDUAL
4","R. RESIDUAL"," ")))))</f>
        <v xml:space="preserve"> </v>
      </c>
      <c r="BG201" s="237" t="str">
        <f t="shared" ref="BG201" si="907">IF(ISERROR(IF(S200="R.INHERENTE
9","R. INHERENTE",(IF(BA200="R.RESIDUAL
9","R. RESIDUAL"," ")))),"",(IF(S200="R.INHERENTE
9","R. INHERENTE",(IF(BA200="R.RESIDUAL
9","R. RESIDUAL"," ")))))</f>
        <v xml:space="preserve"> </v>
      </c>
      <c r="BH201" s="238" t="str">
        <f t="shared" ref="BH201" si="908">IF(ISERROR(IF(S200="R.INHERENTE
14","R. INHERENTE",(IF(BA200="R.RESIDUAL
14","R. RESIDUAL"," ")))),"",(IF(S200="R.INHERENTE
14","R. INHERENTE",(IF(BA200="R.RESIDUAL
14","R. RESIDUAL"," ")))))</f>
        <v xml:space="preserve"> </v>
      </c>
      <c r="BI201" s="238" t="str">
        <f t="shared" ref="BI201" si="909">IF(ISERROR(IF(S200="R.INHERENTE
19","R. INHERENTE",(IF(BA200="R.RESIDUAL
19","R. RESIDUAL"," ")))),"",(IF(S200="R.INHERENTE
19","R. INHERENTE",(IF(BA200="R.RESIDUAL
19","R. RESIDUAL"," ")))))</f>
        <v>R. INHERENTE</v>
      </c>
      <c r="BJ201" s="239" t="str">
        <f t="shared" ref="BJ201" si="910">IF(ISERROR(IF(S200="R.INHERENTE
24","R. INHERENTE",(IF(BA200="R.RESIDUAL
24","R. RESIDUAL"," ")))),"",(IF(S200="R.INHERENTE
24","R. INHERENTE",(IF(BA200="R.RESIDUAL
24","R. RESIDUAL"," ")))))</f>
        <v xml:space="preserve"> </v>
      </c>
      <c r="BK201" s="234"/>
      <c r="BL201" s="1004"/>
      <c r="BM201" s="1007"/>
      <c r="BN201" s="882"/>
      <c r="BO201" s="882"/>
      <c r="BP201" s="1002"/>
      <c r="BQ201" s="845"/>
      <c r="BR201" s="314"/>
      <c r="BS201" s="961"/>
      <c r="BT201" s="1002"/>
      <c r="BU201" s="924"/>
      <c r="BV201" s="229"/>
      <c r="BW201" s="1767"/>
      <c r="BX201" s="1768"/>
      <c r="BY201" s="1769"/>
      <c r="BZ201" s="820"/>
      <c r="CA201" s="820"/>
      <c r="CB201" s="820"/>
      <c r="CC201" s="820"/>
      <c r="CD201" s="820"/>
      <c r="CE201" s="820"/>
      <c r="CF201" s="820"/>
      <c r="CG201" s="820"/>
      <c r="CH201" s="820"/>
      <c r="CI201" s="820"/>
      <c r="CJ201" s="820"/>
      <c r="CK201" s="820"/>
      <c r="CL201" s="820"/>
      <c r="CM201" s="820"/>
      <c r="CN201" s="820"/>
      <c r="CO201" s="820"/>
      <c r="CP201" s="820"/>
      <c r="CQ201" s="1774"/>
      <c r="CR201" s="249"/>
      <c r="CS201" s="1767"/>
      <c r="CT201" s="1768"/>
      <c r="CU201" s="1769"/>
      <c r="CV201" s="1010"/>
      <c r="CW201" s="960"/>
      <c r="CX201" s="959"/>
      <c r="CY201" s="960"/>
      <c r="CZ201" s="959"/>
      <c r="DA201" s="1010"/>
      <c r="DB201" s="1010"/>
      <c r="DC201" s="1010"/>
      <c r="DD201" s="1010"/>
      <c r="DE201" s="1010"/>
      <c r="DF201" s="1010"/>
      <c r="DG201" s="1010"/>
      <c r="DH201" s="1010"/>
      <c r="DI201" s="1010"/>
      <c r="DJ201" s="1010"/>
      <c r="DK201" s="1010"/>
      <c r="DL201" s="1010"/>
      <c r="DM201" s="1010"/>
      <c r="DN201" s="1010"/>
      <c r="DO201" s="1010"/>
      <c r="DP201" s="1010"/>
      <c r="DQ201" s="1774"/>
      <c r="DR201" s="246"/>
      <c r="DS201" s="420"/>
      <c r="DT201" s="421"/>
      <c r="DU201" s="421"/>
      <c r="DV201" s="422"/>
    </row>
    <row r="202" spans="2:126" ht="48.75" customHeight="1" x14ac:dyDescent="0.25">
      <c r="B202" s="1290"/>
      <c r="C202" s="890"/>
      <c r="D202" s="893"/>
      <c r="E202" s="896"/>
      <c r="F202" s="896"/>
      <c r="G202" s="896"/>
      <c r="H202" s="975"/>
      <c r="I202" s="434"/>
      <c r="J202" s="904"/>
      <c r="K202" s="896"/>
      <c r="L202" s="908"/>
      <c r="M202" s="228"/>
      <c r="N202" s="911"/>
      <c r="O202" s="896"/>
      <c r="P202" s="896"/>
      <c r="Q202" s="896"/>
      <c r="R202" s="896"/>
      <c r="S202" s="908"/>
      <c r="T202" s="228"/>
      <c r="U202" s="457" t="s">
        <v>1830</v>
      </c>
      <c r="V202" s="439" t="s">
        <v>702</v>
      </c>
      <c r="W202" s="439"/>
      <c r="X202" s="825"/>
      <c r="Y202" s="826"/>
      <c r="Z202" s="825">
        <v>15</v>
      </c>
      <c r="AA202" s="826"/>
      <c r="AB202" s="825"/>
      <c r="AC202" s="826"/>
      <c r="AD202" s="825"/>
      <c r="AE202" s="826"/>
      <c r="AF202" s="825">
        <v>15</v>
      </c>
      <c r="AG202" s="826"/>
      <c r="AH202" s="330">
        <f t="shared" si="893"/>
        <v>30</v>
      </c>
      <c r="AI202" s="322">
        <v>0.23499999999999999</v>
      </c>
      <c r="AJ202" s="323"/>
      <c r="AK202" s="827" t="s">
        <v>189</v>
      </c>
      <c r="AL202" s="828"/>
      <c r="AM202" s="829" t="s">
        <v>563</v>
      </c>
      <c r="AN202" s="830"/>
      <c r="AO202" s="827" t="s">
        <v>189</v>
      </c>
      <c r="AP202" s="828"/>
      <c r="AQ202" s="444" t="s">
        <v>1806</v>
      </c>
      <c r="AR202" s="432" t="s">
        <v>587</v>
      </c>
      <c r="AS202" s="450" t="s">
        <v>1835</v>
      </c>
      <c r="AT202" s="451" t="s">
        <v>1807</v>
      </c>
      <c r="AU202" s="452" t="s">
        <v>1812</v>
      </c>
      <c r="AV202" s="230"/>
      <c r="AW202" s="866"/>
      <c r="AX202" s="869"/>
      <c r="AY202" s="872"/>
      <c r="AZ202" s="869"/>
      <c r="BA202" s="875"/>
      <c r="BB202" s="878"/>
      <c r="BD202" s="235"/>
      <c r="BE202" s="317">
        <v>0.60000000000000009</v>
      </c>
      <c r="BF202" s="236" t="str">
        <f t="shared" ref="BF202" si="911">IF(ISERROR(IF(S200="R.INHERENTE
3","R. INHERENTE",(IF(BA200="R.RESIDUAL
3","R. RESIDUAL"," ")))),"",(IF(S200="R.INHERENTE
3","R. INHERENTE",(IF(BA200="R.RESIDUAL
3","R. RESIDUAL"," ")))))</f>
        <v xml:space="preserve"> </v>
      </c>
      <c r="BG202" s="237" t="str">
        <f t="shared" ref="BG202" si="912">IF(ISERROR(IF(S200="R.INHERENTE
8","R. INHERENTE",(IF(BA200="R.RESIDUAL
8","R. RESIDUAL"," ")))),"",(IF(S200="R.INHERENTE
8","R. INHERENTE",(IF(BA200="R.RESIDUAL
8","R. RESIDUAL"," ")))))</f>
        <v xml:space="preserve"> </v>
      </c>
      <c r="BH202" s="237" t="str">
        <f t="shared" ref="BH202" si="913">IF(ISERROR(IF(S200="R.INHERENTE
13","R. INHERENTE",(IF(BA200="R.RESIDUAL
13","R. RESIDUAL"," ")))),"",(IF(S200="R.INHERENTE
13","R. INHERENTE",(IF(BA200="R.RESIDUAL
13","R. RESIDUAL"," ")))))</f>
        <v xml:space="preserve"> </v>
      </c>
      <c r="BI202" s="238" t="str">
        <f t="shared" ref="BI202" si="914">IF(ISERROR(IF(S200="R.INHERENTE
18","R. INHERENTE",(IF(BA200="R.RESIDUAL
18","R. RESIDUAL"," ")))),"",(IF(S200="R.INHERENTE
18","R. INHERENTE",(IF(BA200="R.RESIDUAL
18","R. RESIDUAL"," ")))))</f>
        <v xml:space="preserve"> </v>
      </c>
      <c r="BJ202" s="239" t="str">
        <f t="shared" ref="BJ202" si="915">IF(ISERROR(IF(S200="R.INHERENTE
23","R. INHERENTE",(IF(BA200="R.RESIDUAL
23","R. RESIDUAL"," ")))),"",(IF(S200="R.INHERENTE
23","R. INHERENTE",(IF(BA200="R.RESIDUAL
23","R. RESIDUAL"," ")))))</f>
        <v xml:space="preserve"> </v>
      </c>
      <c r="BK202" s="234"/>
      <c r="BL202" s="1004"/>
      <c r="BM202" s="1007"/>
      <c r="BN202" s="882"/>
      <c r="BO202" s="882"/>
      <c r="BP202" s="1002"/>
      <c r="BQ202" s="845"/>
      <c r="BR202" s="314"/>
      <c r="BS202" s="961"/>
      <c r="BT202" s="1002"/>
      <c r="BU202" s="924"/>
      <c r="BV202" s="229"/>
      <c r="BW202" s="1767"/>
      <c r="BX202" s="1768"/>
      <c r="BY202" s="1769"/>
      <c r="BZ202" s="820"/>
      <c r="CA202" s="820"/>
      <c r="CB202" s="820"/>
      <c r="CC202" s="820"/>
      <c r="CD202" s="820"/>
      <c r="CE202" s="820"/>
      <c r="CF202" s="820"/>
      <c r="CG202" s="820"/>
      <c r="CH202" s="820"/>
      <c r="CI202" s="820"/>
      <c r="CJ202" s="820"/>
      <c r="CK202" s="820"/>
      <c r="CL202" s="820"/>
      <c r="CM202" s="820"/>
      <c r="CN202" s="820"/>
      <c r="CO202" s="820"/>
      <c r="CP202" s="820"/>
      <c r="CQ202" s="1774"/>
      <c r="CR202" s="249"/>
      <c r="CS202" s="1767"/>
      <c r="CT202" s="1768"/>
      <c r="CU202" s="1769"/>
      <c r="CV202" s="1010"/>
      <c r="CW202" s="960"/>
      <c r="CX202" s="959"/>
      <c r="CY202" s="960"/>
      <c r="CZ202" s="959"/>
      <c r="DA202" s="1010"/>
      <c r="DB202" s="1010"/>
      <c r="DC202" s="1010"/>
      <c r="DD202" s="1010"/>
      <c r="DE202" s="1010"/>
      <c r="DF202" s="1010"/>
      <c r="DG202" s="1010"/>
      <c r="DH202" s="1010"/>
      <c r="DI202" s="1010"/>
      <c r="DJ202" s="1010"/>
      <c r="DK202" s="1010"/>
      <c r="DL202" s="1010"/>
      <c r="DM202" s="1010"/>
      <c r="DN202" s="1010"/>
      <c r="DO202" s="1010"/>
      <c r="DP202" s="1010"/>
      <c r="DQ202" s="1774"/>
      <c r="DR202" s="246"/>
      <c r="DS202" s="420"/>
      <c r="DT202" s="421"/>
      <c r="DU202" s="421"/>
      <c r="DV202" s="422"/>
    </row>
    <row r="203" spans="2:126" ht="48.75" customHeight="1" x14ac:dyDescent="0.25">
      <c r="B203" s="1290"/>
      <c r="C203" s="890"/>
      <c r="D203" s="893"/>
      <c r="E203" s="896"/>
      <c r="F203" s="896"/>
      <c r="G203" s="896"/>
      <c r="H203" s="975"/>
      <c r="I203" s="434"/>
      <c r="J203" s="904"/>
      <c r="K203" s="896"/>
      <c r="L203" s="908"/>
      <c r="M203" s="228"/>
      <c r="N203" s="911"/>
      <c r="O203" s="896"/>
      <c r="P203" s="896"/>
      <c r="Q203" s="896"/>
      <c r="R203" s="896"/>
      <c r="S203" s="908"/>
      <c r="T203" s="228"/>
      <c r="U203" s="440"/>
      <c r="V203" s="439"/>
      <c r="W203" s="439"/>
      <c r="X203" s="825"/>
      <c r="Y203" s="826"/>
      <c r="Z203" s="825"/>
      <c r="AA203" s="826"/>
      <c r="AB203" s="825"/>
      <c r="AC203" s="826"/>
      <c r="AD203" s="825"/>
      <c r="AE203" s="826"/>
      <c r="AF203" s="825"/>
      <c r="AG203" s="826"/>
      <c r="AH203" s="330">
        <f t="shared" si="893"/>
        <v>0</v>
      </c>
      <c r="AI203" s="322"/>
      <c r="AJ203" s="323">
        <v>0.8</v>
      </c>
      <c r="AK203" s="827"/>
      <c r="AL203" s="828"/>
      <c r="AM203" s="829"/>
      <c r="AN203" s="830"/>
      <c r="AO203" s="827"/>
      <c r="AP203" s="828"/>
      <c r="AQ203" s="444"/>
      <c r="AR203" s="432"/>
      <c r="AS203" s="450"/>
      <c r="AT203" s="451"/>
      <c r="AU203" s="452"/>
      <c r="AV203" s="230"/>
      <c r="AW203" s="866"/>
      <c r="AX203" s="869"/>
      <c r="AY203" s="872"/>
      <c r="AZ203" s="869"/>
      <c r="BA203" s="875"/>
      <c r="BB203" s="878"/>
      <c r="BD203" s="235"/>
      <c r="BE203" s="317">
        <v>0.4</v>
      </c>
      <c r="BF203" s="240" t="str">
        <f t="shared" ref="BF203" si="916">IF(ISERROR(IF(S200="R.INHERENTE
2","R. INHERENTE",(IF(BA200="R.RESIDUAL
2","R. RESIDUAL"," ")))),"",(IF(S200="R.INHERENTE
2","R. INHERENTE",(IF(BA200="R.RESIDUAL
2","R. RESIDUAL"," ")))))</f>
        <v xml:space="preserve"> </v>
      </c>
      <c r="BG203" s="237" t="str">
        <f t="shared" ref="BG203" si="917">IF(ISERROR(IF(S200="R.INHERENTE
7","R. INHERENTE",(IF(BA200="R.RESIDUAL
7","R. RESIDUAL"," ")))),"",(IF(S200="R.INHERENTE
7","R. INHERENTE",(IF(BA200="R.RESIDUAL
7","R. RESIDUAL"," ")))))</f>
        <v xml:space="preserve"> </v>
      </c>
      <c r="BH203" s="237" t="str">
        <f t="shared" ref="BH203" si="918">IF(ISERROR(IF(S200="R.INHERENTE
12","R. INHERENTE",(IF(BA200="R.RESIDUAL
12","R. RESIDUAL"," ")))),"",(IF(S200="R.INHERENTE
12","R. INHERENTE",(IF(BA200="R.RESIDUAL
12","R. RESIDUAL"," ")))))</f>
        <v xml:space="preserve"> </v>
      </c>
      <c r="BI203" s="238" t="str">
        <f t="shared" ref="BI203" si="919">IF(ISERROR(IF(S200="R.INHERENTE
17","R. INHERENTE",(IF(BA200="R.RESIDUAL
17","R. RESIDUAL"," ")))),"",(IF(S200="R.INHERENTE
17","R. INHERENTE",(IF(BA200="R.RESIDUAL
17","R. RESIDUAL"," ")))))</f>
        <v>R. RESIDUAL</v>
      </c>
      <c r="BJ203" s="239" t="str">
        <f t="shared" ref="BJ203" si="920">IF(ISERROR(IF(S200="R.INHERENTE
22","R. INHERENTE",(IF(BA200="R.RESIDUAL
22","R. RESIDUAL"," ")))),"",(IF(S200="R.INHERENTE
22","R. INHERENTE",(IF(BA200="R.RESIDUAL
22","R. RESIDUAL"," ")))))</f>
        <v xml:space="preserve"> </v>
      </c>
      <c r="BK203" s="234"/>
      <c r="BL203" s="1004"/>
      <c r="BM203" s="1007"/>
      <c r="BN203" s="882"/>
      <c r="BO203" s="882"/>
      <c r="BP203" s="1002"/>
      <c r="BQ203" s="845"/>
      <c r="BR203" s="314"/>
      <c r="BS203" s="961"/>
      <c r="BT203" s="1002"/>
      <c r="BU203" s="924"/>
      <c r="BV203" s="229"/>
      <c r="BW203" s="1767"/>
      <c r="BX203" s="1768"/>
      <c r="BY203" s="1769"/>
      <c r="BZ203" s="820"/>
      <c r="CA203" s="820"/>
      <c r="CB203" s="820"/>
      <c r="CC203" s="820"/>
      <c r="CD203" s="820"/>
      <c r="CE203" s="820"/>
      <c r="CF203" s="820"/>
      <c r="CG203" s="820"/>
      <c r="CH203" s="820"/>
      <c r="CI203" s="820"/>
      <c r="CJ203" s="820"/>
      <c r="CK203" s="820"/>
      <c r="CL203" s="820"/>
      <c r="CM203" s="820"/>
      <c r="CN203" s="820"/>
      <c r="CO203" s="820"/>
      <c r="CP203" s="820"/>
      <c r="CQ203" s="1774"/>
      <c r="CR203" s="249"/>
      <c r="CS203" s="1767"/>
      <c r="CT203" s="1768"/>
      <c r="CU203" s="1769"/>
      <c r="CV203" s="1010"/>
      <c r="CW203" s="960"/>
      <c r="CX203" s="959"/>
      <c r="CY203" s="960"/>
      <c r="CZ203" s="959"/>
      <c r="DA203" s="1010"/>
      <c r="DB203" s="1010"/>
      <c r="DC203" s="1010"/>
      <c r="DD203" s="1010"/>
      <c r="DE203" s="1010"/>
      <c r="DF203" s="1010"/>
      <c r="DG203" s="1010"/>
      <c r="DH203" s="1010"/>
      <c r="DI203" s="1010"/>
      <c r="DJ203" s="1010"/>
      <c r="DK203" s="1010"/>
      <c r="DL203" s="1010"/>
      <c r="DM203" s="1010"/>
      <c r="DN203" s="1010"/>
      <c r="DO203" s="1010"/>
      <c r="DP203" s="1010"/>
      <c r="DQ203" s="1774"/>
      <c r="DR203" s="246"/>
      <c r="DS203" s="420"/>
      <c r="DT203" s="421"/>
      <c r="DU203" s="421"/>
      <c r="DV203" s="422"/>
    </row>
    <row r="204" spans="2:126" ht="48.75" customHeight="1" thickBot="1" x14ac:dyDescent="0.3">
      <c r="B204" s="1291"/>
      <c r="C204" s="891"/>
      <c r="D204" s="894"/>
      <c r="E204" s="897"/>
      <c r="F204" s="897"/>
      <c r="G204" s="897"/>
      <c r="H204" s="976"/>
      <c r="I204" s="435"/>
      <c r="J204" s="905"/>
      <c r="K204" s="897"/>
      <c r="L204" s="909"/>
      <c r="M204" s="228"/>
      <c r="N204" s="912"/>
      <c r="O204" s="897"/>
      <c r="P204" s="897"/>
      <c r="Q204" s="897"/>
      <c r="R204" s="897"/>
      <c r="S204" s="909"/>
      <c r="T204" s="228"/>
      <c r="U204" s="441"/>
      <c r="V204" s="442"/>
      <c r="W204" s="442"/>
      <c r="X204" s="831"/>
      <c r="Y204" s="832"/>
      <c r="Z204" s="831"/>
      <c r="AA204" s="832"/>
      <c r="AB204" s="831"/>
      <c r="AC204" s="832"/>
      <c r="AD204" s="831"/>
      <c r="AE204" s="832"/>
      <c r="AF204" s="831"/>
      <c r="AG204" s="832"/>
      <c r="AH204" s="331">
        <f t="shared" si="893"/>
        <v>0</v>
      </c>
      <c r="AI204" s="324"/>
      <c r="AJ204" s="325"/>
      <c r="AK204" s="885"/>
      <c r="AL204" s="886"/>
      <c r="AM204" s="887"/>
      <c r="AN204" s="888"/>
      <c r="AO204" s="885"/>
      <c r="AP204" s="886"/>
      <c r="AQ204" s="445"/>
      <c r="AR204" s="472"/>
      <c r="AS204" s="453"/>
      <c r="AT204" s="454"/>
      <c r="AU204" s="455"/>
      <c r="AV204" s="230"/>
      <c r="AW204" s="867"/>
      <c r="AX204" s="870"/>
      <c r="AY204" s="873"/>
      <c r="AZ204" s="870"/>
      <c r="BA204" s="876"/>
      <c r="BB204" s="879"/>
      <c r="BD204" s="235"/>
      <c r="BE204" s="318">
        <v>0.2</v>
      </c>
      <c r="BF204" s="241" t="str">
        <f t="shared" ref="BF204" si="921">IF(ISERROR(IF(S200="R.INHERENTE
1","R. INHERENTE",(IF(BA200="R.RESIDUAL
1","R. RESIDUAL"," ")))),"",(IF(S200="R.INHERENTE
1","R. INHERENTE",(IF(BA200="R.RESIDUAL
1","R. RESIDUAL"," ")))))</f>
        <v xml:space="preserve"> </v>
      </c>
      <c r="BG204" s="242" t="str">
        <f t="shared" ref="BG204" si="922">IF(ISERROR(IF(S200="R.INHERENTE
6","R. INHERENTE",(IF(BA200="R.RESIDUAL
6","R. RESIDUAL"," ")))),"",(IF(S200="R.INHERENTE
6","R. INHERENTE",(IF(BA200="R.RESIDUAL
6","R. RESIDUAL"," ")))))</f>
        <v xml:space="preserve"> </v>
      </c>
      <c r="BH204" s="243" t="str">
        <f t="shared" ref="BH204" si="923">IF(ISERROR(IF(S200="R.INHERENTE
11","R. INHERENTE",(IF(BA200="R.RESIDUAL
11","R. RESIDUAL"," ")))),"",(IF(S200="R.INHERENTE
11","R. INHERENTE",(IF(BA200="R.RESIDUAL
11","R. RESIDUAL"," ")))))</f>
        <v xml:space="preserve"> </v>
      </c>
      <c r="BI204" s="244" t="str">
        <f t="shared" ref="BI204" si="924">IF(ISERROR(IF(S200="R.INHERENTE
16","R. INHERENTE",(IF(BA200="R.RESIDUAL
16","R. RESIDUAL"," ")))),"",(IF(S200="R.INHERENTE
16","R. INHERENTE",(IF(BA200="R.RESIDUAL
16","R. RESIDUAL"," ")))))</f>
        <v xml:space="preserve"> </v>
      </c>
      <c r="BJ204" s="245" t="str">
        <f t="shared" ref="BJ204" si="925">IF(ISERROR(IF(S200="R.INHERENTE
21","R. INHERENTE",(IF(BA200="R.RESIDUAL
21","R. RESIDUAL"," ")))),"",(IF(S200="R.INHERENTE
21","R. INHERENTE",(IF(BA200="R.RESIDUAL
21","R. RESIDUAL"," ")))))</f>
        <v xml:space="preserve"> </v>
      </c>
      <c r="BK204" s="234"/>
      <c r="BL204" s="1005"/>
      <c r="BM204" s="1008"/>
      <c r="BN204" s="883"/>
      <c r="BO204" s="883"/>
      <c r="BP204" s="1003"/>
      <c r="BQ204" s="846"/>
      <c r="BR204" s="314"/>
      <c r="BS204" s="962"/>
      <c r="BT204" s="1003"/>
      <c r="BU204" s="925"/>
      <c r="BV204" s="229"/>
      <c r="BW204" s="1770"/>
      <c r="BX204" s="1771"/>
      <c r="BY204" s="1772"/>
      <c r="BZ204" s="834"/>
      <c r="CA204" s="834"/>
      <c r="CB204" s="834"/>
      <c r="CC204" s="834"/>
      <c r="CD204" s="834"/>
      <c r="CE204" s="834"/>
      <c r="CF204" s="834"/>
      <c r="CG204" s="834"/>
      <c r="CH204" s="834"/>
      <c r="CI204" s="834"/>
      <c r="CJ204" s="834"/>
      <c r="CK204" s="834"/>
      <c r="CL204" s="834"/>
      <c r="CM204" s="834"/>
      <c r="CN204" s="834"/>
      <c r="CO204" s="834"/>
      <c r="CP204" s="834"/>
      <c r="CQ204" s="1775"/>
      <c r="CR204" s="249"/>
      <c r="CS204" s="1770"/>
      <c r="CT204" s="1771"/>
      <c r="CU204" s="1772"/>
      <c r="CV204" s="1783"/>
      <c r="CW204" s="1784"/>
      <c r="CX204" s="1785"/>
      <c r="CY204" s="1784"/>
      <c r="CZ204" s="1785"/>
      <c r="DA204" s="1783"/>
      <c r="DB204" s="1783"/>
      <c r="DC204" s="1783"/>
      <c r="DD204" s="1783"/>
      <c r="DE204" s="1783"/>
      <c r="DF204" s="1783"/>
      <c r="DG204" s="1783"/>
      <c r="DH204" s="1783"/>
      <c r="DI204" s="1783"/>
      <c r="DJ204" s="1783"/>
      <c r="DK204" s="1783"/>
      <c r="DL204" s="1783"/>
      <c r="DM204" s="1783"/>
      <c r="DN204" s="1783"/>
      <c r="DO204" s="1783"/>
      <c r="DP204" s="1783"/>
      <c r="DQ204" s="1775"/>
      <c r="DR204" s="246"/>
      <c r="DS204" s="423"/>
      <c r="DT204" s="424"/>
      <c r="DU204" s="424"/>
      <c r="DV204" s="425"/>
    </row>
    <row r="205" spans="2:126" ht="18" customHeight="1" thickBot="1" x14ac:dyDescent="0.3">
      <c r="BF205" s="328">
        <v>0.2</v>
      </c>
      <c r="BG205" s="329">
        <v>0.4</v>
      </c>
      <c r="BH205" s="329">
        <v>0.60000000000000009</v>
      </c>
      <c r="BI205" s="329">
        <v>0.8</v>
      </c>
      <c r="BJ205" s="329">
        <v>1</v>
      </c>
    </row>
    <row r="206" spans="2:126" ht="48.75" customHeight="1" x14ac:dyDescent="0.25">
      <c r="B206" s="1289" t="s">
        <v>1841</v>
      </c>
      <c r="C206" s="889">
        <v>32</v>
      </c>
      <c r="D206" s="892" t="s">
        <v>948</v>
      </c>
      <c r="E206" s="895" t="s">
        <v>968</v>
      </c>
      <c r="F206" s="898" t="s">
        <v>986</v>
      </c>
      <c r="G206" s="899" t="s">
        <v>1064</v>
      </c>
      <c r="H206" s="974" t="s">
        <v>2261</v>
      </c>
      <c r="I206" s="433" t="s">
        <v>2291</v>
      </c>
      <c r="J206" s="903" t="str">
        <f>IF(G206="","",(CONCATENATE("Posibilidad de afectación ",G206," ",H206," ",I206," ",I207," ",I208," ",I209," ",I210)))</f>
        <v xml:space="preserve">Posibilidad de afectación reputacional y económica por demandas y sanciones, debido a eventos adversos graves o centinela relacionados con la adherencia del conocimiento por parte del personal de enfermería al Procedimiento para cateterísmo vesical temporal y permanente, en los servicios de UCI Adulto     </v>
      </c>
      <c r="K206" s="906" t="s">
        <v>268</v>
      </c>
      <c r="L206" s="907" t="s">
        <v>770</v>
      </c>
      <c r="M206" s="228"/>
      <c r="N206" s="910" t="s">
        <v>610</v>
      </c>
      <c r="O206" s="913">
        <f>IF(ISERROR(VLOOKUP($N206,Listas!$E$20:$F$24,2,FALSE)),"",(VLOOKUP($N206,Listas!$E$20:$F$24,2,FALSE)))</f>
        <v>0.8</v>
      </c>
      <c r="P206" s="914" t="str">
        <f>IF(ISERROR(VLOOKUP($O206,Listas!$E$3:$F$7,2,FALSE)),"",(VLOOKUP($O206,Listas!$E$3:$F$7,2,FALSE)))</f>
        <v>ALTA</v>
      </c>
      <c r="Q206" s="915" t="s">
        <v>569</v>
      </c>
      <c r="R206" s="914">
        <f>IF(ISERROR(VLOOKUP($Q206,Listas!$E$28:$F$35,2,FALSE)),"",(VLOOKUP($Q206,Listas!$E$28:$F$35,2,FALSE)))</f>
        <v>0.6</v>
      </c>
      <c r="S206" s="916" t="str">
        <f t="shared" ref="S206" si="926">IF(O206="","",(CONCATENATE("R.INHERENTE
",(IF(AND($O206=0.2,$R206=0.2),1,(IF(AND($O206=0.2,$R206=0.4),6,(IF(AND($O206=0.2,$R206=0.6),11,(IF(AND($O206=0.2,$R206=0.8),16,(IF(AND($O206=0.2,$R206=1),21,(IF(AND($O206=0.4,$R206=0.2),2,(IF(AND($O206=0.4,$R206=0.4),7,(IF(AND($O206=0.4,$R206=0.6),12,(IF(AND($O206=0.4,$R206=0.8),17,(IF(AND($O206=0.4,$R206=1),22,(IF(AND($O206=0.6,$R206=0.2),3,(IF(AND($O206=0.6,$R206=0.4),8,(IF(AND($O206=0.6,$R206=0.6),13,(IF(AND($O206=0.6,$R206=0.8),18,(IF(AND($O206=0.6,$R206=1),23,(IF(AND($O206=0.8,$R206=0.2),4,(IF(AND($O206=0.8,$R206=0.4),9,(IF(AND($O206=0.8,$R206=0.6),14,(IF(AND($O206=0.8,$R206=0.8),19,(IF(AND($O206=0.8,$R206=1),24,(IF(AND($O206=1,$R206=0.2),5,(IF(AND($O206=1,$R206=0.4),10,(IF(AND($O206=1,$R206=0.6),15,(IF(AND($O206=1,$R206=0.8),20,(IF(AND($O206=1,$R206=1),25,"")))))))))))))))))))))))))))))))))))))))))))))))))))))</f>
        <v>R.INHERENTE
14</v>
      </c>
      <c r="T206" s="228">
        <f>+VLOOKUP($S206,Listas!$D$112:$E$136,2,FALSE)</f>
        <v>14</v>
      </c>
      <c r="U206" s="456" t="s">
        <v>1836</v>
      </c>
      <c r="V206" s="437" t="s">
        <v>702</v>
      </c>
      <c r="W206" s="437"/>
      <c r="X206" s="859"/>
      <c r="Y206" s="860"/>
      <c r="Z206" s="859">
        <v>15</v>
      </c>
      <c r="AA206" s="860"/>
      <c r="AB206" s="859"/>
      <c r="AC206" s="860"/>
      <c r="AD206" s="859"/>
      <c r="AE206" s="860"/>
      <c r="AF206" s="859">
        <v>15</v>
      </c>
      <c r="AG206" s="860"/>
      <c r="AH206" s="348">
        <f t="shared" ref="AH206:AH210" si="927">X206+Z206+AB206+AD206+AF206</f>
        <v>30</v>
      </c>
      <c r="AI206" s="326">
        <v>0.56000000000000005</v>
      </c>
      <c r="AJ206" s="327"/>
      <c r="AK206" s="926" t="s">
        <v>39</v>
      </c>
      <c r="AL206" s="926"/>
      <c r="AM206" s="898" t="s">
        <v>563</v>
      </c>
      <c r="AN206" s="898"/>
      <c r="AO206" s="926" t="s">
        <v>189</v>
      </c>
      <c r="AP206" s="926"/>
      <c r="AQ206" s="443" t="s">
        <v>1837</v>
      </c>
      <c r="AR206" s="431" t="s">
        <v>588</v>
      </c>
      <c r="AS206" s="447" t="s">
        <v>1822</v>
      </c>
      <c r="AT206" s="448" t="s">
        <v>1807</v>
      </c>
      <c r="AU206" s="449" t="s">
        <v>1808</v>
      </c>
      <c r="AV206" s="248">
        <f t="shared" ref="AV206" si="928">+(IF(AND($AW206&gt;0,$AW206&lt;=0.2),0.2,(IF(AND($AW206&gt;0.2,$AW206&lt;=0.4),0.4,(IF(AND($AW206&gt;0.4,$AW206&lt;=0.6),0.6,(IF(AND($AW206&gt;0.6,$AW206&lt;=0.8),0.8,(IF($AW206&gt;0.8,1,""))))))))))</f>
        <v>0.4</v>
      </c>
      <c r="AW206" s="865">
        <f t="shared" ref="AW206" si="929">+MIN(AI206:AI210)</f>
        <v>0.23499999999999999</v>
      </c>
      <c r="AX206" s="868" t="str">
        <f t="shared" ref="AX206" si="930">+(IF($AV206=0.2,"MUY BAJA",(IF($AV206=0.4,"BAJA",(IF($AV206=0.6,"MEDIA",(IF($AV206=0.8,"ALTA",(IF($AV206=1,"MUY ALTA",""))))))))))</f>
        <v>BAJA</v>
      </c>
      <c r="AY206" s="871">
        <f t="shared" ref="AY206" si="931">+MIN(AJ206:AJ210)</f>
        <v>0.6</v>
      </c>
      <c r="AZ206" s="868" t="str">
        <f t="shared" ref="AZ206" si="932">+(IF($BC206=0.2,"MUY BAJA",(IF($BC206=0.4,"BAJA",(IF($BC206=0.6,"MEDIA",(IF($BC206=0.8,"ALTA",(IF($BC206=1,"MUY ALTA",""))))))))))</f>
        <v>MEDIA</v>
      </c>
      <c r="BA206" s="874" t="str">
        <f t="shared" ref="BA206" si="933">IF($AV206="","",(CONCATENATE("R.RESIDUAL
",(IF(AND($AV206=0.2,$BC206=0.2),1,(IF(AND($AV206=0.2,$BC206=0.4),6,(IF(AND($AV206=0.2,$BC206=0.6),11,(IF(AND($AV206=0.2,$BC206=0.8),16,(IF(AND($AV206=0.2,$BC206=1),21,(IF(AND($AV206=0.4,$BC206=0.2),2,(IF(AND($AV206=0.4,$BC206=0.4),7,(IF(AND($AV206=0.4,$BC206=0.6),12,(IF(AND($AV206=0.4,$BC206=0.8),17,(IF(AND($AV206=0.4,$BC206=1),22,(IF(AND($AV206=0.6,$BC206=0.2),3,(IF(AND($AV206=0.6,$BC206=0.4),8,(IF(AND($AV206=0.6,$BC206=0.6),13,(IF(AND($AV206=0.6,$BC206=0.8),18,(IF(AND($AV206=0.6,$BC206=1),23,(IF(AND($AV206=0.8,$BC206=0.2),4,(IF(AND($AV206=0.8,$BC206=0.4),9,(IF(AND($AV206=0.8,$BC206=0.6),14,(IF(AND($AV206=0.8,$BC206=0.8),19,(IF(AND($AV206=0.8,$BC206=1),24,(IF(AND($AV206=1,$BC206=0.2),5,(IF(AND($AV206=1,$BC206=0.4),10,(IF(AND($AV206=1,$BC206=0.6),15,(IF(AND($AV206=1,$BC206=0.8),20,(IF(AND($AV206=1,$BC206=1),25,"")))))))))))))))))))))))))))))))))))))))))))))))))))))</f>
        <v>R.RESIDUAL
12</v>
      </c>
      <c r="BB206" s="877" t="s">
        <v>703</v>
      </c>
      <c r="BC206" s="248">
        <f t="shared" ref="BC206" si="934">+(IF(AND($AY206&gt;0,$AY206&lt;=0.2),0.2,(IF(AND($AY206&gt;0.2,$AY206&lt;=0.4),0.4,(IF(AND($AY206&gt;0.4,$AY206&lt;=0.6),0.6,(IF(AND($AY206&gt;0.6,$AY206&lt;=0.8),0.8,(IF($AY206&gt;0.8,1,""))))))))))</f>
        <v>0.6</v>
      </c>
      <c r="BD206" s="230">
        <f>+VLOOKUP($BA206,Listas!$F$112:$G$136,2,FALSE)</f>
        <v>12</v>
      </c>
      <c r="BE206" s="317">
        <v>1</v>
      </c>
      <c r="BF206" s="231" t="str">
        <f t="shared" ref="BF206" si="935">IF(ISERROR(IF(S206="R.INHERENTE
5","R. INHERENTE",(IF(BA206="R.RESIDUAL
5","R. RESIDUAL"," ")))),"",(IF(S206="R.INHERENTE
5","R. INHERENTE",(IF(BA206="R.RESIDUAL
5","R. RESIDUAL"," ")))))</f>
        <v xml:space="preserve"> </v>
      </c>
      <c r="BG206" s="232" t="str">
        <f t="shared" ref="BG206" si="936">IF(ISERROR(IF(S206="R.INHERENTE
10","R. INHERENTE",(IF(BA206="R.RESIDUAL
10","R. RESIDUAL"," ")))),"",(IF(S206="R.INHERENTE
10","R. INHERENTE",(IF(BA206="R.RESIDUAL
10","R. RESIDUAL"," ")))))</f>
        <v xml:space="preserve"> </v>
      </c>
      <c r="BH206" s="232" t="str">
        <f t="shared" ref="BH206" si="937">IF(ISERROR(IF(S206="R.INHERENTE
15","R. INHERENTE",(IF(BA206="R.RESIDUAL
15","R. RESIDUAL"," ")))),"",(IF(S206="R.INHERENTE
15","R. INHERENTE",(IF(BA206="R.RESIDUAL
15","R. RESIDUAL"," ")))))</f>
        <v xml:space="preserve"> </v>
      </c>
      <c r="BI206" s="232" t="str">
        <f t="shared" ref="BI206" si="938">IF(ISERROR(IF(S206="R.INHERENTE
20","R. INHERENTE",(IF(BA206="R.RESIDUAL
20","R. RESIDUAL"," ")))),"",(IF(S206="R.INHERENTE
20","R. INHERENTE",(IF(BA206="R.RESIDUAL
20","R. RESIDUAL"," ")))))</f>
        <v xml:space="preserve"> </v>
      </c>
      <c r="BJ206" s="233" t="str">
        <f t="shared" ref="BJ206" si="939">IF(ISERROR(IF(S206="R.INHERENTE
25","R. INHERENTE",(IF(BA206="R.RESIDUAL
25","R. RESIDUAL"," ")))),"",(IF(S206="R.INHERENTE
25","R. INHERENTE",(IF(BA206="R.RESIDUAL
25","R. RESIDUAL"," ")))))</f>
        <v xml:space="preserve"> </v>
      </c>
      <c r="BK206" s="234"/>
      <c r="BL206" s="920" t="s">
        <v>1813</v>
      </c>
      <c r="BM206" s="1006" t="s">
        <v>1814</v>
      </c>
      <c r="BN206" s="881">
        <v>45046</v>
      </c>
      <c r="BO206" s="881">
        <v>45290</v>
      </c>
      <c r="BP206" s="1009" t="s">
        <v>587</v>
      </c>
      <c r="BQ206" s="844" t="s">
        <v>648</v>
      </c>
      <c r="BR206" s="314"/>
      <c r="BS206" s="847" t="s">
        <v>1815</v>
      </c>
      <c r="BT206" s="1001" t="s">
        <v>1816</v>
      </c>
      <c r="BU206" s="923" t="s">
        <v>1814</v>
      </c>
      <c r="BV206" s="229"/>
      <c r="BW206" s="1764" t="s">
        <v>2325</v>
      </c>
      <c r="BX206" s="1765" t="s">
        <v>2326</v>
      </c>
      <c r="BY206" s="1766" t="s">
        <v>2327</v>
      </c>
      <c r="BZ206" s="833"/>
      <c r="CA206" s="833" t="s">
        <v>189</v>
      </c>
      <c r="CB206" s="833" t="s">
        <v>189</v>
      </c>
      <c r="CC206" s="833" t="s">
        <v>189</v>
      </c>
      <c r="CD206" s="833"/>
      <c r="CE206" s="833" t="s">
        <v>189</v>
      </c>
      <c r="CF206" s="833" t="s">
        <v>189</v>
      </c>
      <c r="CG206" s="833" t="s">
        <v>189</v>
      </c>
      <c r="CH206" s="833"/>
      <c r="CI206" s="833" t="s">
        <v>39</v>
      </c>
      <c r="CJ206" s="833" t="s">
        <v>39</v>
      </c>
      <c r="CK206" s="833" t="s">
        <v>39</v>
      </c>
      <c r="CL206" s="833"/>
      <c r="CM206" s="833" t="s">
        <v>189</v>
      </c>
      <c r="CN206" s="833" t="s">
        <v>189</v>
      </c>
      <c r="CO206" s="833" t="s">
        <v>189</v>
      </c>
      <c r="CP206" s="833"/>
      <c r="CQ206" s="1773" t="s">
        <v>2328</v>
      </c>
      <c r="CR206" s="249"/>
      <c r="CS206" s="1764" t="s">
        <v>2325</v>
      </c>
      <c r="CT206" s="1765" t="s">
        <v>2326</v>
      </c>
      <c r="CU206" s="1766" t="s">
        <v>2327</v>
      </c>
      <c r="CV206" s="1780"/>
      <c r="CW206" s="1781" t="s">
        <v>39</v>
      </c>
      <c r="CX206" s="1782"/>
      <c r="CY206" s="1781"/>
      <c r="CZ206" s="1782"/>
      <c r="DA206" s="1780" t="s">
        <v>189</v>
      </c>
      <c r="DB206" s="1780" t="s">
        <v>189</v>
      </c>
      <c r="DC206" s="1780" t="s">
        <v>189</v>
      </c>
      <c r="DD206" s="1780"/>
      <c r="DE206" s="1780" t="s">
        <v>189</v>
      </c>
      <c r="DF206" s="1780" t="s">
        <v>189</v>
      </c>
      <c r="DG206" s="1780" t="s">
        <v>189</v>
      </c>
      <c r="DH206" s="1780"/>
      <c r="DI206" s="1780" t="s">
        <v>39</v>
      </c>
      <c r="DJ206" s="1780" t="s">
        <v>39</v>
      </c>
      <c r="DK206" s="1780" t="s">
        <v>39</v>
      </c>
      <c r="DL206" s="1780"/>
      <c r="DM206" s="1780" t="s">
        <v>189</v>
      </c>
      <c r="DN206" s="1780" t="s">
        <v>189</v>
      </c>
      <c r="DO206" s="1780" t="s">
        <v>189</v>
      </c>
      <c r="DP206" s="1780"/>
      <c r="DQ206" s="1773" t="s">
        <v>2334</v>
      </c>
      <c r="DR206" s="246"/>
      <c r="DS206" s="417"/>
      <c r="DT206" s="418"/>
      <c r="DU206" s="418"/>
      <c r="DV206" s="419"/>
    </row>
    <row r="207" spans="2:126" ht="48.75" customHeight="1" x14ac:dyDescent="0.25">
      <c r="B207" s="1290"/>
      <c r="C207" s="890"/>
      <c r="D207" s="893"/>
      <c r="E207" s="896"/>
      <c r="F207" s="896"/>
      <c r="G207" s="896"/>
      <c r="H207" s="975"/>
      <c r="I207" s="434"/>
      <c r="J207" s="904"/>
      <c r="K207" s="896"/>
      <c r="L207" s="908"/>
      <c r="M207" s="228"/>
      <c r="N207" s="911"/>
      <c r="O207" s="896"/>
      <c r="P207" s="896"/>
      <c r="Q207" s="896"/>
      <c r="R207" s="896"/>
      <c r="S207" s="908"/>
      <c r="T207" s="228"/>
      <c r="U207" s="457" t="s">
        <v>1802</v>
      </c>
      <c r="V207" s="439" t="s">
        <v>702</v>
      </c>
      <c r="W207" s="439"/>
      <c r="X207" s="825">
        <v>25</v>
      </c>
      <c r="Y207" s="826"/>
      <c r="Z207" s="825"/>
      <c r="AA207" s="826"/>
      <c r="AB207" s="825"/>
      <c r="AC207" s="826"/>
      <c r="AD207" s="825"/>
      <c r="AE207" s="826"/>
      <c r="AF207" s="825">
        <v>15</v>
      </c>
      <c r="AG207" s="826"/>
      <c r="AH207" s="330">
        <f t="shared" si="927"/>
        <v>40</v>
      </c>
      <c r="AI207" s="322">
        <v>0.33600000000000002</v>
      </c>
      <c r="AJ207" s="323"/>
      <c r="AK207" s="827" t="s">
        <v>189</v>
      </c>
      <c r="AL207" s="828"/>
      <c r="AM207" s="829" t="s">
        <v>563</v>
      </c>
      <c r="AN207" s="830"/>
      <c r="AO207" s="827" t="s">
        <v>189</v>
      </c>
      <c r="AP207" s="828"/>
      <c r="AQ207" s="444" t="s">
        <v>1805</v>
      </c>
      <c r="AR207" s="432" t="s">
        <v>588</v>
      </c>
      <c r="AS207" s="450" t="s">
        <v>1809</v>
      </c>
      <c r="AT207" s="451" t="s">
        <v>1807</v>
      </c>
      <c r="AU207" s="452" t="s">
        <v>1810</v>
      </c>
      <c r="AV207" s="230"/>
      <c r="AW207" s="866"/>
      <c r="AX207" s="869"/>
      <c r="AY207" s="872"/>
      <c r="AZ207" s="869"/>
      <c r="BA207" s="875"/>
      <c r="BB207" s="878"/>
      <c r="BD207" s="235"/>
      <c r="BE207" s="317">
        <v>0.8</v>
      </c>
      <c r="BF207" s="236" t="str">
        <f t="shared" ref="BF207" si="940">IF(ISERROR(IF(S206="R.INHERENTE
4","R. INHERENTE",(IF(BA206="R.RESIDUAL
4","R. RESIDUAL"," ")))),"",(IF(S206="R.INHERENTE
4","R. INHERENTE",(IF(BA206="R.RESIDUAL
4","R. RESIDUAL"," ")))))</f>
        <v xml:space="preserve"> </v>
      </c>
      <c r="BG207" s="237" t="str">
        <f t="shared" ref="BG207" si="941">IF(ISERROR(IF(S206="R.INHERENTE
9","R. INHERENTE",(IF(BA206="R.RESIDUAL
9","R. RESIDUAL"," ")))),"",(IF(S206="R.INHERENTE
9","R. INHERENTE",(IF(BA206="R.RESIDUAL
9","R. RESIDUAL"," ")))))</f>
        <v xml:space="preserve"> </v>
      </c>
      <c r="BH207" s="238" t="str">
        <f t="shared" ref="BH207" si="942">IF(ISERROR(IF(S206="R.INHERENTE
14","R. INHERENTE",(IF(BA206="R.RESIDUAL
14","R. RESIDUAL"," ")))),"",(IF(S206="R.INHERENTE
14","R. INHERENTE",(IF(BA206="R.RESIDUAL
14","R. RESIDUAL"," ")))))</f>
        <v>R. INHERENTE</v>
      </c>
      <c r="BI207" s="238" t="str">
        <f t="shared" ref="BI207" si="943">IF(ISERROR(IF(S206="R.INHERENTE
19","R. INHERENTE",(IF(BA206="R.RESIDUAL
19","R. RESIDUAL"," ")))),"",(IF(S206="R.INHERENTE
19","R. INHERENTE",(IF(BA206="R.RESIDUAL
19","R. RESIDUAL"," ")))))</f>
        <v xml:space="preserve"> </v>
      </c>
      <c r="BJ207" s="239" t="str">
        <f t="shared" ref="BJ207" si="944">IF(ISERROR(IF(S206="R.INHERENTE
24","R. INHERENTE",(IF(BA206="R.RESIDUAL
24","R. RESIDUAL"," ")))),"",(IF(S206="R.INHERENTE
24","R. INHERENTE",(IF(BA206="R.RESIDUAL
24","R. RESIDUAL"," ")))))</f>
        <v xml:space="preserve"> </v>
      </c>
      <c r="BK207" s="234"/>
      <c r="BL207" s="1004"/>
      <c r="BM207" s="1007"/>
      <c r="BN207" s="882"/>
      <c r="BO207" s="882"/>
      <c r="BP207" s="1002"/>
      <c r="BQ207" s="845"/>
      <c r="BR207" s="314"/>
      <c r="BS207" s="961"/>
      <c r="BT207" s="1002"/>
      <c r="BU207" s="924"/>
      <c r="BV207" s="229"/>
      <c r="BW207" s="1767"/>
      <c r="BX207" s="1768"/>
      <c r="BY207" s="1769"/>
      <c r="BZ207" s="820"/>
      <c r="CA207" s="820"/>
      <c r="CB207" s="820"/>
      <c r="CC207" s="820"/>
      <c r="CD207" s="820"/>
      <c r="CE207" s="820"/>
      <c r="CF207" s="820"/>
      <c r="CG207" s="820"/>
      <c r="CH207" s="820"/>
      <c r="CI207" s="820"/>
      <c r="CJ207" s="820"/>
      <c r="CK207" s="820"/>
      <c r="CL207" s="820"/>
      <c r="CM207" s="820"/>
      <c r="CN207" s="820"/>
      <c r="CO207" s="820"/>
      <c r="CP207" s="820"/>
      <c r="CQ207" s="1774"/>
      <c r="CR207" s="249"/>
      <c r="CS207" s="1767"/>
      <c r="CT207" s="1768"/>
      <c r="CU207" s="1769"/>
      <c r="CV207" s="1010"/>
      <c r="CW207" s="960"/>
      <c r="CX207" s="959"/>
      <c r="CY207" s="960"/>
      <c r="CZ207" s="959"/>
      <c r="DA207" s="1010"/>
      <c r="DB207" s="1010"/>
      <c r="DC207" s="1010"/>
      <c r="DD207" s="1010"/>
      <c r="DE207" s="1010"/>
      <c r="DF207" s="1010"/>
      <c r="DG207" s="1010"/>
      <c r="DH207" s="1010"/>
      <c r="DI207" s="1010"/>
      <c r="DJ207" s="1010"/>
      <c r="DK207" s="1010"/>
      <c r="DL207" s="1010"/>
      <c r="DM207" s="1010"/>
      <c r="DN207" s="1010"/>
      <c r="DO207" s="1010"/>
      <c r="DP207" s="1010"/>
      <c r="DQ207" s="1774"/>
      <c r="DR207" s="246"/>
      <c r="DS207" s="420"/>
      <c r="DT207" s="421"/>
      <c r="DU207" s="421"/>
      <c r="DV207" s="422"/>
    </row>
    <row r="208" spans="2:126" ht="48.75" customHeight="1" x14ac:dyDescent="0.25">
      <c r="B208" s="1290"/>
      <c r="C208" s="890"/>
      <c r="D208" s="893"/>
      <c r="E208" s="896"/>
      <c r="F208" s="896"/>
      <c r="G208" s="896"/>
      <c r="H208" s="975"/>
      <c r="I208" s="434"/>
      <c r="J208" s="904"/>
      <c r="K208" s="896"/>
      <c r="L208" s="908"/>
      <c r="M208" s="228"/>
      <c r="N208" s="911"/>
      <c r="O208" s="896"/>
      <c r="P208" s="896"/>
      <c r="Q208" s="896"/>
      <c r="R208" s="896"/>
      <c r="S208" s="908"/>
      <c r="T208" s="228"/>
      <c r="U208" s="457" t="s">
        <v>1830</v>
      </c>
      <c r="V208" s="439" t="s">
        <v>702</v>
      </c>
      <c r="W208" s="439"/>
      <c r="X208" s="825"/>
      <c r="Y208" s="826"/>
      <c r="Z208" s="825">
        <v>15</v>
      </c>
      <c r="AA208" s="826"/>
      <c r="AB208" s="825"/>
      <c r="AC208" s="826"/>
      <c r="AD208" s="825"/>
      <c r="AE208" s="826"/>
      <c r="AF208" s="825">
        <v>15</v>
      </c>
      <c r="AG208" s="826"/>
      <c r="AH208" s="330">
        <f t="shared" si="927"/>
        <v>30</v>
      </c>
      <c r="AI208" s="322">
        <v>0.23499999999999999</v>
      </c>
      <c r="AJ208" s="323"/>
      <c r="AK208" s="827" t="s">
        <v>189</v>
      </c>
      <c r="AL208" s="828"/>
      <c r="AM208" s="829" t="s">
        <v>563</v>
      </c>
      <c r="AN208" s="830"/>
      <c r="AO208" s="827" t="s">
        <v>189</v>
      </c>
      <c r="AP208" s="828"/>
      <c r="AQ208" s="444" t="s">
        <v>1806</v>
      </c>
      <c r="AR208" s="432" t="s">
        <v>588</v>
      </c>
      <c r="AS208" s="450" t="s">
        <v>1838</v>
      </c>
      <c r="AT208" s="451" t="s">
        <v>1807</v>
      </c>
      <c r="AU208" s="452" t="s">
        <v>1812</v>
      </c>
      <c r="AV208" s="230"/>
      <c r="AW208" s="866"/>
      <c r="AX208" s="869"/>
      <c r="AY208" s="872"/>
      <c r="AZ208" s="869"/>
      <c r="BA208" s="875"/>
      <c r="BB208" s="878"/>
      <c r="BD208" s="235"/>
      <c r="BE208" s="317">
        <v>0.60000000000000009</v>
      </c>
      <c r="BF208" s="236" t="str">
        <f t="shared" ref="BF208" si="945">IF(ISERROR(IF(S206="R.INHERENTE
3","R. INHERENTE",(IF(BA206="R.RESIDUAL
3","R. RESIDUAL"," ")))),"",(IF(S206="R.INHERENTE
3","R. INHERENTE",(IF(BA206="R.RESIDUAL
3","R. RESIDUAL"," ")))))</f>
        <v xml:space="preserve"> </v>
      </c>
      <c r="BG208" s="237" t="str">
        <f t="shared" ref="BG208" si="946">IF(ISERROR(IF(S206="R.INHERENTE
8","R. INHERENTE",(IF(BA206="R.RESIDUAL
8","R. RESIDUAL"," ")))),"",(IF(S206="R.INHERENTE
8","R. INHERENTE",(IF(BA206="R.RESIDUAL
8","R. RESIDUAL"," ")))))</f>
        <v xml:space="preserve"> </v>
      </c>
      <c r="BH208" s="237" t="str">
        <f t="shared" ref="BH208" si="947">IF(ISERROR(IF(S206="R.INHERENTE
13","R. INHERENTE",(IF(BA206="R.RESIDUAL
13","R. RESIDUAL"," ")))),"",(IF(S206="R.INHERENTE
13","R. INHERENTE",(IF(BA206="R.RESIDUAL
13","R. RESIDUAL"," ")))))</f>
        <v xml:space="preserve"> </v>
      </c>
      <c r="BI208" s="238" t="str">
        <f t="shared" ref="BI208" si="948">IF(ISERROR(IF(S206="R.INHERENTE
18","R. INHERENTE",(IF(BA206="R.RESIDUAL
18","R. RESIDUAL"," ")))),"",(IF(S206="R.INHERENTE
18","R. INHERENTE",(IF(BA206="R.RESIDUAL
18","R. RESIDUAL"," ")))))</f>
        <v xml:space="preserve"> </v>
      </c>
      <c r="BJ208" s="239" t="str">
        <f t="shared" ref="BJ208" si="949">IF(ISERROR(IF(S206="R.INHERENTE
23","R. INHERENTE",(IF(BA206="R.RESIDUAL
23","R. RESIDUAL"," ")))),"",(IF(S206="R.INHERENTE
23","R. INHERENTE",(IF(BA206="R.RESIDUAL
23","R. RESIDUAL"," ")))))</f>
        <v xml:space="preserve"> </v>
      </c>
      <c r="BK208" s="234"/>
      <c r="BL208" s="1004"/>
      <c r="BM208" s="1007"/>
      <c r="BN208" s="882"/>
      <c r="BO208" s="882"/>
      <c r="BP208" s="1002"/>
      <c r="BQ208" s="845"/>
      <c r="BR208" s="314"/>
      <c r="BS208" s="961"/>
      <c r="BT208" s="1002"/>
      <c r="BU208" s="924"/>
      <c r="BV208" s="229"/>
      <c r="BW208" s="1767"/>
      <c r="BX208" s="1768"/>
      <c r="BY208" s="1769"/>
      <c r="BZ208" s="820"/>
      <c r="CA208" s="820"/>
      <c r="CB208" s="820"/>
      <c r="CC208" s="820"/>
      <c r="CD208" s="820"/>
      <c r="CE208" s="820"/>
      <c r="CF208" s="820"/>
      <c r="CG208" s="820"/>
      <c r="CH208" s="820"/>
      <c r="CI208" s="820"/>
      <c r="CJ208" s="820"/>
      <c r="CK208" s="820"/>
      <c r="CL208" s="820"/>
      <c r="CM208" s="820"/>
      <c r="CN208" s="820"/>
      <c r="CO208" s="820"/>
      <c r="CP208" s="820"/>
      <c r="CQ208" s="1774"/>
      <c r="CR208" s="249"/>
      <c r="CS208" s="1767"/>
      <c r="CT208" s="1768"/>
      <c r="CU208" s="1769"/>
      <c r="CV208" s="1010"/>
      <c r="CW208" s="960"/>
      <c r="CX208" s="959"/>
      <c r="CY208" s="960"/>
      <c r="CZ208" s="959"/>
      <c r="DA208" s="1010"/>
      <c r="DB208" s="1010"/>
      <c r="DC208" s="1010"/>
      <c r="DD208" s="1010"/>
      <c r="DE208" s="1010"/>
      <c r="DF208" s="1010"/>
      <c r="DG208" s="1010"/>
      <c r="DH208" s="1010"/>
      <c r="DI208" s="1010"/>
      <c r="DJ208" s="1010"/>
      <c r="DK208" s="1010"/>
      <c r="DL208" s="1010"/>
      <c r="DM208" s="1010"/>
      <c r="DN208" s="1010"/>
      <c r="DO208" s="1010"/>
      <c r="DP208" s="1010"/>
      <c r="DQ208" s="1774"/>
      <c r="DR208" s="246"/>
      <c r="DS208" s="420"/>
      <c r="DT208" s="421"/>
      <c r="DU208" s="421"/>
      <c r="DV208" s="422"/>
    </row>
    <row r="209" spans="2:126" ht="48.75" customHeight="1" x14ac:dyDescent="0.25">
      <c r="B209" s="1290"/>
      <c r="C209" s="890"/>
      <c r="D209" s="893"/>
      <c r="E209" s="896"/>
      <c r="F209" s="896"/>
      <c r="G209" s="896"/>
      <c r="H209" s="975"/>
      <c r="I209" s="434"/>
      <c r="J209" s="904"/>
      <c r="K209" s="896"/>
      <c r="L209" s="908"/>
      <c r="M209" s="228"/>
      <c r="N209" s="911"/>
      <c r="O209" s="896"/>
      <c r="P209" s="896"/>
      <c r="Q209" s="896"/>
      <c r="R209" s="896"/>
      <c r="S209" s="908"/>
      <c r="T209" s="228"/>
      <c r="U209" s="440"/>
      <c r="V209" s="439"/>
      <c r="W209" s="439"/>
      <c r="X209" s="825"/>
      <c r="Y209" s="826"/>
      <c r="Z209" s="825"/>
      <c r="AA209" s="826"/>
      <c r="AB209" s="825"/>
      <c r="AC209" s="826"/>
      <c r="AD209" s="825"/>
      <c r="AE209" s="826"/>
      <c r="AF209" s="825"/>
      <c r="AG209" s="826"/>
      <c r="AH209" s="330">
        <f t="shared" si="927"/>
        <v>0</v>
      </c>
      <c r="AI209" s="322"/>
      <c r="AJ209" s="323">
        <v>0.6</v>
      </c>
      <c r="AK209" s="827"/>
      <c r="AL209" s="828"/>
      <c r="AM209" s="829"/>
      <c r="AN209" s="830"/>
      <c r="AO209" s="827"/>
      <c r="AP209" s="828"/>
      <c r="AQ209" s="444"/>
      <c r="AR209" s="432"/>
      <c r="AS209" s="450"/>
      <c r="AT209" s="451"/>
      <c r="AU209" s="452"/>
      <c r="AV209" s="230"/>
      <c r="AW209" s="866"/>
      <c r="AX209" s="869"/>
      <c r="AY209" s="872"/>
      <c r="AZ209" s="869"/>
      <c r="BA209" s="875"/>
      <c r="BB209" s="878"/>
      <c r="BD209" s="235"/>
      <c r="BE209" s="317">
        <v>0.4</v>
      </c>
      <c r="BF209" s="240" t="str">
        <f t="shared" ref="BF209" si="950">IF(ISERROR(IF(S206="R.INHERENTE
2","R. INHERENTE",(IF(BA206="R.RESIDUAL
2","R. RESIDUAL"," ")))),"",(IF(S206="R.INHERENTE
2","R. INHERENTE",(IF(BA206="R.RESIDUAL
2","R. RESIDUAL"," ")))))</f>
        <v xml:space="preserve"> </v>
      </c>
      <c r="BG209" s="237" t="str">
        <f t="shared" ref="BG209" si="951">IF(ISERROR(IF(S206="R.INHERENTE
7","R. INHERENTE",(IF(BA206="R.RESIDUAL
7","R. RESIDUAL"," ")))),"",(IF(S206="R.INHERENTE
7","R. INHERENTE",(IF(BA206="R.RESIDUAL
7","R. RESIDUAL"," ")))))</f>
        <v xml:space="preserve"> </v>
      </c>
      <c r="BH209" s="237" t="str">
        <f t="shared" ref="BH209" si="952">IF(ISERROR(IF(S206="R.INHERENTE
12","R. INHERENTE",(IF(BA206="R.RESIDUAL
12","R. RESIDUAL"," ")))),"",(IF(S206="R.INHERENTE
12","R. INHERENTE",(IF(BA206="R.RESIDUAL
12","R. RESIDUAL"," ")))))</f>
        <v>R. RESIDUAL</v>
      </c>
      <c r="BI209" s="238" t="str">
        <f t="shared" ref="BI209" si="953">IF(ISERROR(IF(S206="R.INHERENTE
17","R. INHERENTE",(IF(BA206="R.RESIDUAL
17","R. RESIDUAL"," ")))),"",(IF(S206="R.INHERENTE
17","R. INHERENTE",(IF(BA206="R.RESIDUAL
17","R. RESIDUAL"," ")))))</f>
        <v xml:space="preserve"> </v>
      </c>
      <c r="BJ209" s="239" t="str">
        <f t="shared" ref="BJ209" si="954">IF(ISERROR(IF(S206="R.INHERENTE
22","R. INHERENTE",(IF(BA206="R.RESIDUAL
22","R. RESIDUAL"," ")))),"",(IF(S206="R.INHERENTE
22","R. INHERENTE",(IF(BA206="R.RESIDUAL
22","R. RESIDUAL"," ")))))</f>
        <v xml:space="preserve"> </v>
      </c>
      <c r="BK209" s="234"/>
      <c r="BL209" s="1004"/>
      <c r="BM209" s="1007"/>
      <c r="BN209" s="882"/>
      <c r="BO209" s="882"/>
      <c r="BP209" s="1002"/>
      <c r="BQ209" s="845"/>
      <c r="BR209" s="314"/>
      <c r="BS209" s="961"/>
      <c r="BT209" s="1002"/>
      <c r="BU209" s="924"/>
      <c r="BV209" s="229"/>
      <c r="BW209" s="1767"/>
      <c r="BX209" s="1768"/>
      <c r="BY209" s="1769"/>
      <c r="BZ209" s="820"/>
      <c r="CA209" s="820"/>
      <c r="CB209" s="820"/>
      <c r="CC209" s="820"/>
      <c r="CD209" s="820"/>
      <c r="CE209" s="820"/>
      <c r="CF209" s="820"/>
      <c r="CG209" s="820"/>
      <c r="CH209" s="820"/>
      <c r="CI209" s="820"/>
      <c r="CJ209" s="820"/>
      <c r="CK209" s="820"/>
      <c r="CL209" s="820"/>
      <c r="CM209" s="820"/>
      <c r="CN209" s="820"/>
      <c r="CO209" s="820"/>
      <c r="CP209" s="820"/>
      <c r="CQ209" s="1774"/>
      <c r="CR209" s="249"/>
      <c r="CS209" s="1767"/>
      <c r="CT209" s="1768"/>
      <c r="CU209" s="1769"/>
      <c r="CV209" s="1010"/>
      <c r="CW209" s="960"/>
      <c r="CX209" s="959"/>
      <c r="CY209" s="960"/>
      <c r="CZ209" s="959"/>
      <c r="DA209" s="1010"/>
      <c r="DB209" s="1010"/>
      <c r="DC209" s="1010"/>
      <c r="DD209" s="1010"/>
      <c r="DE209" s="1010"/>
      <c r="DF209" s="1010"/>
      <c r="DG209" s="1010"/>
      <c r="DH209" s="1010"/>
      <c r="DI209" s="1010"/>
      <c r="DJ209" s="1010"/>
      <c r="DK209" s="1010"/>
      <c r="DL209" s="1010"/>
      <c r="DM209" s="1010"/>
      <c r="DN209" s="1010"/>
      <c r="DO209" s="1010"/>
      <c r="DP209" s="1010"/>
      <c r="DQ209" s="1774"/>
      <c r="DR209" s="246"/>
      <c r="DS209" s="420"/>
      <c r="DT209" s="421"/>
      <c r="DU209" s="421"/>
      <c r="DV209" s="422"/>
    </row>
    <row r="210" spans="2:126" ht="48.75" customHeight="1" thickBot="1" x14ac:dyDescent="0.3">
      <c r="B210" s="1291"/>
      <c r="C210" s="891"/>
      <c r="D210" s="894"/>
      <c r="E210" s="897"/>
      <c r="F210" s="897"/>
      <c r="G210" s="897"/>
      <c r="H210" s="976"/>
      <c r="I210" s="435"/>
      <c r="J210" s="905"/>
      <c r="K210" s="897"/>
      <c r="L210" s="909"/>
      <c r="M210" s="228"/>
      <c r="N210" s="912"/>
      <c r="O210" s="897"/>
      <c r="P210" s="897"/>
      <c r="Q210" s="897"/>
      <c r="R210" s="897"/>
      <c r="S210" s="909"/>
      <c r="T210" s="228"/>
      <c r="U210" s="441"/>
      <c r="V210" s="442"/>
      <c r="W210" s="442"/>
      <c r="X210" s="831"/>
      <c r="Y210" s="832"/>
      <c r="Z210" s="831"/>
      <c r="AA210" s="832"/>
      <c r="AB210" s="831"/>
      <c r="AC210" s="832"/>
      <c r="AD210" s="831"/>
      <c r="AE210" s="832"/>
      <c r="AF210" s="831"/>
      <c r="AG210" s="832"/>
      <c r="AH210" s="331">
        <f t="shared" si="927"/>
        <v>0</v>
      </c>
      <c r="AI210" s="324"/>
      <c r="AJ210" s="325"/>
      <c r="AK210" s="885"/>
      <c r="AL210" s="886"/>
      <c r="AM210" s="887"/>
      <c r="AN210" s="888"/>
      <c r="AO210" s="885"/>
      <c r="AP210" s="886"/>
      <c r="AQ210" s="445"/>
      <c r="AR210" s="472"/>
      <c r="AS210" s="453"/>
      <c r="AT210" s="454"/>
      <c r="AU210" s="455"/>
      <c r="AV210" s="230"/>
      <c r="AW210" s="867"/>
      <c r="AX210" s="870"/>
      <c r="AY210" s="873"/>
      <c r="AZ210" s="870"/>
      <c r="BA210" s="876"/>
      <c r="BB210" s="879"/>
      <c r="BD210" s="235"/>
      <c r="BE210" s="318">
        <v>0.2</v>
      </c>
      <c r="BF210" s="241" t="str">
        <f t="shared" ref="BF210" si="955">IF(ISERROR(IF(S206="R.INHERENTE
1","R. INHERENTE",(IF(BA206="R.RESIDUAL
1","R. RESIDUAL"," ")))),"",(IF(S206="R.INHERENTE
1","R. INHERENTE",(IF(BA206="R.RESIDUAL
1","R. RESIDUAL"," ")))))</f>
        <v xml:space="preserve"> </v>
      </c>
      <c r="BG210" s="242" t="str">
        <f t="shared" ref="BG210" si="956">IF(ISERROR(IF(S206="R.INHERENTE
6","R. INHERENTE",(IF(BA206="R.RESIDUAL
6","R. RESIDUAL"," ")))),"",(IF(S206="R.INHERENTE
6","R. INHERENTE",(IF(BA206="R.RESIDUAL
6","R. RESIDUAL"," ")))))</f>
        <v xml:space="preserve"> </v>
      </c>
      <c r="BH210" s="243" t="str">
        <f t="shared" ref="BH210" si="957">IF(ISERROR(IF(S206="R.INHERENTE
11","R. INHERENTE",(IF(BA206="R.RESIDUAL
11","R. RESIDUAL"," ")))),"",(IF(S206="R.INHERENTE
11","R. INHERENTE",(IF(BA206="R.RESIDUAL
11","R. RESIDUAL"," ")))))</f>
        <v xml:space="preserve"> </v>
      </c>
      <c r="BI210" s="244" t="str">
        <f t="shared" ref="BI210" si="958">IF(ISERROR(IF(S206="R.INHERENTE
16","R. INHERENTE",(IF(BA206="R.RESIDUAL
16","R. RESIDUAL"," ")))),"",(IF(S206="R.INHERENTE
16","R. INHERENTE",(IF(BA206="R.RESIDUAL
16","R. RESIDUAL"," ")))))</f>
        <v xml:space="preserve"> </v>
      </c>
      <c r="BJ210" s="245" t="str">
        <f t="shared" ref="BJ210" si="959">IF(ISERROR(IF(S206="R.INHERENTE
21","R. INHERENTE",(IF(BA206="R.RESIDUAL
21","R. RESIDUAL"," ")))),"",(IF(S206="R.INHERENTE
21","R. INHERENTE",(IF(BA206="R.RESIDUAL
21","R. RESIDUAL"," ")))))</f>
        <v xml:space="preserve"> </v>
      </c>
      <c r="BK210" s="234"/>
      <c r="BL210" s="1005"/>
      <c r="BM210" s="1008"/>
      <c r="BN210" s="883"/>
      <c r="BO210" s="883"/>
      <c r="BP210" s="1003"/>
      <c r="BQ210" s="846"/>
      <c r="BR210" s="314"/>
      <c r="BS210" s="962"/>
      <c r="BT210" s="1003"/>
      <c r="BU210" s="925"/>
      <c r="BV210" s="229"/>
      <c r="BW210" s="1770"/>
      <c r="BX210" s="1771"/>
      <c r="BY210" s="1772"/>
      <c r="BZ210" s="834"/>
      <c r="CA210" s="834"/>
      <c r="CB210" s="834"/>
      <c r="CC210" s="834"/>
      <c r="CD210" s="834"/>
      <c r="CE210" s="834"/>
      <c r="CF210" s="834"/>
      <c r="CG210" s="834"/>
      <c r="CH210" s="834"/>
      <c r="CI210" s="834"/>
      <c r="CJ210" s="834"/>
      <c r="CK210" s="834"/>
      <c r="CL210" s="834"/>
      <c r="CM210" s="834"/>
      <c r="CN210" s="834"/>
      <c r="CO210" s="834"/>
      <c r="CP210" s="834"/>
      <c r="CQ210" s="1775"/>
      <c r="CR210" s="249"/>
      <c r="CS210" s="1770"/>
      <c r="CT210" s="1771"/>
      <c r="CU210" s="1772"/>
      <c r="CV210" s="1783"/>
      <c r="CW210" s="1784"/>
      <c r="CX210" s="1785"/>
      <c r="CY210" s="1784"/>
      <c r="CZ210" s="1785"/>
      <c r="DA210" s="1783"/>
      <c r="DB210" s="1783"/>
      <c r="DC210" s="1783"/>
      <c r="DD210" s="1783"/>
      <c r="DE210" s="1783"/>
      <c r="DF210" s="1783"/>
      <c r="DG210" s="1783"/>
      <c r="DH210" s="1783"/>
      <c r="DI210" s="1783"/>
      <c r="DJ210" s="1783"/>
      <c r="DK210" s="1783"/>
      <c r="DL210" s="1783"/>
      <c r="DM210" s="1783"/>
      <c r="DN210" s="1783"/>
      <c r="DO210" s="1783"/>
      <c r="DP210" s="1783"/>
      <c r="DQ210" s="1775"/>
      <c r="DR210" s="246"/>
      <c r="DS210" s="423"/>
      <c r="DT210" s="424"/>
      <c r="DU210" s="424"/>
      <c r="DV210" s="425"/>
    </row>
    <row r="211" spans="2:126" ht="18" customHeight="1" thickBot="1" x14ac:dyDescent="0.3">
      <c r="BF211" s="328">
        <v>0.2</v>
      </c>
      <c r="BG211" s="329">
        <v>0.4</v>
      </c>
      <c r="BH211" s="329">
        <v>0.60000000000000009</v>
      </c>
      <c r="BI211" s="329">
        <v>0.8</v>
      </c>
      <c r="BJ211" s="329">
        <v>1</v>
      </c>
    </row>
    <row r="212" spans="2:126" ht="48.75" customHeight="1" x14ac:dyDescent="0.25">
      <c r="B212" s="1289" t="s">
        <v>1841</v>
      </c>
      <c r="C212" s="889">
        <v>33</v>
      </c>
      <c r="D212" s="892" t="s">
        <v>949</v>
      </c>
      <c r="E212" s="965" t="s">
        <v>969</v>
      </c>
      <c r="F212" s="968" t="s">
        <v>986</v>
      </c>
      <c r="G212" s="971" t="s">
        <v>1064</v>
      </c>
      <c r="H212" s="974" t="s">
        <v>2274</v>
      </c>
      <c r="I212" s="433" t="s">
        <v>2273</v>
      </c>
      <c r="J212" s="977" t="str">
        <f>IF(G212="","",(CONCATENATE("Posibilidad de afectación ",G212," ",H212," ",I212," ",I213," ",I214," ",I215," ",I216)))</f>
        <v xml:space="preserve">Posibilidad de afectación reputacional y económica por demandas y sanciones en el aumento de costos, debido a la adherencia al protocolo de atención de víctimas de violencia sexual     </v>
      </c>
      <c r="K212" s="980" t="s">
        <v>268</v>
      </c>
      <c r="L212" s="983" t="s">
        <v>775</v>
      </c>
      <c r="M212" s="228"/>
      <c r="N212" s="986" t="s">
        <v>610</v>
      </c>
      <c r="O212" s="989">
        <f>IF(ISERROR(VLOOKUP($N212,Listas!$E$20:$F$24,2,FALSE)),"",(VLOOKUP($N212,Listas!$E$20:$F$24,2,FALSE)))</f>
        <v>0.8</v>
      </c>
      <c r="P212" s="992" t="str">
        <f>IF(ISERROR(VLOOKUP($O212,Listas!$E$3:$F$7,2,FALSE)),"",(VLOOKUP($O212,Listas!$E$3:$F$7,2,FALSE)))</f>
        <v>ALTA</v>
      </c>
      <c r="Q212" s="995" t="s">
        <v>572</v>
      </c>
      <c r="R212" s="992">
        <f>IF(ISERROR(VLOOKUP($Q212,Listas!$E$28:$F$35,2,FALSE)),"",(VLOOKUP($Q212,Listas!$E$28:$F$35,2,FALSE)))</f>
        <v>0.8</v>
      </c>
      <c r="S212" s="998" t="str">
        <f t="shared" ref="S212" si="960">IF(O212="","",(CONCATENATE("R.INHERENTE
",(IF(AND($O212=0.2,$R212=0.2),1,(IF(AND($O212=0.2,$R212=0.4),6,(IF(AND($O212=0.2,$R212=0.6),11,(IF(AND($O212=0.2,$R212=0.8),16,(IF(AND($O212=0.2,$R212=1),21,(IF(AND($O212=0.4,$R212=0.2),2,(IF(AND($O212=0.4,$R212=0.4),7,(IF(AND($O212=0.4,$R212=0.6),12,(IF(AND($O212=0.4,$R212=0.8),17,(IF(AND($O212=0.4,$R212=1),22,(IF(AND($O212=0.6,$R212=0.2),3,(IF(AND($O212=0.6,$R212=0.4),8,(IF(AND($O212=0.6,$R212=0.6),13,(IF(AND($O212=0.6,$R212=0.8),18,(IF(AND($O212=0.6,$R212=1),23,(IF(AND($O212=0.8,$R212=0.2),4,(IF(AND($O212=0.8,$R212=0.4),9,(IF(AND($O212=0.8,$R212=0.6),14,(IF(AND($O212=0.8,$R212=0.8),19,(IF(AND($O212=0.8,$R212=1),24,(IF(AND($O212=1,$R212=0.2),5,(IF(AND($O212=1,$R212=0.4),10,(IF(AND($O212=1,$R212=0.6),15,(IF(AND($O212=1,$R212=0.8),20,(IF(AND($O212=1,$R212=1),25,"")))))))))))))))))))))))))))))))))))))))))))))))))))))</f>
        <v>R.INHERENTE
19</v>
      </c>
      <c r="T212" s="228">
        <f>+VLOOKUP($S212,Listas!$D$112:$E$136,2,FALSE)</f>
        <v>19</v>
      </c>
      <c r="U212" s="456" t="s">
        <v>1424</v>
      </c>
      <c r="V212" s="437" t="s">
        <v>702</v>
      </c>
      <c r="W212" s="437"/>
      <c r="X212" s="859">
        <v>25</v>
      </c>
      <c r="Y212" s="860"/>
      <c r="Z212" s="859"/>
      <c r="AA212" s="860"/>
      <c r="AB212" s="859"/>
      <c r="AC212" s="860"/>
      <c r="AD212" s="859"/>
      <c r="AE212" s="860"/>
      <c r="AF212" s="859">
        <v>15</v>
      </c>
      <c r="AG212" s="860"/>
      <c r="AH212" s="348">
        <f t="shared" ref="AH212:AH216" si="961">X212+Z212+AB212+AD212+AF212</f>
        <v>40</v>
      </c>
      <c r="AI212" s="326">
        <v>0.48</v>
      </c>
      <c r="AJ212" s="327"/>
      <c r="AK212" s="861" t="s">
        <v>189</v>
      </c>
      <c r="AL212" s="862"/>
      <c r="AM212" s="863" t="s">
        <v>563</v>
      </c>
      <c r="AN212" s="864"/>
      <c r="AO212" s="861" t="s">
        <v>189</v>
      </c>
      <c r="AP212" s="862"/>
      <c r="AQ212" s="443" t="s">
        <v>1427</v>
      </c>
      <c r="AR212" s="431" t="s">
        <v>587</v>
      </c>
      <c r="AS212" s="447" t="s">
        <v>1440</v>
      </c>
      <c r="AT212" s="448" t="s">
        <v>1430</v>
      </c>
      <c r="AU212" s="449" t="s">
        <v>1431</v>
      </c>
      <c r="AV212" s="248">
        <f t="shared" ref="AV212" si="962">+(IF(AND($AW212&gt;0,$AW212&lt;=0.2),0.2,(IF(AND($AW212&gt;0.2,$AW212&lt;=0.4),0.4,(IF(AND($AW212&gt;0.4,$AW212&lt;=0.6),0.6,(IF(AND($AW212&gt;0.6,$AW212&lt;=0.8),0.8,(IF($AW212&gt;0.8,1,""))))))))))</f>
        <v>0.4</v>
      </c>
      <c r="AW212" s="865">
        <f t="shared" ref="AW212" si="963">+MIN(AI212:AI216)</f>
        <v>0.20200000000000001</v>
      </c>
      <c r="AX212" s="868" t="str">
        <f t="shared" ref="AX212" si="964">+(IF($AV212=0.2,"MUY BAJA",(IF($AV212=0.4,"BAJA",(IF($AV212=0.6,"MEDIA",(IF($AV212=0.8,"ALTA",(IF($AV212=1,"MUY ALTA",""))))))))))</f>
        <v>BAJA</v>
      </c>
      <c r="AY212" s="871">
        <f t="shared" ref="AY212" si="965">+MIN(AJ212:AJ216)</f>
        <v>0.8</v>
      </c>
      <c r="AZ212" s="868" t="str">
        <f t="shared" ref="AZ212" si="966">+(IF($BC212=0.2,"MUY BAJA",(IF($BC212=0.4,"BAJA",(IF($BC212=0.6,"MEDIA",(IF($BC212=0.8,"ALTA",(IF($BC212=1,"MUY ALTA",""))))))))))</f>
        <v>ALTA</v>
      </c>
      <c r="BA212" s="874" t="str">
        <f t="shared" ref="BA212" si="967">IF($AV212="","",(CONCATENATE("R.RESIDUAL
",(IF(AND($AV212=0.2,$BC212=0.2),1,(IF(AND($AV212=0.2,$BC212=0.4),6,(IF(AND($AV212=0.2,$BC212=0.6),11,(IF(AND($AV212=0.2,$BC212=0.8),16,(IF(AND($AV212=0.2,$BC212=1),21,(IF(AND($AV212=0.4,$BC212=0.2),2,(IF(AND($AV212=0.4,$BC212=0.4),7,(IF(AND($AV212=0.4,$BC212=0.6),12,(IF(AND($AV212=0.4,$BC212=0.8),17,(IF(AND($AV212=0.4,$BC212=1),22,(IF(AND($AV212=0.6,$BC212=0.2),3,(IF(AND($AV212=0.6,$BC212=0.4),8,(IF(AND($AV212=0.6,$BC212=0.6),13,(IF(AND($AV212=0.6,$BC212=0.8),18,(IF(AND($AV212=0.6,$BC212=1),23,(IF(AND($AV212=0.8,$BC212=0.2),4,(IF(AND($AV212=0.8,$BC212=0.4),9,(IF(AND($AV212=0.8,$BC212=0.6),14,(IF(AND($AV212=0.8,$BC212=0.8),19,(IF(AND($AV212=0.8,$BC212=1),24,(IF(AND($AV212=1,$BC212=0.2),5,(IF(AND($AV212=1,$BC212=0.4),10,(IF(AND($AV212=1,$BC212=0.6),15,(IF(AND($AV212=1,$BC212=0.8),20,(IF(AND($AV212=1,$BC212=1),25,"")))))))))))))))))))))))))))))))))))))))))))))))))))))</f>
        <v>R.RESIDUAL
17</v>
      </c>
      <c r="BB212" s="877" t="s">
        <v>703</v>
      </c>
      <c r="BC212" s="248">
        <f t="shared" ref="BC212" si="968">+(IF(AND($AY212&gt;0,$AY212&lt;=0.2),0.2,(IF(AND($AY212&gt;0.2,$AY212&lt;=0.4),0.4,(IF(AND($AY212&gt;0.4,$AY212&lt;=0.6),0.6,(IF(AND($AY212&gt;0.6,$AY212&lt;=0.8),0.8,(IF($AY212&gt;0.8,1,""))))))))))</f>
        <v>0.8</v>
      </c>
      <c r="BD212" s="230">
        <f>+VLOOKUP($BA212,Listas!$F$112:$G$136,2,FALSE)</f>
        <v>17</v>
      </c>
      <c r="BE212" s="317">
        <v>1</v>
      </c>
      <c r="BF212" s="231" t="str">
        <f t="shared" ref="BF212" si="969">IF(ISERROR(IF(S212="R.INHERENTE
5","R. INHERENTE",(IF(BA212="R.RESIDUAL
5","R. RESIDUAL"," ")))),"",(IF(S212="R.INHERENTE
5","R. INHERENTE",(IF(BA212="R.RESIDUAL
5","R. RESIDUAL"," ")))))</f>
        <v xml:space="preserve"> </v>
      </c>
      <c r="BG212" s="232" t="str">
        <f t="shared" ref="BG212" si="970">IF(ISERROR(IF(S212="R.INHERENTE
10","R. INHERENTE",(IF(BA212="R.RESIDUAL
10","R. RESIDUAL"," ")))),"",(IF(S212="R.INHERENTE
10","R. INHERENTE",(IF(BA212="R.RESIDUAL
10","R. RESIDUAL"," ")))))</f>
        <v xml:space="preserve"> </v>
      </c>
      <c r="BH212" s="232" t="str">
        <f t="shared" ref="BH212" si="971">IF(ISERROR(IF(S212="R.INHERENTE
15","R. INHERENTE",(IF(BA212="R.RESIDUAL
15","R. RESIDUAL"," ")))),"",(IF(S212="R.INHERENTE
15","R. INHERENTE",(IF(BA212="R.RESIDUAL
15","R. RESIDUAL"," ")))))</f>
        <v xml:space="preserve"> </v>
      </c>
      <c r="BI212" s="232" t="str">
        <f t="shared" ref="BI212" si="972">IF(ISERROR(IF(S212="R.INHERENTE
20","R. INHERENTE",(IF(BA212="R.RESIDUAL
20","R. RESIDUAL"," ")))),"",(IF(S212="R.INHERENTE
20","R. INHERENTE",(IF(BA212="R.RESIDUAL
20","R. RESIDUAL"," ")))))</f>
        <v xml:space="preserve"> </v>
      </c>
      <c r="BJ212" s="233" t="str">
        <f t="shared" ref="BJ212" si="973">IF(ISERROR(IF(S212="R.INHERENTE
25","R. INHERENTE",(IF(BA212="R.RESIDUAL
25","R. RESIDUAL"," ")))),"",(IF(S212="R.INHERENTE
25","R. INHERENTE",(IF(BA212="R.RESIDUAL
25","R. RESIDUAL"," ")))))</f>
        <v xml:space="preserve"> </v>
      </c>
      <c r="BK212" s="234"/>
      <c r="BL212" s="847" t="s">
        <v>1432</v>
      </c>
      <c r="BM212" s="850" t="s">
        <v>1431</v>
      </c>
      <c r="BN212" s="881">
        <v>45046</v>
      </c>
      <c r="BO212" s="881">
        <v>45290</v>
      </c>
      <c r="BP212" s="884" t="s">
        <v>587</v>
      </c>
      <c r="BQ212" s="844" t="s">
        <v>648</v>
      </c>
      <c r="BR212" s="314"/>
      <c r="BS212" s="847" t="s">
        <v>1446</v>
      </c>
      <c r="BT212" s="850" t="s">
        <v>1430</v>
      </c>
      <c r="BU212" s="853" t="s">
        <v>1447</v>
      </c>
      <c r="BV212" s="229"/>
      <c r="BW212" s="1764" t="s">
        <v>2325</v>
      </c>
      <c r="BX212" s="1765" t="s">
        <v>2326</v>
      </c>
      <c r="BY212" s="1766" t="s">
        <v>2327</v>
      </c>
      <c r="BZ212" s="833"/>
      <c r="CA212" s="833" t="s">
        <v>189</v>
      </c>
      <c r="CB212" s="833" t="s">
        <v>189</v>
      </c>
      <c r="CC212" s="833" t="s">
        <v>189</v>
      </c>
      <c r="CD212" s="833"/>
      <c r="CE212" s="833" t="s">
        <v>189</v>
      </c>
      <c r="CF212" s="833" t="s">
        <v>189</v>
      </c>
      <c r="CG212" s="833" t="s">
        <v>189</v>
      </c>
      <c r="CH212" s="833"/>
      <c r="CI212" s="833" t="s">
        <v>39</v>
      </c>
      <c r="CJ212" s="833" t="s">
        <v>39</v>
      </c>
      <c r="CK212" s="833" t="s">
        <v>39</v>
      </c>
      <c r="CL212" s="833"/>
      <c r="CM212" s="833" t="s">
        <v>189</v>
      </c>
      <c r="CN212" s="833" t="s">
        <v>189</v>
      </c>
      <c r="CO212" s="833" t="s">
        <v>189</v>
      </c>
      <c r="CP212" s="833"/>
      <c r="CQ212" s="1773" t="s">
        <v>2328</v>
      </c>
      <c r="CR212" s="249"/>
      <c r="CS212" s="1764" t="s">
        <v>2325</v>
      </c>
      <c r="CT212" s="1765" t="s">
        <v>2326</v>
      </c>
      <c r="CU212" s="1766" t="s">
        <v>2327</v>
      </c>
      <c r="CV212" s="1780"/>
      <c r="CW212" s="1781" t="s">
        <v>39</v>
      </c>
      <c r="CX212" s="1782"/>
      <c r="CY212" s="1781"/>
      <c r="CZ212" s="1782"/>
      <c r="DA212" s="1780" t="s">
        <v>189</v>
      </c>
      <c r="DB212" s="1780" t="s">
        <v>189</v>
      </c>
      <c r="DC212" s="1780" t="s">
        <v>189</v>
      </c>
      <c r="DD212" s="1780"/>
      <c r="DE212" s="1780" t="s">
        <v>189</v>
      </c>
      <c r="DF212" s="1780" t="s">
        <v>189</v>
      </c>
      <c r="DG212" s="1780" t="s">
        <v>189</v>
      </c>
      <c r="DH212" s="1780"/>
      <c r="DI212" s="1780" t="s">
        <v>39</v>
      </c>
      <c r="DJ212" s="1780" t="s">
        <v>39</v>
      </c>
      <c r="DK212" s="1780" t="s">
        <v>39</v>
      </c>
      <c r="DL212" s="1780"/>
      <c r="DM212" s="1780" t="s">
        <v>189</v>
      </c>
      <c r="DN212" s="1780" t="s">
        <v>189</v>
      </c>
      <c r="DO212" s="1780" t="s">
        <v>189</v>
      </c>
      <c r="DP212" s="1780"/>
      <c r="DQ212" s="1773" t="s">
        <v>2334</v>
      </c>
      <c r="DR212" s="246"/>
      <c r="DS212" s="417"/>
      <c r="DT212" s="418"/>
      <c r="DU212" s="418"/>
      <c r="DV212" s="419"/>
    </row>
    <row r="213" spans="2:126" ht="48.75" customHeight="1" x14ac:dyDescent="0.25">
      <c r="B213" s="1290"/>
      <c r="C213" s="890"/>
      <c r="D213" s="893"/>
      <c r="E213" s="966"/>
      <c r="F213" s="969"/>
      <c r="G213" s="972"/>
      <c r="H213" s="975"/>
      <c r="I213" s="434"/>
      <c r="J213" s="978"/>
      <c r="K213" s="981"/>
      <c r="L213" s="984"/>
      <c r="M213" s="228"/>
      <c r="N213" s="987"/>
      <c r="O213" s="990"/>
      <c r="P213" s="993"/>
      <c r="Q213" s="996"/>
      <c r="R213" s="993"/>
      <c r="S213" s="999"/>
      <c r="T213" s="228"/>
      <c r="U213" s="457" t="s">
        <v>1425</v>
      </c>
      <c r="V213" s="439" t="s">
        <v>702</v>
      </c>
      <c r="W213" s="439"/>
      <c r="X213" s="825">
        <v>25</v>
      </c>
      <c r="Y213" s="826"/>
      <c r="Z213" s="825"/>
      <c r="AA213" s="826"/>
      <c r="AB213" s="825"/>
      <c r="AC213" s="826"/>
      <c r="AD213" s="825"/>
      <c r="AE213" s="826"/>
      <c r="AF213" s="825">
        <v>15</v>
      </c>
      <c r="AG213" s="826"/>
      <c r="AH213" s="330">
        <f t="shared" si="961"/>
        <v>40</v>
      </c>
      <c r="AI213" s="322">
        <v>0.28799999999999998</v>
      </c>
      <c r="AJ213" s="323"/>
      <c r="AK213" s="827" t="s">
        <v>39</v>
      </c>
      <c r="AL213" s="828"/>
      <c r="AM213" s="829" t="s">
        <v>563</v>
      </c>
      <c r="AN213" s="830"/>
      <c r="AO213" s="827" t="s">
        <v>189</v>
      </c>
      <c r="AP213" s="828"/>
      <c r="AQ213" s="444" t="s">
        <v>1428</v>
      </c>
      <c r="AR213" s="432" t="s">
        <v>587</v>
      </c>
      <c r="AS213" s="450" t="s">
        <v>1441</v>
      </c>
      <c r="AT213" s="451" t="s">
        <v>1430</v>
      </c>
      <c r="AU213" s="452" t="s">
        <v>1431</v>
      </c>
      <c r="AV213" s="230"/>
      <c r="AW213" s="866"/>
      <c r="AX213" s="869"/>
      <c r="AY213" s="872"/>
      <c r="AZ213" s="869"/>
      <c r="BA213" s="875"/>
      <c r="BB213" s="878"/>
      <c r="BD213" s="235"/>
      <c r="BE213" s="317">
        <v>0.8</v>
      </c>
      <c r="BF213" s="236" t="str">
        <f t="shared" ref="BF213" si="974">IF(ISERROR(IF(S212="R.INHERENTE
4","R. INHERENTE",(IF(BA212="R.RESIDUAL
4","R. RESIDUAL"," ")))),"",(IF(S212="R.INHERENTE
4","R. INHERENTE",(IF(BA212="R.RESIDUAL
4","R. RESIDUAL"," ")))))</f>
        <v xml:space="preserve"> </v>
      </c>
      <c r="BG213" s="237" t="str">
        <f t="shared" ref="BG213" si="975">IF(ISERROR(IF(S212="R.INHERENTE
9","R. INHERENTE",(IF(BA212="R.RESIDUAL
9","R. RESIDUAL"," ")))),"",(IF(S212="R.INHERENTE
9","R. INHERENTE",(IF(BA212="R.RESIDUAL
9","R. RESIDUAL"," ")))))</f>
        <v xml:space="preserve"> </v>
      </c>
      <c r="BH213" s="238" t="str">
        <f t="shared" ref="BH213" si="976">IF(ISERROR(IF(S212="R.INHERENTE
14","R. INHERENTE",(IF(BA212="R.RESIDUAL
14","R. RESIDUAL"," ")))),"",(IF(S212="R.INHERENTE
14","R. INHERENTE",(IF(BA212="R.RESIDUAL
14","R. RESIDUAL"," ")))))</f>
        <v xml:space="preserve"> </v>
      </c>
      <c r="BI213" s="238" t="str">
        <f t="shared" ref="BI213" si="977">IF(ISERROR(IF(S212="R.INHERENTE
19","R. INHERENTE",(IF(BA212="R.RESIDUAL
19","R. RESIDUAL"," ")))),"",(IF(S212="R.INHERENTE
19","R. INHERENTE",(IF(BA212="R.RESIDUAL
19","R. RESIDUAL"," ")))))</f>
        <v>R. INHERENTE</v>
      </c>
      <c r="BJ213" s="239" t="str">
        <f t="shared" ref="BJ213" si="978">IF(ISERROR(IF(S212="R.INHERENTE
24","R. INHERENTE",(IF(BA212="R.RESIDUAL
24","R. RESIDUAL"," ")))),"",(IF(S212="R.INHERENTE
24","R. INHERENTE",(IF(BA212="R.RESIDUAL
24","R. RESIDUAL"," ")))))</f>
        <v xml:space="preserve"> </v>
      </c>
      <c r="BK213" s="234"/>
      <c r="BL213" s="961"/>
      <c r="BM213" s="882"/>
      <c r="BN213" s="882"/>
      <c r="BO213" s="882"/>
      <c r="BP213" s="963"/>
      <c r="BQ213" s="845"/>
      <c r="BR213" s="314"/>
      <c r="BS213" s="961"/>
      <c r="BT213" s="882"/>
      <c r="BU213" s="854"/>
      <c r="BV213" s="229"/>
      <c r="BW213" s="1767"/>
      <c r="BX213" s="1768"/>
      <c r="BY213" s="1769"/>
      <c r="BZ213" s="820"/>
      <c r="CA213" s="820"/>
      <c r="CB213" s="820"/>
      <c r="CC213" s="820"/>
      <c r="CD213" s="820"/>
      <c r="CE213" s="820"/>
      <c r="CF213" s="820"/>
      <c r="CG213" s="820"/>
      <c r="CH213" s="820"/>
      <c r="CI213" s="820"/>
      <c r="CJ213" s="820"/>
      <c r="CK213" s="820"/>
      <c r="CL213" s="820"/>
      <c r="CM213" s="820"/>
      <c r="CN213" s="820"/>
      <c r="CO213" s="820"/>
      <c r="CP213" s="820"/>
      <c r="CQ213" s="1774"/>
      <c r="CR213" s="249"/>
      <c r="CS213" s="1767"/>
      <c r="CT213" s="1768"/>
      <c r="CU213" s="1769"/>
      <c r="CV213" s="1010"/>
      <c r="CW213" s="960"/>
      <c r="CX213" s="959"/>
      <c r="CY213" s="960"/>
      <c r="CZ213" s="959"/>
      <c r="DA213" s="1010"/>
      <c r="DB213" s="1010"/>
      <c r="DC213" s="1010"/>
      <c r="DD213" s="1010"/>
      <c r="DE213" s="1010"/>
      <c r="DF213" s="1010"/>
      <c r="DG213" s="1010"/>
      <c r="DH213" s="1010"/>
      <c r="DI213" s="1010"/>
      <c r="DJ213" s="1010"/>
      <c r="DK213" s="1010"/>
      <c r="DL213" s="1010"/>
      <c r="DM213" s="1010"/>
      <c r="DN213" s="1010"/>
      <c r="DO213" s="1010"/>
      <c r="DP213" s="1010"/>
      <c r="DQ213" s="1774"/>
      <c r="DR213" s="246"/>
      <c r="DS213" s="420"/>
      <c r="DT213" s="421"/>
      <c r="DU213" s="421"/>
      <c r="DV213" s="422"/>
    </row>
    <row r="214" spans="2:126" ht="48.75" customHeight="1" x14ac:dyDescent="0.25">
      <c r="B214" s="1290"/>
      <c r="C214" s="890"/>
      <c r="D214" s="893"/>
      <c r="E214" s="966"/>
      <c r="F214" s="969"/>
      <c r="G214" s="972"/>
      <c r="H214" s="975"/>
      <c r="I214" s="434"/>
      <c r="J214" s="978"/>
      <c r="K214" s="981"/>
      <c r="L214" s="984"/>
      <c r="M214" s="228"/>
      <c r="N214" s="987"/>
      <c r="O214" s="990"/>
      <c r="P214" s="993"/>
      <c r="Q214" s="996"/>
      <c r="R214" s="993"/>
      <c r="S214" s="999"/>
      <c r="T214" s="228"/>
      <c r="U214" s="438" t="s">
        <v>1426</v>
      </c>
      <c r="V214" s="439" t="s">
        <v>702</v>
      </c>
      <c r="W214" s="439"/>
      <c r="X214" s="825"/>
      <c r="Y214" s="826"/>
      <c r="Z214" s="825">
        <v>15</v>
      </c>
      <c r="AA214" s="826"/>
      <c r="AB214" s="825"/>
      <c r="AC214" s="826"/>
      <c r="AD214" s="825"/>
      <c r="AE214" s="826"/>
      <c r="AF214" s="825">
        <v>15</v>
      </c>
      <c r="AG214" s="826"/>
      <c r="AH214" s="330">
        <f t="shared" si="961"/>
        <v>30</v>
      </c>
      <c r="AI214" s="322">
        <v>0.20200000000000001</v>
      </c>
      <c r="AJ214" s="323"/>
      <c r="AK214" s="827" t="s">
        <v>39</v>
      </c>
      <c r="AL214" s="828"/>
      <c r="AM214" s="829" t="s">
        <v>563</v>
      </c>
      <c r="AN214" s="830"/>
      <c r="AO214" s="827" t="s">
        <v>189</v>
      </c>
      <c r="AP214" s="828"/>
      <c r="AQ214" s="444" t="s">
        <v>1429</v>
      </c>
      <c r="AR214" s="432" t="s">
        <v>587</v>
      </c>
      <c r="AS214" s="450" t="s">
        <v>1442</v>
      </c>
      <c r="AT214" s="451" t="s">
        <v>1430</v>
      </c>
      <c r="AU214" s="452" t="s">
        <v>1431</v>
      </c>
      <c r="AV214" s="230"/>
      <c r="AW214" s="866"/>
      <c r="AX214" s="869"/>
      <c r="AY214" s="872"/>
      <c r="AZ214" s="869"/>
      <c r="BA214" s="875"/>
      <c r="BB214" s="878"/>
      <c r="BD214" s="235"/>
      <c r="BE214" s="317">
        <v>0.60000000000000009</v>
      </c>
      <c r="BF214" s="236" t="str">
        <f t="shared" ref="BF214" si="979">IF(ISERROR(IF(S212="R.INHERENTE
3","R. INHERENTE",(IF(BA212="R.RESIDUAL
3","R. RESIDUAL"," ")))),"",(IF(S212="R.INHERENTE
3","R. INHERENTE",(IF(BA212="R.RESIDUAL
3","R. RESIDUAL"," ")))))</f>
        <v xml:space="preserve"> </v>
      </c>
      <c r="BG214" s="237" t="str">
        <f t="shared" ref="BG214" si="980">IF(ISERROR(IF(S212="R.INHERENTE
8","R. INHERENTE",(IF(BA212="R.RESIDUAL
8","R. RESIDUAL"," ")))),"",(IF(S212="R.INHERENTE
8","R. INHERENTE",(IF(BA212="R.RESIDUAL
8","R. RESIDUAL"," ")))))</f>
        <v xml:space="preserve"> </v>
      </c>
      <c r="BH214" s="237" t="str">
        <f t="shared" ref="BH214" si="981">IF(ISERROR(IF(S212="R.INHERENTE
13","R. INHERENTE",(IF(BA212="R.RESIDUAL
13","R. RESIDUAL"," ")))),"",(IF(S212="R.INHERENTE
13","R. INHERENTE",(IF(BA212="R.RESIDUAL
13","R. RESIDUAL"," ")))))</f>
        <v xml:space="preserve"> </v>
      </c>
      <c r="BI214" s="238" t="str">
        <f t="shared" ref="BI214" si="982">IF(ISERROR(IF(S212="R.INHERENTE
18","R. INHERENTE",(IF(BA212="R.RESIDUAL
18","R. RESIDUAL"," ")))),"",(IF(S212="R.INHERENTE
18","R. INHERENTE",(IF(BA212="R.RESIDUAL
18","R. RESIDUAL"," ")))))</f>
        <v xml:space="preserve"> </v>
      </c>
      <c r="BJ214" s="239" t="str">
        <f t="shared" ref="BJ214" si="983">IF(ISERROR(IF(S212="R.INHERENTE
23","R. INHERENTE",(IF(BA212="R.RESIDUAL
23","R. RESIDUAL"," ")))),"",(IF(S212="R.INHERENTE
23","R. INHERENTE",(IF(BA212="R.RESIDUAL
23","R. RESIDUAL"," ")))))</f>
        <v xml:space="preserve"> </v>
      </c>
      <c r="BK214" s="234"/>
      <c r="BL214" s="961"/>
      <c r="BM214" s="882"/>
      <c r="BN214" s="882"/>
      <c r="BO214" s="882"/>
      <c r="BP214" s="963"/>
      <c r="BQ214" s="845"/>
      <c r="BR214" s="314"/>
      <c r="BS214" s="961"/>
      <c r="BT214" s="882"/>
      <c r="BU214" s="854"/>
      <c r="BV214" s="229"/>
      <c r="BW214" s="1767"/>
      <c r="BX214" s="1768"/>
      <c r="BY214" s="1769"/>
      <c r="BZ214" s="820"/>
      <c r="CA214" s="820"/>
      <c r="CB214" s="820"/>
      <c r="CC214" s="820"/>
      <c r="CD214" s="820"/>
      <c r="CE214" s="820"/>
      <c r="CF214" s="820"/>
      <c r="CG214" s="820"/>
      <c r="CH214" s="820"/>
      <c r="CI214" s="820"/>
      <c r="CJ214" s="820"/>
      <c r="CK214" s="820"/>
      <c r="CL214" s="820"/>
      <c r="CM214" s="820"/>
      <c r="CN214" s="820"/>
      <c r="CO214" s="820"/>
      <c r="CP214" s="820"/>
      <c r="CQ214" s="1774"/>
      <c r="CR214" s="249"/>
      <c r="CS214" s="1767"/>
      <c r="CT214" s="1768"/>
      <c r="CU214" s="1769"/>
      <c r="CV214" s="1010"/>
      <c r="CW214" s="960"/>
      <c r="CX214" s="959"/>
      <c r="CY214" s="960"/>
      <c r="CZ214" s="959"/>
      <c r="DA214" s="1010"/>
      <c r="DB214" s="1010"/>
      <c r="DC214" s="1010"/>
      <c r="DD214" s="1010"/>
      <c r="DE214" s="1010"/>
      <c r="DF214" s="1010"/>
      <c r="DG214" s="1010"/>
      <c r="DH214" s="1010"/>
      <c r="DI214" s="1010"/>
      <c r="DJ214" s="1010"/>
      <c r="DK214" s="1010"/>
      <c r="DL214" s="1010"/>
      <c r="DM214" s="1010"/>
      <c r="DN214" s="1010"/>
      <c r="DO214" s="1010"/>
      <c r="DP214" s="1010"/>
      <c r="DQ214" s="1774"/>
      <c r="DR214" s="246"/>
      <c r="DS214" s="420"/>
      <c r="DT214" s="421"/>
      <c r="DU214" s="421"/>
      <c r="DV214" s="422"/>
    </row>
    <row r="215" spans="2:126" ht="48.75" customHeight="1" x14ac:dyDescent="0.25">
      <c r="B215" s="1290"/>
      <c r="C215" s="890"/>
      <c r="D215" s="893"/>
      <c r="E215" s="966"/>
      <c r="F215" s="969"/>
      <c r="G215" s="972"/>
      <c r="H215" s="975"/>
      <c r="I215" s="434"/>
      <c r="J215" s="978"/>
      <c r="K215" s="981"/>
      <c r="L215" s="984"/>
      <c r="M215" s="228"/>
      <c r="N215" s="987"/>
      <c r="O215" s="990"/>
      <c r="P215" s="993"/>
      <c r="Q215" s="996"/>
      <c r="R215" s="993"/>
      <c r="S215" s="999"/>
      <c r="T215" s="228"/>
      <c r="U215" s="440"/>
      <c r="V215" s="439"/>
      <c r="W215" s="439"/>
      <c r="X215" s="825"/>
      <c r="Y215" s="826"/>
      <c r="Z215" s="825"/>
      <c r="AA215" s="826"/>
      <c r="AB215" s="825"/>
      <c r="AC215" s="826"/>
      <c r="AD215" s="825"/>
      <c r="AE215" s="826"/>
      <c r="AF215" s="825"/>
      <c r="AG215" s="826"/>
      <c r="AH215" s="330">
        <f t="shared" si="961"/>
        <v>0</v>
      </c>
      <c r="AI215" s="322"/>
      <c r="AJ215" s="323">
        <v>0.8</v>
      </c>
      <c r="AK215" s="827"/>
      <c r="AL215" s="828"/>
      <c r="AM215" s="829"/>
      <c r="AN215" s="830"/>
      <c r="AO215" s="827"/>
      <c r="AP215" s="828"/>
      <c r="AQ215" s="444"/>
      <c r="AR215" s="432"/>
      <c r="AS215" s="450"/>
      <c r="AT215" s="451"/>
      <c r="AU215" s="452"/>
      <c r="AV215" s="230"/>
      <c r="AW215" s="866"/>
      <c r="AX215" s="869"/>
      <c r="AY215" s="872"/>
      <c r="AZ215" s="869"/>
      <c r="BA215" s="875"/>
      <c r="BB215" s="878"/>
      <c r="BD215" s="235"/>
      <c r="BE215" s="317">
        <v>0.4</v>
      </c>
      <c r="BF215" s="240" t="str">
        <f t="shared" ref="BF215" si="984">IF(ISERROR(IF(S212="R.INHERENTE
2","R. INHERENTE",(IF(BA212="R.RESIDUAL
2","R. RESIDUAL"," ")))),"",(IF(S212="R.INHERENTE
2","R. INHERENTE",(IF(BA212="R.RESIDUAL
2","R. RESIDUAL"," ")))))</f>
        <v xml:space="preserve"> </v>
      </c>
      <c r="BG215" s="237" t="str">
        <f t="shared" ref="BG215" si="985">IF(ISERROR(IF(S212="R.INHERENTE
7","R. INHERENTE",(IF(BA212="R.RESIDUAL
7","R. RESIDUAL"," ")))),"",(IF(S212="R.INHERENTE
7","R. INHERENTE",(IF(BA212="R.RESIDUAL
7","R. RESIDUAL"," ")))))</f>
        <v xml:space="preserve"> </v>
      </c>
      <c r="BH215" s="237" t="str">
        <f t="shared" ref="BH215" si="986">IF(ISERROR(IF(S212="R.INHERENTE
12","R. INHERENTE",(IF(BA212="R.RESIDUAL
12","R. RESIDUAL"," ")))),"",(IF(S212="R.INHERENTE
12","R. INHERENTE",(IF(BA212="R.RESIDUAL
12","R. RESIDUAL"," ")))))</f>
        <v xml:space="preserve"> </v>
      </c>
      <c r="BI215" s="238" t="str">
        <f t="shared" ref="BI215" si="987">IF(ISERROR(IF(S212="R.INHERENTE
17","R. INHERENTE",(IF(BA212="R.RESIDUAL
17","R. RESIDUAL"," ")))),"",(IF(S212="R.INHERENTE
17","R. INHERENTE",(IF(BA212="R.RESIDUAL
17","R. RESIDUAL"," ")))))</f>
        <v>R. RESIDUAL</v>
      </c>
      <c r="BJ215" s="239" t="str">
        <f t="shared" ref="BJ215" si="988">IF(ISERROR(IF(S212="R.INHERENTE
22","R. INHERENTE",(IF(BA212="R.RESIDUAL
22","R. RESIDUAL"," ")))),"",(IF(S212="R.INHERENTE
22","R. INHERENTE",(IF(BA212="R.RESIDUAL
22","R. RESIDUAL"," ")))))</f>
        <v xml:space="preserve"> </v>
      </c>
      <c r="BK215" s="234"/>
      <c r="BL215" s="961"/>
      <c r="BM215" s="882"/>
      <c r="BN215" s="882"/>
      <c r="BO215" s="882"/>
      <c r="BP215" s="963"/>
      <c r="BQ215" s="845"/>
      <c r="BR215" s="314"/>
      <c r="BS215" s="961"/>
      <c r="BT215" s="882"/>
      <c r="BU215" s="854"/>
      <c r="BV215" s="229"/>
      <c r="BW215" s="1767"/>
      <c r="BX215" s="1768"/>
      <c r="BY215" s="1769"/>
      <c r="BZ215" s="820"/>
      <c r="CA215" s="820"/>
      <c r="CB215" s="820"/>
      <c r="CC215" s="820"/>
      <c r="CD215" s="820"/>
      <c r="CE215" s="820"/>
      <c r="CF215" s="820"/>
      <c r="CG215" s="820"/>
      <c r="CH215" s="820"/>
      <c r="CI215" s="820"/>
      <c r="CJ215" s="820"/>
      <c r="CK215" s="820"/>
      <c r="CL215" s="820"/>
      <c r="CM215" s="820"/>
      <c r="CN215" s="820"/>
      <c r="CO215" s="820"/>
      <c r="CP215" s="820"/>
      <c r="CQ215" s="1774"/>
      <c r="CR215" s="249"/>
      <c r="CS215" s="1767"/>
      <c r="CT215" s="1768"/>
      <c r="CU215" s="1769"/>
      <c r="CV215" s="1010"/>
      <c r="CW215" s="960"/>
      <c r="CX215" s="959"/>
      <c r="CY215" s="960"/>
      <c r="CZ215" s="959"/>
      <c r="DA215" s="1010"/>
      <c r="DB215" s="1010"/>
      <c r="DC215" s="1010"/>
      <c r="DD215" s="1010"/>
      <c r="DE215" s="1010"/>
      <c r="DF215" s="1010"/>
      <c r="DG215" s="1010"/>
      <c r="DH215" s="1010"/>
      <c r="DI215" s="1010"/>
      <c r="DJ215" s="1010"/>
      <c r="DK215" s="1010"/>
      <c r="DL215" s="1010"/>
      <c r="DM215" s="1010"/>
      <c r="DN215" s="1010"/>
      <c r="DO215" s="1010"/>
      <c r="DP215" s="1010"/>
      <c r="DQ215" s="1774"/>
      <c r="DR215" s="246"/>
      <c r="DS215" s="420"/>
      <c r="DT215" s="421"/>
      <c r="DU215" s="421"/>
      <c r="DV215" s="422"/>
    </row>
    <row r="216" spans="2:126" ht="48.75" customHeight="1" thickBot="1" x14ac:dyDescent="0.3">
      <c r="B216" s="1291"/>
      <c r="C216" s="891"/>
      <c r="D216" s="894"/>
      <c r="E216" s="967"/>
      <c r="F216" s="970"/>
      <c r="G216" s="973"/>
      <c r="H216" s="976"/>
      <c r="I216" s="435"/>
      <c r="J216" s="979"/>
      <c r="K216" s="982"/>
      <c r="L216" s="985"/>
      <c r="M216" s="228"/>
      <c r="N216" s="988"/>
      <c r="O216" s="991"/>
      <c r="P216" s="994"/>
      <c r="Q216" s="997"/>
      <c r="R216" s="994"/>
      <c r="S216" s="1000"/>
      <c r="T216" s="228"/>
      <c r="U216" s="441"/>
      <c r="V216" s="442"/>
      <c r="W216" s="442"/>
      <c r="X216" s="831"/>
      <c r="Y216" s="832"/>
      <c r="Z216" s="831"/>
      <c r="AA216" s="832"/>
      <c r="AB216" s="831"/>
      <c r="AC216" s="832"/>
      <c r="AD216" s="831"/>
      <c r="AE216" s="832"/>
      <c r="AF216" s="831"/>
      <c r="AG216" s="832"/>
      <c r="AH216" s="331">
        <f t="shared" si="961"/>
        <v>0</v>
      </c>
      <c r="AI216" s="324"/>
      <c r="AJ216" s="325"/>
      <c r="AK216" s="885"/>
      <c r="AL216" s="886"/>
      <c r="AM216" s="887"/>
      <c r="AN216" s="888"/>
      <c r="AO216" s="885"/>
      <c r="AP216" s="886"/>
      <c r="AQ216" s="445"/>
      <c r="AR216" s="472"/>
      <c r="AS216" s="453"/>
      <c r="AT216" s="454"/>
      <c r="AU216" s="455"/>
      <c r="AV216" s="230"/>
      <c r="AW216" s="867"/>
      <c r="AX216" s="870"/>
      <c r="AY216" s="873"/>
      <c r="AZ216" s="870"/>
      <c r="BA216" s="876"/>
      <c r="BB216" s="879"/>
      <c r="BD216" s="235"/>
      <c r="BE216" s="318">
        <v>0.2</v>
      </c>
      <c r="BF216" s="241" t="str">
        <f t="shared" ref="BF216" si="989">IF(ISERROR(IF(S212="R.INHERENTE
1","R. INHERENTE",(IF(BA212="R.RESIDUAL
1","R. RESIDUAL"," ")))),"",(IF(S212="R.INHERENTE
1","R. INHERENTE",(IF(BA212="R.RESIDUAL
1","R. RESIDUAL"," ")))))</f>
        <v xml:space="preserve"> </v>
      </c>
      <c r="BG216" s="242" t="str">
        <f t="shared" ref="BG216" si="990">IF(ISERROR(IF(S212="R.INHERENTE
6","R. INHERENTE",(IF(BA212="R.RESIDUAL
6","R. RESIDUAL"," ")))),"",(IF(S212="R.INHERENTE
6","R. INHERENTE",(IF(BA212="R.RESIDUAL
6","R. RESIDUAL"," ")))))</f>
        <v xml:space="preserve"> </v>
      </c>
      <c r="BH216" s="243" t="str">
        <f t="shared" ref="BH216" si="991">IF(ISERROR(IF(S212="R.INHERENTE
11","R. INHERENTE",(IF(BA212="R.RESIDUAL
11","R. RESIDUAL"," ")))),"",(IF(S212="R.INHERENTE
11","R. INHERENTE",(IF(BA212="R.RESIDUAL
11","R. RESIDUAL"," ")))))</f>
        <v xml:space="preserve"> </v>
      </c>
      <c r="BI216" s="244" t="str">
        <f t="shared" ref="BI216" si="992">IF(ISERROR(IF(S212="R.INHERENTE
16","R. INHERENTE",(IF(BA212="R.RESIDUAL
16","R. RESIDUAL"," ")))),"",(IF(S212="R.INHERENTE
16","R. INHERENTE",(IF(BA212="R.RESIDUAL
16","R. RESIDUAL"," ")))))</f>
        <v xml:space="preserve"> </v>
      </c>
      <c r="BJ216" s="245" t="str">
        <f t="shared" ref="BJ216" si="993">IF(ISERROR(IF(S212="R.INHERENTE
21","R. INHERENTE",(IF(BA212="R.RESIDUAL
21","R. RESIDUAL"," ")))),"",(IF(S212="R.INHERENTE
21","R. INHERENTE",(IF(BA212="R.RESIDUAL
21","R. RESIDUAL"," ")))))</f>
        <v xml:space="preserve"> </v>
      </c>
      <c r="BK216" s="234"/>
      <c r="BL216" s="962"/>
      <c r="BM216" s="883"/>
      <c r="BN216" s="883"/>
      <c r="BO216" s="883"/>
      <c r="BP216" s="964"/>
      <c r="BQ216" s="846"/>
      <c r="BR216" s="314"/>
      <c r="BS216" s="962"/>
      <c r="BT216" s="883"/>
      <c r="BU216" s="855"/>
      <c r="BV216" s="229"/>
      <c r="BW216" s="1770"/>
      <c r="BX216" s="1771"/>
      <c r="BY216" s="1772"/>
      <c r="BZ216" s="834"/>
      <c r="CA216" s="834"/>
      <c r="CB216" s="834"/>
      <c r="CC216" s="834"/>
      <c r="CD216" s="834"/>
      <c r="CE216" s="834"/>
      <c r="CF216" s="834"/>
      <c r="CG216" s="834"/>
      <c r="CH216" s="834"/>
      <c r="CI216" s="834"/>
      <c r="CJ216" s="834"/>
      <c r="CK216" s="834"/>
      <c r="CL216" s="834"/>
      <c r="CM216" s="834"/>
      <c r="CN216" s="834"/>
      <c r="CO216" s="834"/>
      <c r="CP216" s="834"/>
      <c r="CQ216" s="1775"/>
      <c r="CR216" s="249"/>
      <c r="CS216" s="1770"/>
      <c r="CT216" s="1771"/>
      <c r="CU216" s="1772"/>
      <c r="CV216" s="1783"/>
      <c r="CW216" s="1784"/>
      <c r="CX216" s="1785"/>
      <c r="CY216" s="1784"/>
      <c r="CZ216" s="1785"/>
      <c r="DA216" s="1783"/>
      <c r="DB216" s="1783"/>
      <c r="DC216" s="1783"/>
      <c r="DD216" s="1783"/>
      <c r="DE216" s="1783"/>
      <c r="DF216" s="1783"/>
      <c r="DG216" s="1783"/>
      <c r="DH216" s="1783"/>
      <c r="DI216" s="1783"/>
      <c r="DJ216" s="1783"/>
      <c r="DK216" s="1783"/>
      <c r="DL216" s="1783"/>
      <c r="DM216" s="1783"/>
      <c r="DN216" s="1783"/>
      <c r="DO216" s="1783"/>
      <c r="DP216" s="1783"/>
      <c r="DQ216" s="1775"/>
      <c r="DR216" s="246"/>
      <c r="DS216" s="423"/>
      <c r="DT216" s="424"/>
      <c r="DU216" s="424"/>
      <c r="DV216" s="425"/>
    </row>
    <row r="217" spans="2:126" ht="18" customHeight="1" thickBot="1" x14ac:dyDescent="0.3">
      <c r="BF217" s="328">
        <v>0.2</v>
      </c>
      <c r="BG217" s="329">
        <v>0.4</v>
      </c>
      <c r="BH217" s="329">
        <v>0.60000000000000009</v>
      </c>
      <c r="BI217" s="329">
        <v>0.8</v>
      </c>
      <c r="BJ217" s="329">
        <v>1</v>
      </c>
    </row>
    <row r="218" spans="2:126" ht="48.75" customHeight="1" x14ac:dyDescent="0.25">
      <c r="B218" s="1289" t="s">
        <v>1841</v>
      </c>
      <c r="C218" s="889">
        <v>34</v>
      </c>
      <c r="D218" s="892" t="s">
        <v>949</v>
      </c>
      <c r="E218" s="895" t="s">
        <v>969</v>
      </c>
      <c r="F218" s="898" t="s">
        <v>987</v>
      </c>
      <c r="G218" s="899" t="s">
        <v>1064</v>
      </c>
      <c r="H218" s="930" t="s">
        <v>2276</v>
      </c>
      <c r="I218" s="433" t="s">
        <v>2275</v>
      </c>
      <c r="J218" s="903" t="str">
        <f>IF(G218="","",(CONCATENATE("Posibilidad de afectación ",G218," ",H218," ",I218," ",I219," ",I220," ",I221," ",I222)))</f>
        <v xml:space="preserve">Posibilidad de afectación reputacional y económica por demandas y sanciones en los sobrecostos e interposición de manifestaciones de los pacientes atendidos inicialmente en el servicio de urgencias,  debido a la adherencia de los colaboradores con perfil de médico o enfermeria a la clasificación de Triage 2 que desarrollan actividades en este servicio.    </v>
      </c>
      <c r="K218" s="906" t="s">
        <v>268</v>
      </c>
      <c r="L218" s="907" t="s">
        <v>775</v>
      </c>
      <c r="M218" s="228"/>
      <c r="N218" s="910" t="s">
        <v>614</v>
      </c>
      <c r="O218" s="913">
        <f>IF(ISERROR(VLOOKUP($N218,Listas!$E$20:$F$24,2,FALSE)),"",(VLOOKUP($N218,Listas!$E$20:$F$24,2,FALSE)))</f>
        <v>1</v>
      </c>
      <c r="P218" s="914" t="str">
        <f>IF(ISERROR(VLOOKUP($O218,Listas!$E$3:$F$7,2,FALSE)),"",(VLOOKUP($O218,Listas!$E$3:$F$7,2,FALSE)))</f>
        <v xml:space="preserve">MUY ALTA </v>
      </c>
      <c r="Q218" s="915" t="s">
        <v>568</v>
      </c>
      <c r="R218" s="914">
        <f>IF(ISERROR(VLOOKUP($Q218,Listas!$E$28:$F$35,2,FALSE)),"",(VLOOKUP($Q218,Listas!$E$28:$F$35,2,FALSE)))</f>
        <v>1</v>
      </c>
      <c r="S218" s="916" t="str">
        <f t="shared" ref="S218" si="994">IF(O218="","",(CONCATENATE("R.INHERENTE
",(IF(AND($O218=0.2,$R218=0.2),1,(IF(AND($O218=0.2,$R218=0.4),6,(IF(AND($O218=0.2,$R218=0.6),11,(IF(AND($O218=0.2,$R218=0.8),16,(IF(AND($O218=0.2,$R218=1),21,(IF(AND($O218=0.4,$R218=0.2),2,(IF(AND($O218=0.4,$R218=0.4),7,(IF(AND($O218=0.4,$R218=0.6),12,(IF(AND($O218=0.4,$R218=0.8),17,(IF(AND($O218=0.4,$R218=1),22,(IF(AND($O218=0.6,$R218=0.2),3,(IF(AND($O218=0.6,$R218=0.4),8,(IF(AND($O218=0.6,$R218=0.6),13,(IF(AND($O218=0.6,$R218=0.8),18,(IF(AND($O218=0.6,$R218=1),23,(IF(AND($O218=0.8,$R218=0.2),4,(IF(AND($O218=0.8,$R218=0.4),9,(IF(AND($O218=0.8,$R218=0.6),14,(IF(AND($O218=0.8,$R218=0.8),19,(IF(AND($O218=0.8,$R218=1),24,(IF(AND($O218=1,$R218=0.2),5,(IF(AND($O218=1,$R218=0.4),10,(IF(AND($O218=1,$R218=0.6),15,(IF(AND($O218=1,$R218=0.8),20,(IF(AND($O218=1,$R218=1),25,"")))))))))))))))))))))))))))))))))))))))))))))))))))))</f>
        <v>R.INHERENTE
25</v>
      </c>
      <c r="T218" s="228">
        <f>+VLOOKUP($S218,Listas!$D$112:$E$136,2,FALSE)</f>
        <v>25</v>
      </c>
      <c r="U218" s="456" t="s">
        <v>1433</v>
      </c>
      <c r="V218" s="437" t="s">
        <v>702</v>
      </c>
      <c r="W218" s="437"/>
      <c r="X218" s="859">
        <v>25</v>
      </c>
      <c r="Y218" s="860"/>
      <c r="Z218" s="859"/>
      <c r="AA218" s="860"/>
      <c r="AB218" s="859"/>
      <c r="AC218" s="860"/>
      <c r="AD218" s="859"/>
      <c r="AE218" s="860"/>
      <c r="AF218" s="859">
        <v>15</v>
      </c>
      <c r="AG218" s="860"/>
      <c r="AH218" s="348">
        <f t="shared" ref="AH218:AH222" si="995">X218+Z218+AB218+AD218+AF218</f>
        <v>40</v>
      </c>
      <c r="AI218" s="326">
        <v>0.6</v>
      </c>
      <c r="AJ218" s="327"/>
      <c r="AK218" s="926" t="s">
        <v>189</v>
      </c>
      <c r="AL218" s="926"/>
      <c r="AM218" s="898" t="s">
        <v>563</v>
      </c>
      <c r="AN218" s="898"/>
      <c r="AO218" s="926" t="s">
        <v>189</v>
      </c>
      <c r="AP218" s="926"/>
      <c r="AQ218" s="443" t="s">
        <v>1435</v>
      </c>
      <c r="AR218" s="431" t="s">
        <v>587</v>
      </c>
      <c r="AS218" s="447" t="s">
        <v>1443</v>
      </c>
      <c r="AT218" s="448" t="s">
        <v>1437</v>
      </c>
      <c r="AU218" s="449" t="s">
        <v>1438</v>
      </c>
      <c r="AV218" s="248">
        <f t="shared" ref="AV218" si="996">+(IF(AND($AW218&gt;0,$AW218&lt;=0.2),0.2,(IF(AND($AW218&gt;0.2,$AW218&lt;=0.4),0.4,(IF(AND($AW218&gt;0.4,$AW218&lt;=0.6),0.6,(IF(AND($AW218&gt;0.6,$AW218&lt;=0.8),0.8,(IF($AW218&gt;0.8,1,""))))))))))</f>
        <v>0.6</v>
      </c>
      <c r="AW218" s="865">
        <f t="shared" ref="AW218" si="997">+MIN(AI218:AI222)</f>
        <v>0.42</v>
      </c>
      <c r="AX218" s="868" t="str">
        <f t="shared" ref="AX218" si="998">+(IF($AV218=0.2,"MUY BAJA",(IF($AV218=0.4,"BAJA",(IF($AV218=0.6,"MEDIA",(IF($AV218=0.8,"ALTA",(IF($AV218=1,"MUY ALTA",""))))))))))</f>
        <v>MEDIA</v>
      </c>
      <c r="AY218" s="871">
        <f t="shared" ref="AY218" si="999">+MIN(AJ218:AJ222)</f>
        <v>1</v>
      </c>
      <c r="AZ218" s="868" t="str">
        <f t="shared" ref="AZ218" si="1000">+(IF($BC218=0.2,"MUY BAJA",(IF($BC218=0.4,"BAJA",(IF($BC218=0.6,"MEDIA",(IF($BC218=0.8,"ALTA",(IF($BC218=1,"MUY ALTA",""))))))))))</f>
        <v>MUY ALTA</v>
      </c>
      <c r="BA218" s="874" t="str">
        <f t="shared" ref="BA218" si="1001">IF($AV218="","",(CONCATENATE("R.RESIDUAL
",(IF(AND($AV218=0.2,$BC218=0.2),1,(IF(AND($AV218=0.2,$BC218=0.4),6,(IF(AND($AV218=0.2,$BC218=0.6),11,(IF(AND($AV218=0.2,$BC218=0.8),16,(IF(AND($AV218=0.2,$BC218=1),21,(IF(AND($AV218=0.4,$BC218=0.2),2,(IF(AND($AV218=0.4,$BC218=0.4),7,(IF(AND($AV218=0.4,$BC218=0.6),12,(IF(AND($AV218=0.4,$BC218=0.8),17,(IF(AND($AV218=0.4,$BC218=1),22,(IF(AND($AV218=0.6,$BC218=0.2),3,(IF(AND($AV218=0.6,$BC218=0.4),8,(IF(AND($AV218=0.6,$BC218=0.6),13,(IF(AND($AV218=0.6,$BC218=0.8),18,(IF(AND($AV218=0.6,$BC218=1),23,(IF(AND($AV218=0.8,$BC218=0.2),4,(IF(AND($AV218=0.8,$BC218=0.4),9,(IF(AND($AV218=0.8,$BC218=0.6),14,(IF(AND($AV218=0.8,$BC218=0.8),19,(IF(AND($AV218=0.8,$BC218=1),24,(IF(AND($AV218=1,$BC218=0.2),5,(IF(AND($AV218=1,$BC218=0.4),10,(IF(AND($AV218=1,$BC218=0.6),15,(IF(AND($AV218=1,$BC218=0.8),20,(IF(AND($AV218=1,$BC218=1),25,"")))))))))))))))))))))))))))))))))))))))))))))))))))))</f>
        <v>R.RESIDUAL
23</v>
      </c>
      <c r="BB218" s="877" t="s">
        <v>703</v>
      </c>
      <c r="BC218" s="248">
        <f t="shared" ref="BC218" si="1002">+(IF(AND($AY218&gt;0,$AY218&lt;=0.2),0.2,(IF(AND($AY218&gt;0.2,$AY218&lt;=0.4),0.4,(IF(AND($AY218&gt;0.4,$AY218&lt;=0.6),0.6,(IF(AND($AY218&gt;0.6,$AY218&lt;=0.8),0.8,(IF($AY218&gt;0.8,1,""))))))))))</f>
        <v>1</v>
      </c>
      <c r="BD218" s="230">
        <f>+VLOOKUP($BA218,Listas!$F$112:$G$136,2,FALSE)</f>
        <v>23</v>
      </c>
      <c r="BE218" s="317">
        <v>1</v>
      </c>
      <c r="BF218" s="231" t="str">
        <f t="shared" ref="BF218" si="1003">IF(ISERROR(IF(S218="R.INHERENTE
5","R. INHERENTE",(IF(BA218="R.RESIDUAL
5","R. RESIDUAL"," ")))),"",(IF(S218="R.INHERENTE
5","R. INHERENTE",(IF(BA218="R.RESIDUAL
5","R. RESIDUAL"," ")))))</f>
        <v xml:space="preserve"> </v>
      </c>
      <c r="BG218" s="232" t="str">
        <f t="shared" ref="BG218" si="1004">IF(ISERROR(IF(S218="R.INHERENTE
10","R. INHERENTE",(IF(BA218="R.RESIDUAL
10","R. RESIDUAL"," ")))),"",(IF(S218="R.INHERENTE
10","R. INHERENTE",(IF(BA218="R.RESIDUAL
10","R. RESIDUAL"," ")))))</f>
        <v xml:space="preserve"> </v>
      </c>
      <c r="BH218" s="232" t="str">
        <f t="shared" ref="BH218" si="1005">IF(ISERROR(IF(S218="R.INHERENTE
15","R. INHERENTE",(IF(BA218="R.RESIDUAL
15","R. RESIDUAL"," ")))),"",(IF(S218="R.INHERENTE
15","R. INHERENTE",(IF(BA218="R.RESIDUAL
15","R. RESIDUAL"," ")))))</f>
        <v xml:space="preserve"> </v>
      </c>
      <c r="BI218" s="232" t="str">
        <f t="shared" ref="BI218" si="1006">IF(ISERROR(IF(S218="R.INHERENTE
20","R. INHERENTE",(IF(BA218="R.RESIDUAL
20","R. RESIDUAL"," ")))),"",(IF(S218="R.INHERENTE
20","R. INHERENTE",(IF(BA218="R.RESIDUAL
20","R. RESIDUAL"," ")))))</f>
        <v xml:space="preserve"> </v>
      </c>
      <c r="BJ218" s="233" t="str">
        <f t="shared" ref="BJ218" si="1007">IF(ISERROR(IF(S218="R.INHERENTE
25","R. INHERENTE",(IF(BA218="R.RESIDUAL
25","R. RESIDUAL"," ")))),"",(IF(S218="R.INHERENTE
25","R. INHERENTE",(IF(BA218="R.RESIDUAL
25","R. RESIDUAL"," ")))))</f>
        <v>R. INHERENTE</v>
      </c>
      <c r="BK218" s="234"/>
      <c r="BL218" s="847" t="s">
        <v>1445</v>
      </c>
      <c r="BM218" s="850" t="s">
        <v>1430</v>
      </c>
      <c r="BN218" s="881">
        <v>45046</v>
      </c>
      <c r="BO218" s="881">
        <v>45290</v>
      </c>
      <c r="BP218" s="884" t="s">
        <v>1087</v>
      </c>
      <c r="BQ218" s="844" t="s">
        <v>648</v>
      </c>
      <c r="BR218" s="314"/>
      <c r="BS218" s="920" t="s">
        <v>1446</v>
      </c>
      <c r="BT218" s="850" t="s">
        <v>1430</v>
      </c>
      <c r="BU218" s="923" t="s">
        <v>1447</v>
      </c>
      <c r="BV218" s="229"/>
      <c r="BW218" s="1764" t="s">
        <v>2325</v>
      </c>
      <c r="BX218" s="1765" t="s">
        <v>2326</v>
      </c>
      <c r="BY218" s="1766" t="s">
        <v>2327</v>
      </c>
      <c r="BZ218" s="833"/>
      <c r="CA218" s="833" t="s">
        <v>189</v>
      </c>
      <c r="CB218" s="833" t="s">
        <v>189</v>
      </c>
      <c r="CC218" s="833" t="s">
        <v>189</v>
      </c>
      <c r="CD218" s="833"/>
      <c r="CE218" s="833" t="s">
        <v>189</v>
      </c>
      <c r="CF218" s="833" t="s">
        <v>189</v>
      </c>
      <c r="CG218" s="833" t="s">
        <v>189</v>
      </c>
      <c r="CH218" s="833"/>
      <c r="CI218" s="833" t="s">
        <v>39</v>
      </c>
      <c r="CJ218" s="833" t="s">
        <v>39</v>
      </c>
      <c r="CK218" s="833" t="s">
        <v>39</v>
      </c>
      <c r="CL218" s="833"/>
      <c r="CM218" s="833" t="s">
        <v>189</v>
      </c>
      <c r="CN218" s="833" t="s">
        <v>189</v>
      </c>
      <c r="CO218" s="833" t="s">
        <v>189</v>
      </c>
      <c r="CP218" s="833"/>
      <c r="CQ218" s="1773" t="s">
        <v>2328</v>
      </c>
      <c r="CR218" s="249"/>
      <c r="CS218" s="1764" t="s">
        <v>2325</v>
      </c>
      <c r="CT218" s="1765" t="s">
        <v>2326</v>
      </c>
      <c r="CU218" s="1766" t="s">
        <v>2327</v>
      </c>
      <c r="CV218" s="1780"/>
      <c r="CW218" s="1781" t="s">
        <v>39</v>
      </c>
      <c r="CX218" s="1782"/>
      <c r="CY218" s="1781"/>
      <c r="CZ218" s="1782"/>
      <c r="DA218" s="1780" t="s">
        <v>189</v>
      </c>
      <c r="DB218" s="1780" t="s">
        <v>189</v>
      </c>
      <c r="DC218" s="1780" t="s">
        <v>189</v>
      </c>
      <c r="DD218" s="1780"/>
      <c r="DE218" s="1780" t="s">
        <v>189</v>
      </c>
      <c r="DF218" s="1780" t="s">
        <v>189</v>
      </c>
      <c r="DG218" s="1780" t="s">
        <v>189</v>
      </c>
      <c r="DH218" s="1780"/>
      <c r="DI218" s="1780" t="s">
        <v>39</v>
      </c>
      <c r="DJ218" s="1780" t="s">
        <v>39</v>
      </c>
      <c r="DK218" s="1780" t="s">
        <v>39</v>
      </c>
      <c r="DL218" s="1780"/>
      <c r="DM218" s="1780" t="s">
        <v>189</v>
      </c>
      <c r="DN218" s="1780" t="s">
        <v>189</v>
      </c>
      <c r="DO218" s="1780" t="s">
        <v>189</v>
      </c>
      <c r="DP218" s="1780"/>
      <c r="DQ218" s="1773" t="s">
        <v>2334</v>
      </c>
      <c r="DR218" s="246"/>
      <c r="DS218" s="417"/>
      <c r="DT218" s="418"/>
      <c r="DU218" s="418"/>
      <c r="DV218" s="419"/>
    </row>
    <row r="219" spans="2:126" ht="48.75" customHeight="1" x14ac:dyDescent="0.25">
      <c r="B219" s="1290"/>
      <c r="C219" s="890"/>
      <c r="D219" s="893"/>
      <c r="E219" s="896"/>
      <c r="F219" s="896"/>
      <c r="G219" s="896"/>
      <c r="H219" s="896"/>
      <c r="I219" s="434"/>
      <c r="J219" s="904"/>
      <c r="K219" s="896"/>
      <c r="L219" s="908"/>
      <c r="M219" s="228"/>
      <c r="N219" s="911"/>
      <c r="O219" s="896"/>
      <c r="P219" s="896"/>
      <c r="Q219" s="896"/>
      <c r="R219" s="896"/>
      <c r="S219" s="908"/>
      <c r="T219" s="228"/>
      <c r="U219" s="457" t="s">
        <v>1434</v>
      </c>
      <c r="V219" s="439" t="s">
        <v>702</v>
      </c>
      <c r="W219" s="439"/>
      <c r="X219" s="825"/>
      <c r="Y219" s="826"/>
      <c r="Z219" s="825">
        <v>15</v>
      </c>
      <c r="AA219" s="826"/>
      <c r="AB219" s="825"/>
      <c r="AC219" s="826"/>
      <c r="AD219" s="825"/>
      <c r="AE219" s="826"/>
      <c r="AF219" s="825">
        <v>15</v>
      </c>
      <c r="AG219" s="826"/>
      <c r="AH219" s="330">
        <f t="shared" si="995"/>
        <v>30</v>
      </c>
      <c r="AI219" s="322">
        <v>0.42</v>
      </c>
      <c r="AJ219" s="323"/>
      <c r="AK219" s="827" t="s">
        <v>39</v>
      </c>
      <c r="AL219" s="828"/>
      <c r="AM219" s="829" t="s">
        <v>563</v>
      </c>
      <c r="AN219" s="830"/>
      <c r="AO219" s="827" t="s">
        <v>189</v>
      </c>
      <c r="AP219" s="828"/>
      <c r="AQ219" s="444" t="s">
        <v>1436</v>
      </c>
      <c r="AR219" s="432" t="s">
        <v>588</v>
      </c>
      <c r="AS219" s="450" t="s">
        <v>1444</v>
      </c>
      <c r="AT219" s="451" t="s">
        <v>1437</v>
      </c>
      <c r="AU219" s="452" t="s">
        <v>1439</v>
      </c>
      <c r="AV219" s="230"/>
      <c r="AW219" s="866"/>
      <c r="AX219" s="869"/>
      <c r="AY219" s="872"/>
      <c r="AZ219" s="869"/>
      <c r="BA219" s="875"/>
      <c r="BB219" s="878"/>
      <c r="BD219" s="235"/>
      <c r="BE219" s="317">
        <v>0.8</v>
      </c>
      <c r="BF219" s="236" t="str">
        <f t="shared" ref="BF219" si="1008">IF(ISERROR(IF(S218="R.INHERENTE
4","R. INHERENTE",(IF(BA218="R.RESIDUAL
4","R. RESIDUAL"," ")))),"",(IF(S218="R.INHERENTE
4","R. INHERENTE",(IF(BA218="R.RESIDUAL
4","R. RESIDUAL"," ")))))</f>
        <v xml:space="preserve"> </v>
      </c>
      <c r="BG219" s="237" t="str">
        <f t="shared" ref="BG219" si="1009">IF(ISERROR(IF(S218="R.INHERENTE
9","R. INHERENTE",(IF(BA218="R.RESIDUAL
9","R. RESIDUAL"," ")))),"",(IF(S218="R.INHERENTE
9","R. INHERENTE",(IF(BA218="R.RESIDUAL
9","R. RESIDUAL"," ")))))</f>
        <v xml:space="preserve"> </v>
      </c>
      <c r="BH219" s="238" t="str">
        <f t="shared" ref="BH219" si="1010">IF(ISERROR(IF(S218="R.INHERENTE
14","R. INHERENTE",(IF(BA218="R.RESIDUAL
14","R. RESIDUAL"," ")))),"",(IF(S218="R.INHERENTE
14","R. INHERENTE",(IF(BA218="R.RESIDUAL
14","R. RESIDUAL"," ")))))</f>
        <v xml:space="preserve"> </v>
      </c>
      <c r="BI219" s="238" t="str">
        <f t="shared" ref="BI219" si="1011">IF(ISERROR(IF(S218="R.INHERENTE
19","R. INHERENTE",(IF(BA218="R.RESIDUAL
19","R. RESIDUAL"," ")))),"",(IF(S218="R.INHERENTE
19","R. INHERENTE",(IF(BA218="R.RESIDUAL
19","R. RESIDUAL"," ")))))</f>
        <v xml:space="preserve"> </v>
      </c>
      <c r="BJ219" s="239" t="str">
        <f t="shared" ref="BJ219" si="1012">IF(ISERROR(IF(S218="R.INHERENTE
24","R. INHERENTE",(IF(BA218="R.RESIDUAL
24","R. RESIDUAL"," ")))),"",(IF(S218="R.INHERENTE
24","R. INHERENTE",(IF(BA218="R.RESIDUAL
24","R. RESIDUAL"," ")))))</f>
        <v xml:space="preserve"> </v>
      </c>
      <c r="BK219" s="234"/>
      <c r="BL219" s="848"/>
      <c r="BM219" s="882"/>
      <c r="BN219" s="882"/>
      <c r="BO219" s="882"/>
      <c r="BP219" s="851"/>
      <c r="BQ219" s="845"/>
      <c r="BR219" s="314"/>
      <c r="BS219" s="921"/>
      <c r="BT219" s="882"/>
      <c r="BU219" s="924"/>
      <c r="BV219" s="229"/>
      <c r="BW219" s="1767"/>
      <c r="BX219" s="1768"/>
      <c r="BY219" s="1769"/>
      <c r="BZ219" s="820"/>
      <c r="CA219" s="820"/>
      <c r="CB219" s="820"/>
      <c r="CC219" s="820"/>
      <c r="CD219" s="820"/>
      <c r="CE219" s="820"/>
      <c r="CF219" s="820"/>
      <c r="CG219" s="820"/>
      <c r="CH219" s="820"/>
      <c r="CI219" s="820"/>
      <c r="CJ219" s="820"/>
      <c r="CK219" s="820"/>
      <c r="CL219" s="820"/>
      <c r="CM219" s="820"/>
      <c r="CN219" s="820"/>
      <c r="CO219" s="820"/>
      <c r="CP219" s="820"/>
      <c r="CQ219" s="1774"/>
      <c r="CR219" s="249"/>
      <c r="CS219" s="1767"/>
      <c r="CT219" s="1768"/>
      <c r="CU219" s="1769"/>
      <c r="CV219" s="1010"/>
      <c r="CW219" s="960"/>
      <c r="CX219" s="959"/>
      <c r="CY219" s="960"/>
      <c r="CZ219" s="959"/>
      <c r="DA219" s="1010"/>
      <c r="DB219" s="1010"/>
      <c r="DC219" s="1010"/>
      <c r="DD219" s="1010"/>
      <c r="DE219" s="1010"/>
      <c r="DF219" s="1010"/>
      <c r="DG219" s="1010"/>
      <c r="DH219" s="1010"/>
      <c r="DI219" s="1010"/>
      <c r="DJ219" s="1010"/>
      <c r="DK219" s="1010"/>
      <c r="DL219" s="1010"/>
      <c r="DM219" s="1010"/>
      <c r="DN219" s="1010"/>
      <c r="DO219" s="1010"/>
      <c r="DP219" s="1010"/>
      <c r="DQ219" s="1774"/>
      <c r="DR219" s="246"/>
      <c r="DS219" s="420"/>
      <c r="DT219" s="421"/>
      <c r="DU219" s="421"/>
      <c r="DV219" s="422"/>
    </row>
    <row r="220" spans="2:126" ht="48.75" customHeight="1" x14ac:dyDescent="0.25">
      <c r="B220" s="1290"/>
      <c r="C220" s="890"/>
      <c r="D220" s="893"/>
      <c r="E220" s="896"/>
      <c r="F220" s="896"/>
      <c r="G220" s="896"/>
      <c r="H220" s="896"/>
      <c r="I220" s="434"/>
      <c r="J220" s="904"/>
      <c r="K220" s="896"/>
      <c r="L220" s="908"/>
      <c r="M220" s="228"/>
      <c r="N220" s="911"/>
      <c r="O220" s="896"/>
      <c r="P220" s="896"/>
      <c r="Q220" s="896"/>
      <c r="R220" s="896"/>
      <c r="S220" s="908"/>
      <c r="T220" s="228"/>
      <c r="U220" s="438"/>
      <c r="V220" s="439"/>
      <c r="W220" s="439"/>
      <c r="X220" s="825"/>
      <c r="Y220" s="826"/>
      <c r="Z220" s="825"/>
      <c r="AA220" s="826"/>
      <c r="AB220" s="825"/>
      <c r="AC220" s="826"/>
      <c r="AD220" s="825"/>
      <c r="AE220" s="826"/>
      <c r="AF220" s="825"/>
      <c r="AG220" s="826"/>
      <c r="AH220" s="330">
        <f t="shared" si="995"/>
        <v>0</v>
      </c>
      <c r="AI220" s="322"/>
      <c r="AJ220" s="323">
        <v>1</v>
      </c>
      <c r="AK220" s="827"/>
      <c r="AL220" s="828"/>
      <c r="AM220" s="829"/>
      <c r="AN220" s="830"/>
      <c r="AO220" s="827"/>
      <c r="AP220" s="828"/>
      <c r="AQ220" s="444"/>
      <c r="AR220" s="432"/>
      <c r="AS220" s="450"/>
      <c r="AT220" s="451"/>
      <c r="AU220" s="452"/>
      <c r="AV220" s="230"/>
      <c r="AW220" s="866"/>
      <c r="AX220" s="869"/>
      <c r="AY220" s="872"/>
      <c r="AZ220" s="869"/>
      <c r="BA220" s="875"/>
      <c r="BB220" s="878"/>
      <c r="BD220" s="235"/>
      <c r="BE220" s="317">
        <v>0.60000000000000009</v>
      </c>
      <c r="BF220" s="236" t="str">
        <f t="shared" ref="BF220" si="1013">IF(ISERROR(IF(S218="R.INHERENTE
3","R. INHERENTE",(IF(BA218="R.RESIDUAL
3","R. RESIDUAL"," ")))),"",(IF(S218="R.INHERENTE
3","R. INHERENTE",(IF(BA218="R.RESIDUAL
3","R. RESIDUAL"," ")))))</f>
        <v xml:space="preserve"> </v>
      </c>
      <c r="BG220" s="237" t="str">
        <f t="shared" ref="BG220" si="1014">IF(ISERROR(IF(S218="R.INHERENTE
8","R. INHERENTE",(IF(BA218="R.RESIDUAL
8","R. RESIDUAL"," ")))),"",(IF(S218="R.INHERENTE
8","R. INHERENTE",(IF(BA218="R.RESIDUAL
8","R. RESIDUAL"," ")))))</f>
        <v xml:space="preserve"> </v>
      </c>
      <c r="BH220" s="237" t="str">
        <f t="shared" ref="BH220" si="1015">IF(ISERROR(IF(S218="R.INHERENTE
13","R. INHERENTE",(IF(BA218="R.RESIDUAL
13","R. RESIDUAL"," ")))),"",(IF(S218="R.INHERENTE
13","R. INHERENTE",(IF(BA218="R.RESIDUAL
13","R. RESIDUAL"," ")))))</f>
        <v xml:space="preserve"> </v>
      </c>
      <c r="BI220" s="238" t="str">
        <f t="shared" ref="BI220" si="1016">IF(ISERROR(IF(S218="R.INHERENTE
18","R. INHERENTE",(IF(BA218="R.RESIDUAL
18","R. RESIDUAL"," ")))),"",(IF(S218="R.INHERENTE
18","R. INHERENTE",(IF(BA218="R.RESIDUAL
18","R. RESIDUAL"," ")))))</f>
        <v xml:space="preserve"> </v>
      </c>
      <c r="BJ220" s="239" t="str">
        <f t="shared" ref="BJ220" si="1017">IF(ISERROR(IF(S218="R.INHERENTE
23","R. INHERENTE",(IF(BA218="R.RESIDUAL
23","R. RESIDUAL"," ")))),"",(IF(S218="R.INHERENTE
23","R. INHERENTE",(IF(BA218="R.RESIDUAL
23","R. RESIDUAL"," ")))))</f>
        <v>R. RESIDUAL</v>
      </c>
      <c r="BK220" s="234"/>
      <c r="BL220" s="848"/>
      <c r="BM220" s="882"/>
      <c r="BN220" s="882"/>
      <c r="BO220" s="882"/>
      <c r="BP220" s="851"/>
      <c r="BQ220" s="845"/>
      <c r="BR220" s="314"/>
      <c r="BS220" s="921"/>
      <c r="BT220" s="882"/>
      <c r="BU220" s="924"/>
      <c r="BV220" s="229"/>
      <c r="BW220" s="1767"/>
      <c r="BX220" s="1768"/>
      <c r="BY220" s="1769"/>
      <c r="BZ220" s="820"/>
      <c r="CA220" s="820"/>
      <c r="CB220" s="820"/>
      <c r="CC220" s="820"/>
      <c r="CD220" s="820"/>
      <c r="CE220" s="820"/>
      <c r="CF220" s="820"/>
      <c r="CG220" s="820"/>
      <c r="CH220" s="820"/>
      <c r="CI220" s="820"/>
      <c r="CJ220" s="820"/>
      <c r="CK220" s="820"/>
      <c r="CL220" s="820"/>
      <c r="CM220" s="820"/>
      <c r="CN220" s="820"/>
      <c r="CO220" s="820"/>
      <c r="CP220" s="820"/>
      <c r="CQ220" s="1774"/>
      <c r="CR220" s="249"/>
      <c r="CS220" s="1767"/>
      <c r="CT220" s="1768"/>
      <c r="CU220" s="1769"/>
      <c r="CV220" s="1010"/>
      <c r="CW220" s="960"/>
      <c r="CX220" s="959"/>
      <c r="CY220" s="960"/>
      <c r="CZ220" s="959"/>
      <c r="DA220" s="1010"/>
      <c r="DB220" s="1010"/>
      <c r="DC220" s="1010"/>
      <c r="DD220" s="1010"/>
      <c r="DE220" s="1010"/>
      <c r="DF220" s="1010"/>
      <c r="DG220" s="1010"/>
      <c r="DH220" s="1010"/>
      <c r="DI220" s="1010"/>
      <c r="DJ220" s="1010"/>
      <c r="DK220" s="1010"/>
      <c r="DL220" s="1010"/>
      <c r="DM220" s="1010"/>
      <c r="DN220" s="1010"/>
      <c r="DO220" s="1010"/>
      <c r="DP220" s="1010"/>
      <c r="DQ220" s="1774"/>
      <c r="DR220" s="246"/>
      <c r="DS220" s="420"/>
      <c r="DT220" s="421"/>
      <c r="DU220" s="421"/>
      <c r="DV220" s="422"/>
    </row>
    <row r="221" spans="2:126" ht="48.75" customHeight="1" x14ac:dyDescent="0.25">
      <c r="B221" s="1290"/>
      <c r="C221" s="890"/>
      <c r="D221" s="893"/>
      <c r="E221" s="896"/>
      <c r="F221" s="896"/>
      <c r="G221" s="896"/>
      <c r="H221" s="896"/>
      <c r="I221" s="434"/>
      <c r="J221" s="904"/>
      <c r="K221" s="896"/>
      <c r="L221" s="908"/>
      <c r="M221" s="228"/>
      <c r="N221" s="911"/>
      <c r="O221" s="896"/>
      <c r="P221" s="896"/>
      <c r="Q221" s="896"/>
      <c r="R221" s="896"/>
      <c r="S221" s="908"/>
      <c r="T221" s="228"/>
      <c r="U221" s="440"/>
      <c r="V221" s="439"/>
      <c r="W221" s="439"/>
      <c r="X221" s="825"/>
      <c r="Y221" s="826"/>
      <c r="Z221" s="825"/>
      <c r="AA221" s="826"/>
      <c r="AB221" s="825"/>
      <c r="AC221" s="826"/>
      <c r="AD221" s="825"/>
      <c r="AE221" s="826"/>
      <c r="AF221" s="825"/>
      <c r="AG221" s="826"/>
      <c r="AH221" s="330">
        <f t="shared" si="995"/>
        <v>0</v>
      </c>
      <c r="AI221" s="322"/>
      <c r="AJ221" s="323"/>
      <c r="AK221" s="827"/>
      <c r="AL221" s="828"/>
      <c r="AM221" s="829"/>
      <c r="AN221" s="830"/>
      <c r="AO221" s="827"/>
      <c r="AP221" s="828"/>
      <c r="AQ221" s="444"/>
      <c r="AR221" s="432"/>
      <c r="AS221" s="450"/>
      <c r="AT221" s="451"/>
      <c r="AU221" s="452"/>
      <c r="AV221" s="230"/>
      <c r="AW221" s="866"/>
      <c r="AX221" s="869"/>
      <c r="AY221" s="872"/>
      <c r="AZ221" s="869"/>
      <c r="BA221" s="875"/>
      <c r="BB221" s="878"/>
      <c r="BD221" s="235"/>
      <c r="BE221" s="317">
        <v>0.4</v>
      </c>
      <c r="BF221" s="240" t="str">
        <f t="shared" ref="BF221" si="1018">IF(ISERROR(IF(S218="R.INHERENTE
2","R. INHERENTE",(IF(BA218="R.RESIDUAL
2","R. RESIDUAL"," ")))),"",(IF(S218="R.INHERENTE
2","R. INHERENTE",(IF(BA218="R.RESIDUAL
2","R. RESIDUAL"," ")))))</f>
        <v xml:space="preserve"> </v>
      </c>
      <c r="BG221" s="237" t="str">
        <f t="shared" ref="BG221" si="1019">IF(ISERROR(IF(S218="R.INHERENTE
7","R. INHERENTE",(IF(BA218="R.RESIDUAL
7","R. RESIDUAL"," ")))),"",(IF(S218="R.INHERENTE
7","R. INHERENTE",(IF(BA218="R.RESIDUAL
7","R. RESIDUAL"," ")))))</f>
        <v xml:space="preserve"> </v>
      </c>
      <c r="BH221" s="237" t="str">
        <f t="shared" ref="BH221" si="1020">IF(ISERROR(IF(S218="R.INHERENTE
12","R. INHERENTE",(IF(BA218="R.RESIDUAL
12","R. RESIDUAL"," ")))),"",(IF(S218="R.INHERENTE
12","R. INHERENTE",(IF(BA218="R.RESIDUAL
12","R. RESIDUAL"," ")))))</f>
        <v xml:space="preserve"> </v>
      </c>
      <c r="BI221" s="238" t="str">
        <f t="shared" ref="BI221" si="1021">IF(ISERROR(IF(S218="R.INHERENTE
17","R. INHERENTE",(IF(BA218="R.RESIDUAL
17","R. RESIDUAL"," ")))),"",(IF(S218="R.INHERENTE
17","R. INHERENTE",(IF(BA218="R.RESIDUAL
17","R. RESIDUAL"," ")))))</f>
        <v xml:space="preserve"> </v>
      </c>
      <c r="BJ221" s="239" t="str">
        <f t="shared" ref="BJ221" si="1022">IF(ISERROR(IF(S218="R.INHERENTE
22","R. INHERENTE",(IF(BA218="R.RESIDUAL
22","R. RESIDUAL"," ")))),"",(IF(S218="R.INHERENTE
22","R. INHERENTE",(IF(BA218="R.RESIDUAL
22","R. RESIDUAL"," ")))))</f>
        <v xml:space="preserve"> </v>
      </c>
      <c r="BK221" s="234"/>
      <c r="BL221" s="848"/>
      <c r="BM221" s="882"/>
      <c r="BN221" s="882"/>
      <c r="BO221" s="882"/>
      <c r="BP221" s="851"/>
      <c r="BQ221" s="845"/>
      <c r="BR221" s="314"/>
      <c r="BS221" s="921"/>
      <c r="BT221" s="882"/>
      <c r="BU221" s="924"/>
      <c r="BV221" s="229"/>
      <c r="BW221" s="1767"/>
      <c r="BX221" s="1768"/>
      <c r="BY221" s="1769"/>
      <c r="BZ221" s="820"/>
      <c r="CA221" s="820"/>
      <c r="CB221" s="820"/>
      <c r="CC221" s="820"/>
      <c r="CD221" s="820"/>
      <c r="CE221" s="820"/>
      <c r="CF221" s="820"/>
      <c r="CG221" s="820"/>
      <c r="CH221" s="820"/>
      <c r="CI221" s="820"/>
      <c r="CJ221" s="820"/>
      <c r="CK221" s="820"/>
      <c r="CL221" s="820"/>
      <c r="CM221" s="820"/>
      <c r="CN221" s="820"/>
      <c r="CO221" s="820"/>
      <c r="CP221" s="820"/>
      <c r="CQ221" s="1774"/>
      <c r="CR221" s="249"/>
      <c r="CS221" s="1767"/>
      <c r="CT221" s="1768"/>
      <c r="CU221" s="1769"/>
      <c r="CV221" s="1010"/>
      <c r="CW221" s="960"/>
      <c r="CX221" s="959"/>
      <c r="CY221" s="960"/>
      <c r="CZ221" s="959"/>
      <c r="DA221" s="1010"/>
      <c r="DB221" s="1010"/>
      <c r="DC221" s="1010"/>
      <c r="DD221" s="1010"/>
      <c r="DE221" s="1010"/>
      <c r="DF221" s="1010"/>
      <c r="DG221" s="1010"/>
      <c r="DH221" s="1010"/>
      <c r="DI221" s="1010"/>
      <c r="DJ221" s="1010"/>
      <c r="DK221" s="1010"/>
      <c r="DL221" s="1010"/>
      <c r="DM221" s="1010"/>
      <c r="DN221" s="1010"/>
      <c r="DO221" s="1010"/>
      <c r="DP221" s="1010"/>
      <c r="DQ221" s="1774"/>
      <c r="DR221" s="246"/>
      <c r="DS221" s="420"/>
      <c r="DT221" s="421"/>
      <c r="DU221" s="421"/>
      <c r="DV221" s="422"/>
    </row>
    <row r="222" spans="2:126" ht="48.75" customHeight="1" thickBot="1" x14ac:dyDescent="0.3">
      <c r="B222" s="1291"/>
      <c r="C222" s="891"/>
      <c r="D222" s="894"/>
      <c r="E222" s="897"/>
      <c r="F222" s="897"/>
      <c r="G222" s="897"/>
      <c r="H222" s="897"/>
      <c r="I222" s="435"/>
      <c r="J222" s="905"/>
      <c r="K222" s="897"/>
      <c r="L222" s="909"/>
      <c r="M222" s="228"/>
      <c r="N222" s="912"/>
      <c r="O222" s="897"/>
      <c r="P222" s="897"/>
      <c r="Q222" s="897"/>
      <c r="R222" s="897"/>
      <c r="S222" s="909"/>
      <c r="T222" s="228"/>
      <c r="U222" s="441"/>
      <c r="V222" s="442"/>
      <c r="W222" s="442"/>
      <c r="X222" s="831"/>
      <c r="Y222" s="832"/>
      <c r="Z222" s="831"/>
      <c r="AA222" s="832"/>
      <c r="AB222" s="831"/>
      <c r="AC222" s="832"/>
      <c r="AD222" s="831"/>
      <c r="AE222" s="832"/>
      <c r="AF222" s="831"/>
      <c r="AG222" s="832"/>
      <c r="AH222" s="331">
        <f t="shared" si="995"/>
        <v>0</v>
      </c>
      <c r="AI222" s="324"/>
      <c r="AJ222" s="325"/>
      <c r="AK222" s="885"/>
      <c r="AL222" s="886"/>
      <c r="AM222" s="887"/>
      <c r="AN222" s="888"/>
      <c r="AO222" s="885"/>
      <c r="AP222" s="886"/>
      <c r="AQ222" s="445"/>
      <c r="AR222" s="472"/>
      <c r="AS222" s="453"/>
      <c r="AT222" s="454"/>
      <c r="AU222" s="455"/>
      <c r="AV222" s="230"/>
      <c r="AW222" s="867"/>
      <c r="AX222" s="870"/>
      <c r="AY222" s="873"/>
      <c r="AZ222" s="870"/>
      <c r="BA222" s="876"/>
      <c r="BB222" s="879"/>
      <c r="BD222" s="235"/>
      <c r="BE222" s="318">
        <v>0.2</v>
      </c>
      <c r="BF222" s="241" t="str">
        <f t="shared" ref="BF222" si="1023">IF(ISERROR(IF(S218="R.INHERENTE
1","R. INHERENTE",(IF(BA218="R.RESIDUAL
1","R. RESIDUAL"," ")))),"",(IF(S218="R.INHERENTE
1","R. INHERENTE",(IF(BA218="R.RESIDUAL
1","R. RESIDUAL"," ")))))</f>
        <v xml:space="preserve"> </v>
      </c>
      <c r="BG222" s="242" t="str">
        <f t="shared" ref="BG222" si="1024">IF(ISERROR(IF(S218="R.INHERENTE
6","R. INHERENTE",(IF(BA218="R.RESIDUAL
6","R. RESIDUAL"," ")))),"",(IF(S218="R.INHERENTE
6","R. INHERENTE",(IF(BA218="R.RESIDUAL
6","R. RESIDUAL"," ")))))</f>
        <v xml:space="preserve"> </v>
      </c>
      <c r="BH222" s="243" t="str">
        <f t="shared" ref="BH222" si="1025">IF(ISERROR(IF(S218="R.INHERENTE
11","R. INHERENTE",(IF(BA218="R.RESIDUAL
11","R. RESIDUAL"," ")))),"",(IF(S218="R.INHERENTE
11","R. INHERENTE",(IF(BA218="R.RESIDUAL
11","R. RESIDUAL"," ")))))</f>
        <v xml:space="preserve"> </v>
      </c>
      <c r="BI222" s="244" t="str">
        <f t="shared" ref="BI222" si="1026">IF(ISERROR(IF(S218="R.INHERENTE
16","R. INHERENTE",(IF(BA218="R.RESIDUAL
16","R. RESIDUAL"," ")))),"",(IF(S218="R.INHERENTE
16","R. INHERENTE",(IF(BA218="R.RESIDUAL
16","R. RESIDUAL"," ")))))</f>
        <v xml:space="preserve"> </v>
      </c>
      <c r="BJ222" s="245" t="str">
        <f t="shared" ref="BJ222" si="1027">IF(ISERROR(IF(S218="R.INHERENTE
21","R. INHERENTE",(IF(BA218="R.RESIDUAL
21","R. RESIDUAL"," ")))),"",(IF(S218="R.INHERENTE
21","R. INHERENTE",(IF(BA218="R.RESIDUAL
21","R. RESIDUAL"," ")))))</f>
        <v xml:space="preserve"> </v>
      </c>
      <c r="BK222" s="234"/>
      <c r="BL222" s="849"/>
      <c r="BM222" s="883"/>
      <c r="BN222" s="883"/>
      <c r="BO222" s="883"/>
      <c r="BP222" s="852"/>
      <c r="BQ222" s="846"/>
      <c r="BR222" s="314"/>
      <c r="BS222" s="922"/>
      <c r="BT222" s="883"/>
      <c r="BU222" s="925"/>
      <c r="BV222" s="229"/>
      <c r="BW222" s="1770"/>
      <c r="BX222" s="1771"/>
      <c r="BY222" s="1772"/>
      <c r="BZ222" s="834"/>
      <c r="CA222" s="834"/>
      <c r="CB222" s="834"/>
      <c r="CC222" s="834"/>
      <c r="CD222" s="834"/>
      <c r="CE222" s="834"/>
      <c r="CF222" s="834"/>
      <c r="CG222" s="834"/>
      <c r="CH222" s="834"/>
      <c r="CI222" s="834"/>
      <c r="CJ222" s="834"/>
      <c r="CK222" s="834"/>
      <c r="CL222" s="834"/>
      <c r="CM222" s="834"/>
      <c r="CN222" s="834"/>
      <c r="CO222" s="834"/>
      <c r="CP222" s="834"/>
      <c r="CQ222" s="1775"/>
      <c r="CR222" s="249"/>
      <c r="CS222" s="1770"/>
      <c r="CT222" s="1771"/>
      <c r="CU222" s="1772"/>
      <c r="CV222" s="1783"/>
      <c r="CW222" s="1784"/>
      <c r="CX222" s="1785"/>
      <c r="CY222" s="1784"/>
      <c r="CZ222" s="1785"/>
      <c r="DA222" s="1783"/>
      <c r="DB222" s="1783"/>
      <c r="DC222" s="1783"/>
      <c r="DD222" s="1783"/>
      <c r="DE222" s="1783"/>
      <c r="DF222" s="1783"/>
      <c r="DG222" s="1783"/>
      <c r="DH222" s="1783"/>
      <c r="DI222" s="1783"/>
      <c r="DJ222" s="1783"/>
      <c r="DK222" s="1783"/>
      <c r="DL222" s="1783"/>
      <c r="DM222" s="1783"/>
      <c r="DN222" s="1783"/>
      <c r="DO222" s="1783"/>
      <c r="DP222" s="1783"/>
      <c r="DQ222" s="1775"/>
      <c r="DR222" s="246"/>
      <c r="DS222" s="423"/>
      <c r="DT222" s="424"/>
      <c r="DU222" s="424"/>
      <c r="DV222" s="425"/>
    </row>
    <row r="223" spans="2:126" ht="18" customHeight="1" thickBot="1" x14ac:dyDescent="0.3">
      <c r="BF223" s="328">
        <v>0.2</v>
      </c>
      <c r="BG223" s="329">
        <v>0.4</v>
      </c>
      <c r="BH223" s="329">
        <v>0.60000000000000009</v>
      </c>
      <c r="BI223" s="329">
        <v>0.8</v>
      </c>
      <c r="BJ223" s="329">
        <v>1</v>
      </c>
    </row>
    <row r="224" spans="2:126" ht="48.75" customHeight="1" x14ac:dyDescent="0.25">
      <c r="B224" s="1289" t="s">
        <v>1841</v>
      </c>
      <c r="C224" s="889">
        <v>35</v>
      </c>
      <c r="D224" s="892" t="s">
        <v>949</v>
      </c>
      <c r="E224" s="895" t="s">
        <v>969</v>
      </c>
      <c r="F224" s="898" t="s">
        <v>987</v>
      </c>
      <c r="G224" s="899" t="s">
        <v>1065</v>
      </c>
      <c r="H224" s="930" t="s">
        <v>2277</v>
      </c>
      <c r="I224" s="433" t="s">
        <v>1448</v>
      </c>
      <c r="J224" s="903" t="str">
        <f>IF(G224="","",(CONCATENATE("Posibilidad de afectación ",G224," ",H224," ",I224," ",I225," ",I226," ",I227," ",I228)))</f>
        <v xml:space="preserve">Posibilidad de afectación económica y reputacional por demandas y sanciones en los sobrecostos e interposición de manifestaciones de los usuarios, debido  a compromiso del colaborador en el diligenciamiento de la Historia Clínica en el aplicativo mi emergencia, desconocimiento del manejo y.   fallas tecnologicas.  </v>
      </c>
      <c r="K224" s="906" t="s">
        <v>268</v>
      </c>
      <c r="L224" s="907" t="s">
        <v>770</v>
      </c>
      <c r="M224" s="228"/>
      <c r="N224" s="910" t="s">
        <v>614</v>
      </c>
      <c r="O224" s="913">
        <f>IF(ISERROR(VLOOKUP($N224,Listas!$E$20:$F$24,2,FALSE)),"",(VLOOKUP($N224,Listas!$E$20:$F$24,2,FALSE)))</f>
        <v>1</v>
      </c>
      <c r="P224" s="914" t="str">
        <f>IF(ISERROR(VLOOKUP($O224,Listas!$E$3:$F$7,2,FALSE)),"",(VLOOKUP($O224,Listas!$E$3:$F$7,2,FALSE)))</f>
        <v xml:space="preserve">MUY ALTA </v>
      </c>
      <c r="Q224" s="915" t="s">
        <v>572</v>
      </c>
      <c r="R224" s="914">
        <f>IF(ISERROR(VLOOKUP($Q224,Listas!$E$28:$F$35,2,FALSE)),"",(VLOOKUP($Q224,Listas!$E$28:$F$35,2,FALSE)))</f>
        <v>0.8</v>
      </c>
      <c r="S224" s="916" t="str">
        <f t="shared" ref="S224" si="1028">IF(O224="","",(CONCATENATE("R.INHERENTE
",(IF(AND($O224=0.2,$R224=0.2),1,(IF(AND($O224=0.2,$R224=0.4),6,(IF(AND($O224=0.2,$R224=0.6),11,(IF(AND($O224=0.2,$R224=0.8),16,(IF(AND($O224=0.2,$R224=1),21,(IF(AND($O224=0.4,$R224=0.2),2,(IF(AND($O224=0.4,$R224=0.4),7,(IF(AND($O224=0.4,$R224=0.6),12,(IF(AND($O224=0.4,$R224=0.8),17,(IF(AND($O224=0.4,$R224=1),22,(IF(AND($O224=0.6,$R224=0.2),3,(IF(AND($O224=0.6,$R224=0.4),8,(IF(AND($O224=0.6,$R224=0.6),13,(IF(AND($O224=0.6,$R224=0.8),18,(IF(AND($O224=0.6,$R224=1),23,(IF(AND($O224=0.8,$R224=0.2),4,(IF(AND($O224=0.8,$R224=0.4),9,(IF(AND($O224=0.8,$R224=0.6),14,(IF(AND($O224=0.8,$R224=0.8),19,(IF(AND($O224=0.8,$R224=1),24,(IF(AND($O224=1,$R224=0.2),5,(IF(AND($O224=1,$R224=0.4),10,(IF(AND($O224=1,$R224=0.6),15,(IF(AND($O224=1,$R224=0.8),20,(IF(AND($O224=1,$R224=1),25,"")))))))))))))))))))))))))))))))))))))))))))))))))))))</f>
        <v>R.INHERENTE
20</v>
      </c>
      <c r="T224" s="228">
        <f>+VLOOKUP($S224,Listas!$D$112:$E$136,2,FALSE)</f>
        <v>20</v>
      </c>
      <c r="U224" s="456" t="s">
        <v>1451</v>
      </c>
      <c r="V224" s="437" t="s">
        <v>702</v>
      </c>
      <c r="W224" s="437"/>
      <c r="X224" s="859">
        <v>25</v>
      </c>
      <c r="Y224" s="860"/>
      <c r="Z224" s="859"/>
      <c r="AA224" s="860"/>
      <c r="AB224" s="859"/>
      <c r="AC224" s="860"/>
      <c r="AD224" s="859"/>
      <c r="AE224" s="860"/>
      <c r="AF224" s="859">
        <v>15</v>
      </c>
      <c r="AG224" s="860"/>
      <c r="AH224" s="348">
        <f t="shared" ref="AH224:AH228" si="1029">X224+Z224+AB224+AD224+AF224</f>
        <v>40</v>
      </c>
      <c r="AI224" s="326">
        <v>0.6</v>
      </c>
      <c r="AJ224" s="327"/>
      <c r="AK224" s="926" t="s">
        <v>189</v>
      </c>
      <c r="AL224" s="926"/>
      <c r="AM224" s="898" t="s">
        <v>563</v>
      </c>
      <c r="AN224" s="898"/>
      <c r="AO224" s="926" t="s">
        <v>189</v>
      </c>
      <c r="AP224" s="926"/>
      <c r="AQ224" s="443" t="s">
        <v>1454</v>
      </c>
      <c r="AR224" s="431" t="s">
        <v>589</v>
      </c>
      <c r="AS224" s="447" t="s">
        <v>1457</v>
      </c>
      <c r="AT224" s="448" t="s">
        <v>1458</v>
      </c>
      <c r="AU224" s="449" t="s">
        <v>1459</v>
      </c>
      <c r="AV224" s="248">
        <f t="shared" ref="AV224" si="1030">+(IF(AND($AW224&gt;0,$AW224&lt;=0.2),0.2,(IF(AND($AW224&gt;0.2,$AW224&lt;=0.4),0.4,(IF(AND($AW224&gt;0.4,$AW224&lt;=0.6),0.6,(IF(AND($AW224&gt;0.6,$AW224&lt;=0.8),0.8,(IF($AW224&gt;0.8,1,""))))))))))</f>
        <v>0.4</v>
      </c>
      <c r="AW224" s="865">
        <f t="shared" ref="AW224" si="1031">+MIN(AI224:AI228)</f>
        <v>0.36</v>
      </c>
      <c r="AX224" s="868" t="str">
        <f t="shared" ref="AX224" si="1032">+(IF($AV224=0.2,"MUY BAJA",(IF($AV224=0.4,"BAJA",(IF($AV224=0.6,"MEDIA",(IF($AV224=0.8,"ALTA",(IF($AV224=1,"MUY ALTA",""))))))))))</f>
        <v>BAJA</v>
      </c>
      <c r="AY224" s="871">
        <f t="shared" ref="AY224" si="1033">+MIN(AJ224:AJ228)</f>
        <v>0.6</v>
      </c>
      <c r="AZ224" s="868" t="str">
        <f t="shared" ref="AZ224" si="1034">+(IF($BC224=0.2,"MUY BAJA",(IF($BC224=0.4,"BAJA",(IF($BC224=0.6,"MEDIA",(IF($BC224=0.8,"ALTA",(IF($BC224=1,"MUY ALTA",""))))))))))</f>
        <v>MEDIA</v>
      </c>
      <c r="BA224" s="874" t="str">
        <f t="shared" ref="BA224" si="1035">IF($AV224="","",(CONCATENATE("R.RESIDUAL
",(IF(AND($AV224=0.2,$BC224=0.2),1,(IF(AND($AV224=0.2,$BC224=0.4),6,(IF(AND($AV224=0.2,$BC224=0.6),11,(IF(AND($AV224=0.2,$BC224=0.8),16,(IF(AND($AV224=0.2,$BC224=1),21,(IF(AND($AV224=0.4,$BC224=0.2),2,(IF(AND($AV224=0.4,$BC224=0.4),7,(IF(AND($AV224=0.4,$BC224=0.6),12,(IF(AND($AV224=0.4,$BC224=0.8),17,(IF(AND($AV224=0.4,$BC224=1),22,(IF(AND($AV224=0.6,$BC224=0.2),3,(IF(AND($AV224=0.6,$BC224=0.4),8,(IF(AND($AV224=0.6,$BC224=0.6),13,(IF(AND($AV224=0.6,$BC224=0.8),18,(IF(AND($AV224=0.6,$BC224=1),23,(IF(AND($AV224=0.8,$BC224=0.2),4,(IF(AND($AV224=0.8,$BC224=0.4),9,(IF(AND($AV224=0.8,$BC224=0.6),14,(IF(AND($AV224=0.8,$BC224=0.8),19,(IF(AND($AV224=0.8,$BC224=1),24,(IF(AND($AV224=1,$BC224=0.2),5,(IF(AND($AV224=1,$BC224=0.4),10,(IF(AND($AV224=1,$BC224=0.6),15,(IF(AND($AV224=1,$BC224=0.8),20,(IF(AND($AV224=1,$BC224=1),25,"")))))))))))))))))))))))))))))))))))))))))))))))))))))</f>
        <v>R.RESIDUAL
12</v>
      </c>
      <c r="BB224" s="877" t="s">
        <v>703</v>
      </c>
      <c r="BC224" s="248">
        <f t="shared" ref="BC224" si="1036">+(IF(AND($AY224&gt;0,$AY224&lt;=0.2),0.2,(IF(AND($AY224&gt;0.2,$AY224&lt;=0.4),0.4,(IF(AND($AY224&gt;0.4,$AY224&lt;=0.6),0.6,(IF(AND($AY224&gt;0.6,$AY224&lt;=0.8),0.8,(IF($AY224&gt;0.8,1,""))))))))))</f>
        <v>0.6</v>
      </c>
      <c r="BD224" s="230">
        <f>+VLOOKUP($BA224,Listas!$F$112:$G$136,2,FALSE)</f>
        <v>12</v>
      </c>
      <c r="BE224" s="317">
        <v>1</v>
      </c>
      <c r="BF224" s="231" t="str">
        <f t="shared" ref="BF224" si="1037">IF(ISERROR(IF(S224="R.INHERENTE
5","R. INHERENTE",(IF(BA224="R.RESIDUAL
5","R. RESIDUAL"," ")))),"",(IF(S224="R.INHERENTE
5","R. INHERENTE",(IF(BA224="R.RESIDUAL
5","R. RESIDUAL"," ")))))</f>
        <v xml:space="preserve"> </v>
      </c>
      <c r="BG224" s="232" t="str">
        <f t="shared" ref="BG224" si="1038">IF(ISERROR(IF(S224="R.INHERENTE
10","R. INHERENTE",(IF(BA224="R.RESIDUAL
10","R. RESIDUAL"," ")))),"",(IF(S224="R.INHERENTE
10","R. INHERENTE",(IF(BA224="R.RESIDUAL
10","R. RESIDUAL"," ")))))</f>
        <v xml:space="preserve"> </v>
      </c>
      <c r="BH224" s="232" t="str">
        <f t="shared" ref="BH224" si="1039">IF(ISERROR(IF(S224="R.INHERENTE
15","R. INHERENTE",(IF(BA224="R.RESIDUAL
15","R. RESIDUAL"," ")))),"",(IF(S224="R.INHERENTE
15","R. INHERENTE",(IF(BA224="R.RESIDUAL
15","R. RESIDUAL"," ")))))</f>
        <v xml:space="preserve"> </v>
      </c>
      <c r="BI224" s="232" t="str">
        <f t="shared" ref="BI224" si="1040">IF(ISERROR(IF(S224="R.INHERENTE
20","R. INHERENTE",(IF(BA224="R.RESIDUAL
20","R. RESIDUAL"," ")))),"",(IF(S224="R.INHERENTE
20","R. INHERENTE",(IF(BA224="R.RESIDUAL
20","R. RESIDUAL"," ")))))</f>
        <v>R. INHERENTE</v>
      </c>
      <c r="BJ224" s="233" t="str">
        <f t="shared" ref="BJ224" si="1041">IF(ISERROR(IF(S224="R.INHERENTE
25","R. INHERENTE",(IF(BA224="R.RESIDUAL
25","R. RESIDUAL"," ")))),"",(IF(S224="R.INHERENTE
25","R. INHERENTE",(IF(BA224="R.RESIDUAL
25","R. RESIDUAL"," ")))))</f>
        <v xml:space="preserve"> </v>
      </c>
      <c r="BK224" s="234"/>
      <c r="BL224" s="847" t="s">
        <v>1461</v>
      </c>
      <c r="BM224" s="850" t="s">
        <v>1462</v>
      </c>
      <c r="BN224" s="881">
        <v>45046</v>
      </c>
      <c r="BO224" s="881">
        <v>45290</v>
      </c>
      <c r="BP224" s="884" t="s">
        <v>2058</v>
      </c>
      <c r="BQ224" s="844" t="s">
        <v>648</v>
      </c>
      <c r="BR224" s="314"/>
      <c r="BS224" s="920" t="s">
        <v>1463</v>
      </c>
      <c r="BT224" s="850" t="s">
        <v>1430</v>
      </c>
      <c r="BU224" s="923" t="s">
        <v>1464</v>
      </c>
      <c r="BV224" s="229"/>
      <c r="BW224" s="1764" t="s">
        <v>2325</v>
      </c>
      <c r="BX224" s="1765" t="s">
        <v>2326</v>
      </c>
      <c r="BY224" s="1766" t="s">
        <v>2327</v>
      </c>
      <c r="BZ224" s="833"/>
      <c r="CA224" s="833" t="s">
        <v>189</v>
      </c>
      <c r="CB224" s="833" t="s">
        <v>189</v>
      </c>
      <c r="CC224" s="833" t="s">
        <v>189</v>
      </c>
      <c r="CD224" s="833"/>
      <c r="CE224" s="833" t="s">
        <v>189</v>
      </c>
      <c r="CF224" s="833" t="s">
        <v>189</v>
      </c>
      <c r="CG224" s="833" t="s">
        <v>189</v>
      </c>
      <c r="CH224" s="833"/>
      <c r="CI224" s="833" t="s">
        <v>39</v>
      </c>
      <c r="CJ224" s="833" t="s">
        <v>39</v>
      </c>
      <c r="CK224" s="833" t="s">
        <v>39</v>
      </c>
      <c r="CL224" s="833"/>
      <c r="CM224" s="833" t="s">
        <v>189</v>
      </c>
      <c r="CN224" s="833" t="s">
        <v>189</v>
      </c>
      <c r="CO224" s="833" t="s">
        <v>189</v>
      </c>
      <c r="CP224" s="833"/>
      <c r="CQ224" s="1773" t="s">
        <v>2328</v>
      </c>
      <c r="CR224" s="249"/>
      <c r="CS224" s="1764" t="s">
        <v>2325</v>
      </c>
      <c r="CT224" s="1765" t="s">
        <v>2326</v>
      </c>
      <c r="CU224" s="1766" t="s">
        <v>2327</v>
      </c>
      <c r="CV224" s="1780"/>
      <c r="CW224" s="1781" t="s">
        <v>39</v>
      </c>
      <c r="CX224" s="1782"/>
      <c r="CY224" s="1781"/>
      <c r="CZ224" s="1782"/>
      <c r="DA224" s="1780" t="s">
        <v>189</v>
      </c>
      <c r="DB224" s="1780" t="s">
        <v>189</v>
      </c>
      <c r="DC224" s="1780" t="s">
        <v>189</v>
      </c>
      <c r="DD224" s="1780"/>
      <c r="DE224" s="1780" t="s">
        <v>189</v>
      </c>
      <c r="DF224" s="1780" t="s">
        <v>189</v>
      </c>
      <c r="DG224" s="1780" t="s">
        <v>189</v>
      </c>
      <c r="DH224" s="1780"/>
      <c r="DI224" s="1780" t="s">
        <v>39</v>
      </c>
      <c r="DJ224" s="1780" t="s">
        <v>39</v>
      </c>
      <c r="DK224" s="1780" t="s">
        <v>39</v>
      </c>
      <c r="DL224" s="1780"/>
      <c r="DM224" s="1780" t="s">
        <v>189</v>
      </c>
      <c r="DN224" s="1780" t="s">
        <v>189</v>
      </c>
      <c r="DO224" s="1780" t="s">
        <v>189</v>
      </c>
      <c r="DP224" s="1780"/>
      <c r="DQ224" s="1773" t="s">
        <v>2334</v>
      </c>
      <c r="DR224" s="246"/>
      <c r="DS224" s="417"/>
      <c r="DT224" s="418"/>
      <c r="DU224" s="418"/>
      <c r="DV224" s="419"/>
    </row>
    <row r="225" spans="2:126" ht="48.75" customHeight="1" x14ac:dyDescent="0.25">
      <c r="B225" s="1290"/>
      <c r="C225" s="890"/>
      <c r="D225" s="893"/>
      <c r="E225" s="896"/>
      <c r="F225" s="896"/>
      <c r="G225" s="896"/>
      <c r="H225" s="896"/>
      <c r="I225" s="434" t="s">
        <v>1449</v>
      </c>
      <c r="J225" s="904"/>
      <c r="K225" s="896"/>
      <c r="L225" s="908"/>
      <c r="M225" s="228"/>
      <c r="N225" s="911"/>
      <c r="O225" s="896"/>
      <c r="P225" s="896"/>
      <c r="Q225" s="896"/>
      <c r="R225" s="896"/>
      <c r="S225" s="908"/>
      <c r="T225" s="228"/>
      <c r="U225" s="457" t="s">
        <v>1452</v>
      </c>
      <c r="V225" s="439" t="s">
        <v>702</v>
      </c>
      <c r="W225" s="439"/>
      <c r="X225" s="825">
        <v>25</v>
      </c>
      <c r="Y225" s="826"/>
      <c r="Z225" s="825"/>
      <c r="AA225" s="826"/>
      <c r="AB225" s="825"/>
      <c r="AC225" s="826"/>
      <c r="AD225" s="825"/>
      <c r="AE225" s="826"/>
      <c r="AF225" s="825">
        <v>15</v>
      </c>
      <c r="AG225" s="826"/>
      <c r="AH225" s="330">
        <f t="shared" si="1029"/>
        <v>40</v>
      </c>
      <c r="AI225" s="322">
        <v>0.36</v>
      </c>
      <c r="AJ225" s="323"/>
      <c r="AK225" s="827" t="s">
        <v>189</v>
      </c>
      <c r="AL225" s="828"/>
      <c r="AM225" s="829" t="s">
        <v>564</v>
      </c>
      <c r="AN225" s="830"/>
      <c r="AO225" s="827" t="s">
        <v>189</v>
      </c>
      <c r="AP225" s="828"/>
      <c r="AQ225" s="444" t="s">
        <v>1455</v>
      </c>
      <c r="AR225" s="432" t="s">
        <v>589</v>
      </c>
      <c r="AS225" s="450" t="s">
        <v>1457</v>
      </c>
      <c r="AT225" s="451" t="s">
        <v>1458</v>
      </c>
      <c r="AU225" s="452" t="s">
        <v>1459</v>
      </c>
      <c r="AV225" s="230"/>
      <c r="AW225" s="866"/>
      <c r="AX225" s="869"/>
      <c r="AY225" s="872"/>
      <c r="AZ225" s="869"/>
      <c r="BA225" s="875"/>
      <c r="BB225" s="878"/>
      <c r="BD225" s="235"/>
      <c r="BE225" s="317">
        <v>0.8</v>
      </c>
      <c r="BF225" s="236" t="str">
        <f t="shared" ref="BF225" si="1042">IF(ISERROR(IF(S224="R.INHERENTE
4","R. INHERENTE",(IF(BA224="R.RESIDUAL
4","R. RESIDUAL"," ")))),"",(IF(S224="R.INHERENTE
4","R. INHERENTE",(IF(BA224="R.RESIDUAL
4","R. RESIDUAL"," ")))))</f>
        <v xml:space="preserve"> </v>
      </c>
      <c r="BG225" s="237" t="str">
        <f t="shared" ref="BG225" si="1043">IF(ISERROR(IF(S224="R.INHERENTE
9","R. INHERENTE",(IF(BA224="R.RESIDUAL
9","R. RESIDUAL"," ")))),"",(IF(S224="R.INHERENTE
9","R. INHERENTE",(IF(BA224="R.RESIDUAL
9","R. RESIDUAL"," ")))))</f>
        <v xml:space="preserve"> </v>
      </c>
      <c r="BH225" s="238" t="str">
        <f t="shared" ref="BH225" si="1044">IF(ISERROR(IF(S224="R.INHERENTE
14","R. INHERENTE",(IF(BA224="R.RESIDUAL
14","R. RESIDUAL"," ")))),"",(IF(S224="R.INHERENTE
14","R. INHERENTE",(IF(BA224="R.RESIDUAL
14","R. RESIDUAL"," ")))))</f>
        <v xml:space="preserve"> </v>
      </c>
      <c r="BI225" s="238" t="str">
        <f t="shared" ref="BI225" si="1045">IF(ISERROR(IF(S224="R.INHERENTE
19","R. INHERENTE",(IF(BA224="R.RESIDUAL
19","R. RESIDUAL"," ")))),"",(IF(S224="R.INHERENTE
19","R. INHERENTE",(IF(BA224="R.RESIDUAL
19","R. RESIDUAL"," ")))))</f>
        <v xml:space="preserve"> </v>
      </c>
      <c r="BJ225" s="239" t="str">
        <f t="shared" ref="BJ225" si="1046">IF(ISERROR(IF(S224="R.INHERENTE
24","R. INHERENTE",(IF(BA224="R.RESIDUAL
24","R. RESIDUAL"," ")))),"",(IF(S224="R.INHERENTE
24","R. INHERENTE",(IF(BA224="R.RESIDUAL
24","R. RESIDUAL"," ")))))</f>
        <v xml:space="preserve"> </v>
      </c>
      <c r="BK225" s="234"/>
      <c r="BL225" s="848"/>
      <c r="BM225" s="882"/>
      <c r="BN225" s="882"/>
      <c r="BO225" s="882"/>
      <c r="BP225" s="851"/>
      <c r="BQ225" s="845"/>
      <c r="BR225" s="314"/>
      <c r="BS225" s="921"/>
      <c r="BT225" s="882"/>
      <c r="BU225" s="924"/>
      <c r="BV225" s="229"/>
      <c r="BW225" s="1767"/>
      <c r="BX225" s="1768"/>
      <c r="BY225" s="1769"/>
      <c r="BZ225" s="820"/>
      <c r="CA225" s="820"/>
      <c r="CB225" s="820"/>
      <c r="CC225" s="820"/>
      <c r="CD225" s="820"/>
      <c r="CE225" s="820"/>
      <c r="CF225" s="820"/>
      <c r="CG225" s="820"/>
      <c r="CH225" s="820"/>
      <c r="CI225" s="820"/>
      <c r="CJ225" s="820"/>
      <c r="CK225" s="820"/>
      <c r="CL225" s="820"/>
      <c r="CM225" s="820"/>
      <c r="CN225" s="820"/>
      <c r="CO225" s="820"/>
      <c r="CP225" s="820"/>
      <c r="CQ225" s="1774"/>
      <c r="CR225" s="249"/>
      <c r="CS225" s="1767"/>
      <c r="CT225" s="1768"/>
      <c r="CU225" s="1769"/>
      <c r="CV225" s="1010"/>
      <c r="CW225" s="960"/>
      <c r="CX225" s="959"/>
      <c r="CY225" s="960"/>
      <c r="CZ225" s="959"/>
      <c r="DA225" s="1010"/>
      <c r="DB225" s="1010"/>
      <c r="DC225" s="1010"/>
      <c r="DD225" s="1010"/>
      <c r="DE225" s="1010"/>
      <c r="DF225" s="1010"/>
      <c r="DG225" s="1010"/>
      <c r="DH225" s="1010"/>
      <c r="DI225" s="1010"/>
      <c r="DJ225" s="1010"/>
      <c r="DK225" s="1010"/>
      <c r="DL225" s="1010"/>
      <c r="DM225" s="1010"/>
      <c r="DN225" s="1010"/>
      <c r="DO225" s="1010"/>
      <c r="DP225" s="1010"/>
      <c r="DQ225" s="1774"/>
      <c r="DR225" s="246"/>
      <c r="DS225" s="420"/>
      <c r="DT225" s="421"/>
      <c r="DU225" s="421"/>
      <c r="DV225" s="422"/>
    </row>
    <row r="226" spans="2:126" ht="48.75" customHeight="1" x14ac:dyDescent="0.25">
      <c r="B226" s="1290"/>
      <c r="C226" s="890"/>
      <c r="D226" s="893"/>
      <c r="E226" s="896"/>
      <c r="F226" s="896"/>
      <c r="G226" s="896"/>
      <c r="H226" s="896"/>
      <c r="I226" s="434" t="s">
        <v>1450</v>
      </c>
      <c r="J226" s="904"/>
      <c r="K226" s="896"/>
      <c r="L226" s="908"/>
      <c r="M226" s="228"/>
      <c r="N226" s="911"/>
      <c r="O226" s="896"/>
      <c r="P226" s="896"/>
      <c r="Q226" s="896"/>
      <c r="R226" s="896"/>
      <c r="S226" s="908"/>
      <c r="T226" s="228"/>
      <c r="U226" s="438" t="s">
        <v>1453</v>
      </c>
      <c r="V226" s="439"/>
      <c r="W226" s="439" t="s">
        <v>260</v>
      </c>
      <c r="X226" s="825"/>
      <c r="Y226" s="826"/>
      <c r="Z226" s="825"/>
      <c r="AA226" s="826"/>
      <c r="AB226" s="825">
        <v>10</v>
      </c>
      <c r="AC226" s="826"/>
      <c r="AD226" s="825"/>
      <c r="AE226" s="826"/>
      <c r="AF226" s="825">
        <v>15</v>
      </c>
      <c r="AG226" s="826"/>
      <c r="AH226" s="330">
        <f t="shared" si="1029"/>
        <v>25</v>
      </c>
      <c r="AI226" s="322"/>
      <c r="AJ226" s="323">
        <v>0.6</v>
      </c>
      <c r="AK226" s="827" t="s">
        <v>189</v>
      </c>
      <c r="AL226" s="828"/>
      <c r="AM226" s="829" t="s">
        <v>564</v>
      </c>
      <c r="AN226" s="830"/>
      <c r="AO226" s="827" t="s">
        <v>189</v>
      </c>
      <c r="AP226" s="828"/>
      <c r="AQ226" s="444" t="s">
        <v>1456</v>
      </c>
      <c r="AR226" s="432" t="s">
        <v>588</v>
      </c>
      <c r="AS226" s="450" t="s">
        <v>1460</v>
      </c>
      <c r="AT226" s="451" t="s">
        <v>1458</v>
      </c>
      <c r="AU226" s="452" t="s">
        <v>1459</v>
      </c>
      <c r="AV226" s="230"/>
      <c r="AW226" s="866"/>
      <c r="AX226" s="869"/>
      <c r="AY226" s="872"/>
      <c r="AZ226" s="869"/>
      <c r="BA226" s="875"/>
      <c r="BB226" s="878"/>
      <c r="BD226" s="235"/>
      <c r="BE226" s="317">
        <v>0.60000000000000009</v>
      </c>
      <c r="BF226" s="236" t="str">
        <f t="shared" ref="BF226" si="1047">IF(ISERROR(IF(S224="R.INHERENTE
3","R. INHERENTE",(IF(BA224="R.RESIDUAL
3","R. RESIDUAL"," ")))),"",(IF(S224="R.INHERENTE
3","R. INHERENTE",(IF(BA224="R.RESIDUAL
3","R. RESIDUAL"," ")))))</f>
        <v xml:space="preserve"> </v>
      </c>
      <c r="BG226" s="237" t="str">
        <f t="shared" ref="BG226" si="1048">IF(ISERROR(IF(S224="R.INHERENTE
8","R. INHERENTE",(IF(BA224="R.RESIDUAL
8","R. RESIDUAL"," ")))),"",(IF(S224="R.INHERENTE
8","R. INHERENTE",(IF(BA224="R.RESIDUAL
8","R. RESIDUAL"," ")))))</f>
        <v xml:space="preserve"> </v>
      </c>
      <c r="BH226" s="237" t="str">
        <f t="shared" ref="BH226" si="1049">IF(ISERROR(IF(S224="R.INHERENTE
13","R. INHERENTE",(IF(BA224="R.RESIDUAL
13","R. RESIDUAL"," ")))),"",(IF(S224="R.INHERENTE
13","R. INHERENTE",(IF(BA224="R.RESIDUAL
13","R. RESIDUAL"," ")))))</f>
        <v xml:space="preserve"> </v>
      </c>
      <c r="BI226" s="238" t="str">
        <f t="shared" ref="BI226" si="1050">IF(ISERROR(IF(S224="R.INHERENTE
18","R. INHERENTE",(IF(BA224="R.RESIDUAL
18","R. RESIDUAL"," ")))),"",(IF(S224="R.INHERENTE
18","R. INHERENTE",(IF(BA224="R.RESIDUAL
18","R. RESIDUAL"," ")))))</f>
        <v xml:space="preserve"> </v>
      </c>
      <c r="BJ226" s="239" t="str">
        <f t="shared" ref="BJ226" si="1051">IF(ISERROR(IF(S224="R.INHERENTE
23","R. INHERENTE",(IF(BA224="R.RESIDUAL
23","R. RESIDUAL"," ")))),"",(IF(S224="R.INHERENTE
23","R. INHERENTE",(IF(BA224="R.RESIDUAL
23","R. RESIDUAL"," ")))))</f>
        <v xml:space="preserve"> </v>
      </c>
      <c r="BK226" s="234"/>
      <c r="BL226" s="848"/>
      <c r="BM226" s="882"/>
      <c r="BN226" s="882"/>
      <c r="BO226" s="882"/>
      <c r="BP226" s="851"/>
      <c r="BQ226" s="845"/>
      <c r="BR226" s="314"/>
      <c r="BS226" s="921"/>
      <c r="BT226" s="882"/>
      <c r="BU226" s="924"/>
      <c r="BV226" s="229"/>
      <c r="BW226" s="1767"/>
      <c r="BX226" s="1768"/>
      <c r="BY226" s="1769"/>
      <c r="BZ226" s="820"/>
      <c r="CA226" s="820"/>
      <c r="CB226" s="820"/>
      <c r="CC226" s="820"/>
      <c r="CD226" s="820"/>
      <c r="CE226" s="820"/>
      <c r="CF226" s="820"/>
      <c r="CG226" s="820"/>
      <c r="CH226" s="820"/>
      <c r="CI226" s="820"/>
      <c r="CJ226" s="820"/>
      <c r="CK226" s="820"/>
      <c r="CL226" s="820"/>
      <c r="CM226" s="820"/>
      <c r="CN226" s="820"/>
      <c r="CO226" s="820"/>
      <c r="CP226" s="820"/>
      <c r="CQ226" s="1774"/>
      <c r="CR226" s="249"/>
      <c r="CS226" s="1767"/>
      <c r="CT226" s="1768"/>
      <c r="CU226" s="1769"/>
      <c r="CV226" s="1010"/>
      <c r="CW226" s="960"/>
      <c r="CX226" s="959"/>
      <c r="CY226" s="960"/>
      <c r="CZ226" s="959"/>
      <c r="DA226" s="1010"/>
      <c r="DB226" s="1010"/>
      <c r="DC226" s="1010"/>
      <c r="DD226" s="1010"/>
      <c r="DE226" s="1010"/>
      <c r="DF226" s="1010"/>
      <c r="DG226" s="1010"/>
      <c r="DH226" s="1010"/>
      <c r="DI226" s="1010"/>
      <c r="DJ226" s="1010"/>
      <c r="DK226" s="1010"/>
      <c r="DL226" s="1010"/>
      <c r="DM226" s="1010"/>
      <c r="DN226" s="1010"/>
      <c r="DO226" s="1010"/>
      <c r="DP226" s="1010"/>
      <c r="DQ226" s="1774"/>
      <c r="DR226" s="246"/>
      <c r="DS226" s="420"/>
      <c r="DT226" s="421"/>
      <c r="DU226" s="421"/>
      <c r="DV226" s="422"/>
    </row>
    <row r="227" spans="2:126" ht="48.75" customHeight="1" x14ac:dyDescent="0.25">
      <c r="B227" s="1290"/>
      <c r="C227" s="890"/>
      <c r="D227" s="893"/>
      <c r="E227" s="896"/>
      <c r="F227" s="896"/>
      <c r="G227" s="896"/>
      <c r="H227" s="896"/>
      <c r="I227" s="434"/>
      <c r="J227" s="904"/>
      <c r="K227" s="896"/>
      <c r="L227" s="908"/>
      <c r="M227" s="228"/>
      <c r="N227" s="911"/>
      <c r="O227" s="896"/>
      <c r="P227" s="896"/>
      <c r="Q227" s="896"/>
      <c r="R227" s="896"/>
      <c r="S227" s="908"/>
      <c r="T227" s="228"/>
      <c r="U227" s="440"/>
      <c r="V227" s="439"/>
      <c r="W227" s="439"/>
      <c r="X227" s="825"/>
      <c r="Y227" s="826"/>
      <c r="Z227" s="825"/>
      <c r="AA227" s="826"/>
      <c r="AB227" s="825"/>
      <c r="AC227" s="826"/>
      <c r="AD227" s="825"/>
      <c r="AE227" s="826"/>
      <c r="AF227" s="825"/>
      <c r="AG227" s="826"/>
      <c r="AH227" s="330">
        <f t="shared" si="1029"/>
        <v>0</v>
      </c>
      <c r="AI227" s="322"/>
      <c r="AJ227" s="323"/>
      <c r="AK227" s="827"/>
      <c r="AL227" s="828"/>
      <c r="AM227" s="829"/>
      <c r="AN227" s="830"/>
      <c r="AO227" s="827"/>
      <c r="AP227" s="828"/>
      <c r="AQ227" s="444"/>
      <c r="AR227" s="432"/>
      <c r="AS227" s="450"/>
      <c r="AT227" s="451"/>
      <c r="AU227" s="452"/>
      <c r="AV227" s="230"/>
      <c r="AW227" s="866"/>
      <c r="AX227" s="869"/>
      <c r="AY227" s="872"/>
      <c r="AZ227" s="869"/>
      <c r="BA227" s="875"/>
      <c r="BB227" s="878"/>
      <c r="BD227" s="235"/>
      <c r="BE227" s="317">
        <v>0.4</v>
      </c>
      <c r="BF227" s="240" t="str">
        <f t="shared" ref="BF227" si="1052">IF(ISERROR(IF(S224="R.INHERENTE
2","R. INHERENTE",(IF(BA224="R.RESIDUAL
2","R. RESIDUAL"," ")))),"",(IF(S224="R.INHERENTE
2","R. INHERENTE",(IF(BA224="R.RESIDUAL
2","R. RESIDUAL"," ")))))</f>
        <v xml:space="preserve"> </v>
      </c>
      <c r="BG227" s="237" t="str">
        <f t="shared" ref="BG227" si="1053">IF(ISERROR(IF(S224="R.INHERENTE
7","R. INHERENTE",(IF(BA224="R.RESIDUAL
7","R. RESIDUAL"," ")))),"",(IF(S224="R.INHERENTE
7","R. INHERENTE",(IF(BA224="R.RESIDUAL
7","R. RESIDUAL"," ")))))</f>
        <v xml:space="preserve"> </v>
      </c>
      <c r="BH227" s="237" t="str">
        <f t="shared" ref="BH227" si="1054">IF(ISERROR(IF(S224="R.INHERENTE
12","R. INHERENTE",(IF(BA224="R.RESIDUAL
12","R. RESIDUAL"," ")))),"",(IF(S224="R.INHERENTE
12","R. INHERENTE",(IF(BA224="R.RESIDUAL
12","R. RESIDUAL"," ")))))</f>
        <v>R. RESIDUAL</v>
      </c>
      <c r="BI227" s="238" t="str">
        <f t="shared" ref="BI227" si="1055">IF(ISERROR(IF(S224="R.INHERENTE
17","R. INHERENTE",(IF(BA224="R.RESIDUAL
17","R. RESIDUAL"," ")))),"",(IF(S224="R.INHERENTE
17","R. INHERENTE",(IF(BA224="R.RESIDUAL
17","R. RESIDUAL"," ")))))</f>
        <v xml:space="preserve"> </v>
      </c>
      <c r="BJ227" s="239" t="str">
        <f t="shared" ref="BJ227" si="1056">IF(ISERROR(IF(S224="R.INHERENTE
22","R. INHERENTE",(IF(BA224="R.RESIDUAL
22","R. RESIDUAL"," ")))),"",(IF(S224="R.INHERENTE
22","R. INHERENTE",(IF(BA224="R.RESIDUAL
22","R. RESIDUAL"," ")))))</f>
        <v xml:space="preserve"> </v>
      </c>
      <c r="BK227" s="234"/>
      <c r="BL227" s="848"/>
      <c r="BM227" s="882"/>
      <c r="BN227" s="882"/>
      <c r="BO227" s="882"/>
      <c r="BP227" s="851"/>
      <c r="BQ227" s="845"/>
      <c r="BR227" s="314"/>
      <c r="BS227" s="921"/>
      <c r="BT227" s="882"/>
      <c r="BU227" s="924"/>
      <c r="BV227" s="229"/>
      <c r="BW227" s="1767"/>
      <c r="BX227" s="1768"/>
      <c r="BY227" s="1769"/>
      <c r="BZ227" s="820"/>
      <c r="CA227" s="820"/>
      <c r="CB227" s="820"/>
      <c r="CC227" s="820"/>
      <c r="CD227" s="820"/>
      <c r="CE227" s="820"/>
      <c r="CF227" s="820"/>
      <c r="CG227" s="820"/>
      <c r="CH227" s="820"/>
      <c r="CI227" s="820"/>
      <c r="CJ227" s="820"/>
      <c r="CK227" s="820"/>
      <c r="CL227" s="820"/>
      <c r="CM227" s="820"/>
      <c r="CN227" s="820"/>
      <c r="CO227" s="820"/>
      <c r="CP227" s="820"/>
      <c r="CQ227" s="1774"/>
      <c r="CR227" s="249"/>
      <c r="CS227" s="1767"/>
      <c r="CT227" s="1768"/>
      <c r="CU227" s="1769"/>
      <c r="CV227" s="1010"/>
      <c r="CW227" s="960"/>
      <c r="CX227" s="959"/>
      <c r="CY227" s="960"/>
      <c r="CZ227" s="959"/>
      <c r="DA227" s="1010"/>
      <c r="DB227" s="1010"/>
      <c r="DC227" s="1010"/>
      <c r="DD227" s="1010"/>
      <c r="DE227" s="1010"/>
      <c r="DF227" s="1010"/>
      <c r="DG227" s="1010"/>
      <c r="DH227" s="1010"/>
      <c r="DI227" s="1010"/>
      <c r="DJ227" s="1010"/>
      <c r="DK227" s="1010"/>
      <c r="DL227" s="1010"/>
      <c r="DM227" s="1010"/>
      <c r="DN227" s="1010"/>
      <c r="DO227" s="1010"/>
      <c r="DP227" s="1010"/>
      <c r="DQ227" s="1774"/>
      <c r="DR227" s="246"/>
      <c r="DS227" s="420"/>
      <c r="DT227" s="421"/>
      <c r="DU227" s="421"/>
      <c r="DV227" s="422"/>
    </row>
    <row r="228" spans="2:126" ht="48.75" customHeight="1" thickBot="1" x14ac:dyDescent="0.3">
      <c r="B228" s="1291"/>
      <c r="C228" s="891"/>
      <c r="D228" s="894"/>
      <c r="E228" s="897"/>
      <c r="F228" s="897"/>
      <c r="G228" s="897"/>
      <c r="H228" s="897"/>
      <c r="I228" s="435"/>
      <c r="J228" s="905"/>
      <c r="K228" s="897"/>
      <c r="L228" s="909"/>
      <c r="M228" s="228"/>
      <c r="N228" s="912"/>
      <c r="O228" s="897"/>
      <c r="P228" s="897"/>
      <c r="Q228" s="897"/>
      <c r="R228" s="897"/>
      <c r="S228" s="909"/>
      <c r="T228" s="228"/>
      <c r="U228" s="441"/>
      <c r="V228" s="442"/>
      <c r="W228" s="442"/>
      <c r="X228" s="831"/>
      <c r="Y228" s="832"/>
      <c r="Z228" s="831"/>
      <c r="AA228" s="832"/>
      <c r="AB228" s="831"/>
      <c r="AC228" s="832"/>
      <c r="AD228" s="831"/>
      <c r="AE228" s="832"/>
      <c r="AF228" s="831"/>
      <c r="AG228" s="832"/>
      <c r="AH228" s="331">
        <f t="shared" si="1029"/>
        <v>0</v>
      </c>
      <c r="AI228" s="324"/>
      <c r="AJ228" s="325"/>
      <c r="AK228" s="885"/>
      <c r="AL228" s="886"/>
      <c r="AM228" s="887"/>
      <c r="AN228" s="888"/>
      <c r="AO228" s="885"/>
      <c r="AP228" s="886"/>
      <c r="AQ228" s="445"/>
      <c r="AR228" s="472"/>
      <c r="AS228" s="453"/>
      <c r="AT228" s="454"/>
      <c r="AU228" s="455"/>
      <c r="AV228" s="230"/>
      <c r="AW228" s="867"/>
      <c r="AX228" s="870"/>
      <c r="AY228" s="873"/>
      <c r="AZ228" s="870"/>
      <c r="BA228" s="876"/>
      <c r="BB228" s="879"/>
      <c r="BD228" s="235"/>
      <c r="BE228" s="318">
        <v>0.2</v>
      </c>
      <c r="BF228" s="241" t="str">
        <f t="shared" ref="BF228" si="1057">IF(ISERROR(IF(S224="R.INHERENTE
1","R. INHERENTE",(IF(BA224="R.RESIDUAL
1","R. RESIDUAL"," ")))),"",(IF(S224="R.INHERENTE
1","R. INHERENTE",(IF(BA224="R.RESIDUAL
1","R. RESIDUAL"," ")))))</f>
        <v xml:space="preserve"> </v>
      </c>
      <c r="BG228" s="242" t="str">
        <f t="shared" ref="BG228" si="1058">IF(ISERROR(IF(S224="R.INHERENTE
6","R. INHERENTE",(IF(BA224="R.RESIDUAL
6","R. RESIDUAL"," ")))),"",(IF(S224="R.INHERENTE
6","R. INHERENTE",(IF(BA224="R.RESIDUAL
6","R. RESIDUAL"," ")))))</f>
        <v xml:space="preserve"> </v>
      </c>
      <c r="BH228" s="243" t="str">
        <f t="shared" ref="BH228" si="1059">IF(ISERROR(IF(S224="R.INHERENTE
11","R. INHERENTE",(IF(BA224="R.RESIDUAL
11","R. RESIDUAL"," ")))),"",(IF(S224="R.INHERENTE
11","R. INHERENTE",(IF(BA224="R.RESIDUAL
11","R. RESIDUAL"," ")))))</f>
        <v xml:space="preserve"> </v>
      </c>
      <c r="BI228" s="244" t="str">
        <f t="shared" ref="BI228" si="1060">IF(ISERROR(IF(S224="R.INHERENTE
16","R. INHERENTE",(IF(BA224="R.RESIDUAL
16","R. RESIDUAL"," ")))),"",(IF(S224="R.INHERENTE
16","R. INHERENTE",(IF(BA224="R.RESIDUAL
16","R. RESIDUAL"," ")))))</f>
        <v xml:space="preserve"> </v>
      </c>
      <c r="BJ228" s="245" t="str">
        <f t="shared" ref="BJ228" si="1061">IF(ISERROR(IF(S224="R.INHERENTE
21","R. INHERENTE",(IF(BA224="R.RESIDUAL
21","R. RESIDUAL"," ")))),"",(IF(S224="R.INHERENTE
21","R. INHERENTE",(IF(BA224="R.RESIDUAL
21","R. RESIDUAL"," ")))))</f>
        <v xml:space="preserve"> </v>
      </c>
      <c r="BK228" s="234"/>
      <c r="BL228" s="849"/>
      <c r="BM228" s="883"/>
      <c r="BN228" s="883"/>
      <c r="BO228" s="883"/>
      <c r="BP228" s="852"/>
      <c r="BQ228" s="846"/>
      <c r="BR228" s="314"/>
      <c r="BS228" s="922"/>
      <c r="BT228" s="883"/>
      <c r="BU228" s="925"/>
      <c r="BV228" s="229"/>
      <c r="BW228" s="1770"/>
      <c r="BX228" s="1771"/>
      <c r="BY228" s="1772"/>
      <c r="BZ228" s="834"/>
      <c r="CA228" s="834"/>
      <c r="CB228" s="834"/>
      <c r="CC228" s="834"/>
      <c r="CD228" s="834"/>
      <c r="CE228" s="834"/>
      <c r="CF228" s="834"/>
      <c r="CG228" s="834"/>
      <c r="CH228" s="834"/>
      <c r="CI228" s="834"/>
      <c r="CJ228" s="834"/>
      <c r="CK228" s="834"/>
      <c r="CL228" s="834"/>
      <c r="CM228" s="834"/>
      <c r="CN228" s="834"/>
      <c r="CO228" s="834"/>
      <c r="CP228" s="834"/>
      <c r="CQ228" s="1775"/>
      <c r="CR228" s="249"/>
      <c r="CS228" s="1770"/>
      <c r="CT228" s="1771"/>
      <c r="CU228" s="1772"/>
      <c r="CV228" s="1783"/>
      <c r="CW228" s="1784"/>
      <c r="CX228" s="1785"/>
      <c r="CY228" s="1784"/>
      <c r="CZ228" s="1785"/>
      <c r="DA228" s="1783"/>
      <c r="DB228" s="1783"/>
      <c r="DC228" s="1783"/>
      <c r="DD228" s="1783"/>
      <c r="DE228" s="1783"/>
      <c r="DF228" s="1783"/>
      <c r="DG228" s="1783"/>
      <c r="DH228" s="1783"/>
      <c r="DI228" s="1783"/>
      <c r="DJ228" s="1783"/>
      <c r="DK228" s="1783"/>
      <c r="DL228" s="1783"/>
      <c r="DM228" s="1783"/>
      <c r="DN228" s="1783"/>
      <c r="DO228" s="1783"/>
      <c r="DP228" s="1783"/>
      <c r="DQ228" s="1775"/>
      <c r="DR228" s="246"/>
      <c r="DS228" s="423"/>
      <c r="DT228" s="424"/>
      <c r="DU228" s="424"/>
      <c r="DV228" s="425"/>
    </row>
    <row r="229" spans="2:126" ht="18" customHeight="1" thickBot="1" x14ac:dyDescent="0.3">
      <c r="BF229" s="328">
        <v>0.2</v>
      </c>
      <c r="BG229" s="329">
        <v>0.4</v>
      </c>
      <c r="BH229" s="329">
        <v>0.60000000000000009</v>
      </c>
      <c r="BI229" s="329">
        <v>0.8</v>
      </c>
      <c r="BJ229" s="329">
        <v>1</v>
      </c>
    </row>
    <row r="230" spans="2:126" ht="48.75" customHeight="1" x14ac:dyDescent="0.25">
      <c r="B230" s="1289" t="s">
        <v>1841</v>
      </c>
      <c r="C230" s="889">
        <v>36</v>
      </c>
      <c r="D230" s="892" t="s">
        <v>950</v>
      </c>
      <c r="E230" s="895" t="s">
        <v>970</v>
      </c>
      <c r="F230" s="898" t="s">
        <v>987</v>
      </c>
      <c r="G230" s="899" t="s">
        <v>1065</v>
      </c>
      <c r="H230" s="930" t="s">
        <v>2269</v>
      </c>
      <c r="I230" s="433" t="s">
        <v>1465</v>
      </c>
      <c r="J230" s="903" t="str">
        <f>IF(G230="","",(CONCATENATE("Posibilidad de afectación ",G230," ",H230," ",I230," ",I231," ",I232," ",I233," ",I234)))</f>
        <v xml:space="preserve">Posibilidad de afectación económica y reputacional por demandas y sanciones en los sobrecostos e insatisfacción del usuario, debido a la oportunidad en la prestación del servicio de radiología convencional de los servicios ambulatorios.     </v>
      </c>
      <c r="K230" s="906" t="s">
        <v>804</v>
      </c>
      <c r="L230" s="907" t="s">
        <v>773</v>
      </c>
      <c r="M230" s="228"/>
      <c r="N230" s="910" t="s">
        <v>610</v>
      </c>
      <c r="O230" s="913">
        <f>IF(ISERROR(VLOOKUP($N230,Listas!$E$20:$F$24,2,FALSE)),"",(VLOOKUP($N230,Listas!$E$20:$F$24,2,FALSE)))</f>
        <v>0.8</v>
      </c>
      <c r="P230" s="914" t="str">
        <f>IF(ISERROR(VLOOKUP($O230,Listas!$E$3:$F$7,2,FALSE)),"",(VLOOKUP($O230,Listas!$E$3:$F$7,2,FALSE)))</f>
        <v>ALTA</v>
      </c>
      <c r="Q230" s="915" t="s">
        <v>572</v>
      </c>
      <c r="R230" s="914">
        <f>IF(ISERROR(VLOOKUP($Q230,Listas!$E$28:$F$35,2,FALSE)),"",(VLOOKUP($Q230,Listas!$E$28:$F$35,2,FALSE)))</f>
        <v>0.8</v>
      </c>
      <c r="S230" s="916" t="str">
        <f t="shared" ref="S230" si="1062">IF(O230="","",(CONCATENATE("R.INHERENTE
",(IF(AND($O230=0.2,$R230=0.2),1,(IF(AND($O230=0.2,$R230=0.4),6,(IF(AND($O230=0.2,$R230=0.6),11,(IF(AND($O230=0.2,$R230=0.8),16,(IF(AND($O230=0.2,$R230=1),21,(IF(AND($O230=0.4,$R230=0.2),2,(IF(AND($O230=0.4,$R230=0.4),7,(IF(AND($O230=0.4,$R230=0.6),12,(IF(AND($O230=0.4,$R230=0.8),17,(IF(AND($O230=0.4,$R230=1),22,(IF(AND($O230=0.6,$R230=0.2),3,(IF(AND($O230=0.6,$R230=0.4),8,(IF(AND($O230=0.6,$R230=0.6),13,(IF(AND($O230=0.6,$R230=0.8),18,(IF(AND($O230=0.6,$R230=1),23,(IF(AND($O230=0.8,$R230=0.2),4,(IF(AND($O230=0.8,$R230=0.4),9,(IF(AND($O230=0.8,$R230=0.6),14,(IF(AND($O230=0.8,$R230=0.8),19,(IF(AND($O230=0.8,$R230=1),24,(IF(AND($O230=1,$R230=0.2),5,(IF(AND($O230=1,$R230=0.4),10,(IF(AND($O230=1,$R230=0.6),15,(IF(AND($O230=1,$R230=0.8),20,(IF(AND($O230=1,$R230=1),25,"")))))))))))))))))))))))))))))))))))))))))))))))))))))</f>
        <v>R.INHERENTE
19</v>
      </c>
      <c r="T230" s="228">
        <f>+VLOOKUP($S230,Listas!$D$112:$E$136,2,FALSE)</f>
        <v>19</v>
      </c>
      <c r="U230" s="456" t="s">
        <v>1466</v>
      </c>
      <c r="V230" s="437" t="s">
        <v>702</v>
      </c>
      <c r="W230" s="437"/>
      <c r="X230" s="859"/>
      <c r="Y230" s="860"/>
      <c r="Z230" s="859">
        <v>15</v>
      </c>
      <c r="AA230" s="860"/>
      <c r="AB230" s="859"/>
      <c r="AC230" s="860"/>
      <c r="AD230" s="859"/>
      <c r="AE230" s="860"/>
      <c r="AF230" s="859">
        <v>15</v>
      </c>
      <c r="AG230" s="860"/>
      <c r="AH230" s="348">
        <f t="shared" ref="AH230:AH234" si="1063">X230+Z230+AB230+AD230+AF230</f>
        <v>30</v>
      </c>
      <c r="AI230" s="326">
        <v>0.56000000000000005</v>
      </c>
      <c r="AJ230" s="327"/>
      <c r="AK230" s="926" t="s">
        <v>39</v>
      </c>
      <c r="AL230" s="926"/>
      <c r="AM230" s="898" t="s">
        <v>563</v>
      </c>
      <c r="AN230" s="898"/>
      <c r="AO230" s="926" t="s">
        <v>189</v>
      </c>
      <c r="AP230" s="926"/>
      <c r="AQ230" s="443" t="s">
        <v>1468</v>
      </c>
      <c r="AR230" s="431" t="s">
        <v>588</v>
      </c>
      <c r="AS230" s="447" t="s">
        <v>1470</v>
      </c>
      <c r="AT230" s="448" t="s">
        <v>1471</v>
      </c>
      <c r="AU230" s="449" t="s">
        <v>1472</v>
      </c>
      <c r="AV230" s="248">
        <f t="shared" ref="AV230" si="1064">+(IF(AND($AW230&gt;0,$AW230&lt;=0.2),0.2,(IF(AND($AW230&gt;0.2,$AW230&lt;=0.4),0.4,(IF(AND($AW230&gt;0.4,$AW230&lt;=0.6),0.6,(IF(AND($AW230&gt;0.6,$AW230&lt;=0.8),0.8,(IF($AW230&gt;0.8,1,""))))))))))</f>
        <v>0.4</v>
      </c>
      <c r="AW230" s="865">
        <f t="shared" ref="AW230" si="1065">+MIN(AI230:AI234)</f>
        <v>0.39200000000000002</v>
      </c>
      <c r="AX230" s="868" t="str">
        <f t="shared" ref="AX230" si="1066">+(IF($AV230=0.2,"MUY BAJA",(IF($AV230=0.4,"BAJA",(IF($AV230=0.6,"MEDIA",(IF($AV230=0.8,"ALTA",(IF($AV230=1,"MUY ALTA",""))))))))))</f>
        <v>BAJA</v>
      </c>
      <c r="AY230" s="871">
        <f t="shared" ref="AY230" si="1067">+MIN(AJ230:AJ234)</f>
        <v>0.8</v>
      </c>
      <c r="AZ230" s="868" t="str">
        <f t="shared" ref="AZ230" si="1068">+(IF($BC230=0.2,"MUY BAJA",(IF($BC230=0.4,"BAJA",(IF($BC230=0.6,"MEDIA",(IF($BC230=0.8,"ALTA",(IF($BC230=1,"MUY ALTA",""))))))))))</f>
        <v>ALTA</v>
      </c>
      <c r="BA230" s="874" t="str">
        <f t="shared" ref="BA230" si="1069">IF($AV230="","",(CONCATENATE("R.RESIDUAL
",(IF(AND($AV230=0.2,$BC230=0.2),1,(IF(AND($AV230=0.2,$BC230=0.4),6,(IF(AND($AV230=0.2,$BC230=0.6),11,(IF(AND($AV230=0.2,$BC230=0.8),16,(IF(AND($AV230=0.2,$BC230=1),21,(IF(AND($AV230=0.4,$BC230=0.2),2,(IF(AND($AV230=0.4,$BC230=0.4),7,(IF(AND($AV230=0.4,$BC230=0.6),12,(IF(AND($AV230=0.4,$BC230=0.8),17,(IF(AND($AV230=0.4,$BC230=1),22,(IF(AND($AV230=0.6,$BC230=0.2),3,(IF(AND($AV230=0.6,$BC230=0.4),8,(IF(AND($AV230=0.6,$BC230=0.6),13,(IF(AND($AV230=0.6,$BC230=0.8),18,(IF(AND($AV230=0.6,$BC230=1),23,(IF(AND($AV230=0.8,$BC230=0.2),4,(IF(AND($AV230=0.8,$BC230=0.4),9,(IF(AND($AV230=0.8,$BC230=0.6),14,(IF(AND($AV230=0.8,$BC230=0.8),19,(IF(AND($AV230=0.8,$BC230=1),24,(IF(AND($AV230=1,$BC230=0.2),5,(IF(AND($AV230=1,$BC230=0.4),10,(IF(AND($AV230=1,$BC230=0.6),15,(IF(AND($AV230=1,$BC230=0.8),20,(IF(AND($AV230=1,$BC230=1),25,"")))))))))))))))))))))))))))))))))))))))))))))))))))))</f>
        <v>R.RESIDUAL
17</v>
      </c>
      <c r="BB230" s="877" t="s">
        <v>703</v>
      </c>
      <c r="BC230" s="248">
        <f t="shared" ref="BC230" si="1070">+(IF(AND($AY230&gt;0,$AY230&lt;=0.2),0.2,(IF(AND($AY230&gt;0.2,$AY230&lt;=0.4),0.4,(IF(AND($AY230&gt;0.4,$AY230&lt;=0.6),0.6,(IF(AND($AY230&gt;0.6,$AY230&lt;=0.8),0.8,(IF($AY230&gt;0.8,1,""))))))))))</f>
        <v>0.8</v>
      </c>
      <c r="BD230" s="230">
        <f>+VLOOKUP($BA230,Listas!$F$112:$G$136,2,FALSE)</f>
        <v>17</v>
      </c>
      <c r="BE230" s="317">
        <v>1</v>
      </c>
      <c r="BF230" s="231" t="str">
        <f t="shared" ref="BF230" si="1071">IF(ISERROR(IF(S230="R.INHERENTE
5","R. INHERENTE",(IF(BA230="R.RESIDUAL
5","R. RESIDUAL"," ")))),"",(IF(S230="R.INHERENTE
5","R. INHERENTE",(IF(BA230="R.RESIDUAL
5","R. RESIDUAL"," ")))))</f>
        <v xml:space="preserve"> </v>
      </c>
      <c r="BG230" s="232" t="str">
        <f t="shared" ref="BG230" si="1072">IF(ISERROR(IF(S230="R.INHERENTE
10","R. INHERENTE",(IF(BA230="R.RESIDUAL
10","R. RESIDUAL"," ")))),"",(IF(S230="R.INHERENTE
10","R. INHERENTE",(IF(BA230="R.RESIDUAL
10","R. RESIDUAL"," ")))))</f>
        <v xml:space="preserve"> </v>
      </c>
      <c r="BH230" s="232" t="str">
        <f t="shared" ref="BH230" si="1073">IF(ISERROR(IF(S230="R.INHERENTE
15","R. INHERENTE",(IF(BA230="R.RESIDUAL
15","R. RESIDUAL"," ")))),"",(IF(S230="R.INHERENTE
15","R. INHERENTE",(IF(BA230="R.RESIDUAL
15","R. RESIDUAL"," ")))))</f>
        <v xml:space="preserve"> </v>
      </c>
      <c r="BI230" s="232" t="str">
        <f t="shared" ref="BI230" si="1074">IF(ISERROR(IF(S230="R.INHERENTE
20","R. INHERENTE",(IF(BA230="R.RESIDUAL
20","R. RESIDUAL"," ")))),"",(IF(S230="R.INHERENTE
20","R. INHERENTE",(IF(BA230="R.RESIDUAL
20","R. RESIDUAL"," ")))))</f>
        <v xml:space="preserve"> </v>
      </c>
      <c r="BJ230" s="233" t="str">
        <f t="shared" ref="BJ230" si="1075">IF(ISERROR(IF(S230="R.INHERENTE
25","R. INHERENTE",(IF(BA230="R.RESIDUAL
25","R. RESIDUAL"," ")))),"",(IF(S230="R.INHERENTE
25","R. INHERENTE",(IF(BA230="R.RESIDUAL
25","R. RESIDUAL"," ")))))</f>
        <v xml:space="preserve"> </v>
      </c>
      <c r="BK230" s="234"/>
      <c r="BL230" s="847" t="s">
        <v>1474</v>
      </c>
      <c r="BM230" s="850" t="s">
        <v>1475</v>
      </c>
      <c r="BN230" s="881">
        <v>45046</v>
      </c>
      <c r="BO230" s="881">
        <v>45290</v>
      </c>
      <c r="BP230" s="884" t="s">
        <v>1174</v>
      </c>
      <c r="BQ230" s="844" t="s">
        <v>648</v>
      </c>
      <c r="BR230" s="314"/>
      <c r="BS230" s="920" t="s">
        <v>1476</v>
      </c>
      <c r="BT230" s="850" t="s">
        <v>1477</v>
      </c>
      <c r="BU230" s="923" t="s">
        <v>1475</v>
      </c>
      <c r="BV230" s="229"/>
      <c r="BW230" s="1764" t="s">
        <v>2325</v>
      </c>
      <c r="BX230" s="1765" t="s">
        <v>2326</v>
      </c>
      <c r="BY230" s="1766" t="s">
        <v>2327</v>
      </c>
      <c r="BZ230" s="833"/>
      <c r="CA230" s="833" t="s">
        <v>189</v>
      </c>
      <c r="CB230" s="833" t="s">
        <v>189</v>
      </c>
      <c r="CC230" s="833" t="s">
        <v>189</v>
      </c>
      <c r="CD230" s="833"/>
      <c r="CE230" s="833" t="s">
        <v>189</v>
      </c>
      <c r="CF230" s="833" t="s">
        <v>189</v>
      </c>
      <c r="CG230" s="833" t="s">
        <v>189</v>
      </c>
      <c r="CH230" s="833"/>
      <c r="CI230" s="833" t="s">
        <v>39</v>
      </c>
      <c r="CJ230" s="833" t="s">
        <v>39</v>
      </c>
      <c r="CK230" s="833" t="s">
        <v>39</v>
      </c>
      <c r="CL230" s="833"/>
      <c r="CM230" s="833" t="s">
        <v>189</v>
      </c>
      <c r="CN230" s="833" t="s">
        <v>189</v>
      </c>
      <c r="CO230" s="833" t="s">
        <v>189</v>
      </c>
      <c r="CP230" s="833"/>
      <c r="CQ230" s="1773" t="s">
        <v>2328</v>
      </c>
      <c r="CR230" s="249"/>
      <c r="CS230" s="1764" t="s">
        <v>2325</v>
      </c>
      <c r="CT230" s="1765" t="s">
        <v>2326</v>
      </c>
      <c r="CU230" s="1766" t="s">
        <v>2327</v>
      </c>
      <c r="CV230" s="1780"/>
      <c r="CW230" s="1781" t="s">
        <v>39</v>
      </c>
      <c r="CX230" s="1782"/>
      <c r="CY230" s="1781"/>
      <c r="CZ230" s="1782"/>
      <c r="DA230" s="1780" t="s">
        <v>189</v>
      </c>
      <c r="DB230" s="1780" t="s">
        <v>189</v>
      </c>
      <c r="DC230" s="1780" t="s">
        <v>189</v>
      </c>
      <c r="DD230" s="1780"/>
      <c r="DE230" s="1780" t="s">
        <v>189</v>
      </c>
      <c r="DF230" s="1780" t="s">
        <v>189</v>
      </c>
      <c r="DG230" s="1780" t="s">
        <v>189</v>
      </c>
      <c r="DH230" s="1780"/>
      <c r="DI230" s="1780" t="s">
        <v>39</v>
      </c>
      <c r="DJ230" s="1780" t="s">
        <v>39</v>
      </c>
      <c r="DK230" s="1780" t="s">
        <v>39</v>
      </c>
      <c r="DL230" s="1780"/>
      <c r="DM230" s="1780" t="s">
        <v>189</v>
      </c>
      <c r="DN230" s="1780" t="s">
        <v>189</v>
      </c>
      <c r="DO230" s="1780" t="s">
        <v>189</v>
      </c>
      <c r="DP230" s="1780"/>
      <c r="DQ230" s="1773" t="s">
        <v>2334</v>
      </c>
      <c r="DR230" s="246"/>
      <c r="DS230" s="417"/>
      <c r="DT230" s="418"/>
      <c r="DU230" s="418"/>
      <c r="DV230" s="419"/>
    </row>
    <row r="231" spans="2:126" ht="48.75" customHeight="1" x14ac:dyDescent="0.25">
      <c r="B231" s="1290"/>
      <c r="C231" s="890"/>
      <c r="D231" s="893"/>
      <c r="E231" s="896"/>
      <c r="F231" s="896"/>
      <c r="G231" s="896"/>
      <c r="H231" s="896"/>
      <c r="I231" s="434"/>
      <c r="J231" s="904"/>
      <c r="K231" s="896"/>
      <c r="L231" s="908"/>
      <c r="M231" s="228"/>
      <c r="N231" s="911"/>
      <c r="O231" s="896"/>
      <c r="P231" s="896"/>
      <c r="Q231" s="896"/>
      <c r="R231" s="896"/>
      <c r="S231" s="908"/>
      <c r="T231" s="228"/>
      <c r="U231" s="457" t="s">
        <v>1467</v>
      </c>
      <c r="V231" s="439" t="s">
        <v>702</v>
      </c>
      <c r="W231" s="439"/>
      <c r="X231" s="825"/>
      <c r="Y231" s="826"/>
      <c r="Z231" s="825">
        <v>15</v>
      </c>
      <c r="AA231" s="826"/>
      <c r="AB231" s="825"/>
      <c r="AC231" s="826"/>
      <c r="AD231" s="825"/>
      <c r="AE231" s="826"/>
      <c r="AF231" s="825">
        <v>15</v>
      </c>
      <c r="AG231" s="826"/>
      <c r="AH231" s="330">
        <f t="shared" si="1063"/>
        <v>30</v>
      </c>
      <c r="AI231" s="322">
        <v>0.39200000000000002</v>
      </c>
      <c r="AJ231" s="323"/>
      <c r="AK231" s="827" t="s">
        <v>39</v>
      </c>
      <c r="AL231" s="828"/>
      <c r="AM231" s="829" t="s">
        <v>563</v>
      </c>
      <c r="AN231" s="830"/>
      <c r="AO231" s="827" t="s">
        <v>189</v>
      </c>
      <c r="AP231" s="828"/>
      <c r="AQ231" s="444" t="s">
        <v>1469</v>
      </c>
      <c r="AR231" s="432" t="s">
        <v>588</v>
      </c>
      <c r="AS231" s="450" t="s">
        <v>1473</v>
      </c>
      <c r="AT231" s="451" t="s">
        <v>1471</v>
      </c>
      <c r="AU231" s="452" t="s">
        <v>1472</v>
      </c>
      <c r="AV231" s="230"/>
      <c r="AW231" s="866"/>
      <c r="AX231" s="869"/>
      <c r="AY231" s="872"/>
      <c r="AZ231" s="869"/>
      <c r="BA231" s="875"/>
      <c r="BB231" s="878"/>
      <c r="BD231" s="235"/>
      <c r="BE231" s="317">
        <v>0.8</v>
      </c>
      <c r="BF231" s="236" t="str">
        <f t="shared" ref="BF231" si="1076">IF(ISERROR(IF(S230="R.INHERENTE
4","R. INHERENTE",(IF(BA230="R.RESIDUAL
4","R. RESIDUAL"," ")))),"",(IF(S230="R.INHERENTE
4","R. INHERENTE",(IF(BA230="R.RESIDUAL
4","R. RESIDUAL"," ")))))</f>
        <v xml:space="preserve"> </v>
      </c>
      <c r="BG231" s="237" t="str">
        <f t="shared" ref="BG231" si="1077">IF(ISERROR(IF(S230="R.INHERENTE
9","R. INHERENTE",(IF(BA230="R.RESIDUAL
9","R. RESIDUAL"," ")))),"",(IF(S230="R.INHERENTE
9","R. INHERENTE",(IF(BA230="R.RESIDUAL
9","R. RESIDUAL"," ")))))</f>
        <v xml:space="preserve"> </v>
      </c>
      <c r="BH231" s="238" t="str">
        <f t="shared" ref="BH231" si="1078">IF(ISERROR(IF(S230="R.INHERENTE
14","R. INHERENTE",(IF(BA230="R.RESIDUAL
14","R. RESIDUAL"," ")))),"",(IF(S230="R.INHERENTE
14","R. INHERENTE",(IF(BA230="R.RESIDUAL
14","R. RESIDUAL"," ")))))</f>
        <v xml:space="preserve"> </v>
      </c>
      <c r="BI231" s="238" t="str">
        <f t="shared" ref="BI231" si="1079">IF(ISERROR(IF(S230="R.INHERENTE
19","R. INHERENTE",(IF(BA230="R.RESIDUAL
19","R. RESIDUAL"," ")))),"",(IF(S230="R.INHERENTE
19","R. INHERENTE",(IF(BA230="R.RESIDUAL
19","R. RESIDUAL"," ")))))</f>
        <v>R. INHERENTE</v>
      </c>
      <c r="BJ231" s="239" t="str">
        <f t="shared" ref="BJ231" si="1080">IF(ISERROR(IF(S230="R.INHERENTE
24","R. INHERENTE",(IF(BA230="R.RESIDUAL
24","R. RESIDUAL"," ")))),"",(IF(S230="R.INHERENTE
24","R. INHERENTE",(IF(BA230="R.RESIDUAL
24","R. RESIDUAL"," ")))))</f>
        <v xml:space="preserve"> </v>
      </c>
      <c r="BK231" s="234"/>
      <c r="BL231" s="848"/>
      <c r="BM231" s="882"/>
      <c r="BN231" s="882"/>
      <c r="BO231" s="882"/>
      <c r="BP231" s="851"/>
      <c r="BQ231" s="845"/>
      <c r="BR231" s="314"/>
      <c r="BS231" s="921"/>
      <c r="BT231" s="882"/>
      <c r="BU231" s="924"/>
      <c r="BV231" s="229"/>
      <c r="BW231" s="1767"/>
      <c r="BX231" s="1768"/>
      <c r="BY231" s="1769"/>
      <c r="BZ231" s="820"/>
      <c r="CA231" s="820"/>
      <c r="CB231" s="820"/>
      <c r="CC231" s="820"/>
      <c r="CD231" s="820"/>
      <c r="CE231" s="820"/>
      <c r="CF231" s="820"/>
      <c r="CG231" s="820"/>
      <c r="CH231" s="820"/>
      <c r="CI231" s="820"/>
      <c r="CJ231" s="820"/>
      <c r="CK231" s="820"/>
      <c r="CL231" s="820"/>
      <c r="CM231" s="820"/>
      <c r="CN231" s="820"/>
      <c r="CO231" s="820"/>
      <c r="CP231" s="820"/>
      <c r="CQ231" s="1774"/>
      <c r="CR231" s="249"/>
      <c r="CS231" s="1767"/>
      <c r="CT231" s="1768"/>
      <c r="CU231" s="1769"/>
      <c r="CV231" s="1010"/>
      <c r="CW231" s="960"/>
      <c r="CX231" s="959"/>
      <c r="CY231" s="960"/>
      <c r="CZ231" s="959"/>
      <c r="DA231" s="1010"/>
      <c r="DB231" s="1010"/>
      <c r="DC231" s="1010"/>
      <c r="DD231" s="1010"/>
      <c r="DE231" s="1010"/>
      <c r="DF231" s="1010"/>
      <c r="DG231" s="1010"/>
      <c r="DH231" s="1010"/>
      <c r="DI231" s="1010"/>
      <c r="DJ231" s="1010"/>
      <c r="DK231" s="1010"/>
      <c r="DL231" s="1010"/>
      <c r="DM231" s="1010"/>
      <c r="DN231" s="1010"/>
      <c r="DO231" s="1010"/>
      <c r="DP231" s="1010"/>
      <c r="DQ231" s="1774"/>
      <c r="DR231" s="246"/>
      <c r="DS231" s="420"/>
      <c r="DT231" s="421"/>
      <c r="DU231" s="421"/>
      <c r="DV231" s="422"/>
    </row>
    <row r="232" spans="2:126" ht="48.75" customHeight="1" x14ac:dyDescent="0.25">
      <c r="B232" s="1290"/>
      <c r="C232" s="890"/>
      <c r="D232" s="893"/>
      <c r="E232" s="896"/>
      <c r="F232" s="896"/>
      <c r="G232" s="896"/>
      <c r="H232" s="896"/>
      <c r="I232" s="434"/>
      <c r="J232" s="904"/>
      <c r="K232" s="896"/>
      <c r="L232" s="908"/>
      <c r="M232" s="228"/>
      <c r="N232" s="911"/>
      <c r="O232" s="896"/>
      <c r="P232" s="896"/>
      <c r="Q232" s="896"/>
      <c r="R232" s="896"/>
      <c r="S232" s="908"/>
      <c r="T232" s="228"/>
      <c r="U232" s="475"/>
      <c r="V232" s="439"/>
      <c r="W232" s="439"/>
      <c r="X232" s="825"/>
      <c r="Y232" s="826"/>
      <c r="Z232" s="825"/>
      <c r="AA232" s="826"/>
      <c r="AB232" s="825"/>
      <c r="AC232" s="826"/>
      <c r="AD232" s="825"/>
      <c r="AE232" s="826"/>
      <c r="AF232" s="825"/>
      <c r="AG232" s="826"/>
      <c r="AH232" s="330">
        <f t="shared" si="1063"/>
        <v>0</v>
      </c>
      <c r="AI232" s="322"/>
      <c r="AJ232" s="323">
        <v>0.8</v>
      </c>
      <c r="AK232" s="827"/>
      <c r="AL232" s="828"/>
      <c r="AM232" s="829"/>
      <c r="AN232" s="830"/>
      <c r="AO232" s="827"/>
      <c r="AP232" s="828"/>
      <c r="AQ232" s="444"/>
      <c r="AR232" s="432"/>
      <c r="AS232" s="450"/>
      <c r="AT232" s="451"/>
      <c r="AU232" s="452"/>
      <c r="AV232" s="230"/>
      <c r="AW232" s="866"/>
      <c r="AX232" s="869"/>
      <c r="AY232" s="872"/>
      <c r="AZ232" s="869"/>
      <c r="BA232" s="875"/>
      <c r="BB232" s="878"/>
      <c r="BD232" s="235"/>
      <c r="BE232" s="317">
        <v>0.60000000000000009</v>
      </c>
      <c r="BF232" s="236" t="str">
        <f t="shared" ref="BF232" si="1081">IF(ISERROR(IF(S230="R.INHERENTE
3","R. INHERENTE",(IF(BA230="R.RESIDUAL
3","R. RESIDUAL"," ")))),"",(IF(S230="R.INHERENTE
3","R. INHERENTE",(IF(BA230="R.RESIDUAL
3","R. RESIDUAL"," ")))))</f>
        <v xml:space="preserve"> </v>
      </c>
      <c r="BG232" s="237" t="str">
        <f t="shared" ref="BG232" si="1082">IF(ISERROR(IF(S230="R.INHERENTE
8","R. INHERENTE",(IF(BA230="R.RESIDUAL
8","R. RESIDUAL"," ")))),"",(IF(S230="R.INHERENTE
8","R. INHERENTE",(IF(BA230="R.RESIDUAL
8","R. RESIDUAL"," ")))))</f>
        <v xml:space="preserve"> </v>
      </c>
      <c r="BH232" s="237" t="str">
        <f t="shared" ref="BH232" si="1083">IF(ISERROR(IF(S230="R.INHERENTE
13","R. INHERENTE",(IF(BA230="R.RESIDUAL
13","R. RESIDUAL"," ")))),"",(IF(S230="R.INHERENTE
13","R. INHERENTE",(IF(BA230="R.RESIDUAL
13","R. RESIDUAL"," ")))))</f>
        <v xml:space="preserve"> </v>
      </c>
      <c r="BI232" s="238" t="str">
        <f t="shared" ref="BI232" si="1084">IF(ISERROR(IF(S230="R.INHERENTE
18","R. INHERENTE",(IF(BA230="R.RESIDUAL
18","R. RESIDUAL"," ")))),"",(IF(S230="R.INHERENTE
18","R. INHERENTE",(IF(BA230="R.RESIDUAL
18","R. RESIDUAL"," ")))))</f>
        <v xml:space="preserve"> </v>
      </c>
      <c r="BJ232" s="239" t="str">
        <f t="shared" ref="BJ232" si="1085">IF(ISERROR(IF(S230="R.INHERENTE
23","R. INHERENTE",(IF(BA230="R.RESIDUAL
23","R. RESIDUAL"," ")))),"",(IF(S230="R.INHERENTE
23","R. INHERENTE",(IF(BA230="R.RESIDUAL
23","R. RESIDUAL"," ")))))</f>
        <v xml:space="preserve"> </v>
      </c>
      <c r="BK232" s="234"/>
      <c r="BL232" s="848"/>
      <c r="BM232" s="882"/>
      <c r="BN232" s="882"/>
      <c r="BO232" s="882"/>
      <c r="BP232" s="851"/>
      <c r="BQ232" s="845"/>
      <c r="BR232" s="314"/>
      <c r="BS232" s="921"/>
      <c r="BT232" s="882"/>
      <c r="BU232" s="924"/>
      <c r="BV232" s="229"/>
      <c r="BW232" s="1767"/>
      <c r="BX232" s="1768"/>
      <c r="BY232" s="1769"/>
      <c r="BZ232" s="820"/>
      <c r="CA232" s="820"/>
      <c r="CB232" s="820"/>
      <c r="CC232" s="820"/>
      <c r="CD232" s="820"/>
      <c r="CE232" s="820"/>
      <c r="CF232" s="820"/>
      <c r="CG232" s="820"/>
      <c r="CH232" s="820"/>
      <c r="CI232" s="820"/>
      <c r="CJ232" s="820"/>
      <c r="CK232" s="820"/>
      <c r="CL232" s="820"/>
      <c r="CM232" s="820"/>
      <c r="CN232" s="820"/>
      <c r="CO232" s="820"/>
      <c r="CP232" s="820"/>
      <c r="CQ232" s="1774"/>
      <c r="CR232" s="249"/>
      <c r="CS232" s="1767"/>
      <c r="CT232" s="1768"/>
      <c r="CU232" s="1769"/>
      <c r="CV232" s="1010"/>
      <c r="CW232" s="960"/>
      <c r="CX232" s="959"/>
      <c r="CY232" s="960"/>
      <c r="CZ232" s="959"/>
      <c r="DA232" s="1010"/>
      <c r="DB232" s="1010"/>
      <c r="DC232" s="1010"/>
      <c r="DD232" s="1010"/>
      <c r="DE232" s="1010"/>
      <c r="DF232" s="1010"/>
      <c r="DG232" s="1010"/>
      <c r="DH232" s="1010"/>
      <c r="DI232" s="1010"/>
      <c r="DJ232" s="1010"/>
      <c r="DK232" s="1010"/>
      <c r="DL232" s="1010"/>
      <c r="DM232" s="1010"/>
      <c r="DN232" s="1010"/>
      <c r="DO232" s="1010"/>
      <c r="DP232" s="1010"/>
      <c r="DQ232" s="1774"/>
      <c r="DR232" s="246"/>
      <c r="DS232" s="420"/>
      <c r="DT232" s="421"/>
      <c r="DU232" s="421"/>
      <c r="DV232" s="422"/>
    </row>
    <row r="233" spans="2:126" ht="48.75" customHeight="1" x14ac:dyDescent="0.25">
      <c r="B233" s="1290"/>
      <c r="C233" s="890"/>
      <c r="D233" s="893"/>
      <c r="E233" s="896"/>
      <c r="F233" s="896"/>
      <c r="G233" s="896"/>
      <c r="H233" s="896"/>
      <c r="I233" s="434"/>
      <c r="J233" s="904"/>
      <c r="K233" s="896"/>
      <c r="L233" s="908"/>
      <c r="M233" s="228"/>
      <c r="N233" s="911"/>
      <c r="O233" s="896"/>
      <c r="P233" s="896"/>
      <c r="Q233" s="896"/>
      <c r="R233" s="896"/>
      <c r="S233" s="908"/>
      <c r="T233" s="228"/>
      <c r="U233" s="440"/>
      <c r="V233" s="439"/>
      <c r="W233" s="439"/>
      <c r="X233" s="825"/>
      <c r="Y233" s="826"/>
      <c r="Z233" s="825"/>
      <c r="AA233" s="826"/>
      <c r="AB233" s="825"/>
      <c r="AC233" s="826"/>
      <c r="AD233" s="825"/>
      <c r="AE233" s="826"/>
      <c r="AF233" s="825"/>
      <c r="AG233" s="826"/>
      <c r="AH233" s="330">
        <f t="shared" si="1063"/>
        <v>0</v>
      </c>
      <c r="AI233" s="322"/>
      <c r="AJ233" s="323"/>
      <c r="AK233" s="827"/>
      <c r="AL233" s="828"/>
      <c r="AM233" s="829"/>
      <c r="AN233" s="830"/>
      <c r="AO233" s="827"/>
      <c r="AP233" s="828"/>
      <c r="AQ233" s="444"/>
      <c r="AR233" s="432"/>
      <c r="AS233" s="450"/>
      <c r="AT233" s="451"/>
      <c r="AU233" s="452"/>
      <c r="AV233" s="230"/>
      <c r="AW233" s="866"/>
      <c r="AX233" s="869"/>
      <c r="AY233" s="872"/>
      <c r="AZ233" s="869"/>
      <c r="BA233" s="875"/>
      <c r="BB233" s="878"/>
      <c r="BD233" s="235"/>
      <c r="BE233" s="317">
        <v>0.4</v>
      </c>
      <c r="BF233" s="240" t="str">
        <f t="shared" ref="BF233" si="1086">IF(ISERROR(IF(S230="R.INHERENTE
2","R. INHERENTE",(IF(BA230="R.RESIDUAL
2","R. RESIDUAL"," ")))),"",(IF(S230="R.INHERENTE
2","R. INHERENTE",(IF(BA230="R.RESIDUAL
2","R. RESIDUAL"," ")))))</f>
        <v xml:space="preserve"> </v>
      </c>
      <c r="BG233" s="237" t="str">
        <f t="shared" ref="BG233" si="1087">IF(ISERROR(IF(S230="R.INHERENTE
7","R. INHERENTE",(IF(BA230="R.RESIDUAL
7","R. RESIDUAL"," ")))),"",(IF(S230="R.INHERENTE
7","R. INHERENTE",(IF(BA230="R.RESIDUAL
7","R. RESIDUAL"," ")))))</f>
        <v xml:space="preserve"> </v>
      </c>
      <c r="BH233" s="237" t="str">
        <f t="shared" ref="BH233" si="1088">IF(ISERROR(IF(S230="R.INHERENTE
12","R. INHERENTE",(IF(BA230="R.RESIDUAL
12","R. RESIDUAL"," ")))),"",(IF(S230="R.INHERENTE
12","R. INHERENTE",(IF(BA230="R.RESIDUAL
12","R. RESIDUAL"," ")))))</f>
        <v xml:space="preserve"> </v>
      </c>
      <c r="BI233" s="238" t="str">
        <f t="shared" ref="BI233" si="1089">IF(ISERROR(IF(S230="R.INHERENTE
17","R. INHERENTE",(IF(BA230="R.RESIDUAL
17","R. RESIDUAL"," ")))),"",(IF(S230="R.INHERENTE
17","R. INHERENTE",(IF(BA230="R.RESIDUAL
17","R. RESIDUAL"," ")))))</f>
        <v>R. RESIDUAL</v>
      </c>
      <c r="BJ233" s="239" t="str">
        <f t="shared" ref="BJ233" si="1090">IF(ISERROR(IF(S230="R.INHERENTE
22","R. INHERENTE",(IF(BA230="R.RESIDUAL
22","R. RESIDUAL"," ")))),"",(IF(S230="R.INHERENTE
22","R. INHERENTE",(IF(BA230="R.RESIDUAL
22","R. RESIDUAL"," ")))))</f>
        <v xml:space="preserve"> </v>
      </c>
      <c r="BK233" s="234"/>
      <c r="BL233" s="848"/>
      <c r="BM233" s="882"/>
      <c r="BN233" s="882"/>
      <c r="BO233" s="882"/>
      <c r="BP233" s="851"/>
      <c r="BQ233" s="845"/>
      <c r="BR233" s="314"/>
      <c r="BS233" s="921"/>
      <c r="BT233" s="882"/>
      <c r="BU233" s="924"/>
      <c r="BV233" s="229"/>
      <c r="BW233" s="1767"/>
      <c r="BX233" s="1768"/>
      <c r="BY233" s="1769"/>
      <c r="BZ233" s="820"/>
      <c r="CA233" s="820"/>
      <c r="CB233" s="820"/>
      <c r="CC233" s="820"/>
      <c r="CD233" s="820"/>
      <c r="CE233" s="820"/>
      <c r="CF233" s="820"/>
      <c r="CG233" s="820"/>
      <c r="CH233" s="820"/>
      <c r="CI233" s="820"/>
      <c r="CJ233" s="820"/>
      <c r="CK233" s="820"/>
      <c r="CL233" s="820"/>
      <c r="CM233" s="820"/>
      <c r="CN233" s="820"/>
      <c r="CO233" s="820"/>
      <c r="CP233" s="820"/>
      <c r="CQ233" s="1774"/>
      <c r="CR233" s="249"/>
      <c r="CS233" s="1767"/>
      <c r="CT233" s="1768"/>
      <c r="CU233" s="1769"/>
      <c r="CV233" s="1010"/>
      <c r="CW233" s="960"/>
      <c r="CX233" s="959"/>
      <c r="CY233" s="960"/>
      <c r="CZ233" s="959"/>
      <c r="DA233" s="1010"/>
      <c r="DB233" s="1010"/>
      <c r="DC233" s="1010"/>
      <c r="DD233" s="1010"/>
      <c r="DE233" s="1010"/>
      <c r="DF233" s="1010"/>
      <c r="DG233" s="1010"/>
      <c r="DH233" s="1010"/>
      <c r="DI233" s="1010"/>
      <c r="DJ233" s="1010"/>
      <c r="DK233" s="1010"/>
      <c r="DL233" s="1010"/>
      <c r="DM233" s="1010"/>
      <c r="DN233" s="1010"/>
      <c r="DO233" s="1010"/>
      <c r="DP233" s="1010"/>
      <c r="DQ233" s="1774"/>
      <c r="DR233" s="246"/>
      <c r="DS233" s="420"/>
      <c r="DT233" s="421"/>
      <c r="DU233" s="421"/>
      <c r="DV233" s="422"/>
    </row>
    <row r="234" spans="2:126" ht="48.75" customHeight="1" thickBot="1" x14ac:dyDescent="0.3">
      <c r="B234" s="1291"/>
      <c r="C234" s="891"/>
      <c r="D234" s="894"/>
      <c r="E234" s="897"/>
      <c r="F234" s="897"/>
      <c r="G234" s="897"/>
      <c r="H234" s="897"/>
      <c r="I234" s="435"/>
      <c r="J234" s="905"/>
      <c r="K234" s="897"/>
      <c r="L234" s="909"/>
      <c r="M234" s="228"/>
      <c r="N234" s="912"/>
      <c r="O234" s="897"/>
      <c r="P234" s="897"/>
      <c r="Q234" s="897"/>
      <c r="R234" s="897"/>
      <c r="S234" s="909"/>
      <c r="T234" s="228"/>
      <c r="U234" s="441"/>
      <c r="V234" s="442"/>
      <c r="W234" s="442"/>
      <c r="X234" s="831"/>
      <c r="Y234" s="832"/>
      <c r="Z234" s="831"/>
      <c r="AA234" s="832"/>
      <c r="AB234" s="831"/>
      <c r="AC234" s="832"/>
      <c r="AD234" s="831"/>
      <c r="AE234" s="832"/>
      <c r="AF234" s="831"/>
      <c r="AG234" s="832"/>
      <c r="AH234" s="331">
        <f t="shared" si="1063"/>
        <v>0</v>
      </c>
      <c r="AI234" s="324"/>
      <c r="AJ234" s="325"/>
      <c r="AK234" s="885"/>
      <c r="AL234" s="886"/>
      <c r="AM234" s="887"/>
      <c r="AN234" s="888"/>
      <c r="AO234" s="885"/>
      <c r="AP234" s="886"/>
      <c r="AQ234" s="445"/>
      <c r="AR234" s="472"/>
      <c r="AS234" s="453"/>
      <c r="AT234" s="454"/>
      <c r="AU234" s="455"/>
      <c r="AV234" s="230"/>
      <c r="AW234" s="867"/>
      <c r="AX234" s="870"/>
      <c r="AY234" s="873"/>
      <c r="AZ234" s="870"/>
      <c r="BA234" s="876"/>
      <c r="BB234" s="879"/>
      <c r="BD234" s="235"/>
      <c r="BE234" s="318">
        <v>0.2</v>
      </c>
      <c r="BF234" s="241" t="str">
        <f t="shared" ref="BF234" si="1091">IF(ISERROR(IF(S230="R.INHERENTE
1","R. INHERENTE",(IF(BA230="R.RESIDUAL
1","R. RESIDUAL"," ")))),"",(IF(S230="R.INHERENTE
1","R. INHERENTE",(IF(BA230="R.RESIDUAL
1","R. RESIDUAL"," ")))))</f>
        <v xml:space="preserve"> </v>
      </c>
      <c r="BG234" s="242" t="str">
        <f t="shared" ref="BG234" si="1092">IF(ISERROR(IF(S230="R.INHERENTE
6","R. INHERENTE",(IF(BA230="R.RESIDUAL
6","R. RESIDUAL"," ")))),"",(IF(S230="R.INHERENTE
6","R. INHERENTE",(IF(BA230="R.RESIDUAL
6","R. RESIDUAL"," ")))))</f>
        <v xml:space="preserve"> </v>
      </c>
      <c r="BH234" s="243" t="str">
        <f t="shared" ref="BH234" si="1093">IF(ISERROR(IF(S230="R.INHERENTE
11","R. INHERENTE",(IF(BA230="R.RESIDUAL
11","R. RESIDUAL"," ")))),"",(IF(S230="R.INHERENTE
11","R. INHERENTE",(IF(BA230="R.RESIDUAL
11","R. RESIDUAL"," ")))))</f>
        <v xml:space="preserve"> </v>
      </c>
      <c r="BI234" s="244" t="str">
        <f t="shared" ref="BI234" si="1094">IF(ISERROR(IF(S230="R.INHERENTE
16","R. INHERENTE",(IF(BA230="R.RESIDUAL
16","R. RESIDUAL"," ")))),"",(IF(S230="R.INHERENTE
16","R. INHERENTE",(IF(BA230="R.RESIDUAL
16","R. RESIDUAL"," ")))))</f>
        <v xml:space="preserve"> </v>
      </c>
      <c r="BJ234" s="245" t="str">
        <f t="shared" ref="BJ234" si="1095">IF(ISERROR(IF(S230="R.INHERENTE
21","R. INHERENTE",(IF(BA230="R.RESIDUAL
21","R. RESIDUAL"," ")))),"",(IF(S230="R.INHERENTE
21","R. INHERENTE",(IF(BA230="R.RESIDUAL
21","R. RESIDUAL"," ")))))</f>
        <v xml:space="preserve"> </v>
      </c>
      <c r="BK234" s="234"/>
      <c r="BL234" s="849"/>
      <c r="BM234" s="883"/>
      <c r="BN234" s="883"/>
      <c r="BO234" s="883"/>
      <c r="BP234" s="852"/>
      <c r="BQ234" s="846"/>
      <c r="BR234" s="314"/>
      <c r="BS234" s="922"/>
      <c r="BT234" s="883"/>
      <c r="BU234" s="925"/>
      <c r="BV234" s="229"/>
      <c r="BW234" s="1770"/>
      <c r="BX234" s="1771"/>
      <c r="BY234" s="1772"/>
      <c r="BZ234" s="834"/>
      <c r="CA234" s="834"/>
      <c r="CB234" s="834"/>
      <c r="CC234" s="834"/>
      <c r="CD234" s="834"/>
      <c r="CE234" s="834"/>
      <c r="CF234" s="834"/>
      <c r="CG234" s="834"/>
      <c r="CH234" s="834"/>
      <c r="CI234" s="834"/>
      <c r="CJ234" s="834"/>
      <c r="CK234" s="834"/>
      <c r="CL234" s="834"/>
      <c r="CM234" s="834"/>
      <c r="CN234" s="834"/>
      <c r="CO234" s="834"/>
      <c r="CP234" s="834"/>
      <c r="CQ234" s="1775"/>
      <c r="CR234" s="249"/>
      <c r="CS234" s="1770"/>
      <c r="CT234" s="1771"/>
      <c r="CU234" s="1772"/>
      <c r="CV234" s="1783"/>
      <c r="CW234" s="1784"/>
      <c r="CX234" s="1785"/>
      <c r="CY234" s="1784"/>
      <c r="CZ234" s="1785"/>
      <c r="DA234" s="1783"/>
      <c r="DB234" s="1783"/>
      <c r="DC234" s="1783"/>
      <c r="DD234" s="1783"/>
      <c r="DE234" s="1783"/>
      <c r="DF234" s="1783"/>
      <c r="DG234" s="1783"/>
      <c r="DH234" s="1783"/>
      <c r="DI234" s="1783"/>
      <c r="DJ234" s="1783"/>
      <c r="DK234" s="1783"/>
      <c r="DL234" s="1783"/>
      <c r="DM234" s="1783"/>
      <c r="DN234" s="1783"/>
      <c r="DO234" s="1783"/>
      <c r="DP234" s="1783"/>
      <c r="DQ234" s="1775"/>
      <c r="DR234" s="246"/>
      <c r="DS234" s="423"/>
      <c r="DT234" s="424"/>
      <c r="DU234" s="424"/>
      <c r="DV234" s="425"/>
    </row>
    <row r="235" spans="2:126" ht="18" customHeight="1" thickBot="1" x14ac:dyDescent="0.3">
      <c r="BF235" s="328">
        <v>0.2</v>
      </c>
      <c r="BG235" s="329">
        <v>0.4</v>
      </c>
      <c r="BH235" s="329">
        <v>0.60000000000000009</v>
      </c>
      <c r="BI235" s="329">
        <v>0.8</v>
      </c>
      <c r="BJ235" s="329">
        <v>1</v>
      </c>
    </row>
    <row r="236" spans="2:126" ht="48.75" customHeight="1" x14ac:dyDescent="0.25">
      <c r="B236" s="1289" t="s">
        <v>1841</v>
      </c>
      <c r="C236" s="889">
        <v>37</v>
      </c>
      <c r="D236" s="892" t="s">
        <v>950</v>
      </c>
      <c r="E236" s="895" t="s">
        <v>970</v>
      </c>
      <c r="F236" s="898" t="s">
        <v>987</v>
      </c>
      <c r="G236" s="899" t="s">
        <v>1065</v>
      </c>
      <c r="H236" s="930" t="s">
        <v>2270</v>
      </c>
      <c r="I236" s="433" t="s">
        <v>1478</v>
      </c>
      <c r="J236" s="903" t="str">
        <f>IF(G236="","",(CONCATENATE("Posibilidad de afectación ",G236," ",H236," ",I236," ",I237," ",I238," ",I239," ",I240)))</f>
        <v xml:space="preserve">Posibilidad de afectación económica y reputacional por demandas y sanciones en los sobrecostos de la prestación del servicio de farmacia en el ámbito ambulatorio e interposición de tutelas y manifestaciones de los usuarios, debido a la disponibilidad de entrega de los medicamentos prescritos, en los servicios farmacéuticos ambulatorios de la entidad.    </v>
      </c>
      <c r="K236" s="906" t="s">
        <v>268</v>
      </c>
      <c r="L236" s="907" t="s">
        <v>770</v>
      </c>
      <c r="M236" s="228"/>
      <c r="N236" s="910" t="s">
        <v>614</v>
      </c>
      <c r="O236" s="913">
        <f>IF(ISERROR(VLOOKUP($N236,Listas!$E$20:$F$24,2,FALSE)),"",(VLOOKUP($N236,Listas!$E$20:$F$24,2,FALSE)))</f>
        <v>1</v>
      </c>
      <c r="P236" s="914" t="str">
        <f>IF(ISERROR(VLOOKUP($O236,Listas!$E$3:$F$7,2,FALSE)),"",(VLOOKUP($O236,Listas!$E$3:$F$7,2,FALSE)))</f>
        <v xml:space="preserve">MUY ALTA </v>
      </c>
      <c r="Q236" s="915" t="s">
        <v>568</v>
      </c>
      <c r="R236" s="914">
        <f>IF(ISERROR(VLOOKUP($Q236,Listas!$E$28:$F$35,2,FALSE)),"",(VLOOKUP($Q236,Listas!$E$28:$F$35,2,FALSE)))</f>
        <v>1</v>
      </c>
      <c r="S236" s="916" t="str">
        <f t="shared" ref="S236" si="1096">IF(O236="","",(CONCATENATE("R.INHERENTE
",(IF(AND($O236=0.2,$R236=0.2),1,(IF(AND($O236=0.2,$R236=0.4),6,(IF(AND($O236=0.2,$R236=0.6),11,(IF(AND($O236=0.2,$R236=0.8),16,(IF(AND($O236=0.2,$R236=1),21,(IF(AND($O236=0.4,$R236=0.2),2,(IF(AND($O236=0.4,$R236=0.4),7,(IF(AND($O236=0.4,$R236=0.6),12,(IF(AND($O236=0.4,$R236=0.8),17,(IF(AND($O236=0.4,$R236=1),22,(IF(AND($O236=0.6,$R236=0.2),3,(IF(AND($O236=0.6,$R236=0.4),8,(IF(AND($O236=0.6,$R236=0.6),13,(IF(AND($O236=0.6,$R236=0.8),18,(IF(AND($O236=0.6,$R236=1),23,(IF(AND($O236=0.8,$R236=0.2),4,(IF(AND($O236=0.8,$R236=0.4),9,(IF(AND($O236=0.8,$R236=0.6),14,(IF(AND($O236=0.8,$R236=0.8),19,(IF(AND($O236=0.8,$R236=1),24,(IF(AND($O236=1,$R236=0.2),5,(IF(AND($O236=1,$R236=0.4),10,(IF(AND($O236=1,$R236=0.6),15,(IF(AND($O236=1,$R236=0.8),20,(IF(AND($O236=1,$R236=1),25,"")))))))))))))))))))))))))))))))))))))))))))))))))))))</f>
        <v>R.INHERENTE
25</v>
      </c>
      <c r="T236" s="228">
        <f>+VLOOKUP($S236,Listas!$D$112:$E$136,2,FALSE)</f>
        <v>25</v>
      </c>
      <c r="U236" s="456" t="s">
        <v>1479</v>
      </c>
      <c r="V236" s="437" t="s">
        <v>702</v>
      </c>
      <c r="W236" s="437"/>
      <c r="X236" s="859"/>
      <c r="Y236" s="860"/>
      <c r="Z236" s="859">
        <v>15</v>
      </c>
      <c r="AA236" s="860"/>
      <c r="AB236" s="859"/>
      <c r="AC236" s="860"/>
      <c r="AD236" s="859"/>
      <c r="AE236" s="860"/>
      <c r="AF236" s="859">
        <v>15</v>
      </c>
      <c r="AG236" s="860"/>
      <c r="AH236" s="348">
        <f t="shared" ref="AH236:AH240" si="1097">X236+Z236+AB236+AD236+AF236</f>
        <v>30</v>
      </c>
      <c r="AI236" s="326">
        <v>0.7</v>
      </c>
      <c r="AJ236" s="327"/>
      <c r="AK236" s="861" t="s">
        <v>39</v>
      </c>
      <c r="AL236" s="862"/>
      <c r="AM236" s="863" t="s">
        <v>563</v>
      </c>
      <c r="AN236" s="864"/>
      <c r="AO236" s="861" t="s">
        <v>189</v>
      </c>
      <c r="AP236" s="862"/>
      <c r="AQ236" s="443" t="s">
        <v>1481</v>
      </c>
      <c r="AR236" s="431" t="s">
        <v>587</v>
      </c>
      <c r="AS236" s="447" t="s">
        <v>1482</v>
      </c>
      <c r="AT236" s="448" t="s">
        <v>1483</v>
      </c>
      <c r="AU236" s="449" t="s">
        <v>1484</v>
      </c>
      <c r="AV236" s="248">
        <f t="shared" ref="AV236" si="1098">+(IF(AND($AW236&gt;0,$AW236&lt;=0.2),0.2,(IF(AND($AW236&gt;0.2,$AW236&lt;=0.4),0.4,(IF(AND($AW236&gt;0.4,$AW236&lt;=0.6),0.6,(IF(AND($AW236&gt;0.6,$AW236&lt;=0.8),0.8,(IF($AW236&gt;0.8,1,""))))))))))</f>
        <v>0.8</v>
      </c>
      <c r="AW236" s="865">
        <f t="shared" ref="AW236" si="1099">+MIN(AI236:AI240)</f>
        <v>0.7</v>
      </c>
      <c r="AX236" s="868" t="str">
        <f t="shared" ref="AX236" si="1100">+(IF($AV236=0.2,"MUY BAJA",(IF($AV236=0.4,"BAJA",(IF($AV236=0.6,"MEDIA",(IF($AV236=0.8,"ALTA",(IF($AV236=1,"MUY ALTA",""))))))))))</f>
        <v>ALTA</v>
      </c>
      <c r="AY236" s="871">
        <f t="shared" ref="AY236" si="1101">+MIN(AJ236:AJ240)</f>
        <v>1</v>
      </c>
      <c r="AZ236" s="868" t="str">
        <f t="shared" ref="AZ236" si="1102">+(IF($BC236=0.2,"MUY BAJA",(IF($BC236=0.4,"BAJA",(IF($BC236=0.6,"MEDIA",(IF($BC236=0.8,"ALTA",(IF($BC236=1,"MUY ALTA",""))))))))))</f>
        <v>MUY ALTA</v>
      </c>
      <c r="BA236" s="874" t="str">
        <f t="shared" ref="BA236" si="1103">IF($AV236="","",(CONCATENATE("R.RESIDUAL
",(IF(AND($AV236=0.2,$BC236=0.2),1,(IF(AND($AV236=0.2,$BC236=0.4),6,(IF(AND($AV236=0.2,$BC236=0.6),11,(IF(AND($AV236=0.2,$BC236=0.8),16,(IF(AND($AV236=0.2,$BC236=1),21,(IF(AND($AV236=0.4,$BC236=0.2),2,(IF(AND($AV236=0.4,$BC236=0.4),7,(IF(AND($AV236=0.4,$BC236=0.6),12,(IF(AND($AV236=0.4,$BC236=0.8),17,(IF(AND($AV236=0.4,$BC236=1),22,(IF(AND($AV236=0.6,$BC236=0.2),3,(IF(AND($AV236=0.6,$BC236=0.4),8,(IF(AND($AV236=0.6,$BC236=0.6),13,(IF(AND($AV236=0.6,$BC236=0.8),18,(IF(AND($AV236=0.6,$BC236=1),23,(IF(AND($AV236=0.8,$BC236=0.2),4,(IF(AND($AV236=0.8,$BC236=0.4),9,(IF(AND($AV236=0.8,$BC236=0.6),14,(IF(AND($AV236=0.8,$BC236=0.8),19,(IF(AND($AV236=0.8,$BC236=1),24,(IF(AND($AV236=1,$BC236=0.2),5,(IF(AND($AV236=1,$BC236=0.4),10,(IF(AND($AV236=1,$BC236=0.6),15,(IF(AND($AV236=1,$BC236=0.8),20,(IF(AND($AV236=1,$BC236=1),25,"")))))))))))))))))))))))))))))))))))))))))))))))))))))</f>
        <v>R.RESIDUAL
24</v>
      </c>
      <c r="BB236" s="877" t="s">
        <v>703</v>
      </c>
      <c r="BC236" s="248">
        <f t="shared" ref="BC236" si="1104">+(IF(AND($AY236&gt;0,$AY236&lt;=0.2),0.2,(IF(AND($AY236&gt;0.2,$AY236&lt;=0.4),0.4,(IF(AND($AY236&gt;0.4,$AY236&lt;=0.6),0.6,(IF(AND($AY236&gt;0.6,$AY236&lt;=0.8),0.8,(IF($AY236&gt;0.8,1,""))))))))))</f>
        <v>1</v>
      </c>
      <c r="BD236" s="230">
        <f>+VLOOKUP($BA236,Listas!$F$112:$G$136,2,FALSE)</f>
        <v>24</v>
      </c>
      <c r="BE236" s="317">
        <v>1</v>
      </c>
      <c r="BF236" s="231" t="str">
        <f t="shared" ref="BF236" si="1105">IF(ISERROR(IF(S236="R.INHERENTE
5","R. INHERENTE",(IF(BA236="R.RESIDUAL
5","R. RESIDUAL"," ")))),"",(IF(S236="R.INHERENTE
5","R. INHERENTE",(IF(BA236="R.RESIDUAL
5","R. RESIDUAL"," ")))))</f>
        <v xml:space="preserve"> </v>
      </c>
      <c r="BG236" s="232" t="str">
        <f t="shared" ref="BG236" si="1106">IF(ISERROR(IF(S236="R.INHERENTE
10","R. INHERENTE",(IF(BA236="R.RESIDUAL
10","R. RESIDUAL"," ")))),"",(IF(S236="R.INHERENTE
10","R. INHERENTE",(IF(BA236="R.RESIDUAL
10","R. RESIDUAL"," ")))))</f>
        <v xml:space="preserve"> </v>
      </c>
      <c r="BH236" s="232" t="str">
        <f t="shared" ref="BH236" si="1107">IF(ISERROR(IF(S236="R.INHERENTE
15","R. INHERENTE",(IF(BA236="R.RESIDUAL
15","R. RESIDUAL"," ")))),"",(IF(S236="R.INHERENTE
15","R. INHERENTE",(IF(BA236="R.RESIDUAL
15","R. RESIDUAL"," ")))))</f>
        <v xml:space="preserve"> </v>
      </c>
      <c r="BI236" s="232" t="str">
        <f t="shared" ref="BI236" si="1108">IF(ISERROR(IF(S236="R.INHERENTE
20","R. INHERENTE",(IF(BA236="R.RESIDUAL
20","R. RESIDUAL"," ")))),"",(IF(S236="R.INHERENTE
20","R. INHERENTE",(IF(BA236="R.RESIDUAL
20","R. RESIDUAL"," ")))))</f>
        <v xml:space="preserve"> </v>
      </c>
      <c r="BJ236" s="233" t="str">
        <f t="shared" ref="BJ236" si="1109">IF(ISERROR(IF(S236="R.INHERENTE
25","R. INHERENTE",(IF(BA236="R.RESIDUAL
25","R. RESIDUAL"," ")))),"",(IF(S236="R.INHERENTE
25","R. INHERENTE",(IF(BA236="R.RESIDUAL
25","R. RESIDUAL"," ")))))</f>
        <v>R. INHERENTE</v>
      </c>
      <c r="BK236" s="234"/>
      <c r="BL236" s="847" t="s">
        <v>1485</v>
      </c>
      <c r="BM236" s="850" t="s">
        <v>1486</v>
      </c>
      <c r="BN236" s="881">
        <v>45046</v>
      </c>
      <c r="BO236" s="881">
        <v>45290</v>
      </c>
      <c r="BP236" s="884" t="s">
        <v>1174</v>
      </c>
      <c r="BQ236" s="844" t="s">
        <v>648</v>
      </c>
      <c r="BR236" s="314"/>
      <c r="BS236" s="920" t="s">
        <v>1487</v>
      </c>
      <c r="BT236" s="850" t="s">
        <v>1483</v>
      </c>
      <c r="BU236" s="923" t="s">
        <v>1488</v>
      </c>
      <c r="BV236" s="229"/>
      <c r="BW236" s="1764" t="s">
        <v>2325</v>
      </c>
      <c r="BX236" s="1765" t="s">
        <v>2326</v>
      </c>
      <c r="BY236" s="1766" t="s">
        <v>2327</v>
      </c>
      <c r="BZ236" s="833"/>
      <c r="CA236" s="833" t="s">
        <v>189</v>
      </c>
      <c r="CB236" s="833" t="s">
        <v>189</v>
      </c>
      <c r="CC236" s="833" t="s">
        <v>189</v>
      </c>
      <c r="CD236" s="833"/>
      <c r="CE236" s="833" t="s">
        <v>189</v>
      </c>
      <c r="CF236" s="833" t="s">
        <v>189</v>
      </c>
      <c r="CG236" s="833" t="s">
        <v>189</v>
      </c>
      <c r="CH236" s="833"/>
      <c r="CI236" s="833" t="s">
        <v>39</v>
      </c>
      <c r="CJ236" s="833" t="s">
        <v>39</v>
      </c>
      <c r="CK236" s="833" t="s">
        <v>39</v>
      </c>
      <c r="CL236" s="833"/>
      <c r="CM236" s="833" t="s">
        <v>189</v>
      </c>
      <c r="CN236" s="833" t="s">
        <v>189</v>
      </c>
      <c r="CO236" s="833" t="s">
        <v>189</v>
      </c>
      <c r="CP236" s="833"/>
      <c r="CQ236" s="1773" t="s">
        <v>2328</v>
      </c>
      <c r="CR236" s="249"/>
      <c r="CS236" s="1764" t="s">
        <v>2325</v>
      </c>
      <c r="CT236" s="1765" t="s">
        <v>2326</v>
      </c>
      <c r="CU236" s="1766" t="s">
        <v>2327</v>
      </c>
      <c r="CV236" s="1780"/>
      <c r="CW236" s="1781" t="s">
        <v>39</v>
      </c>
      <c r="CX236" s="1782"/>
      <c r="CY236" s="1781"/>
      <c r="CZ236" s="1782"/>
      <c r="DA236" s="1780" t="s">
        <v>189</v>
      </c>
      <c r="DB236" s="1780" t="s">
        <v>189</v>
      </c>
      <c r="DC236" s="1780" t="s">
        <v>189</v>
      </c>
      <c r="DD236" s="1780"/>
      <c r="DE236" s="1780" t="s">
        <v>189</v>
      </c>
      <c r="DF236" s="1780" t="s">
        <v>189</v>
      </c>
      <c r="DG236" s="1780" t="s">
        <v>189</v>
      </c>
      <c r="DH236" s="1780"/>
      <c r="DI236" s="1780" t="s">
        <v>39</v>
      </c>
      <c r="DJ236" s="1780" t="s">
        <v>39</v>
      </c>
      <c r="DK236" s="1780" t="s">
        <v>39</v>
      </c>
      <c r="DL236" s="1780"/>
      <c r="DM236" s="1780" t="s">
        <v>189</v>
      </c>
      <c r="DN236" s="1780" t="s">
        <v>189</v>
      </c>
      <c r="DO236" s="1780" t="s">
        <v>189</v>
      </c>
      <c r="DP236" s="1780"/>
      <c r="DQ236" s="1773" t="s">
        <v>2334</v>
      </c>
      <c r="DR236" s="246"/>
      <c r="DS236" s="417"/>
      <c r="DT236" s="418"/>
      <c r="DU236" s="418"/>
      <c r="DV236" s="419"/>
    </row>
    <row r="237" spans="2:126" ht="48.75" customHeight="1" x14ac:dyDescent="0.25">
      <c r="B237" s="1290"/>
      <c r="C237" s="890"/>
      <c r="D237" s="893"/>
      <c r="E237" s="896"/>
      <c r="F237" s="896"/>
      <c r="G237" s="896"/>
      <c r="H237" s="896"/>
      <c r="I237" s="434"/>
      <c r="J237" s="904"/>
      <c r="K237" s="896"/>
      <c r="L237" s="908"/>
      <c r="M237" s="228"/>
      <c r="N237" s="911"/>
      <c r="O237" s="896"/>
      <c r="P237" s="896"/>
      <c r="Q237" s="896"/>
      <c r="R237" s="896"/>
      <c r="S237" s="908"/>
      <c r="T237" s="228"/>
      <c r="U237" s="457" t="s">
        <v>1480</v>
      </c>
      <c r="V237" s="439"/>
      <c r="W237" s="439"/>
      <c r="X237" s="825"/>
      <c r="Y237" s="826"/>
      <c r="Z237" s="825"/>
      <c r="AA237" s="826"/>
      <c r="AB237" s="825"/>
      <c r="AC237" s="826"/>
      <c r="AD237" s="825"/>
      <c r="AE237" s="826"/>
      <c r="AF237" s="825"/>
      <c r="AG237" s="826"/>
      <c r="AH237" s="330">
        <f t="shared" si="1097"/>
        <v>0</v>
      </c>
      <c r="AI237" s="322"/>
      <c r="AJ237" s="323">
        <v>1</v>
      </c>
      <c r="AK237" s="827"/>
      <c r="AL237" s="828"/>
      <c r="AM237" s="829"/>
      <c r="AN237" s="830"/>
      <c r="AO237" s="827"/>
      <c r="AP237" s="828"/>
      <c r="AQ237" s="444"/>
      <c r="AR237" s="432"/>
      <c r="AS237" s="450"/>
      <c r="AT237" s="451"/>
      <c r="AU237" s="452"/>
      <c r="AV237" s="230"/>
      <c r="AW237" s="866"/>
      <c r="AX237" s="869"/>
      <c r="AY237" s="872"/>
      <c r="AZ237" s="869"/>
      <c r="BA237" s="875"/>
      <c r="BB237" s="878"/>
      <c r="BD237" s="235"/>
      <c r="BE237" s="317">
        <v>0.8</v>
      </c>
      <c r="BF237" s="236" t="str">
        <f t="shared" ref="BF237" si="1110">IF(ISERROR(IF(S236="R.INHERENTE
4","R. INHERENTE",(IF(BA236="R.RESIDUAL
4","R. RESIDUAL"," ")))),"",(IF(S236="R.INHERENTE
4","R. INHERENTE",(IF(BA236="R.RESIDUAL
4","R. RESIDUAL"," ")))))</f>
        <v xml:space="preserve"> </v>
      </c>
      <c r="BG237" s="237" t="str">
        <f t="shared" ref="BG237" si="1111">IF(ISERROR(IF(S236="R.INHERENTE
9","R. INHERENTE",(IF(BA236="R.RESIDUAL
9","R. RESIDUAL"," ")))),"",(IF(S236="R.INHERENTE
9","R. INHERENTE",(IF(BA236="R.RESIDUAL
9","R. RESIDUAL"," ")))))</f>
        <v xml:space="preserve"> </v>
      </c>
      <c r="BH237" s="238" t="str">
        <f t="shared" ref="BH237" si="1112">IF(ISERROR(IF(S236="R.INHERENTE
14","R. INHERENTE",(IF(BA236="R.RESIDUAL
14","R. RESIDUAL"," ")))),"",(IF(S236="R.INHERENTE
14","R. INHERENTE",(IF(BA236="R.RESIDUAL
14","R. RESIDUAL"," ")))))</f>
        <v xml:space="preserve"> </v>
      </c>
      <c r="BI237" s="238" t="str">
        <f t="shared" ref="BI237" si="1113">IF(ISERROR(IF(S236="R.INHERENTE
19","R. INHERENTE",(IF(BA236="R.RESIDUAL
19","R. RESIDUAL"," ")))),"",(IF(S236="R.INHERENTE
19","R. INHERENTE",(IF(BA236="R.RESIDUAL
19","R. RESIDUAL"," ")))))</f>
        <v xml:space="preserve"> </v>
      </c>
      <c r="BJ237" s="239" t="str">
        <f t="shared" ref="BJ237" si="1114">IF(ISERROR(IF(S236="R.INHERENTE
24","R. INHERENTE",(IF(BA236="R.RESIDUAL
24","R. RESIDUAL"," ")))),"",(IF(S236="R.INHERENTE
24","R. INHERENTE",(IF(BA236="R.RESIDUAL
24","R. RESIDUAL"," ")))))</f>
        <v>R. RESIDUAL</v>
      </c>
      <c r="BK237" s="234"/>
      <c r="BL237" s="848"/>
      <c r="BM237" s="882"/>
      <c r="BN237" s="882"/>
      <c r="BO237" s="882"/>
      <c r="BP237" s="851"/>
      <c r="BQ237" s="845"/>
      <c r="BR237" s="314"/>
      <c r="BS237" s="921"/>
      <c r="BT237" s="882"/>
      <c r="BU237" s="924"/>
      <c r="BV237" s="229"/>
      <c r="BW237" s="1767"/>
      <c r="BX237" s="1768"/>
      <c r="BY237" s="1769"/>
      <c r="BZ237" s="820"/>
      <c r="CA237" s="820"/>
      <c r="CB237" s="820"/>
      <c r="CC237" s="820"/>
      <c r="CD237" s="820"/>
      <c r="CE237" s="820"/>
      <c r="CF237" s="820"/>
      <c r="CG237" s="820"/>
      <c r="CH237" s="820"/>
      <c r="CI237" s="820"/>
      <c r="CJ237" s="820"/>
      <c r="CK237" s="820"/>
      <c r="CL237" s="820"/>
      <c r="CM237" s="820"/>
      <c r="CN237" s="820"/>
      <c r="CO237" s="820"/>
      <c r="CP237" s="820"/>
      <c r="CQ237" s="1774"/>
      <c r="CR237" s="249"/>
      <c r="CS237" s="1767"/>
      <c r="CT237" s="1768"/>
      <c r="CU237" s="1769"/>
      <c r="CV237" s="1010"/>
      <c r="CW237" s="960"/>
      <c r="CX237" s="959"/>
      <c r="CY237" s="960"/>
      <c r="CZ237" s="959"/>
      <c r="DA237" s="1010"/>
      <c r="DB237" s="1010"/>
      <c r="DC237" s="1010"/>
      <c r="DD237" s="1010"/>
      <c r="DE237" s="1010"/>
      <c r="DF237" s="1010"/>
      <c r="DG237" s="1010"/>
      <c r="DH237" s="1010"/>
      <c r="DI237" s="1010"/>
      <c r="DJ237" s="1010"/>
      <c r="DK237" s="1010"/>
      <c r="DL237" s="1010"/>
      <c r="DM237" s="1010"/>
      <c r="DN237" s="1010"/>
      <c r="DO237" s="1010"/>
      <c r="DP237" s="1010"/>
      <c r="DQ237" s="1774"/>
      <c r="DR237" s="246"/>
      <c r="DS237" s="420"/>
      <c r="DT237" s="421"/>
      <c r="DU237" s="421"/>
      <c r="DV237" s="422"/>
    </row>
    <row r="238" spans="2:126" ht="48.75" customHeight="1" x14ac:dyDescent="0.25">
      <c r="B238" s="1290"/>
      <c r="C238" s="890"/>
      <c r="D238" s="893"/>
      <c r="E238" s="896"/>
      <c r="F238" s="896"/>
      <c r="G238" s="896"/>
      <c r="H238" s="896"/>
      <c r="I238" s="434"/>
      <c r="J238" s="904"/>
      <c r="K238" s="896"/>
      <c r="L238" s="908"/>
      <c r="M238" s="228"/>
      <c r="N238" s="911"/>
      <c r="O238" s="896"/>
      <c r="P238" s="896"/>
      <c r="Q238" s="896"/>
      <c r="R238" s="896"/>
      <c r="S238" s="908"/>
      <c r="T238" s="228"/>
      <c r="U238" s="475"/>
      <c r="V238" s="439"/>
      <c r="W238" s="439"/>
      <c r="X238" s="825"/>
      <c r="Y238" s="826"/>
      <c r="Z238" s="825"/>
      <c r="AA238" s="826"/>
      <c r="AB238" s="825"/>
      <c r="AC238" s="826"/>
      <c r="AD238" s="825"/>
      <c r="AE238" s="826"/>
      <c r="AF238" s="825"/>
      <c r="AG238" s="826"/>
      <c r="AH238" s="330">
        <f t="shared" si="1097"/>
        <v>0</v>
      </c>
      <c r="AI238" s="322"/>
      <c r="AJ238" s="323"/>
      <c r="AK238" s="827"/>
      <c r="AL238" s="828"/>
      <c r="AM238" s="829"/>
      <c r="AN238" s="830"/>
      <c r="AO238" s="827"/>
      <c r="AP238" s="828"/>
      <c r="AQ238" s="444"/>
      <c r="AR238" s="432"/>
      <c r="AS238" s="450"/>
      <c r="AT238" s="451"/>
      <c r="AU238" s="452"/>
      <c r="AV238" s="230"/>
      <c r="AW238" s="866"/>
      <c r="AX238" s="869"/>
      <c r="AY238" s="872"/>
      <c r="AZ238" s="869"/>
      <c r="BA238" s="875"/>
      <c r="BB238" s="878"/>
      <c r="BD238" s="235"/>
      <c r="BE238" s="317">
        <v>0.60000000000000009</v>
      </c>
      <c r="BF238" s="236" t="str">
        <f t="shared" ref="BF238" si="1115">IF(ISERROR(IF(S236="R.INHERENTE
3","R. INHERENTE",(IF(BA236="R.RESIDUAL
3","R. RESIDUAL"," ")))),"",(IF(S236="R.INHERENTE
3","R. INHERENTE",(IF(BA236="R.RESIDUAL
3","R. RESIDUAL"," ")))))</f>
        <v xml:space="preserve"> </v>
      </c>
      <c r="BG238" s="237" t="str">
        <f t="shared" ref="BG238" si="1116">IF(ISERROR(IF(S236="R.INHERENTE
8","R. INHERENTE",(IF(BA236="R.RESIDUAL
8","R. RESIDUAL"," ")))),"",(IF(S236="R.INHERENTE
8","R. INHERENTE",(IF(BA236="R.RESIDUAL
8","R. RESIDUAL"," ")))))</f>
        <v xml:space="preserve"> </v>
      </c>
      <c r="BH238" s="237" t="str">
        <f t="shared" ref="BH238" si="1117">IF(ISERROR(IF(S236="R.INHERENTE
13","R. INHERENTE",(IF(BA236="R.RESIDUAL
13","R. RESIDUAL"," ")))),"",(IF(S236="R.INHERENTE
13","R. INHERENTE",(IF(BA236="R.RESIDUAL
13","R. RESIDUAL"," ")))))</f>
        <v xml:space="preserve"> </v>
      </c>
      <c r="BI238" s="238" t="str">
        <f t="shared" ref="BI238" si="1118">IF(ISERROR(IF(S236="R.INHERENTE
18","R. INHERENTE",(IF(BA236="R.RESIDUAL
18","R. RESIDUAL"," ")))),"",(IF(S236="R.INHERENTE
18","R. INHERENTE",(IF(BA236="R.RESIDUAL
18","R. RESIDUAL"," ")))))</f>
        <v xml:space="preserve"> </v>
      </c>
      <c r="BJ238" s="239" t="str">
        <f t="shared" ref="BJ238" si="1119">IF(ISERROR(IF(S236="R.INHERENTE
23","R. INHERENTE",(IF(BA236="R.RESIDUAL
23","R. RESIDUAL"," ")))),"",(IF(S236="R.INHERENTE
23","R. INHERENTE",(IF(BA236="R.RESIDUAL
23","R. RESIDUAL"," ")))))</f>
        <v xml:space="preserve"> </v>
      </c>
      <c r="BK238" s="234"/>
      <c r="BL238" s="848"/>
      <c r="BM238" s="882"/>
      <c r="BN238" s="882"/>
      <c r="BO238" s="882"/>
      <c r="BP238" s="851"/>
      <c r="BQ238" s="845"/>
      <c r="BR238" s="314"/>
      <c r="BS238" s="921"/>
      <c r="BT238" s="882"/>
      <c r="BU238" s="924"/>
      <c r="BV238" s="229"/>
      <c r="BW238" s="1767"/>
      <c r="BX238" s="1768"/>
      <c r="BY238" s="1769"/>
      <c r="BZ238" s="820"/>
      <c r="CA238" s="820"/>
      <c r="CB238" s="820"/>
      <c r="CC238" s="820"/>
      <c r="CD238" s="820"/>
      <c r="CE238" s="820"/>
      <c r="CF238" s="820"/>
      <c r="CG238" s="820"/>
      <c r="CH238" s="820"/>
      <c r="CI238" s="820"/>
      <c r="CJ238" s="820"/>
      <c r="CK238" s="820"/>
      <c r="CL238" s="820"/>
      <c r="CM238" s="820"/>
      <c r="CN238" s="820"/>
      <c r="CO238" s="820"/>
      <c r="CP238" s="820"/>
      <c r="CQ238" s="1774"/>
      <c r="CR238" s="249"/>
      <c r="CS238" s="1767"/>
      <c r="CT238" s="1768"/>
      <c r="CU238" s="1769"/>
      <c r="CV238" s="1010"/>
      <c r="CW238" s="960"/>
      <c r="CX238" s="959"/>
      <c r="CY238" s="960"/>
      <c r="CZ238" s="959"/>
      <c r="DA238" s="1010"/>
      <c r="DB238" s="1010"/>
      <c r="DC238" s="1010"/>
      <c r="DD238" s="1010"/>
      <c r="DE238" s="1010"/>
      <c r="DF238" s="1010"/>
      <c r="DG238" s="1010"/>
      <c r="DH238" s="1010"/>
      <c r="DI238" s="1010"/>
      <c r="DJ238" s="1010"/>
      <c r="DK238" s="1010"/>
      <c r="DL238" s="1010"/>
      <c r="DM238" s="1010"/>
      <c r="DN238" s="1010"/>
      <c r="DO238" s="1010"/>
      <c r="DP238" s="1010"/>
      <c r="DQ238" s="1774"/>
      <c r="DR238" s="246"/>
      <c r="DS238" s="420"/>
      <c r="DT238" s="421"/>
      <c r="DU238" s="421"/>
      <c r="DV238" s="422"/>
    </row>
    <row r="239" spans="2:126" ht="48.75" customHeight="1" x14ac:dyDescent="0.25">
      <c r="B239" s="1290"/>
      <c r="C239" s="890"/>
      <c r="D239" s="893"/>
      <c r="E239" s="896"/>
      <c r="F239" s="896"/>
      <c r="G239" s="896"/>
      <c r="H239" s="896"/>
      <c r="I239" s="434"/>
      <c r="J239" s="904"/>
      <c r="K239" s="896"/>
      <c r="L239" s="908"/>
      <c r="M239" s="228"/>
      <c r="N239" s="911"/>
      <c r="O239" s="896"/>
      <c r="P239" s="896"/>
      <c r="Q239" s="896"/>
      <c r="R239" s="896"/>
      <c r="S239" s="908"/>
      <c r="T239" s="228"/>
      <c r="U239" s="440"/>
      <c r="V239" s="439"/>
      <c r="W239" s="439"/>
      <c r="X239" s="825"/>
      <c r="Y239" s="826"/>
      <c r="Z239" s="825"/>
      <c r="AA239" s="826"/>
      <c r="AB239" s="825"/>
      <c r="AC239" s="826"/>
      <c r="AD239" s="825"/>
      <c r="AE239" s="826"/>
      <c r="AF239" s="825"/>
      <c r="AG239" s="826"/>
      <c r="AH239" s="330">
        <f t="shared" si="1097"/>
        <v>0</v>
      </c>
      <c r="AI239" s="322"/>
      <c r="AJ239" s="323"/>
      <c r="AK239" s="827"/>
      <c r="AL239" s="828"/>
      <c r="AM239" s="829"/>
      <c r="AN239" s="830"/>
      <c r="AO239" s="827"/>
      <c r="AP239" s="828"/>
      <c r="AQ239" s="444"/>
      <c r="AR239" s="432"/>
      <c r="AS239" s="450"/>
      <c r="AT239" s="451"/>
      <c r="AU239" s="452"/>
      <c r="AV239" s="230"/>
      <c r="AW239" s="866"/>
      <c r="AX239" s="869"/>
      <c r="AY239" s="872"/>
      <c r="AZ239" s="869"/>
      <c r="BA239" s="875"/>
      <c r="BB239" s="878"/>
      <c r="BD239" s="235"/>
      <c r="BE239" s="317">
        <v>0.4</v>
      </c>
      <c r="BF239" s="240" t="str">
        <f t="shared" ref="BF239" si="1120">IF(ISERROR(IF(S236="R.INHERENTE
2","R. INHERENTE",(IF(BA236="R.RESIDUAL
2","R. RESIDUAL"," ")))),"",(IF(S236="R.INHERENTE
2","R. INHERENTE",(IF(BA236="R.RESIDUAL
2","R. RESIDUAL"," ")))))</f>
        <v xml:space="preserve"> </v>
      </c>
      <c r="BG239" s="237" t="str">
        <f t="shared" ref="BG239" si="1121">IF(ISERROR(IF(S236="R.INHERENTE
7","R. INHERENTE",(IF(BA236="R.RESIDUAL
7","R. RESIDUAL"," ")))),"",(IF(S236="R.INHERENTE
7","R. INHERENTE",(IF(BA236="R.RESIDUAL
7","R. RESIDUAL"," ")))))</f>
        <v xml:space="preserve"> </v>
      </c>
      <c r="BH239" s="237" t="str">
        <f t="shared" ref="BH239" si="1122">IF(ISERROR(IF(S236="R.INHERENTE
12","R. INHERENTE",(IF(BA236="R.RESIDUAL
12","R. RESIDUAL"," ")))),"",(IF(S236="R.INHERENTE
12","R. INHERENTE",(IF(BA236="R.RESIDUAL
12","R. RESIDUAL"," ")))))</f>
        <v xml:space="preserve"> </v>
      </c>
      <c r="BI239" s="238" t="str">
        <f t="shared" ref="BI239" si="1123">IF(ISERROR(IF(S236="R.INHERENTE
17","R. INHERENTE",(IF(BA236="R.RESIDUAL
17","R. RESIDUAL"," ")))),"",(IF(S236="R.INHERENTE
17","R. INHERENTE",(IF(BA236="R.RESIDUAL
17","R. RESIDUAL"," ")))))</f>
        <v xml:space="preserve"> </v>
      </c>
      <c r="BJ239" s="239" t="str">
        <f t="shared" ref="BJ239" si="1124">IF(ISERROR(IF(S236="R.INHERENTE
22","R. INHERENTE",(IF(BA236="R.RESIDUAL
22","R. RESIDUAL"," ")))),"",(IF(S236="R.INHERENTE
22","R. INHERENTE",(IF(BA236="R.RESIDUAL
22","R. RESIDUAL"," ")))))</f>
        <v xml:space="preserve"> </v>
      </c>
      <c r="BK239" s="234"/>
      <c r="BL239" s="848"/>
      <c r="BM239" s="882"/>
      <c r="BN239" s="882"/>
      <c r="BO239" s="882"/>
      <c r="BP239" s="851"/>
      <c r="BQ239" s="845"/>
      <c r="BR239" s="314"/>
      <c r="BS239" s="921"/>
      <c r="BT239" s="882"/>
      <c r="BU239" s="924"/>
      <c r="BV239" s="229"/>
      <c r="BW239" s="1767"/>
      <c r="BX239" s="1768"/>
      <c r="BY239" s="1769"/>
      <c r="BZ239" s="820"/>
      <c r="CA239" s="820"/>
      <c r="CB239" s="820"/>
      <c r="CC239" s="820"/>
      <c r="CD239" s="820"/>
      <c r="CE239" s="820"/>
      <c r="CF239" s="820"/>
      <c r="CG239" s="820"/>
      <c r="CH239" s="820"/>
      <c r="CI239" s="820"/>
      <c r="CJ239" s="820"/>
      <c r="CK239" s="820"/>
      <c r="CL239" s="820"/>
      <c r="CM239" s="820"/>
      <c r="CN239" s="820"/>
      <c r="CO239" s="820"/>
      <c r="CP239" s="820"/>
      <c r="CQ239" s="1774"/>
      <c r="CR239" s="249"/>
      <c r="CS239" s="1767"/>
      <c r="CT239" s="1768"/>
      <c r="CU239" s="1769"/>
      <c r="CV239" s="1010"/>
      <c r="CW239" s="960"/>
      <c r="CX239" s="959"/>
      <c r="CY239" s="960"/>
      <c r="CZ239" s="959"/>
      <c r="DA239" s="1010"/>
      <c r="DB239" s="1010"/>
      <c r="DC239" s="1010"/>
      <c r="DD239" s="1010"/>
      <c r="DE239" s="1010"/>
      <c r="DF239" s="1010"/>
      <c r="DG239" s="1010"/>
      <c r="DH239" s="1010"/>
      <c r="DI239" s="1010"/>
      <c r="DJ239" s="1010"/>
      <c r="DK239" s="1010"/>
      <c r="DL239" s="1010"/>
      <c r="DM239" s="1010"/>
      <c r="DN239" s="1010"/>
      <c r="DO239" s="1010"/>
      <c r="DP239" s="1010"/>
      <c r="DQ239" s="1774"/>
      <c r="DR239" s="246"/>
      <c r="DS239" s="420"/>
      <c r="DT239" s="421"/>
      <c r="DU239" s="421"/>
      <c r="DV239" s="422"/>
    </row>
    <row r="240" spans="2:126" ht="48.75" customHeight="1" thickBot="1" x14ac:dyDescent="0.3">
      <c r="B240" s="1291"/>
      <c r="C240" s="891"/>
      <c r="D240" s="894"/>
      <c r="E240" s="897"/>
      <c r="F240" s="897"/>
      <c r="G240" s="897"/>
      <c r="H240" s="897"/>
      <c r="I240" s="435"/>
      <c r="J240" s="905"/>
      <c r="K240" s="897"/>
      <c r="L240" s="909"/>
      <c r="M240" s="228"/>
      <c r="N240" s="912"/>
      <c r="O240" s="897"/>
      <c r="P240" s="897"/>
      <c r="Q240" s="897"/>
      <c r="R240" s="897"/>
      <c r="S240" s="909"/>
      <c r="T240" s="228"/>
      <c r="U240" s="441"/>
      <c r="V240" s="442"/>
      <c r="W240" s="442"/>
      <c r="X240" s="831"/>
      <c r="Y240" s="832"/>
      <c r="Z240" s="831"/>
      <c r="AA240" s="832"/>
      <c r="AB240" s="831"/>
      <c r="AC240" s="832"/>
      <c r="AD240" s="831"/>
      <c r="AE240" s="832"/>
      <c r="AF240" s="831"/>
      <c r="AG240" s="832"/>
      <c r="AH240" s="331">
        <f t="shared" si="1097"/>
        <v>0</v>
      </c>
      <c r="AI240" s="324"/>
      <c r="AJ240" s="325"/>
      <c r="AK240" s="885"/>
      <c r="AL240" s="886"/>
      <c r="AM240" s="887"/>
      <c r="AN240" s="888"/>
      <c r="AO240" s="885"/>
      <c r="AP240" s="886"/>
      <c r="AQ240" s="445"/>
      <c r="AR240" s="472"/>
      <c r="AS240" s="453"/>
      <c r="AT240" s="454"/>
      <c r="AU240" s="455"/>
      <c r="AV240" s="230"/>
      <c r="AW240" s="867"/>
      <c r="AX240" s="870"/>
      <c r="AY240" s="873"/>
      <c r="AZ240" s="870"/>
      <c r="BA240" s="876"/>
      <c r="BB240" s="879"/>
      <c r="BD240" s="235"/>
      <c r="BE240" s="318">
        <v>0.2</v>
      </c>
      <c r="BF240" s="241" t="str">
        <f t="shared" ref="BF240" si="1125">IF(ISERROR(IF(S236="R.INHERENTE
1","R. INHERENTE",(IF(BA236="R.RESIDUAL
1","R. RESIDUAL"," ")))),"",(IF(S236="R.INHERENTE
1","R. INHERENTE",(IF(BA236="R.RESIDUAL
1","R. RESIDUAL"," ")))))</f>
        <v xml:space="preserve"> </v>
      </c>
      <c r="BG240" s="242" t="str">
        <f t="shared" ref="BG240" si="1126">IF(ISERROR(IF(S236="R.INHERENTE
6","R. INHERENTE",(IF(BA236="R.RESIDUAL
6","R. RESIDUAL"," ")))),"",(IF(S236="R.INHERENTE
6","R. INHERENTE",(IF(BA236="R.RESIDUAL
6","R. RESIDUAL"," ")))))</f>
        <v xml:space="preserve"> </v>
      </c>
      <c r="BH240" s="243" t="str">
        <f t="shared" ref="BH240" si="1127">IF(ISERROR(IF(S236="R.INHERENTE
11","R. INHERENTE",(IF(BA236="R.RESIDUAL
11","R. RESIDUAL"," ")))),"",(IF(S236="R.INHERENTE
11","R. INHERENTE",(IF(BA236="R.RESIDUAL
11","R. RESIDUAL"," ")))))</f>
        <v xml:space="preserve"> </v>
      </c>
      <c r="BI240" s="244" t="str">
        <f t="shared" ref="BI240" si="1128">IF(ISERROR(IF(S236="R.INHERENTE
16","R. INHERENTE",(IF(BA236="R.RESIDUAL
16","R. RESIDUAL"," ")))),"",(IF(S236="R.INHERENTE
16","R. INHERENTE",(IF(BA236="R.RESIDUAL
16","R. RESIDUAL"," ")))))</f>
        <v xml:space="preserve"> </v>
      </c>
      <c r="BJ240" s="245" t="str">
        <f t="shared" ref="BJ240" si="1129">IF(ISERROR(IF(S236="R.INHERENTE
21","R. INHERENTE",(IF(BA236="R.RESIDUAL
21","R. RESIDUAL"," ")))),"",(IF(S236="R.INHERENTE
21","R. INHERENTE",(IF(BA236="R.RESIDUAL
21","R. RESIDUAL"," ")))))</f>
        <v xml:space="preserve"> </v>
      </c>
      <c r="BK240" s="234"/>
      <c r="BL240" s="849"/>
      <c r="BM240" s="883"/>
      <c r="BN240" s="883"/>
      <c r="BO240" s="883"/>
      <c r="BP240" s="852"/>
      <c r="BQ240" s="846"/>
      <c r="BR240" s="314"/>
      <c r="BS240" s="922"/>
      <c r="BT240" s="883"/>
      <c r="BU240" s="925"/>
      <c r="BV240" s="229"/>
      <c r="BW240" s="1770"/>
      <c r="BX240" s="1771"/>
      <c r="BY240" s="1772"/>
      <c r="BZ240" s="834"/>
      <c r="CA240" s="834"/>
      <c r="CB240" s="834"/>
      <c r="CC240" s="834"/>
      <c r="CD240" s="834"/>
      <c r="CE240" s="834"/>
      <c r="CF240" s="834"/>
      <c r="CG240" s="834"/>
      <c r="CH240" s="834"/>
      <c r="CI240" s="834"/>
      <c r="CJ240" s="834"/>
      <c r="CK240" s="834"/>
      <c r="CL240" s="834"/>
      <c r="CM240" s="834"/>
      <c r="CN240" s="834"/>
      <c r="CO240" s="834"/>
      <c r="CP240" s="834"/>
      <c r="CQ240" s="1775"/>
      <c r="CR240" s="249"/>
      <c r="CS240" s="1770"/>
      <c r="CT240" s="1771"/>
      <c r="CU240" s="1772"/>
      <c r="CV240" s="1783"/>
      <c r="CW240" s="1784"/>
      <c r="CX240" s="1785"/>
      <c r="CY240" s="1784"/>
      <c r="CZ240" s="1785"/>
      <c r="DA240" s="1783"/>
      <c r="DB240" s="1783"/>
      <c r="DC240" s="1783"/>
      <c r="DD240" s="1783"/>
      <c r="DE240" s="1783"/>
      <c r="DF240" s="1783"/>
      <c r="DG240" s="1783"/>
      <c r="DH240" s="1783"/>
      <c r="DI240" s="1783"/>
      <c r="DJ240" s="1783"/>
      <c r="DK240" s="1783"/>
      <c r="DL240" s="1783"/>
      <c r="DM240" s="1783"/>
      <c r="DN240" s="1783"/>
      <c r="DO240" s="1783"/>
      <c r="DP240" s="1783"/>
      <c r="DQ240" s="1775"/>
      <c r="DR240" s="246"/>
      <c r="DS240" s="423"/>
      <c r="DT240" s="424"/>
      <c r="DU240" s="424"/>
      <c r="DV240" s="425"/>
    </row>
    <row r="241" spans="2:126" ht="18" customHeight="1" thickBot="1" x14ac:dyDescent="0.3">
      <c r="BF241" s="328">
        <v>0.2</v>
      </c>
      <c r="BG241" s="329">
        <v>0.4</v>
      </c>
      <c r="BH241" s="329">
        <v>0.60000000000000009</v>
      </c>
      <c r="BI241" s="329">
        <v>0.8</v>
      </c>
      <c r="BJ241" s="329">
        <v>1</v>
      </c>
    </row>
    <row r="242" spans="2:126" ht="48.75" customHeight="1" x14ac:dyDescent="0.25">
      <c r="B242" s="1289" t="s">
        <v>1841</v>
      </c>
      <c r="C242" s="889">
        <v>38</v>
      </c>
      <c r="D242" s="892" t="s">
        <v>950</v>
      </c>
      <c r="E242" s="895" t="s">
        <v>970</v>
      </c>
      <c r="F242" s="898" t="s">
        <v>986</v>
      </c>
      <c r="G242" s="899" t="s">
        <v>1065</v>
      </c>
      <c r="H242" s="930" t="s">
        <v>2267</v>
      </c>
      <c r="I242" s="433" t="s">
        <v>2263</v>
      </c>
      <c r="J242" s="903" t="str">
        <f>IF(G242="","",(CONCATENATE("Posibilidad de afectación ",G242," ",H242," ",I242," ",I243," ",I244," ",I245," ",I246)))</f>
        <v xml:space="preserve">Posibilidad de afectación económica y reputacional por demandas y sanciones en el sobrecostos de la prestación de los servicios complementarios, debido al subregistro en la notificación al programa de institucional de seguridad del paciente, de los sucesos de seguridad que se presentan durante la prestación de los servicios de salud de los subprocesos de farmacia, tercerizados, rehabilitación, imagenología y laboratorio clínico.    </v>
      </c>
      <c r="K242" s="906" t="s">
        <v>268</v>
      </c>
      <c r="L242" s="907" t="s">
        <v>770</v>
      </c>
      <c r="M242" s="228"/>
      <c r="N242" s="910" t="s">
        <v>614</v>
      </c>
      <c r="O242" s="913">
        <f>IF(ISERROR(VLOOKUP($N242,Listas!$E$20:$F$24,2,FALSE)),"",(VLOOKUP($N242,Listas!$E$20:$F$24,2,FALSE)))</f>
        <v>1</v>
      </c>
      <c r="P242" s="914" t="str">
        <f>IF(ISERROR(VLOOKUP($O242,Listas!$E$3:$F$7,2,FALSE)),"",(VLOOKUP($O242,Listas!$E$3:$F$7,2,FALSE)))</f>
        <v xml:space="preserve">MUY ALTA </v>
      </c>
      <c r="Q242" s="915" t="s">
        <v>568</v>
      </c>
      <c r="R242" s="914">
        <f>IF(ISERROR(VLOOKUP($Q242,Listas!$E$28:$F$35,2,FALSE)),"",(VLOOKUP($Q242,Listas!$E$28:$F$35,2,FALSE)))</f>
        <v>1</v>
      </c>
      <c r="S242" s="916" t="str">
        <f t="shared" ref="S242" si="1130">IF(O242="","",(CONCATENATE("R.INHERENTE
",(IF(AND($O242=0.2,$R242=0.2),1,(IF(AND($O242=0.2,$R242=0.4),6,(IF(AND($O242=0.2,$R242=0.6),11,(IF(AND($O242=0.2,$R242=0.8),16,(IF(AND($O242=0.2,$R242=1),21,(IF(AND($O242=0.4,$R242=0.2),2,(IF(AND($O242=0.4,$R242=0.4),7,(IF(AND($O242=0.4,$R242=0.6),12,(IF(AND($O242=0.4,$R242=0.8),17,(IF(AND($O242=0.4,$R242=1),22,(IF(AND($O242=0.6,$R242=0.2),3,(IF(AND($O242=0.6,$R242=0.4),8,(IF(AND($O242=0.6,$R242=0.6),13,(IF(AND($O242=0.6,$R242=0.8),18,(IF(AND($O242=0.6,$R242=1),23,(IF(AND($O242=0.8,$R242=0.2),4,(IF(AND($O242=0.8,$R242=0.4),9,(IF(AND($O242=0.8,$R242=0.6),14,(IF(AND($O242=0.8,$R242=0.8),19,(IF(AND($O242=0.8,$R242=1),24,(IF(AND($O242=1,$R242=0.2),5,(IF(AND($O242=1,$R242=0.4),10,(IF(AND($O242=1,$R242=0.6),15,(IF(AND($O242=1,$R242=0.8),20,(IF(AND($O242=1,$R242=1),25,"")))))))))))))))))))))))))))))))))))))))))))))))))))))</f>
        <v>R.INHERENTE
25</v>
      </c>
      <c r="T242" s="228">
        <f>+VLOOKUP($S242,Listas!$D$112:$E$136,2,FALSE)</f>
        <v>25</v>
      </c>
      <c r="U242" s="456" t="s">
        <v>1489</v>
      </c>
      <c r="V242" s="437" t="s">
        <v>702</v>
      </c>
      <c r="W242" s="437"/>
      <c r="X242" s="859"/>
      <c r="Y242" s="860"/>
      <c r="Z242" s="859">
        <v>15</v>
      </c>
      <c r="AA242" s="860"/>
      <c r="AB242" s="859"/>
      <c r="AC242" s="860"/>
      <c r="AD242" s="859"/>
      <c r="AE242" s="860"/>
      <c r="AF242" s="859">
        <v>15</v>
      </c>
      <c r="AG242" s="860"/>
      <c r="AH242" s="348">
        <f t="shared" ref="AH242:AH246" si="1131">X242+Z242+AB242+AD242+AF242</f>
        <v>30</v>
      </c>
      <c r="AI242" s="326">
        <v>0.7</v>
      </c>
      <c r="AJ242" s="327"/>
      <c r="AK242" s="926" t="s">
        <v>39</v>
      </c>
      <c r="AL242" s="926"/>
      <c r="AM242" s="898" t="s">
        <v>563</v>
      </c>
      <c r="AN242" s="898"/>
      <c r="AO242" s="926" t="s">
        <v>189</v>
      </c>
      <c r="AP242" s="926"/>
      <c r="AQ242" s="443" t="s">
        <v>1492</v>
      </c>
      <c r="AR242" s="431" t="s">
        <v>588</v>
      </c>
      <c r="AS242" s="447" t="s">
        <v>1495</v>
      </c>
      <c r="AT242" s="448" t="s">
        <v>1496</v>
      </c>
      <c r="AU242" s="449" t="s">
        <v>1497</v>
      </c>
      <c r="AV242" s="248">
        <f t="shared" ref="AV242" si="1132">+(IF(AND($AW242&gt;0,$AW242&lt;=0.2),0.2,(IF(AND($AW242&gt;0.2,$AW242&lt;=0.4),0.4,(IF(AND($AW242&gt;0.4,$AW242&lt;=0.6),0.6,(IF(AND($AW242&gt;0.6,$AW242&lt;=0.8),0.8,(IF($AW242&gt;0.8,1,""))))))))))</f>
        <v>0.4</v>
      </c>
      <c r="AW242" s="865">
        <f t="shared" ref="AW242" si="1133">+MIN(AI242:AI246)</f>
        <v>0.34300000000000003</v>
      </c>
      <c r="AX242" s="868" t="str">
        <f t="shared" ref="AX242" si="1134">+(IF($AV242=0.2,"MUY BAJA",(IF($AV242=0.4,"BAJA",(IF($AV242=0.6,"MEDIA",(IF($AV242=0.8,"ALTA",(IF($AV242=1,"MUY ALTA",""))))))))))</f>
        <v>BAJA</v>
      </c>
      <c r="AY242" s="871">
        <f t="shared" ref="AY242" si="1135">+MIN(AJ242:AJ246)</f>
        <v>1</v>
      </c>
      <c r="AZ242" s="868" t="str">
        <f t="shared" ref="AZ242" si="1136">+(IF($BC242=0.2,"MUY BAJA",(IF($BC242=0.4,"BAJA",(IF($BC242=0.6,"MEDIA",(IF($BC242=0.8,"ALTA",(IF($BC242=1,"MUY ALTA",""))))))))))</f>
        <v>MUY ALTA</v>
      </c>
      <c r="BA242" s="874" t="str">
        <f t="shared" ref="BA242" si="1137">IF($AV242="","",(CONCATENATE("R.RESIDUAL
",(IF(AND($AV242=0.2,$BC242=0.2),1,(IF(AND($AV242=0.2,$BC242=0.4),6,(IF(AND($AV242=0.2,$BC242=0.6),11,(IF(AND($AV242=0.2,$BC242=0.8),16,(IF(AND($AV242=0.2,$BC242=1),21,(IF(AND($AV242=0.4,$BC242=0.2),2,(IF(AND($AV242=0.4,$BC242=0.4),7,(IF(AND($AV242=0.4,$BC242=0.6),12,(IF(AND($AV242=0.4,$BC242=0.8),17,(IF(AND($AV242=0.4,$BC242=1),22,(IF(AND($AV242=0.6,$BC242=0.2),3,(IF(AND($AV242=0.6,$BC242=0.4),8,(IF(AND($AV242=0.6,$BC242=0.6),13,(IF(AND($AV242=0.6,$BC242=0.8),18,(IF(AND($AV242=0.6,$BC242=1),23,(IF(AND($AV242=0.8,$BC242=0.2),4,(IF(AND($AV242=0.8,$BC242=0.4),9,(IF(AND($AV242=0.8,$BC242=0.6),14,(IF(AND($AV242=0.8,$BC242=0.8),19,(IF(AND($AV242=0.8,$BC242=1),24,(IF(AND($AV242=1,$BC242=0.2),5,(IF(AND($AV242=1,$BC242=0.4),10,(IF(AND($AV242=1,$BC242=0.6),15,(IF(AND($AV242=1,$BC242=0.8),20,(IF(AND($AV242=1,$BC242=1),25,"")))))))))))))))))))))))))))))))))))))))))))))))))))))</f>
        <v>R.RESIDUAL
22</v>
      </c>
      <c r="BB242" s="877" t="s">
        <v>703</v>
      </c>
      <c r="BC242" s="248">
        <f t="shared" ref="BC242" si="1138">+(IF(AND($AY242&gt;0,$AY242&lt;=0.2),0.2,(IF(AND($AY242&gt;0.2,$AY242&lt;=0.4),0.4,(IF(AND($AY242&gt;0.4,$AY242&lt;=0.6),0.6,(IF(AND($AY242&gt;0.6,$AY242&lt;=0.8),0.8,(IF($AY242&gt;0.8,1,""))))))))))</f>
        <v>1</v>
      </c>
      <c r="BD242" s="230">
        <f>+VLOOKUP($BA242,Listas!$F$112:$G$136,2,FALSE)</f>
        <v>22</v>
      </c>
      <c r="BE242" s="317">
        <v>1</v>
      </c>
      <c r="BF242" s="231" t="str">
        <f t="shared" ref="BF242" si="1139">IF(ISERROR(IF(S242="R.INHERENTE
5","R. INHERENTE",(IF(BA242="R.RESIDUAL
5","R. RESIDUAL"," ")))),"",(IF(S242="R.INHERENTE
5","R. INHERENTE",(IF(BA242="R.RESIDUAL
5","R. RESIDUAL"," ")))))</f>
        <v xml:space="preserve"> </v>
      </c>
      <c r="BG242" s="232" t="str">
        <f t="shared" ref="BG242" si="1140">IF(ISERROR(IF(S242="R.INHERENTE
10","R. INHERENTE",(IF(BA242="R.RESIDUAL
10","R. RESIDUAL"," ")))),"",(IF(S242="R.INHERENTE
10","R. INHERENTE",(IF(BA242="R.RESIDUAL
10","R. RESIDUAL"," ")))))</f>
        <v xml:space="preserve"> </v>
      </c>
      <c r="BH242" s="232" t="str">
        <f t="shared" ref="BH242" si="1141">IF(ISERROR(IF(S242="R.INHERENTE
15","R. INHERENTE",(IF(BA242="R.RESIDUAL
15","R. RESIDUAL"," ")))),"",(IF(S242="R.INHERENTE
15","R. INHERENTE",(IF(BA242="R.RESIDUAL
15","R. RESIDUAL"," ")))))</f>
        <v xml:space="preserve"> </v>
      </c>
      <c r="BI242" s="232" t="str">
        <f t="shared" ref="BI242" si="1142">IF(ISERROR(IF(S242="R.INHERENTE
20","R. INHERENTE",(IF(BA242="R.RESIDUAL
20","R. RESIDUAL"," ")))),"",(IF(S242="R.INHERENTE
20","R. INHERENTE",(IF(BA242="R.RESIDUAL
20","R. RESIDUAL"," ")))))</f>
        <v xml:space="preserve"> </v>
      </c>
      <c r="BJ242" s="233" t="str">
        <f t="shared" ref="BJ242" si="1143">IF(ISERROR(IF(S242="R.INHERENTE
25","R. INHERENTE",(IF(BA242="R.RESIDUAL
25","R. RESIDUAL"," ")))),"",(IF(S242="R.INHERENTE
25","R. INHERENTE",(IF(BA242="R.RESIDUAL
25","R. RESIDUAL"," ")))))</f>
        <v>R. INHERENTE</v>
      </c>
      <c r="BK242" s="234"/>
      <c r="BL242" s="847" t="s">
        <v>1500</v>
      </c>
      <c r="BM242" s="850" t="s">
        <v>1501</v>
      </c>
      <c r="BN242" s="881">
        <v>45046</v>
      </c>
      <c r="BO242" s="881">
        <v>45290</v>
      </c>
      <c r="BP242" s="884" t="s">
        <v>1174</v>
      </c>
      <c r="BQ242" s="844" t="s">
        <v>648</v>
      </c>
      <c r="BR242" s="314"/>
      <c r="BS242" s="920" t="s">
        <v>1502</v>
      </c>
      <c r="BT242" s="850" t="s">
        <v>1501</v>
      </c>
      <c r="BU242" s="923" t="s">
        <v>1501</v>
      </c>
      <c r="BV242" s="229"/>
      <c r="BW242" s="1764" t="s">
        <v>2325</v>
      </c>
      <c r="BX242" s="1765" t="s">
        <v>2326</v>
      </c>
      <c r="BY242" s="1766" t="s">
        <v>2327</v>
      </c>
      <c r="BZ242" s="833"/>
      <c r="CA242" s="833" t="s">
        <v>189</v>
      </c>
      <c r="CB242" s="833" t="s">
        <v>189</v>
      </c>
      <c r="CC242" s="833" t="s">
        <v>189</v>
      </c>
      <c r="CD242" s="833"/>
      <c r="CE242" s="833" t="s">
        <v>189</v>
      </c>
      <c r="CF242" s="833" t="s">
        <v>189</v>
      </c>
      <c r="CG242" s="833" t="s">
        <v>189</v>
      </c>
      <c r="CH242" s="833"/>
      <c r="CI242" s="833" t="s">
        <v>39</v>
      </c>
      <c r="CJ242" s="833" t="s">
        <v>39</v>
      </c>
      <c r="CK242" s="833" t="s">
        <v>39</v>
      </c>
      <c r="CL242" s="833"/>
      <c r="CM242" s="833" t="s">
        <v>189</v>
      </c>
      <c r="CN242" s="833" t="s">
        <v>189</v>
      </c>
      <c r="CO242" s="833" t="s">
        <v>189</v>
      </c>
      <c r="CP242" s="833"/>
      <c r="CQ242" s="1773" t="s">
        <v>2328</v>
      </c>
      <c r="CR242" s="249"/>
      <c r="CS242" s="1764" t="s">
        <v>2325</v>
      </c>
      <c r="CT242" s="1765" t="s">
        <v>2326</v>
      </c>
      <c r="CU242" s="1766" t="s">
        <v>2327</v>
      </c>
      <c r="CV242" s="1780"/>
      <c r="CW242" s="1781" t="s">
        <v>39</v>
      </c>
      <c r="CX242" s="1782"/>
      <c r="CY242" s="1781"/>
      <c r="CZ242" s="1782"/>
      <c r="DA242" s="1780" t="s">
        <v>189</v>
      </c>
      <c r="DB242" s="1780" t="s">
        <v>189</v>
      </c>
      <c r="DC242" s="1780" t="s">
        <v>189</v>
      </c>
      <c r="DD242" s="1780"/>
      <c r="DE242" s="1780" t="s">
        <v>189</v>
      </c>
      <c r="DF242" s="1780" t="s">
        <v>189</v>
      </c>
      <c r="DG242" s="1780" t="s">
        <v>189</v>
      </c>
      <c r="DH242" s="1780"/>
      <c r="DI242" s="1780" t="s">
        <v>39</v>
      </c>
      <c r="DJ242" s="1780" t="s">
        <v>39</v>
      </c>
      <c r="DK242" s="1780" t="s">
        <v>39</v>
      </c>
      <c r="DL242" s="1780"/>
      <c r="DM242" s="1780" t="s">
        <v>189</v>
      </c>
      <c r="DN242" s="1780" t="s">
        <v>189</v>
      </c>
      <c r="DO242" s="1780" t="s">
        <v>189</v>
      </c>
      <c r="DP242" s="1780"/>
      <c r="DQ242" s="1773" t="s">
        <v>2334</v>
      </c>
      <c r="DR242" s="246"/>
      <c r="DS242" s="417"/>
      <c r="DT242" s="418"/>
      <c r="DU242" s="418"/>
      <c r="DV242" s="419"/>
    </row>
    <row r="243" spans="2:126" ht="48.75" customHeight="1" x14ac:dyDescent="0.25">
      <c r="B243" s="1290"/>
      <c r="C243" s="890"/>
      <c r="D243" s="893"/>
      <c r="E243" s="896"/>
      <c r="F243" s="896"/>
      <c r="G243" s="896"/>
      <c r="H243" s="896"/>
      <c r="I243" s="434"/>
      <c r="J243" s="904"/>
      <c r="K243" s="896"/>
      <c r="L243" s="908"/>
      <c r="M243" s="228"/>
      <c r="N243" s="911"/>
      <c r="O243" s="896"/>
      <c r="P243" s="896"/>
      <c r="Q243" s="896"/>
      <c r="R243" s="896"/>
      <c r="S243" s="908"/>
      <c r="T243" s="228"/>
      <c r="U243" s="457" t="s">
        <v>1490</v>
      </c>
      <c r="V243" s="439" t="s">
        <v>702</v>
      </c>
      <c r="W243" s="439"/>
      <c r="X243" s="825"/>
      <c r="Y243" s="826"/>
      <c r="Z243" s="825">
        <v>15</v>
      </c>
      <c r="AA243" s="826"/>
      <c r="AB243" s="825"/>
      <c r="AC243" s="826"/>
      <c r="AD243" s="825"/>
      <c r="AE243" s="826"/>
      <c r="AF243" s="825">
        <v>15</v>
      </c>
      <c r="AG243" s="826"/>
      <c r="AH243" s="330">
        <f t="shared" si="1131"/>
        <v>30</v>
      </c>
      <c r="AI243" s="322">
        <v>0.49</v>
      </c>
      <c r="AJ243" s="323"/>
      <c r="AK243" s="827" t="s">
        <v>39</v>
      </c>
      <c r="AL243" s="828"/>
      <c r="AM243" s="829" t="s">
        <v>563</v>
      </c>
      <c r="AN243" s="830"/>
      <c r="AO243" s="827" t="s">
        <v>189</v>
      </c>
      <c r="AP243" s="828"/>
      <c r="AQ243" s="444" t="s">
        <v>1493</v>
      </c>
      <c r="AR243" s="432" t="s">
        <v>588</v>
      </c>
      <c r="AS243" s="450" t="s">
        <v>1498</v>
      </c>
      <c r="AT243" s="451" t="s">
        <v>1496</v>
      </c>
      <c r="AU243" s="452" t="s">
        <v>1497</v>
      </c>
      <c r="AV243" s="230"/>
      <c r="AW243" s="866"/>
      <c r="AX243" s="869"/>
      <c r="AY243" s="872"/>
      <c r="AZ243" s="869"/>
      <c r="BA243" s="875"/>
      <c r="BB243" s="878"/>
      <c r="BD243" s="235"/>
      <c r="BE243" s="317">
        <v>0.8</v>
      </c>
      <c r="BF243" s="236" t="str">
        <f t="shared" ref="BF243" si="1144">IF(ISERROR(IF(S242="R.INHERENTE
4","R. INHERENTE",(IF(BA242="R.RESIDUAL
4","R. RESIDUAL"," ")))),"",(IF(S242="R.INHERENTE
4","R. INHERENTE",(IF(BA242="R.RESIDUAL
4","R. RESIDUAL"," ")))))</f>
        <v xml:space="preserve"> </v>
      </c>
      <c r="BG243" s="237" t="str">
        <f t="shared" ref="BG243" si="1145">IF(ISERROR(IF(S242="R.INHERENTE
9","R. INHERENTE",(IF(BA242="R.RESIDUAL
9","R. RESIDUAL"," ")))),"",(IF(S242="R.INHERENTE
9","R. INHERENTE",(IF(BA242="R.RESIDUAL
9","R. RESIDUAL"," ")))))</f>
        <v xml:space="preserve"> </v>
      </c>
      <c r="BH243" s="238" t="str">
        <f t="shared" ref="BH243" si="1146">IF(ISERROR(IF(S242="R.INHERENTE
14","R. INHERENTE",(IF(BA242="R.RESIDUAL
14","R. RESIDUAL"," ")))),"",(IF(S242="R.INHERENTE
14","R. INHERENTE",(IF(BA242="R.RESIDUAL
14","R. RESIDUAL"," ")))))</f>
        <v xml:space="preserve"> </v>
      </c>
      <c r="BI243" s="238" t="str">
        <f t="shared" ref="BI243" si="1147">IF(ISERROR(IF(S242="R.INHERENTE
19","R. INHERENTE",(IF(BA242="R.RESIDUAL
19","R. RESIDUAL"," ")))),"",(IF(S242="R.INHERENTE
19","R. INHERENTE",(IF(BA242="R.RESIDUAL
19","R. RESIDUAL"," ")))))</f>
        <v xml:space="preserve"> </v>
      </c>
      <c r="BJ243" s="239" t="str">
        <f t="shared" ref="BJ243" si="1148">IF(ISERROR(IF(S242="R.INHERENTE
24","R. INHERENTE",(IF(BA242="R.RESIDUAL
24","R. RESIDUAL"," ")))),"",(IF(S242="R.INHERENTE
24","R. INHERENTE",(IF(BA242="R.RESIDUAL
24","R. RESIDUAL"," ")))))</f>
        <v xml:space="preserve"> </v>
      </c>
      <c r="BK243" s="234"/>
      <c r="BL243" s="848"/>
      <c r="BM243" s="882"/>
      <c r="BN243" s="882"/>
      <c r="BO243" s="882"/>
      <c r="BP243" s="851"/>
      <c r="BQ243" s="845"/>
      <c r="BR243" s="314"/>
      <c r="BS243" s="921"/>
      <c r="BT243" s="882"/>
      <c r="BU243" s="924"/>
      <c r="BV243" s="229"/>
      <c r="BW243" s="1767"/>
      <c r="BX243" s="1768"/>
      <c r="BY243" s="1769"/>
      <c r="BZ243" s="820"/>
      <c r="CA243" s="820"/>
      <c r="CB243" s="820"/>
      <c r="CC243" s="820"/>
      <c r="CD243" s="820"/>
      <c r="CE243" s="820"/>
      <c r="CF243" s="820"/>
      <c r="CG243" s="820"/>
      <c r="CH243" s="820"/>
      <c r="CI243" s="820"/>
      <c r="CJ243" s="820"/>
      <c r="CK243" s="820"/>
      <c r="CL243" s="820"/>
      <c r="CM243" s="820"/>
      <c r="CN243" s="820"/>
      <c r="CO243" s="820"/>
      <c r="CP243" s="820"/>
      <c r="CQ243" s="1774"/>
      <c r="CR243" s="249"/>
      <c r="CS243" s="1767"/>
      <c r="CT243" s="1768"/>
      <c r="CU243" s="1769"/>
      <c r="CV243" s="1010"/>
      <c r="CW243" s="960"/>
      <c r="CX243" s="959"/>
      <c r="CY243" s="960"/>
      <c r="CZ243" s="959"/>
      <c r="DA243" s="1010"/>
      <c r="DB243" s="1010"/>
      <c r="DC243" s="1010"/>
      <c r="DD243" s="1010"/>
      <c r="DE243" s="1010"/>
      <c r="DF243" s="1010"/>
      <c r="DG243" s="1010"/>
      <c r="DH243" s="1010"/>
      <c r="DI243" s="1010"/>
      <c r="DJ243" s="1010"/>
      <c r="DK243" s="1010"/>
      <c r="DL243" s="1010"/>
      <c r="DM243" s="1010"/>
      <c r="DN243" s="1010"/>
      <c r="DO243" s="1010"/>
      <c r="DP243" s="1010"/>
      <c r="DQ243" s="1774"/>
      <c r="DR243" s="246"/>
      <c r="DS243" s="420"/>
      <c r="DT243" s="421"/>
      <c r="DU243" s="421"/>
      <c r="DV243" s="422"/>
    </row>
    <row r="244" spans="2:126" ht="48.75" customHeight="1" x14ac:dyDescent="0.25">
      <c r="B244" s="1290"/>
      <c r="C244" s="890"/>
      <c r="D244" s="893"/>
      <c r="E244" s="896"/>
      <c r="F244" s="896"/>
      <c r="G244" s="896"/>
      <c r="H244" s="896"/>
      <c r="I244" s="434"/>
      <c r="J244" s="904"/>
      <c r="K244" s="896"/>
      <c r="L244" s="908"/>
      <c r="M244" s="228"/>
      <c r="N244" s="911"/>
      <c r="O244" s="896"/>
      <c r="P244" s="896"/>
      <c r="Q244" s="896"/>
      <c r="R244" s="896"/>
      <c r="S244" s="908"/>
      <c r="T244" s="228"/>
      <c r="U244" s="457" t="s">
        <v>1491</v>
      </c>
      <c r="V244" s="439" t="s">
        <v>702</v>
      </c>
      <c r="W244" s="439"/>
      <c r="X244" s="825"/>
      <c r="Y244" s="826"/>
      <c r="Z244" s="825">
        <v>15</v>
      </c>
      <c r="AA244" s="826"/>
      <c r="AB244" s="825"/>
      <c r="AC244" s="826"/>
      <c r="AD244" s="825"/>
      <c r="AE244" s="826"/>
      <c r="AF244" s="825">
        <v>15</v>
      </c>
      <c r="AG244" s="826"/>
      <c r="AH244" s="330">
        <f t="shared" si="1131"/>
        <v>30</v>
      </c>
      <c r="AI244" s="322">
        <v>0.34300000000000003</v>
      </c>
      <c r="AJ244" s="323"/>
      <c r="AK244" s="827" t="s">
        <v>39</v>
      </c>
      <c r="AL244" s="828"/>
      <c r="AM244" s="829" t="s">
        <v>563</v>
      </c>
      <c r="AN244" s="830"/>
      <c r="AO244" s="827" t="s">
        <v>189</v>
      </c>
      <c r="AP244" s="828"/>
      <c r="AQ244" s="444" t="s">
        <v>1494</v>
      </c>
      <c r="AR244" s="432" t="s">
        <v>588</v>
      </c>
      <c r="AS244" s="450" t="s">
        <v>1499</v>
      </c>
      <c r="AT244" s="451" t="s">
        <v>1496</v>
      </c>
      <c r="AU244" s="452" t="s">
        <v>1497</v>
      </c>
      <c r="AV244" s="230"/>
      <c r="AW244" s="866"/>
      <c r="AX244" s="869"/>
      <c r="AY244" s="872"/>
      <c r="AZ244" s="869"/>
      <c r="BA244" s="875"/>
      <c r="BB244" s="878"/>
      <c r="BD244" s="235"/>
      <c r="BE244" s="317">
        <v>0.60000000000000009</v>
      </c>
      <c r="BF244" s="236" t="str">
        <f t="shared" ref="BF244" si="1149">IF(ISERROR(IF(S242="R.INHERENTE
3","R. INHERENTE",(IF(BA242="R.RESIDUAL
3","R. RESIDUAL"," ")))),"",(IF(S242="R.INHERENTE
3","R. INHERENTE",(IF(BA242="R.RESIDUAL
3","R. RESIDUAL"," ")))))</f>
        <v xml:space="preserve"> </v>
      </c>
      <c r="BG244" s="237" t="str">
        <f t="shared" ref="BG244" si="1150">IF(ISERROR(IF(S242="R.INHERENTE
8","R. INHERENTE",(IF(BA242="R.RESIDUAL
8","R. RESIDUAL"," ")))),"",(IF(S242="R.INHERENTE
8","R. INHERENTE",(IF(BA242="R.RESIDUAL
8","R. RESIDUAL"," ")))))</f>
        <v xml:space="preserve"> </v>
      </c>
      <c r="BH244" s="237" t="str">
        <f t="shared" ref="BH244" si="1151">IF(ISERROR(IF(S242="R.INHERENTE
13","R. INHERENTE",(IF(BA242="R.RESIDUAL
13","R. RESIDUAL"," ")))),"",(IF(S242="R.INHERENTE
13","R. INHERENTE",(IF(BA242="R.RESIDUAL
13","R. RESIDUAL"," ")))))</f>
        <v xml:space="preserve"> </v>
      </c>
      <c r="BI244" s="238" t="str">
        <f t="shared" ref="BI244" si="1152">IF(ISERROR(IF(S242="R.INHERENTE
18","R. INHERENTE",(IF(BA242="R.RESIDUAL
18","R. RESIDUAL"," ")))),"",(IF(S242="R.INHERENTE
18","R. INHERENTE",(IF(BA242="R.RESIDUAL
18","R. RESIDUAL"," ")))))</f>
        <v xml:space="preserve"> </v>
      </c>
      <c r="BJ244" s="239" t="str">
        <f t="shared" ref="BJ244" si="1153">IF(ISERROR(IF(S242="R.INHERENTE
23","R. INHERENTE",(IF(BA242="R.RESIDUAL
23","R. RESIDUAL"," ")))),"",(IF(S242="R.INHERENTE
23","R. INHERENTE",(IF(BA242="R.RESIDUAL
23","R. RESIDUAL"," ")))))</f>
        <v xml:space="preserve"> </v>
      </c>
      <c r="BK244" s="234"/>
      <c r="BL244" s="848"/>
      <c r="BM244" s="882"/>
      <c r="BN244" s="882"/>
      <c r="BO244" s="882"/>
      <c r="BP244" s="851"/>
      <c r="BQ244" s="845"/>
      <c r="BR244" s="314"/>
      <c r="BS244" s="921"/>
      <c r="BT244" s="882"/>
      <c r="BU244" s="924"/>
      <c r="BV244" s="229"/>
      <c r="BW244" s="1767"/>
      <c r="BX244" s="1768"/>
      <c r="BY244" s="1769"/>
      <c r="BZ244" s="820"/>
      <c r="CA244" s="820"/>
      <c r="CB244" s="820"/>
      <c r="CC244" s="820"/>
      <c r="CD244" s="820"/>
      <c r="CE244" s="820"/>
      <c r="CF244" s="820"/>
      <c r="CG244" s="820"/>
      <c r="CH244" s="820"/>
      <c r="CI244" s="820"/>
      <c r="CJ244" s="820"/>
      <c r="CK244" s="820"/>
      <c r="CL244" s="820"/>
      <c r="CM244" s="820"/>
      <c r="CN244" s="820"/>
      <c r="CO244" s="820"/>
      <c r="CP244" s="820"/>
      <c r="CQ244" s="1774"/>
      <c r="CR244" s="249"/>
      <c r="CS244" s="1767"/>
      <c r="CT244" s="1768"/>
      <c r="CU244" s="1769"/>
      <c r="CV244" s="1010"/>
      <c r="CW244" s="960"/>
      <c r="CX244" s="959"/>
      <c r="CY244" s="960"/>
      <c r="CZ244" s="959"/>
      <c r="DA244" s="1010"/>
      <c r="DB244" s="1010"/>
      <c r="DC244" s="1010"/>
      <c r="DD244" s="1010"/>
      <c r="DE244" s="1010"/>
      <c r="DF244" s="1010"/>
      <c r="DG244" s="1010"/>
      <c r="DH244" s="1010"/>
      <c r="DI244" s="1010"/>
      <c r="DJ244" s="1010"/>
      <c r="DK244" s="1010"/>
      <c r="DL244" s="1010"/>
      <c r="DM244" s="1010"/>
      <c r="DN244" s="1010"/>
      <c r="DO244" s="1010"/>
      <c r="DP244" s="1010"/>
      <c r="DQ244" s="1774"/>
      <c r="DR244" s="246"/>
      <c r="DS244" s="420"/>
      <c r="DT244" s="421"/>
      <c r="DU244" s="421"/>
      <c r="DV244" s="422"/>
    </row>
    <row r="245" spans="2:126" ht="48.75" customHeight="1" x14ac:dyDescent="0.25">
      <c r="B245" s="1290"/>
      <c r="C245" s="890"/>
      <c r="D245" s="893"/>
      <c r="E245" s="896"/>
      <c r="F245" s="896"/>
      <c r="G245" s="896"/>
      <c r="H245" s="896"/>
      <c r="I245" s="434"/>
      <c r="J245" s="904"/>
      <c r="K245" s="896"/>
      <c r="L245" s="908"/>
      <c r="M245" s="228"/>
      <c r="N245" s="911"/>
      <c r="O245" s="896"/>
      <c r="P245" s="896"/>
      <c r="Q245" s="896"/>
      <c r="R245" s="896"/>
      <c r="S245" s="908"/>
      <c r="T245" s="228"/>
      <c r="U245" s="440"/>
      <c r="V245" s="439"/>
      <c r="W245" s="439"/>
      <c r="X245" s="825"/>
      <c r="Y245" s="826"/>
      <c r="Z245" s="825"/>
      <c r="AA245" s="826"/>
      <c r="AB245" s="825"/>
      <c r="AC245" s="826"/>
      <c r="AD245" s="825"/>
      <c r="AE245" s="826"/>
      <c r="AF245" s="825"/>
      <c r="AG245" s="826"/>
      <c r="AH245" s="330">
        <f t="shared" si="1131"/>
        <v>0</v>
      </c>
      <c r="AI245" s="322"/>
      <c r="AJ245" s="323">
        <v>1</v>
      </c>
      <c r="AK245" s="827"/>
      <c r="AL245" s="828"/>
      <c r="AM245" s="829"/>
      <c r="AN245" s="830"/>
      <c r="AO245" s="827"/>
      <c r="AP245" s="828"/>
      <c r="AQ245" s="444"/>
      <c r="AR245" s="432"/>
      <c r="AS245" s="450"/>
      <c r="AT245" s="451"/>
      <c r="AU245" s="452"/>
      <c r="AV245" s="230"/>
      <c r="AW245" s="866"/>
      <c r="AX245" s="869"/>
      <c r="AY245" s="872"/>
      <c r="AZ245" s="869"/>
      <c r="BA245" s="875"/>
      <c r="BB245" s="878"/>
      <c r="BD245" s="235"/>
      <c r="BE245" s="317">
        <v>0.4</v>
      </c>
      <c r="BF245" s="240" t="str">
        <f t="shared" ref="BF245" si="1154">IF(ISERROR(IF(S242="R.INHERENTE
2","R. INHERENTE",(IF(BA242="R.RESIDUAL
2","R. RESIDUAL"," ")))),"",(IF(S242="R.INHERENTE
2","R. INHERENTE",(IF(BA242="R.RESIDUAL
2","R. RESIDUAL"," ")))))</f>
        <v xml:space="preserve"> </v>
      </c>
      <c r="BG245" s="237" t="str">
        <f t="shared" ref="BG245" si="1155">IF(ISERROR(IF(S242="R.INHERENTE
7","R. INHERENTE",(IF(BA242="R.RESIDUAL
7","R. RESIDUAL"," ")))),"",(IF(S242="R.INHERENTE
7","R. INHERENTE",(IF(BA242="R.RESIDUAL
7","R. RESIDUAL"," ")))))</f>
        <v xml:space="preserve"> </v>
      </c>
      <c r="BH245" s="237" t="str">
        <f t="shared" ref="BH245" si="1156">IF(ISERROR(IF(S242="R.INHERENTE
12","R. INHERENTE",(IF(BA242="R.RESIDUAL
12","R. RESIDUAL"," ")))),"",(IF(S242="R.INHERENTE
12","R. INHERENTE",(IF(BA242="R.RESIDUAL
12","R. RESIDUAL"," ")))))</f>
        <v xml:space="preserve"> </v>
      </c>
      <c r="BI245" s="238" t="str">
        <f t="shared" ref="BI245" si="1157">IF(ISERROR(IF(S242="R.INHERENTE
17","R. INHERENTE",(IF(BA242="R.RESIDUAL
17","R. RESIDUAL"," ")))),"",(IF(S242="R.INHERENTE
17","R. INHERENTE",(IF(BA242="R.RESIDUAL
17","R. RESIDUAL"," ")))))</f>
        <v xml:space="preserve"> </v>
      </c>
      <c r="BJ245" s="239" t="str">
        <f t="shared" ref="BJ245" si="1158">IF(ISERROR(IF(S242="R.INHERENTE
22","R. INHERENTE",(IF(BA242="R.RESIDUAL
22","R. RESIDUAL"," ")))),"",(IF(S242="R.INHERENTE
22","R. INHERENTE",(IF(BA242="R.RESIDUAL
22","R. RESIDUAL"," ")))))</f>
        <v>R. RESIDUAL</v>
      </c>
      <c r="BK245" s="234"/>
      <c r="BL245" s="848"/>
      <c r="BM245" s="882"/>
      <c r="BN245" s="882"/>
      <c r="BO245" s="882"/>
      <c r="BP245" s="851"/>
      <c r="BQ245" s="845"/>
      <c r="BR245" s="314"/>
      <c r="BS245" s="921"/>
      <c r="BT245" s="882"/>
      <c r="BU245" s="924"/>
      <c r="BV245" s="229"/>
      <c r="BW245" s="1767"/>
      <c r="BX245" s="1768"/>
      <c r="BY245" s="1769"/>
      <c r="BZ245" s="820"/>
      <c r="CA245" s="820"/>
      <c r="CB245" s="820"/>
      <c r="CC245" s="820"/>
      <c r="CD245" s="820"/>
      <c r="CE245" s="820"/>
      <c r="CF245" s="820"/>
      <c r="CG245" s="820"/>
      <c r="CH245" s="820"/>
      <c r="CI245" s="820"/>
      <c r="CJ245" s="820"/>
      <c r="CK245" s="820"/>
      <c r="CL245" s="820"/>
      <c r="CM245" s="820"/>
      <c r="CN245" s="820"/>
      <c r="CO245" s="820"/>
      <c r="CP245" s="820"/>
      <c r="CQ245" s="1774"/>
      <c r="CR245" s="249"/>
      <c r="CS245" s="1767"/>
      <c r="CT245" s="1768"/>
      <c r="CU245" s="1769"/>
      <c r="CV245" s="1010"/>
      <c r="CW245" s="960"/>
      <c r="CX245" s="959"/>
      <c r="CY245" s="960"/>
      <c r="CZ245" s="959"/>
      <c r="DA245" s="1010"/>
      <c r="DB245" s="1010"/>
      <c r="DC245" s="1010"/>
      <c r="DD245" s="1010"/>
      <c r="DE245" s="1010"/>
      <c r="DF245" s="1010"/>
      <c r="DG245" s="1010"/>
      <c r="DH245" s="1010"/>
      <c r="DI245" s="1010"/>
      <c r="DJ245" s="1010"/>
      <c r="DK245" s="1010"/>
      <c r="DL245" s="1010"/>
      <c r="DM245" s="1010"/>
      <c r="DN245" s="1010"/>
      <c r="DO245" s="1010"/>
      <c r="DP245" s="1010"/>
      <c r="DQ245" s="1774"/>
      <c r="DR245" s="246"/>
      <c r="DS245" s="420"/>
      <c r="DT245" s="421"/>
      <c r="DU245" s="421"/>
      <c r="DV245" s="422"/>
    </row>
    <row r="246" spans="2:126" ht="48.75" customHeight="1" thickBot="1" x14ac:dyDescent="0.3">
      <c r="B246" s="1291"/>
      <c r="C246" s="891"/>
      <c r="D246" s="894"/>
      <c r="E246" s="897"/>
      <c r="F246" s="897"/>
      <c r="G246" s="897"/>
      <c r="H246" s="897"/>
      <c r="I246" s="435"/>
      <c r="J246" s="905"/>
      <c r="K246" s="897"/>
      <c r="L246" s="909"/>
      <c r="M246" s="228"/>
      <c r="N246" s="912"/>
      <c r="O246" s="897"/>
      <c r="P246" s="897"/>
      <c r="Q246" s="897"/>
      <c r="R246" s="897"/>
      <c r="S246" s="909"/>
      <c r="T246" s="228"/>
      <c r="U246" s="441"/>
      <c r="V246" s="442"/>
      <c r="W246" s="442"/>
      <c r="X246" s="831"/>
      <c r="Y246" s="832"/>
      <c r="Z246" s="831"/>
      <c r="AA246" s="832"/>
      <c r="AB246" s="831"/>
      <c r="AC246" s="832"/>
      <c r="AD246" s="831"/>
      <c r="AE246" s="832"/>
      <c r="AF246" s="831"/>
      <c r="AG246" s="832"/>
      <c r="AH246" s="331">
        <f t="shared" si="1131"/>
        <v>0</v>
      </c>
      <c r="AI246" s="324"/>
      <c r="AJ246" s="325"/>
      <c r="AK246" s="885"/>
      <c r="AL246" s="886"/>
      <c r="AM246" s="887"/>
      <c r="AN246" s="888"/>
      <c r="AO246" s="885"/>
      <c r="AP246" s="886"/>
      <c r="AQ246" s="445"/>
      <c r="AR246" s="472"/>
      <c r="AS246" s="453"/>
      <c r="AT246" s="454"/>
      <c r="AU246" s="455"/>
      <c r="AV246" s="230"/>
      <c r="AW246" s="867"/>
      <c r="AX246" s="870"/>
      <c r="AY246" s="873"/>
      <c r="AZ246" s="870"/>
      <c r="BA246" s="876"/>
      <c r="BB246" s="879"/>
      <c r="BD246" s="235"/>
      <c r="BE246" s="318">
        <v>0.2</v>
      </c>
      <c r="BF246" s="241" t="str">
        <f t="shared" ref="BF246" si="1159">IF(ISERROR(IF(S242="R.INHERENTE
1","R. INHERENTE",(IF(BA242="R.RESIDUAL
1","R. RESIDUAL"," ")))),"",(IF(S242="R.INHERENTE
1","R. INHERENTE",(IF(BA242="R.RESIDUAL
1","R. RESIDUAL"," ")))))</f>
        <v xml:space="preserve"> </v>
      </c>
      <c r="BG246" s="242" t="str">
        <f t="shared" ref="BG246" si="1160">IF(ISERROR(IF(S242="R.INHERENTE
6","R. INHERENTE",(IF(BA242="R.RESIDUAL
6","R. RESIDUAL"," ")))),"",(IF(S242="R.INHERENTE
6","R. INHERENTE",(IF(BA242="R.RESIDUAL
6","R. RESIDUAL"," ")))))</f>
        <v xml:space="preserve"> </v>
      </c>
      <c r="BH246" s="243" t="str">
        <f t="shared" ref="BH246" si="1161">IF(ISERROR(IF(S242="R.INHERENTE
11","R. INHERENTE",(IF(BA242="R.RESIDUAL
11","R. RESIDUAL"," ")))),"",(IF(S242="R.INHERENTE
11","R. INHERENTE",(IF(BA242="R.RESIDUAL
11","R. RESIDUAL"," ")))))</f>
        <v xml:space="preserve"> </v>
      </c>
      <c r="BI246" s="244" t="str">
        <f t="shared" ref="BI246" si="1162">IF(ISERROR(IF(S242="R.INHERENTE
16","R. INHERENTE",(IF(BA242="R.RESIDUAL
16","R. RESIDUAL"," ")))),"",(IF(S242="R.INHERENTE
16","R. INHERENTE",(IF(BA242="R.RESIDUAL
16","R. RESIDUAL"," ")))))</f>
        <v xml:space="preserve"> </v>
      </c>
      <c r="BJ246" s="245" t="str">
        <f t="shared" ref="BJ246" si="1163">IF(ISERROR(IF(S242="R.INHERENTE
21","R. INHERENTE",(IF(BA242="R.RESIDUAL
21","R. RESIDUAL"," ")))),"",(IF(S242="R.INHERENTE
21","R. INHERENTE",(IF(BA242="R.RESIDUAL
21","R. RESIDUAL"," ")))))</f>
        <v xml:space="preserve"> </v>
      </c>
      <c r="BK246" s="234"/>
      <c r="BL246" s="849"/>
      <c r="BM246" s="883"/>
      <c r="BN246" s="883"/>
      <c r="BO246" s="883"/>
      <c r="BP246" s="852"/>
      <c r="BQ246" s="846"/>
      <c r="BR246" s="314"/>
      <c r="BS246" s="922"/>
      <c r="BT246" s="883"/>
      <c r="BU246" s="925"/>
      <c r="BV246" s="229"/>
      <c r="BW246" s="1770"/>
      <c r="BX246" s="1771"/>
      <c r="BY246" s="1772"/>
      <c r="BZ246" s="834"/>
      <c r="CA246" s="834"/>
      <c r="CB246" s="834"/>
      <c r="CC246" s="834"/>
      <c r="CD246" s="834"/>
      <c r="CE246" s="834"/>
      <c r="CF246" s="834"/>
      <c r="CG246" s="834"/>
      <c r="CH246" s="834"/>
      <c r="CI246" s="834"/>
      <c r="CJ246" s="834"/>
      <c r="CK246" s="834"/>
      <c r="CL246" s="834"/>
      <c r="CM246" s="834"/>
      <c r="CN246" s="834"/>
      <c r="CO246" s="834"/>
      <c r="CP246" s="834"/>
      <c r="CQ246" s="1775"/>
      <c r="CR246" s="249"/>
      <c r="CS246" s="1770"/>
      <c r="CT246" s="1771"/>
      <c r="CU246" s="1772"/>
      <c r="CV246" s="1783"/>
      <c r="CW246" s="1784"/>
      <c r="CX246" s="1785"/>
      <c r="CY246" s="1784"/>
      <c r="CZ246" s="1785"/>
      <c r="DA246" s="1783"/>
      <c r="DB246" s="1783"/>
      <c r="DC246" s="1783"/>
      <c r="DD246" s="1783"/>
      <c r="DE246" s="1783"/>
      <c r="DF246" s="1783"/>
      <c r="DG246" s="1783"/>
      <c r="DH246" s="1783"/>
      <c r="DI246" s="1783"/>
      <c r="DJ246" s="1783"/>
      <c r="DK246" s="1783"/>
      <c r="DL246" s="1783"/>
      <c r="DM246" s="1783"/>
      <c r="DN246" s="1783"/>
      <c r="DO246" s="1783"/>
      <c r="DP246" s="1783"/>
      <c r="DQ246" s="1775"/>
      <c r="DR246" s="246"/>
      <c r="DS246" s="423"/>
      <c r="DT246" s="424"/>
      <c r="DU246" s="424"/>
      <c r="DV246" s="425"/>
    </row>
    <row r="247" spans="2:126" ht="18" customHeight="1" thickBot="1" x14ac:dyDescent="0.3">
      <c r="BF247" s="328">
        <v>0.2</v>
      </c>
      <c r="BG247" s="329">
        <v>0.4</v>
      </c>
      <c r="BH247" s="329">
        <v>0.60000000000000009</v>
      </c>
      <c r="BI247" s="329">
        <v>0.8</v>
      </c>
      <c r="BJ247" s="329">
        <v>1</v>
      </c>
    </row>
    <row r="248" spans="2:126" ht="48.75" customHeight="1" x14ac:dyDescent="0.25">
      <c r="B248" s="1289" t="s">
        <v>1841</v>
      </c>
      <c r="C248" s="889">
        <v>39</v>
      </c>
      <c r="D248" s="892" t="s">
        <v>950</v>
      </c>
      <c r="E248" s="895" t="s">
        <v>970</v>
      </c>
      <c r="F248" s="898" t="s">
        <v>987</v>
      </c>
      <c r="G248" s="899" t="s">
        <v>1066</v>
      </c>
      <c r="H248" s="930" t="s">
        <v>1503</v>
      </c>
      <c r="I248" s="433" t="s">
        <v>1504</v>
      </c>
      <c r="J248" s="903" t="str">
        <f>IF(G248="","",(CONCATENATE("Posibilidad de afectación ",G248," ",H248," ",I248," ",I249," ",I250," ",I251," ",I252)))</f>
        <v xml:space="preserve">Posibilidad de afectación económica por detrimento patrimonial debido a verificacion y validación de soportes entregados por los servicios tercerizados de cardiología, urología y gastroenterología para certificar  el cumplimiento de las actividades realizadas frente a las facturadas    </v>
      </c>
      <c r="K248" s="906" t="s">
        <v>268</v>
      </c>
      <c r="L248" s="907" t="s">
        <v>770</v>
      </c>
      <c r="M248" s="228"/>
      <c r="N248" s="910" t="s">
        <v>614</v>
      </c>
      <c r="O248" s="913">
        <f>IF(ISERROR(VLOOKUP($N248,Listas!$E$20:$F$24,2,FALSE)),"",(VLOOKUP($N248,Listas!$E$20:$F$24,2,FALSE)))</f>
        <v>1</v>
      </c>
      <c r="P248" s="914" t="str">
        <f>IF(ISERROR(VLOOKUP($O248,Listas!$E$3:$F$7,2,FALSE)),"",(VLOOKUP($O248,Listas!$E$3:$F$7,2,FALSE)))</f>
        <v xml:space="preserve">MUY ALTA </v>
      </c>
      <c r="Q248" s="915" t="s">
        <v>572</v>
      </c>
      <c r="R248" s="914">
        <f>IF(ISERROR(VLOOKUP($Q248,Listas!$E$28:$F$35,2,FALSE)),"",(VLOOKUP($Q248,Listas!$E$28:$F$35,2,FALSE)))</f>
        <v>0.8</v>
      </c>
      <c r="S248" s="916" t="str">
        <f t="shared" ref="S248" si="1164">IF(O248="","",(CONCATENATE("R.INHERENTE
",(IF(AND($O248=0.2,$R248=0.2),1,(IF(AND($O248=0.2,$R248=0.4),6,(IF(AND($O248=0.2,$R248=0.6),11,(IF(AND($O248=0.2,$R248=0.8),16,(IF(AND($O248=0.2,$R248=1),21,(IF(AND($O248=0.4,$R248=0.2),2,(IF(AND($O248=0.4,$R248=0.4),7,(IF(AND($O248=0.4,$R248=0.6),12,(IF(AND($O248=0.4,$R248=0.8),17,(IF(AND($O248=0.4,$R248=1),22,(IF(AND($O248=0.6,$R248=0.2),3,(IF(AND($O248=0.6,$R248=0.4),8,(IF(AND($O248=0.6,$R248=0.6),13,(IF(AND($O248=0.6,$R248=0.8),18,(IF(AND($O248=0.6,$R248=1),23,(IF(AND($O248=0.8,$R248=0.2),4,(IF(AND($O248=0.8,$R248=0.4),9,(IF(AND($O248=0.8,$R248=0.6),14,(IF(AND($O248=0.8,$R248=0.8),19,(IF(AND($O248=0.8,$R248=1),24,(IF(AND($O248=1,$R248=0.2),5,(IF(AND($O248=1,$R248=0.4),10,(IF(AND($O248=1,$R248=0.6),15,(IF(AND($O248=1,$R248=0.8),20,(IF(AND($O248=1,$R248=1),25,"")))))))))))))))))))))))))))))))))))))))))))))))))))))</f>
        <v>R.INHERENTE
20</v>
      </c>
      <c r="T248" s="228">
        <f>+VLOOKUP($S248,Listas!$D$112:$E$136,2,FALSE)</f>
        <v>20</v>
      </c>
      <c r="U248" s="456" t="s">
        <v>1505</v>
      </c>
      <c r="V248" s="437" t="s">
        <v>702</v>
      </c>
      <c r="W248" s="437"/>
      <c r="X248" s="859"/>
      <c r="Y248" s="860"/>
      <c r="Z248" s="859">
        <v>15</v>
      </c>
      <c r="AA248" s="860"/>
      <c r="AB248" s="859"/>
      <c r="AC248" s="860"/>
      <c r="AD248" s="859"/>
      <c r="AE248" s="860"/>
      <c r="AF248" s="859">
        <v>15</v>
      </c>
      <c r="AG248" s="860"/>
      <c r="AH248" s="348">
        <f t="shared" ref="AH248:AH252" si="1165">X248+Z248+AB248+AD248+AF248</f>
        <v>30</v>
      </c>
      <c r="AI248" s="326">
        <v>0.7</v>
      </c>
      <c r="AJ248" s="327"/>
      <c r="AK248" s="926" t="s">
        <v>189</v>
      </c>
      <c r="AL248" s="926"/>
      <c r="AM248" s="898" t="s">
        <v>563</v>
      </c>
      <c r="AN248" s="898"/>
      <c r="AO248" s="926" t="s">
        <v>189</v>
      </c>
      <c r="AP248" s="926"/>
      <c r="AQ248" s="443" t="s">
        <v>1506</v>
      </c>
      <c r="AR248" s="431" t="s">
        <v>587</v>
      </c>
      <c r="AS248" s="447" t="s">
        <v>2292</v>
      </c>
      <c r="AT248" s="448" t="s">
        <v>1507</v>
      </c>
      <c r="AU248" s="449" t="s">
        <v>1508</v>
      </c>
      <c r="AV248" s="248">
        <f t="shared" ref="AV248" si="1166">+(IF(AND($AW248&gt;0,$AW248&lt;=0.2),0.2,(IF(AND($AW248&gt;0.2,$AW248&lt;=0.4),0.4,(IF(AND($AW248&gt;0.4,$AW248&lt;=0.6),0.6,(IF(AND($AW248&gt;0.6,$AW248&lt;=0.8),0.8,(IF($AW248&gt;0.8,1,""))))))))))</f>
        <v>0.8</v>
      </c>
      <c r="AW248" s="865">
        <f t="shared" ref="AW248" si="1167">+MIN(AI248:AI252)</f>
        <v>0.7</v>
      </c>
      <c r="AX248" s="868" t="str">
        <f t="shared" ref="AX248" si="1168">+(IF($AV248=0.2,"MUY BAJA",(IF($AV248=0.4,"BAJA",(IF($AV248=0.6,"MEDIA",(IF($AV248=0.8,"ALTA",(IF($AV248=1,"MUY ALTA",""))))))))))</f>
        <v>ALTA</v>
      </c>
      <c r="AY248" s="871">
        <f t="shared" ref="AY248" si="1169">+MIN(AJ248:AJ252)</f>
        <v>0.8</v>
      </c>
      <c r="AZ248" s="868" t="str">
        <f t="shared" ref="AZ248" si="1170">+(IF($BC248=0.2,"MUY BAJA",(IF($BC248=0.4,"BAJA",(IF($BC248=0.6,"MEDIA",(IF($BC248=0.8,"ALTA",(IF($BC248=1,"MUY ALTA",""))))))))))</f>
        <v>ALTA</v>
      </c>
      <c r="BA248" s="874" t="str">
        <f t="shared" ref="BA248" si="1171">IF($AV248="","",(CONCATENATE("R.RESIDUAL
",(IF(AND($AV248=0.2,$BC248=0.2),1,(IF(AND($AV248=0.2,$BC248=0.4),6,(IF(AND($AV248=0.2,$BC248=0.6),11,(IF(AND($AV248=0.2,$BC248=0.8),16,(IF(AND($AV248=0.2,$BC248=1),21,(IF(AND($AV248=0.4,$BC248=0.2),2,(IF(AND($AV248=0.4,$BC248=0.4),7,(IF(AND($AV248=0.4,$BC248=0.6),12,(IF(AND($AV248=0.4,$BC248=0.8),17,(IF(AND($AV248=0.4,$BC248=1),22,(IF(AND($AV248=0.6,$BC248=0.2),3,(IF(AND($AV248=0.6,$BC248=0.4),8,(IF(AND($AV248=0.6,$BC248=0.6),13,(IF(AND($AV248=0.6,$BC248=0.8),18,(IF(AND($AV248=0.6,$BC248=1),23,(IF(AND($AV248=0.8,$BC248=0.2),4,(IF(AND($AV248=0.8,$BC248=0.4),9,(IF(AND($AV248=0.8,$BC248=0.6),14,(IF(AND($AV248=0.8,$BC248=0.8),19,(IF(AND($AV248=0.8,$BC248=1),24,(IF(AND($AV248=1,$BC248=0.2),5,(IF(AND($AV248=1,$BC248=0.4),10,(IF(AND($AV248=1,$BC248=0.6),15,(IF(AND($AV248=1,$BC248=0.8),20,(IF(AND($AV248=1,$BC248=1),25,"")))))))))))))))))))))))))))))))))))))))))))))))))))))</f>
        <v>R.RESIDUAL
19</v>
      </c>
      <c r="BB248" s="877" t="s">
        <v>703</v>
      </c>
      <c r="BC248" s="248">
        <f t="shared" ref="BC248" si="1172">+(IF(AND($AY248&gt;0,$AY248&lt;=0.2),0.2,(IF(AND($AY248&gt;0.2,$AY248&lt;=0.4),0.4,(IF(AND($AY248&gt;0.4,$AY248&lt;=0.6),0.6,(IF(AND($AY248&gt;0.6,$AY248&lt;=0.8),0.8,(IF($AY248&gt;0.8,1,""))))))))))</f>
        <v>0.8</v>
      </c>
      <c r="BD248" s="230">
        <f>+VLOOKUP($BA248,Listas!$F$112:$G$136,2,FALSE)</f>
        <v>19</v>
      </c>
      <c r="BE248" s="317">
        <v>1</v>
      </c>
      <c r="BF248" s="231" t="str">
        <f t="shared" ref="BF248" si="1173">IF(ISERROR(IF(S248="R.INHERENTE
5","R. INHERENTE",(IF(BA248="R.RESIDUAL
5","R. RESIDUAL"," ")))),"",(IF(S248="R.INHERENTE
5","R. INHERENTE",(IF(BA248="R.RESIDUAL
5","R. RESIDUAL"," ")))))</f>
        <v xml:space="preserve"> </v>
      </c>
      <c r="BG248" s="232" t="str">
        <f t="shared" ref="BG248" si="1174">IF(ISERROR(IF(S248="R.INHERENTE
10","R. INHERENTE",(IF(BA248="R.RESIDUAL
10","R. RESIDUAL"," ")))),"",(IF(S248="R.INHERENTE
10","R. INHERENTE",(IF(BA248="R.RESIDUAL
10","R. RESIDUAL"," ")))))</f>
        <v xml:space="preserve"> </v>
      </c>
      <c r="BH248" s="232" t="str">
        <f t="shared" ref="BH248" si="1175">IF(ISERROR(IF(S248="R.INHERENTE
15","R. INHERENTE",(IF(BA248="R.RESIDUAL
15","R. RESIDUAL"," ")))),"",(IF(S248="R.INHERENTE
15","R. INHERENTE",(IF(BA248="R.RESIDUAL
15","R. RESIDUAL"," ")))))</f>
        <v xml:space="preserve"> </v>
      </c>
      <c r="BI248" s="232" t="str">
        <f t="shared" ref="BI248" si="1176">IF(ISERROR(IF(S248="R.INHERENTE
20","R. INHERENTE",(IF(BA248="R.RESIDUAL
20","R. RESIDUAL"," ")))),"",(IF(S248="R.INHERENTE
20","R. INHERENTE",(IF(BA248="R.RESIDUAL
20","R. RESIDUAL"," ")))))</f>
        <v>R. INHERENTE</v>
      </c>
      <c r="BJ248" s="233" t="str">
        <f t="shared" ref="BJ248" si="1177">IF(ISERROR(IF(S248="R.INHERENTE
25","R. INHERENTE",(IF(BA248="R.RESIDUAL
25","R. RESIDUAL"," ")))),"",(IF(S248="R.INHERENTE
25","R. INHERENTE",(IF(BA248="R.RESIDUAL
25","R. RESIDUAL"," ")))))</f>
        <v xml:space="preserve"> </v>
      </c>
      <c r="BK248" s="234"/>
      <c r="BL248" s="847" t="s">
        <v>1509</v>
      </c>
      <c r="BM248" s="850" t="s">
        <v>1510</v>
      </c>
      <c r="BN248" s="881">
        <v>45046</v>
      </c>
      <c r="BO248" s="881">
        <v>45290</v>
      </c>
      <c r="BP248" s="884" t="s">
        <v>1174</v>
      </c>
      <c r="BQ248" s="844" t="s">
        <v>648</v>
      </c>
      <c r="BR248" s="314"/>
      <c r="BS248" s="920" t="s">
        <v>1511</v>
      </c>
      <c r="BT248" s="953"/>
      <c r="BU248" s="956"/>
      <c r="BV248" s="229"/>
      <c r="BW248" s="1764" t="s">
        <v>2325</v>
      </c>
      <c r="BX248" s="1765" t="s">
        <v>2326</v>
      </c>
      <c r="BY248" s="1766" t="s">
        <v>2327</v>
      </c>
      <c r="BZ248" s="833"/>
      <c r="CA248" s="833" t="s">
        <v>189</v>
      </c>
      <c r="CB248" s="833" t="s">
        <v>189</v>
      </c>
      <c r="CC248" s="833" t="s">
        <v>189</v>
      </c>
      <c r="CD248" s="833"/>
      <c r="CE248" s="833" t="s">
        <v>189</v>
      </c>
      <c r="CF248" s="833" t="s">
        <v>189</v>
      </c>
      <c r="CG248" s="833" t="s">
        <v>189</v>
      </c>
      <c r="CH248" s="833"/>
      <c r="CI248" s="833" t="s">
        <v>39</v>
      </c>
      <c r="CJ248" s="833" t="s">
        <v>39</v>
      </c>
      <c r="CK248" s="833" t="s">
        <v>39</v>
      </c>
      <c r="CL248" s="833"/>
      <c r="CM248" s="833" t="s">
        <v>189</v>
      </c>
      <c r="CN248" s="833" t="s">
        <v>189</v>
      </c>
      <c r="CO248" s="833" t="s">
        <v>189</v>
      </c>
      <c r="CP248" s="833"/>
      <c r="CQ248" s="1773" t="s">
        <v>2328</v>
      </c>
      <c r="CR248" s="249"/>
      <c r="CS248" s="1764" t="s">
        <v>2325</v>
      </c>
      <c r="CT248" s="1765" t="s">
        <v>2326</v>
      </c>
      <c r="CU248" s="1766" t="s">
        <v>2327</v>
      </c>
      <c r="CV248" s="1780"/>
      <c r="CW248" s="1781" t="s">
        <v>39</v>
      </c>
      <c r="CX248" s="1782"/>
      <c r="CY248" s="1781"/>
      <c r="CZ248" s="1782"/>
      <c r="DA248" s="1780" t="s">
        <v>189</v>
      </c>
      <c r="DB248" s="1780" t="s">
        <v>189</v>
      </c>
      <c r="DC248" s="1780" t="s">
        <v>189</v>
      </c>
      <c r="DD248" s="1780"/>
      <c r="DE248" s="1780" t="s">
        <v>189</v>
      </c>
      <c r="DF248" s="1780" t="s">
        <v>189</v>
      </c>
      <c r="DG248" s="1780" t="s">
        <v>189</v>
      </c>
      <c r="DH248" s="1780"/>
      <c r="DI248" s="1780" t="s">
        <v>39</v>
      </c>
      <c r="DJ248" s="1780" t="s">
        <v>39</v>
      </c>
      <c r="DK248" s="1780" t="s">
        <v>39</v>
      </c>
      <c r="DL248" s="1780"/>
      <c r="DM248" s="1780" t="s">
        <v>189</v>
      </c>
      <c r="DN248" s="1780" t="s">
        <v>189</v>
      </c>
      <c r="DO248" s="1780" t="s">
        <v>189</v>
      </c>
      <c r="DP248" s="1780"/>
      <c r="DQ248" s="1773" t="s">
        <v>2334</v>
      </c>
      <c r="DR248" s="246"/>
      <c r="DS248" s="417"/>
      <c r="DT248" s="418"/>
      <c r="DU248" s="418"/>
      <c r="DV248" s="419"/>
    </row>
    <row r="249" spans="2:126" ht="48.75" customHeight="1" x14ac:dyDescent="0.25">
      <c r="B249" s="1290"/>
      <c r="C249" s="890"/>
      <c r="D249" s="893"/>
      <c r="E249" s="896"/>
      <c r="F249" s="896"/>
      <c r="G249" s="896"/>
      <c r="H249" s="896"/>
      <c r="I249" s="434"/>
      <c r="J249" s="904"/>
      <c r="K249" s="896"/>
      <c r="L249" s="908"/>
      <c r="M249" s="228"/>
      <c r="N249" s="911"/>
      <c r="O249" s="896"/>
      <c r="P249" s="896"/>
      <c r="Q249" s="896"/>
      <c r="R249" s="896"/>
      <c r="S249" s="908"/>
      <c r="T249" s="228"/>
      <c r="U249" s="438"/>
      <c r="V249" s="439"/>
      <c r="W249" s="439"/>
      <c r="X249" s="825"/>
      <c r="Y249" s="826"/>
      <c r="Z249" s="825"/>
      <c r="AA249" s="826"/>
      <c r="AB249" s="825"/>
      <c r="AC249" s="826"/>
      <c r="AD249" s="825"/>
      <c r="AE249" s="826"/>
      <c r="AF249" s="825"/>
      <c r="AG249" s="826"/>
      <c r="AH249" s="330">
        <f t="shared" si="1165"/>
        <v>0</v>
      </c>
      <c r="AI249" s="322"/>
      <c r="AJ249" s="323">
        <v>0.8</v>
      </c>
      <c r="AK249" s="827"/>
      <c r="AL249" s="828"/>
      <c r="AM249" s="829"/>
      <c r="AN249" s="830"/>
      <c r="AO249" s="827"/>
      <c r="AP249" s="828"/>
      <c r="AQ249" s="444"/>
      <c r="AR249" s="432"/>
      <c r="AS249" s="450"/>
      <c r="AT249" s="451"/>
      <c r="AU249" s="452"/>
      <c r="AV249" s="230"/>
      <c r="AW249" s="866"/>
      <c r="AX249" s="869"/>
      <c r="AY249" s="872"/>
      <c r="AZ249" s="869"/>
      <c r="BA249" s="875"/>
      <c r="BB249" s="878"/>
      <c r="BD249" s="235"/>
      <c r="BE249" s="317">
        <v>0.8</v>
      </c>
      <c r="BF249" s="236" t="str">
        <f t="shared" ref="BF249" si="1178">IF(ISERROR(IF(S248="R.INHERENTE
4","R. INHERENTE",(IF(BA248="R.RESIDUAL
4","R. RESIDUAL"," ")))),"",(IF(S248="R.INHERENTE
4","R. INHERENTE",(IF(BA248="R.RESIDUAL
4","R. RESIDUAL"," ")))))</f>
        <v xml:space="preserve"> </v>
      </c>
      <c r="BG249" s="237" t="str">
        <f t="shared" ref="BG249" si="1179">IF(ISERROR(IF(S248="R.INHERENTE
9","R. INHERENTE",(IF(BA248="R.RESIDUAL
9","R. RESIDUAL"," ")))),"",(IF(S248="R.INHERENTE
9","R. INHERENTE",(IF(BA248="R.RESIDUAL
9","R. RESIDUAL"," ")))))</f>
        <v xml:space="preserve"> </v>
      </c>
      <c r="BH249" s="238" t="str">
        <f t="shared" ref="BH249" si="1180">IF(ISERROR(IF(S248="R.INHERENTE
14","R. INHERENTE",(IF(BA248="R.RESIDUAL
14","R. RESIDUAL"," ")))),"",(IF(S248="R.INHERENTE
14","R. INHERENTE",(IF(BA248="R.RESIDUAL
14","R. RESIDUAL"," ")))))</f>
        <v xml:space="preserve"> </v>
      </c>
      <c r="BI249" s="238" t="str">
        <f t="shared" ref="BI249" si="1181">IF(ISERROR(IF(S248="R.INHERENTE
19","R. INHERENTE",(IF(BA248="R.RESIDUAL
19","R. RESIDUAL"," ")))),"",(IF(S248="R.INHERENTE
19","R. INHERENTE",(IF(BA248="R.RESIDUAL
19","R. RESIDUAL"," ")))))</f>
        <v>R. RESIDUAL</v>
      </c>
      <c r="BJ249" s="239" t="str">
        <f t="shared" ref="BJ249" si="1182">IF(ISERROR(IF(S248="R.INHERENTE
24","R. INHERENTE",(IF(BA248="R.RESIDUAL
24","R. RESIDUAL"," ")))),"",(IF(S248="R.INHERENTE
24","R. INHERENTE",(IF(BA248="R.RESIDUAL
24","R. RESIDUAL"," ")))))</f>
        <v xml:space="preserve"> </v>
      </c>
      <c r="BK249" s="234"/>
      <c r="BL249" s="848"/>
      <c r="BM249" s="882"/>
      <c r="BN249" s="882"/>
      <c r="BO249" s="882"/>
      <c r="BP249" s="851"/>
      <c r="BQ249" s="845"/>
      <c r="BR249" s="314"/>
      <c r="BS249" s="921"/>
      <c r="BT249" s="954"/>
      <c r="BU249" s="957"/>
      <c r="BV249" s="229"/>
      <c r="BW249" s="1767"/>
      <c r="BX249" s="1768"/>
      <c r="BY249" s="1769"/>
      <c r="BZ249" s="820"/>
      <c r="CA249" s="820"/>
      <c r="CB249" s="820"/>
      <c r="CC249" s="820"/>
      <c r="CD249" s="820"/>
      <c r="CE249" s="820"/>
      <c r="CF249" s="820"/>
      <c r="CG249" s="820"/>
      <c r="CH249" s="820"/>
      <c r="CI249" s="820"/>
      <c r="CJ249" s="820"/>
      <c r="CK249" s="820"/>
      <c r="CL249" s="820"/>
      <c r="CM249" s="820"/>
      <c r="CN249" s="820"/>
      <c r="CO249" s="820"/>
      <c r="CP249" s="820"/>
      <c r="CQ249" s="1774"/>
      <c r="CR249" s="249"/>
      <c r="CS249" s="1767"/>
      <c r="CT249" s="1768"/>
      <c r="CU249" s="1769"/>
      <c r="CV249" s="1010"/>
      <c r="CW249" s="960"/>
      <c r="CX249" s="959"/>
      <c r="CY249" s="960"/>
      <c r="CZ249" s="959"/>
      <c r="DA249" s="1010"/>
      <c r="DB249" s="1010"/>
      <c r="DC249" s="1010"/>
      <c r="DD249" s="1010"/>
      <c r="DE249" s="1010"/>
      <c r="DF249" s="1010"/>
      <c r="DG249" s="1010"/>
      <c r="DH249" s="1010"/>
      <c r="DI249" s="1010"/>
      <c r="DJ249" s="1010"/>
      <c r="DK249" s="1010"/>
      <c r="DL249" s="1010"/>
      <c r="DM249" s="1010"/>
      <c r="DN249" s="1010"/>
      <c r="DO249" s="1010"/>
      <c r="DP249" s="1010"/>
      <c r="DQ249" s="1774"/>
      <c r="DR249" s="246"/>
      <c r="DS249" s="420"/>
      <c r="DT249" s="421"/>
      <c r="DU249" s="421"/>
      <c r="DV249" s="422"/>
    </row>
    <row r="250" spans="2:126" ht="48.75" customHeight="1" x14ac:dyDescent="0.25">
      <c r="B250" s="1290"/>
      <c r="C250" s="890"/>
      <c r="D250" s="893"/>
      <c r="E250" s="896"/>
      <c r="F250" s="896"/>
      <c r="G250" s="896"/>
      <c r="H250" s="896"/>
      <c r="I250" s="434"/>
      <c r="J250" s="904"/>
      <c r="K250" s="896"/>
      <c r="L250" s="908"/>
      <c r="M250" s="228"/>
      <c r="N250" s="911"/>
      <c r="O250" s="896"/>
      <c r="P250" s="896"/>
      <c r="Q250" s="896"/>
      <c r="R250" s="896"/>
      <c r="S250" s="908"/>
      <c r="T250" s="228"/>
      <c r="U250" s="438"/>
      <c r="V250" s="439"/>
      <c r="W250" s="439"/>
      <c r="X250" s="825"/>
      <c r="Y250" s="826"/>
      <c r="Z250" s="825"/>
      <c r="AA250" s="826"/>
      <c r="AB250" s="825"/>
      <c r="AC250" s="826"/>
      <c r="AD250" s="825"/>
      <c r="AE250" s="826"/>
      <c r="AF250" s="825"/>
      <c r="AG250" s="826"/>
      <c r="AH250" s="330">
        <f t="shared" si="1165"/>
        <v>0</v>
      </c>
      <c r="AI250" s="322"/>
      <c r="AJ250" s="323"/>
      <c r="AK250" s="827"/>
      <c r="AL250" s="828"/>
      <c r="AM250" s="829"/>
      <c r="AN250" s="830"/>
      <c r="AO250" s="827"/>
      <c r="AP250" s="828"/>
      <c r="AQ250" s="444"/>
      <c r="AR250" s="432"/>
      <c r="AS250" s="450"/>
      <c r="AT250" s="451"/>
      <c r="AU250" s="452"/>
      <c r="AV250" s="230"/>
      <c r="AW250" s="866"/>
      <c r="AX250" s="869"/>
      <c r="AY250" s="872"/>
      <c r="AZ250" s="869"/>
      <c r="BA250" s="875"/>
      <c r="BB250" s="878"/>
      <c r="BD250" s="235"/>
      <c r="BE250" s="317">
        <v>0.60000000000000009</v>
      </c>
      <c r="BF250" s="236" t="str">
        <f t="shared" ref="BF250" si="1183">IF(ISERROR(IF(S248="R.INHERENTE
3","R. INHERENTE",(IF(BA248="R.RESIDUAL
3","R. RESIDUAL"," ")))),"",(IF(S248="R.INHERENTE
3","R. INHERENTE",(IF(BA248="R.RESIDUAL
3","R. RESIDUAL"," ")))))</f>
        <v xml:space="preserve"> </v>
      </c>
      <c r="BG250" s="237" t="str">
        <f t="shared" ref="BG250" si="1184">IF(ISERROR(IF(S248="R.INHERENTE
8","R. INHERENTE",(IF(BA248="R.RESIDUAL
8","R. RESIDUAL"," ")))),"",(IF(S248="R.INHERENTE
8","R. INHERENTE",(IF(BA248="R.RESIDUAL
8","R. RESIDUAL"," ")))))</f>
        <v xml:space="preserve"> </v>
      </c>
      <c r="BH250" s="237" t="str">
        <f t="shared" ref="BH250" si="1185">IF(ISERROR(IF(S248="R.INHERENTE
13","R. INHERENTE",(IF(BA248="R.RESIDUAL
13","R. RESIDUAL"," ")))),"",(IF(S248="R.INHERENTE
13","R. INHERENTE",(IF(BA248="R.RESIDUAL
13","R. RESIDUAL"," ")))))</f>
        <v xml:space="preserve"> </v>
      </c>
      <c r="BI250" s="238" t="str">
        <f t="shared" ref="BI250" si="1186">IF(ISERROR(IF(S248="R.INHERENTE
18","R. INHERENTE",(IF(BA248="R.RESIDUAL
18","R. RESIDUAL"," ")))),"",(IF(S248="R.INHERENTE
18","R. INHERENTE",(IF(BA248="R.RESIDUAL
18","R. RESIDUAL"," ")))))</f>
        <v xml:space="preserve"> </v>
      </c>
      <c r="BJ250" s="239" t="str">
        <f t="shared" ref="BJ250" si="1187">IF(ISERROR(IF(S248="R.INHERENTE
23","R. INHERENTE",(IF(BA248="R.RESIDUAL
23","R. RESIDUAL"," ")))),"",(IF(S248="R.INHERENTE
23","R. INHERENTE",(IF(BA248="R.RESIDUAL
23","R. RESIDUAL"," ")))))</f>
        <v xml:space="preserve"> </v>
      </c>
      <c r="BK250" s="234"/>
      <c r="BL250" s="848"/>
      <c r="BM250" s="882"/>
      <c r="BN250" s="882"/>
      <c r="BO250" s="882"/>
      <c r="BP250" s="851"/>
      <c r="BQ250" s="845"/>
      <c r="BR250" s="314"/>
      <c r="BS250" s="921"/>
      <c r="BT250" s="954"/>
      <c r="BU250" s="957"/>
      <c r="BV250" s="229"/>
      <c r="BW250" s="1767"/>
      <c r="BX250" s="1768"/>
      <c r="BY250" s="1769"/>
      <c r="BZ250" s="820"/>
      <c r="CA250" s="820"/>
      <c r="CB250" s="820"/>
      <c r="CC250" s="820"/>
      <c r="CD250" s="820"/>
      <c r="CE250" s="820"/>
      <c r="CF250" s="820"/>
      <c r="CG250" s="820"/>
      <c r="CH250" s="820"/>
      <c r="CI250" s="820"/>
      <c r="CJ250" s="820"/>
      <c r="CK250" s="820"/>
      <c r="CL250" s="820"/>
      <c r="CM250" s="820"/>
      <c r="CN250" s="820"/>
      <c r="CO250" s="820"/>
      <c r="CP250" s="820"/>
      <c r="CQ250" s="1774"/>
      <c r="CR250" s="249"/>
      <c r="CS250" s="1767"/>
      <c r="CT250" s="1768"/>
      <c r="CU250" s="1769"/>
      <c r="CV250" s="1010"/>
      <c r="CW250" s="960"/>
      <c r="CX250" s="959"/>
      <c r="CY250" s="960"/>
      <c r="CZ250" s="959"/>
      <c r="DA250" s="1010"/>
      <c r="DB250" s="1010"/>
      <c r="DC250" s="1010"/>
      <c r="DD250" s="1010"/>
      <c r="DE250" s="1010"/>
      <c r="DF250" s="1010"/>
      <c r="DG250" s="1010"/>
      <c r="DH250" s="1010"/>
      <c r="DI250" s="1010"/>
      <c r="DJ250" s="1010"/>
      <c r="DK250" s="1010"/>
      <c r="DL250" s="1010"/>
      <c r="DM250" s="1010"/>
      <c r="DN250" s="1010"/>
      <c r="DO250" s="1010"/>
      <c r="DP250" s="1010"/>
      <c r="DQ250" s="1774"/>
      <c r="DR250" s="246"/>
      <c r="DS250" s="420"/>
      <c r="DT250" s="421"/>
      <c r="DU250" s="421"/>
      <c r="DV250" s="422"/>
    </row>
    <row r="251" spans="2:126" ht="48.75" customHeight="1" x14ac:dyDescent="0.25">
      <c r="B251" s="1290"/>
      <c r="C251" s="890"/>
      <c r="D251" s="893"/>
      <c r="E251" s="896"/>
      <c r="F251" s="896"/>
      <c r="G251" s="896"/>
      <c r="H251" s="896"/>
      <c r="I251" s="434"/>
      <c r="J251" s="904"/>
      <c r="K251" s="896"/>
      <c r="L251" s="908"/>
      <c r="M251" s="228"/>
      <c r="N251" s="911"/>
      <c r="O251" s="896"/>
      <c r="P251" s="896"/>
      <c r="Q251" s="896"/>
      <c r="R251" s="896"/>
      <c r="S251" s="908"/>
      <c r="T251" s="228"/>
      <c r="U251" s="440"/>
      <c r="V251" s="439"/>
      <c r="W251" s="439"/>
      <c r="X251" s="825"/>
      <c r="Y251" s="826"/>
      <c r="Z251" s="825"/>
      <c r="AA251" s="826"/>
      <c r="AB251" s="825"/>
      <c r="AC251" s="826"/>
      <c r="AD251" s="825"/>
      <c r="AE251" s="826"/>
      <c r="AF251" s="825"/>
      <c r="AG251" s="826"/>
      <c r="AH251" s="330">
        <f t="shared" si="1165"/>
        <v>0</v>
      </c>
      <c r="AI251" s="322"/>
      <c r="AJ251" s="323"/>
      <c r="AK251" s="827"/>
      <c r="AL251" s="828"/>
      <c r="AM251" s="829"/>
      <c r="AN251" s="830"/>
      <c r="AO251" s="827"/>
      <c r="AP251" s="828"/>
      <c r="AQ251" s="444"/>
      <c r="AR251" s="432"/>
      <c r="AS251" s="450"/>
      <c r="AT251" s="451"/>
      <c r="AU251" s="452"/>
      <c r="AV251" s="230"/>
      <c r="AW251" s="866"/>
      <c r="AX251" s="869"/>
      <c r="AY251" s="872"/>
      <c r="AZ251" s="869"/>
      <c r="BA251" s="875"/>
      <c r="BB251" s="878"/>
      <c r="BD251" s="235"/>
      <c r="BE251" s="317">
        <v>0.4</v>
      </c>
      <c r="BF251" s="240" t="str">
        <f t="shared" ref="BF251" si="1188">IF(ISERROR(IF(S248="R.INHERENTE
2","R. INHERENTE",(IF(BA248="R.RESIDUAL
2","R. RESIDUAL"," ")))),"",(IF(S248="R.INHERENTE
2","R. INHERENTE",(IF(BA248="R.RESIDUAL
2","R. RESIDUAL"," ")))))</f>
        <v xml:space="preserve"> </v>
      </c>
      <c r="BG251" s="237" t="str">
        <f t="shared" ref="BG251" si="1189">IF(ISERROR(IF(S248="R.INHERENTE
7","R. INHERENTE",(IF(BA248="R.RESIDUAL
7","R. RESIDUAL"," ")))),"",(IF(S248="R.INHERENTE
7","R. INHERENTE",(IF(BA248="R.RESIDUAL
7","R. RESIDUAL"," ")))))</f>
        <v xml:space="preserve"> </v>
      </c>
      <c r="BH251" s="237" t="str">
        <f t="shared" ref="BH251" si="1190">IF(ISERROR(IF(S248="R.INHERENTE
12","R. INHERENTE",(IF(BA248="R.RESIDUAL
12","R. RESIDUAL"," ")))),"",(IF(S248="R.INHERENTE
12","R. INHERENTE",(IF(BA248="R.RESIDUAL
12","R. RESIDUAL"," ")))))</f>
        <v xml:space="preserve"> </v>
      </c>
      <c r="BI251" s="238" t="str">
        <f t="shared" ref="BI251" si="1191">IF(ISERROR(IF(S248="R.INHERENTE
17","R. INHERENTE",(IF(BA248="R.RESIDUAL
17","R. RESIDUAL"," ")))),"",(IF(S248="R.INHERENTE
17","R. INHERENTE",(IF(BA248="R.RESIDUAL
17","R. RESIDUAL"," ")))))</f>
        <v xml:space="preserve"> </v>
      </c>
      <c r="BJ251" s="239" t="str">
        <f t="shared" ref="BJ251" si="1192">IF(ISERROR(IF(S248="R.INHERENTE
22","R. INHERENTE",(IF(BA248="R.RESIDUAL
22","R. RESIDUAL"," ")))),"",(IF(S248="R.INHERENTE
22","R. INHERENTE",(IF(BA248="R.RESIDUAL
22","R. RESIDUAL"," ")))))</f>
        <v xml:space="preserve"> </v>
      </c>
      <c r="BK251" s="234"/>
      <c r="BL251" s="848"/>
      <c r="BM251" s="882"/>
      <c r="BN251" s="882"/>
      <c r="BO251" s="882"/>
      <c r="BP251" s="851"/>
      <c r="BQ251" s="845"/>
      <c r="BR251" s="314"/>
      <c r="BS251" s="921"/>
      <c r="BT251" s="954"/>
      <c r="BU251" s="957"/>
      <c r="BV251" s="229"/>
      <c r="BW251" s="1767"/>
      <c r="BX251" s="1768"/>
      <c r="BY251" s="1769"/>
      <c r="BZ251" s="820"/>
      <c r="CA251" s="820"/>
      <c r="CB251" s="820"/>
      <c r="CC251" s="820"/>
      <c r="CD251" s="820"/>
      <c r="CE251" s="820"/>
      <c r="CF251" s="820"/>
      <c r="CG251" s="820"/>
      <c r="CH251" s="820"/>
      <c r="CI251" s="820"/>
      <c r="CJ251" s="820"/>
      <c r="CK251" s="820"/>
      <c r="CL251" s="820"/>
      <c r="CM251" s="820"/>
      <c r="CN251" s="820"/>
      <c r="CO251" s="820"/>
      <c r="CP251" s="820"/>
      <c r="CQ251" s="1774"/>
      <c r="CR251" s="249"/>
      <c r="CS251" s="1767"/>
      <c r="CT251" s="1768"/>
      <c r="CU251" s="1769"/>
      <c r="CV251" s="1010"/>
      <c r="CW251" s="960"/>
      <c r="CX251" s="959"/>
      <c r="CY251" s="960"/>
      <c r="CZ251" s="959"/>
      <c r="DA251" s="1010"/>
      <c r="DB251" s="1010"/>
      <c r="DC251" s="1010"/>
      <c r="DD251" s="1010"/>
      <c r="DE251" s="1010"/>
      <c r="DF251" s="1010"/>
      <c r="DG251" s="1010"/>
      <c r="DH251" s="1010"/>
      <c r="DI251" s="1010"/>
      <c r="DJ251" s="1010"/>
      <c r="DK251" s="1010"/>
      <c r="DL251" s="1010"/>
      <c r="DM251" s="1010"/>
      <c r="DN251" s="1010"/>
      <c r="DO251" s="1010"/>
      <c r="DP251" s="1010"/>
      <c r="DQ251" s="1774"/>
      <c r="DR251" s="246"/>
      <c r="DS251" s="420"/>
      <c r="DT251" s="421"/>
      <c r="DU251" s="421"/>
      <c r="DV251" s="422"/>
    </row>
    <row r="252" spans="2:126" ht="48.75" customHeight="1" thickBot="1" x14ac:dyDescent="0.3">
      <c r="B252" s="1291"/>
      <c r="C252" s="891"/>
      <c r="D252" s="894"/>
      <c r="E252" s="897"/>
      <c r="F252" s="897"/>
      <c r="G252" s="897"/>
      <c r="H252" s="897"/>
      <c r="I252" s="435"/>
      <c r="J252" s="905"/>
      <c r="K252" s="897"/>
      <c r="L252" s="909"/>
      <c r="M252" s="228"/>
      <c r="N252" s="912"/>
      <c r="O252" s="897"/>
      <c r="P252" s="897"/>
      <c r="Q252" s="897"/>
      <c r="R252" s="897"/>
      <c r="S252" s="909"/>
      <c r="T252" s="228"/>
      <c r="U252" s="441"/>
      <c r="V252" s="442"/>
      <c r="W252" s="442"/>
      <c r="X252" s="831"/>
      <c r="Y252" s="832"/>
      <c r="Z252" s="831"/>
      <c r="AA252" s="832"/>
      <c r="AB252" s="831"/>
      <c r="AC252" s="832"/>
      <c r="AD252" s="831"/>
      <c r="AE252" s="832"/>
      <c r="AF252" s="831"/>
      <c r="AG252" s="832"/>
      <c r="AH252" s="331">
        <f t="shared" si="1165"/>
        <v>0</v>
      </c>
      <c r="AI252" s="324"/>
      <c r="AJ252" s="325"/>
      <c r="AK252" s="885"/>
      <c r="AL252" s="886"/>
      <c r="AM252" s="887"/>
      <c r="AN252" s="888"/>
      <c r="AO252" s="885"/>
      <c r="AP252" s="886"/>
      <c r="AQ252" s="445"/>
      <c r="AR252" s="472"/>
      <c r="AS252" s="453"/>
      <c r="AT252" s="454"/>
      <c r="AU252" s="455"/>
      <c r="AV252" s="230"/>
      <c r="AW252" s="867"/>
      <c r="AX252" s="870"/>
      <c r="AY252" s="873"/>
      <c r="AZ252" s="870"/>
      <c r="BA252" s="876"/>
      <c r="BB252" s="879"/>
      <c r="BD252" s="235"/>
      <c r="BE252" s="318">
        <v>0.2</v>
      </c>
      <c r="BF252" s="241" t="str">
        <f t="shared" ref="BF252" si="1193">IF(ISERROR(IF(S248="R.INHERENTE
1","R. INHERENTE",(IF(BA248="R.RESIDUAL
1","R. RESIDUAL"," ")))),"",(IF(S248="R.INHERENTE
1","R. INHERENTE",(IF(BA248="R.RESIDUAL
1","R. RESIDUAL"," ")))))</f>
        <v xml:space="preserve"> </v>
      </c>
      <c r="BG252" s="242" t="str">
        <f t="shared" ref="BG252" si="1194">IF(ISERROR(IF(S248="R.INHERENTE
6","R. INHERENTE",(IF(BA248="R.RESIDUAL
6","R. RESIDUAL"," ")))),"",(IF(S248="R.INHERENTE
6","R. INHERENTE",(IF(BA248="R.RESIDUAL
6","R. RESIDUAL"," ")))))</f>
        <v xml:space="preserve"> </v>
      </c>
      <c r="BH252" s="243" t="str">
        <f t="shared" ref="BH252" si="1195">IF(ISERROR(IF(S248="R.INHERENTE
11","R. INHERENTE",(IF(BA248="R.RESIDUAL
11","R. RESIDUAL"," ")))),"",(IF(S248="R.INHERENTE
11","R. INHERENTE",(IF(BA248="R.RESIDUAL
11","R. RESIDUAL"," ")))))</f>
        <v xml:space="preserve"> </v>
      </c>
      <c r="BI252" s="244" t="str">
        <f t="shared" ref="BI252" si="1196">IF(ISERROR(IF(S248="R.INHERENTE
16","R. INHERENTE",(IF(BA248="R.RESIDUAL
16","R. RESIDUAL"," ")))),"",(IF(S248="R.INHERENTE
16","R. INHERENTE",(IF(BA248="R.RESIDUAL
16","R. RESIDUAL"," ")))))</f>
        <v xml:space="preserve"> </v>
      </c>
      <c r="BJ252" s="245" t="str">
        <f t="shared" ref="BJ252" si="1197">IF(ISERROR(IF(S248="R.INHERENTE
21","R. INHERENTE",(IF(BA248="R.RESIDUAL
21","R. RESIDUAL"," ")))),"",(IF(S248="R.INHERENTE
21","R. INHERENTE",(IF(BA248="R.RESIDUAL
21","R. RESIDUAL"," ")))))</f>
        <v xml:space="preserve"> </v>
      </c>
      <c r="BK252" s="234"/>
      <c r="BL252" s="849"/>
      <c r="BM252" s="883"/>
      <c r="BN252" s="883"/>
      <c r="BO252" s="883"/>
      <c r="BP252" s="852"/>
      <c r="BQ252" s="846"/>
      <c r="BR252" s="314"/>
      <c r="BS252" s="922"/>
      <c r="BT252" s="955"/>
      <c r="BU252" s="958"/>
      <c r="BV252" s="229"/>
      <c r="BW252" s="1770"/>
      <c r="BX252" s="1771"/>
      <c r="BY252" s="1772"/>
      <c r="BZ252" s="834"/>
      <c r="CA252" s="834"/>
      <c r="CB252" s="834"/>
      <c r="CC252" s="834"/>
      <c r="CD252" s="834"/>
      <c r="CE252" s="834"/>
      <c r="CF252" s="834"/>
      <c r="CG252" s="834"/>
      <c r="CH252" s="834"/>
      <c r="CI252" s="834"/>
      <c r="CJ252" s="834"/>
      <c r="CK252" s="834"/>
      <c r="CL252" s="834"/>
      <c r="CM252" s="834"/>
      <c r="CN252" s="834"/>
      <c r="CO252" s="834"/>
      <c r="CP252" s="834"/>
      <c r="CQ252" s="1775"/>
      <c r="CR252" s="249"/>
      <c r="CS252" s="1770"/>
      <c r="CT252" s="1771"/>
      <c r="CU252" s="1772"/>
      <c r="CV252" s="1783"/>
      <c r="CW252" s="1784"/>
      <c r="CX252" s="1785"/>
      <c r="CY252" s="1784"/>
      <c r="CZ252" s="1785"/>
      <c r="DA252" s="1783"/>
      <c r="DB252" s="1783"/>
      <c r="DC252" s="1783"/>
      <c r="DD252" s="1783"/>
      <c r="DE252" s="1783"/>
      <c r="DF252" s="1783"/>
      <c r="DG252" s="1783"/>
      <c r="DH252" s="1783"/>
      <c r="DI252" s="1783"/>
      <c r="DJ252" s="1783"/>
      <c r="DK252" s="1783"/>
      <c r="DL252" s="1783"/>
      <c r="DM252" s="1783"/>
      <c r="DN252" s="1783"/>
      <c r="DO252" s="1783"/>
      <c r="DP252" s="1783"/>
      <c r="DQ252" s="1775"/>
      <c r="DR252" s="246"/>
      <c r="DS252" s="423"/>
      <c r="DT252" s="424"/>
      <c r="DU252" s="424"/>
      <c r="DV252" s="425"/>
    </row>
    <row r="253" spans="2:126" ht="18" customHeight="1" thickBot="1" x14ac:dyDescent="0.3">
      <c r="BF253" s="328">
        <v>0.2</v>
      </c>
      <c r="BG253" s="329">
        <v>0.4</v>
      </c>
      <c r="BH253" s="329">
        <v>0.60000000000000009</v>
      </c>
      <c r="BI253" s="329">
        <v>0.8</v>
      </c>
      <c r="BJ253" s="329">
        <v>1</v>
      </c>
    </row>
    <row r="254" spans="2:126" ht="48.75" customHeight="1" x14ac:dyDescent="0.25">
      <c r="B254" s="1289" t="s">
        <v>1841</v>
      </c>
      <c r="C254" s="889">
        <v>40</v>
      </c>
      <c r="D254" s="892" t="s">
        <v>950</v>
      </c>
      <c r="E254" s="895" t="s">
        <v>970</v>
      </c>
      <c r="F254" s="898" t="s">
        <v>986</v>
      </c>
      <c r="G254" s="899" t="s">
        <v>1065</v>
      </c>
      <c r="H254" s="930" t="s">
        <v>2266</v>
      </c>
      <c r="I254" s="433" t="s">
        <v>1512</v>
      </c>
      <c r="J254" s="903" t="str">
        <f>IF(G254="","",(CONCATENATE("Posibilidad de afectación ",G254," ",H254," ",I254," ",I255," ",I256," ",I257," ",I258)))</f>
        <v xml:space="preserve">Posibilidad de afectación económica y reputacional por demandas y sanciones en el sobrecosto del servicio de laboratorio, debido al reporte de resultados en el servicio de urgencias y hospitalización del Hospital de MEISSEN    </v>
      </c>
      <c r="K254" s="906" t="s">
        <v>268</v>
      </c>
      <c r="L254" s="907" t="s">
        <v>775</v>
      </c>
      <c r="M254" s="228"/>
      <c r="N254" s="910" t="s">
        <v>614</v>
      </c>
      <c r="O254" s="913">
        <f>IF(ISERROR(VLOOKUP($N254,Listas!$E$20:$F$24,2,FALSE)),"",(VLOOKUP($N254,Listas!$E$20:$F$24,2,FALSE)))</f>
        <v>1</v>
      </c>
      <c r="P254" s="914" t="str">
        <f>IF(ISERROR(VLOOKUP($O254,Listas!$E$3:$F$7,2,FALSE)),"",(VLOOKUP($O254,Listas!$E$3:$F$7,2,FALSE)))</f>
        <v xml:space="preserve">MUY ALTA </v>
      </c>
      <c r="Q254" s="915" t="s">
        <v>569</v>
      </c>
      <c r="R254" s="914">
        <f>IF(ISERROR(VLOOKUP($Q254,Listas!$E$28:$F$35,2,FALSE)),"",(VLOOKUP($Q254,Listas!$E$28:$F$35,2,FALSE)))</f>
        <v>0.6</v>
      </c>
      <c r="S254" s="916" t="str">
        <f t="shared" ref="S254" si="1198">IF(O254="","",(CONCATENATE("R.INHERENTE
",(IF(AND($O254=0.2,$R254=0.2),1,(IF(AND($O254=0.2,$R254=0.4),6,(IF(AND($O254=0.2,$R254=0.6),11,(IF(AND($O254=0.2,$R254=0.8),16,(IF(AND($O254=0.2,$R254=1),21,(IF(AND($O254=0.4,$R254=0.2),2,(IF(AND($O254=0.4,$R254=0.4),7,(IF(AND($O254=0.4,$R254=0.6),12,(IF(AND($O254=0.4,$R254=0.8),17,(IF(AND($O254=0.4,$R254=1),22,(IF(AND($O254=0.6,$R254=0.2),3,(IF(AND($O254=0.6,$R254=0.4),8,(IF(AND($O254=0.6,$R254=0.6),13,(IF(AND($O254=0.6,$R254=0.8),18,(IF(AND($O254=0.6,$R254=1),23,(IF(AND($O254=0.8,$R254=0.2),4,(IF(AND($O254=0.8,$R254=0.4),9,(IF(AND($O254=0.8,$R254=0.6),14,(IF(AND($O254=0.8,$R254=0.8),19,(IF(AND($O254=0.8,$R254=1),24,(IF(AND($O254=1,$R254=0.2),5,(IF(AND($O254=1,$R254=0.4),10,(IF(AND($O254=1,$R254=0.6),15,(IF(AND($O254=1,$R254=0.8),20,(IF(AND($O254=1,$R254=1),25,"")))))))))))))))))))))))))))))))))))))))))))))))))))))</f>
        <v>R.INHERENTE
15</v>
      </c>
      <c r="T254" s="228">
        <f>+VLOOKUP($S254,Listas!$D$112:$E$136,2,FALSE)</f>
        <v>15</v>
      </c>
      <c r="U254" s="456" t="s">
        <v>1513</v>
      </c>
      <c r="V254" s="437" t="s">
        <v>702</v>
      </c>
      <c r="W254" s="437"/>
      <c r="X254" s="935">
        <v>25</v>
      </c>
      <c r="Y254" s="935"/>
      <c r="Z254" s="935"/>
      <c r="AA254" s="935"/>
      <c r="AB254" s="935"/>
      <c r="AC254" s="935"/>
      <c r="AD254" s="935"/>
      <c r="AE254" s="935"/>
      <c r="AF254" s="935">
        <v>15</v>
      </c>
      <c r="AG254" s="935"/>
      <c r="AH254" s="348">
        <f t="shared" ref="AH254:AH258" si="1199">X254+Z254+AB254+AD254+AF254</f>
        <v>40</v>
      </c>
      <c r="AI254" s="326">
        <v>0.6</v>
      </c>
      <c r="AJ254" s="327"/>
      <c r="AK254" s="926" t="s">
        <v>189</v>
      </c>
      <c r="AL254" s="926"/>
      <c r="AM254" s="898" t="s">
        <v>563</v>
      </c>
      <c r="AN254" s="898"/>
      <c r="AO254" s="926" t="s">
        <v>189</v>
      </c>
      <c r="AP254" s="926"/>
      <c r="AQ254" s="443" t="s">
        <v>1515</v>
      </c>
      <c r="AR254" s="431" t="s">
        <v>588</v>
      </c>
      <c r="AS254" s="447" t="s">
        <v>1517</v>
      </c>
      <c r="AT254" s="448" t="s">
        <v>1518</v>
      </c>
      <c r="AU254" s="449" t="s">
        <v>1519</v>
      </c>
      <c r="AV254" s="248">
        <f t="shared" ref="AV254" si="1200">+(IF(AND($AW254&gt;0,$AW254&lt;=0.2),0.2,(IF(AND($AW254&gt;0.2,$AW254&lt;=0.4),0.4,(IF(AND($AW254&gt;0.4,$AW254&lt;=0.6),0.6,(IF(AND($AW254&gt;0.6,$AW254&lt;=0.8),0.8,(IF($AW254&gt;0.8,1,""))))))))))</f>
        <v>0.4</v>
      </c>
      <c r="AW254" s="936">
        <f t="shared" ref="AW254" si="1201">+MIN(AI254:AI258)</f>
        <v>0.36</v>
      </c>
      <c r="AX254" s="939" t="str">
        <f t="shared" ref="AX254" si="1202">+(IF($AV254=0.2,"MUY BAJA",(IF($AV254=0.4,"BAJA",(IF($AV254=0.6,"MEDIA",(IF($AV254=0.8,"ALTA",(IF($AV254=1,"MUY ALTA",""))))))))))</f>
        <v>BAJA</v>
      </c>
      <c r="AY254" s="942">
        <f t="shared" ref="AY254" si="1203">+MIN(AJ254:AJ258)</f>
        <v>0.6</v>
      </c>
      <c r="AZ254" s="939" t="str">
        <f t="shared" ref="AZ254" si="1204">+(IF($BC254=0.2,"MUY BAJA",(IF($BC254=0.4,"BAJA",(IF($BC254=0.6,"MEDIA",(IF($BC254=0.8,"ALTA",(IF($BC254=1,"MUY ALTA",""))))))))))</f>
        <v>MEDIA</v>
      </c>
      <c r="BA254" s="945" t="str">
        <f t="shared" ref="BA254" si="1205">IF($AV254="","",(CONCATENATE("R.RESIDUAL
",(IF(AND($AV254=0.2,$BC254=0.2),1,(IF(AND($AV254=0.2,$BC254=0.4),6,(IF(AND($AV254=0.2,$BC254=0.6),11,(IF(AND($AV254=0.2,$BC254=0.8),16,(IF(AND($AV254=0.2,$BC254=1),21,(IF(AND($AV254=0.4,$BC254=0.2),2,(IF(AND($AV254=0.4,$BC254=0.4),7,(IF(AND($AV254=0.4,$BC254=0.6),12,(IF(AND($AV254=0.4,$BC254=0.8),17,(IF(AND($AV254=0.4,$BC254=1),22,(IF(AND($AV254=0.6,$BC254=0.2),3,(IF(AND($AV254=0.6,$BC254=0.4),8,(IF(AND($AV254=0.6,$BC254=0.6),13,(IF(AND($AV254=0.6,$BC254=0.8),18,(IF(AND($AV254=0.6,$BC254=1),23,(IF(AND($AV254=0.8,$BC254=0.2),4,(IF(AND($AV254=0.8,$BC254=0.4),9,(IF(AND($AV254=0.8,$BC254=0.6),14,(IF(AND($AV254=0.8,$BC254=0.8),19,(IF(AND($AV254=0.8,$BC254=1),24,(IF(AND($AV254=1,$BC254=0.2),5,(IF(AND($AV254=1,$BC254=0.4),10,(IF(AND($AV254=1,$BC254=0.6),15,(IF(AND($AV254=1,$BC254=0.8),20,(IF(AND($AV254=1,$BC254=1),25,"")))))))))))))))))))))))))))))))))))))))))))))))))))))</f>
        <v>R.RESIDUAL
12</v>
      </c>
      <c r="BB254" s="948" t="s">
        <v>703</v>
      </c>
      <c r="BC254" s="248">
        <f t="shared" ref="BC254" si="1206">+(IF(AND($AY254&gt;0,$AY254&lt;=0.2),0.2,(IF(AND($AY254&gt;0.2,$AY254&lt;=0.4),0.4,(IF(AND($AY254&gt;0.4,$AY254&lt;=0.6),0.6,(IF(AND($AY254&gt;0.6,$AY254&lt;=0.8),0.8,(IF($AY254&gt;0.8,1,""))))))))))</f>
        <v>0.6</v>
      </c>
      <c r="BD254" s="230">
        <f>+VLOOKUP($BA254,Listas!$F$112:$G$136,2,FALSE)</f>
        <v>12</v>
      </c>
      <c r="BE254" s="317">
        <v>1</v>
      </c>
      <c r="BF254" s="231" t="str">
        <f t="shared" ref="BF254" si="1207">IF(ISERROR(IF(S254="R.INHERENTE
5","R. INHERENTE",(IF(BA254="R.RESIDUAL
5","R. RESIDUAL"," ")))),"",(IF(S254="R.INHERENTE
5","R. INHERENTE",(IF(BA254="R.RESIDUAL
5","R. RESIDUAL"," ")))))</f>
        <v xml:space="preserve"> </v>
      </c>
      <c r="BG254" s="232" t="str">
        <f t="shared" ref="BG254" si="1208">IF(ISERROR(IF(S254="R.INHERENTE
10","R. INHERENTE",(IF(BA254="R.RESIDUAL
10","R. RESIDUAL"," ")))),"",(IF(S254="R.INHERENTE
10","R. INHERENTE",(IF(BA254="R.RESIDUAL
10","R. RESIDUAL"," ")))))</f>
        <v xml:space="preserve"> </v>
      </c>
      <c r="BH254" s="232" t="str">
        <f t="shared" ref="BH254" si="1209">IF(ISERROR(IF(S254="R.INHERENTE
15","R. INHERENTE",(IF(BA254="R.RESIDUAL
15","R. RESIDUAL"," ")))),"",(IF(S254="R.INHERENTE
15","R. INHERENTE",(IF(BA254="R.RESIDUAL
15","R. RESIDUAL"," ")))))</f>
        <v>R. INHERENTE</v>
      </c>
      <c r="BI254" s="232" t="str">
        <f t="shared" ref="BI254" si="1210">IF(ISERROR(IF(S254="R.INHERENTE
20","R. INHERENTE",(IF(BA254="R.RESIDUAL
20","R. RESIDUAL"," ")))),"",(IF(S254="R.INHERENTE
20","R. INHERENTE",(IF(BA254="R.RESIDUAL
20","R. RESIDUAL"," ")))))</f>
        <v xml:space="preserve"> </v>
      </c>
      <c r="BJ254" s="233" t="str">
        <f t="shared" ref="BJ254" si="1211">IF(ISERROR(IF(S254="R.INHERENTE
25","R. INHERENTE",(IF(BA254="R.RESIDUAL
25","R. RESIDUAL"," ")))),"",(IF(S254="R.INHERENTE
25","R. INHERENTE",(IF(BA254="R.RESIDUAL
25","R. RESIDUAL"," ")))))</f>
        <v xml:space="preserve"> </v>
      </c>
      <c r="BK254" s="234"/>
      <c r="BL254" s="847" t="s">
        <v>1521</v>
      </c>
      <c r="BM254" s="850" t="s">
        <v>1522</v>
      </c>
      <c r="BN254" s="881">
        <v>45046</v>
      </c>
      <c r="BO254" s="881">
        <v>45290</v>
      </c>
      <c r="BP254" s="884" t="s">
        <v>1174</v>
      </c>
      <c r="BQ254" s="844" t="s">
        <v>648</v>
      </c>
      <c r="BR254" s="314"/>
      <c r="BS254" s="920" t="s">
        <v>1523</v>
      </c>
      <c r="BT254" s="850" t="s">
        <v>1524</v>
      </c>
      <c r="BU254" s="923" t="s">
        <v>1522</v>
      </c>
      <c r="BV254" s="229"/>
      <c r="BW254" s="1764" t="s">
        <v>2325</v>
      </c>
      <c r="BX254" s="1765" t="s">
        <v>2326</v>
      </c>
      <c r="BY254" s="1766" t="s">
        <v>2327</v>
      </c>
      <c r="BZ254" s="833"/>
      <c r="CA254" s="833" t="s">
        <v>189</v>
      </c>
      <c r="CB254" s="833" t="s">
        <v>189</v>
      </c>
      <c r="CC254" s="833" t="s">
        <v>189</v>
      </c>
      <c r="CD254" s="833"/>
      <c r="CE254" s="833" t="s">
        <v>189</v>
      </c>
      <c r="CF254" s="833" t="s">
        <v>189</v>
      </c>
      <c r="CG254" s="833" t="s">
        <v>189</v>
      </c>
      <c r="CH254" s="833"/>
      <c r="CI254" s="833" t="s">
        <v>39</v>
      </c>
      <c r="CJ254" s="833" t="s">
        <v>39</v>
      </c>
      <c r="CK254" s="833" t="s">
        <v>39</v>
      </c>
      <c r="CL254" s="833"/>
      <c r="CM254" s="833" t="s">
        <v>189</v>
      </c>
      <c r="CN254" s="833" t="s">
        <v>189</v>
      </c>
      <c r="CO254" s="833" t="s">
        <v>189</v>
      </c>
      <c r="CP254" s="833"/>
      <c r="CQ254" s="1773" t="s">
        <v>2328</v>
      </c>
      <c r="CR254" s="249"/>
      <c r="CS254" s="1764" t="s">
        <v>2325</v>
      </c>
      <c r="CT254" s="1765" t="s">
        <v>2326</v>
      </c>
      <c r="CU254" s="1766" t="s">
        <v>2327</v>
      </c>
      <c r="CV254" s="1780"/>
      <c r="CW254" s="1781" t="s">
        <v>39</v>
      </c>
      <c r="CX254" s="1782"/>
      <c r="CY254" s="1781"/>
      <c r="CZ254" s="1782"/>
      <c r="DA254" s="1780" t="s">
        <v>189</v>
      </c>
      <c r="DB254" s="1780" t="s">
        <v>189</v>
      </c>
      <c r="DC254" s="1780" t="s">
        <v>189</v>
      </c>
      <c r="DD254" s="1780"/>
      <c r="DE254" s="1780" t="s">
        <v>189</v>
      </c>
      <c r="DF254" s="1780" t="s">
        <v>189</v>
      </c>
      <c r="DG254" s="1780" t="s">
        <v>189</v>
      </c>
      <c r="DH254" s="1780"/>
      <c r="DI254" s="1780" t="s">
        <v>39</v>
      </c>
      <c r="DJ254" s="1780" t="s">
        <v>39</v>
      </c>
      <c r="DK254" s="1780" t="s">
        <v>39</v>
      </c>
      <c r="DL254" s="1780"/>
      <c r="DM254" s="1780" t="s">
        <v>189</v>
      </c>
      <c r="DN254" s="1780" t="s">
        <v>189</v>
      </c>
      <c r="DO254" s="1780" t="s">
        <v>189</v>
      </c>
      <c r="DP254" s="1780"/>
      <c r="DQ254" s="1773" t="s">
        <v>2329</v>
      </c>
      <c r="DR254" s="246"/>
      <c r="DS254" s="417"/>
      <c r="DT254" s="418"/>
      <c r="DU254" s="418"/>
      <c r="DV254" s="419"/>
    </row>
    <row r="255" spans="2:126" ht="48.75" customHeight="1" x14ac:dyDescent="0.25">
      <c r="B255" s="1290"/>
      <c r="C255" s="890"/>
      <c r="D255" s="893"/>
      <c r="E255" s="896"/>
      <c r="F255" s="896"/>
      <c r="G255" s="896"/>
      <c r="H255" s="896"/>
      <c r="I255" s="434"/>
      <c r="J255" s="904"/>
      <c r="K255" s="896"/>
      <c r="L255" s="908"/>
      <c r="M255" s="228"/>
      <c r="N255" s="911"/>
      <c r="O255" s="896"/>
      <c r="P255" s="896"/>
      <c r="Q255" s="896"/>
      <c r="R255" s="896"/>
      <c r="S255" s="908"/>
      <c r="T255" s="228"/>
      <c r="U255" s="457" t="s">
        <v>1514</v>
      </c>
      <c r="V255" s="439" t="s">
        <v>702</v>
      </c>
      <c r="W255" s="439"/>
      <c r="X255" s="931">
        <v>25</v>
      </c>
      <c r="Y255" s="931"/>
      <c r="Z255" s="931"/>
      <c r="AA255" s="931"/>
      <c r="AB255" s="931"/>
      <c r="AC255" s="931"/>
      <c r="AD255" s="931"/>
      <c r="AE255" s="931"/>
      <c r="AF255" s="931">
        <v>15</v>
      </c>
      <c r="AG255" s="931"/>
      <c r="AH255" s="330">
        <f t="shared" si="1199"/>
        <v>40</v>
      </c>
      <c r="AI255" s="461">
        <v>0.36</v>
      </c>
      <c r="AJ255" s="462"/>
      <c r="AK255" s="932" t="s">
        <v>189</v>
      </c>
      <c r="AL255" s="932"/>
      <c r="AM255" s="933" t="s">
        <v>563</v>
      </c>
      <c r="AN255" s="933"/>
      <c r="AO255" s="932" t="s">
        <v>189</v>
      </c>
      <c r="AP255" s="932"/>
      <c r="AQ255" s="444" t="s">
        <v>1516</v>
      </c>
      <c r="AR255" s="432" t="s">
        <v>588</v>
      </c>
      <c r="AS255" s="450" t="s">
        <v>1520</v>
      </c>
      <c r="AT255" s="451" t="s">
        <v>1518</v>
      </c>
      <c r="AU255" s="452" t="s">
        <v>1519</v>
      </c>
      <c r="AV255" s="230"/>
      <c r="AW255" s="937"/>
      <c r="AX255" s="940"/>
      <c r="AY255" s="943"/>
      <c r="AZ255" s="940"/>
      <c r="BA255" s="946"/>
      <c r="BB255" s="949"/>
      <c r="BD255" s="235"/>
      <c r="BE255" s="317">
        <v>0.8</v>
      </c>
      <c r="BF255" s="236" t="str">
        <f t="shared" ref="BF255" si="1212">IF(ISERROR(IF(S254="R.INHERENTE
4","R. INHERENTE",(IF(BA254="R.RESIDUAL
4","R. RESIDUAL"," ")))),"",(IF(S254="R.INHERENTE
4","R. INHERENTE",(IF(BA254="R.RESIDUAL
4","R. RESIDUAL"," ")))))</f>
        <v xml:space="preserve"> </v>
      </c>
      <c r="BG255" s="237" t="str">
        <f t="shared" ref="BG255" si="1213">IF(ISERROR(IF(S254="R.INHERENTE
9","R. INHERENTE",(IF(BA254="R.RESIDUAL
9","R. RESIDUAL"," ")))),"",(IF(S254="R.INHERENTE
9","R. INHERENTE",(IF(BA254="R.RESIDUAL
9","R. RESIDUAL"," ")))))</f>
        <v xml:space="preserve"> </v>
      </c>
      <c r="BH255" s="238" t="str">
        <f t="shared" ref="BH255" si="1214">IF(ISERROR(IF(S254="R.INHERENTE
14","R. INHERENTE",(IF(BA254="R.RESIDUAL
14","R. RESIDUAL"," ")))),"",(IF(S254="R.INHERENTE
14","R. INHERENTE",(IF(BA254="R.RESIDUAL
14","R. RESIDUAL"," ")))))</f>
        <v xml:space="preserve"> </v>
      </c>
      <c r="BI255" s="238" t="str">
        <f t="shared" ref="BI255" si="1215">IF(ISERROR(IF(S254="R.INHERENTE
19","R. INHERENTE",(IF(BA254="R.RESIDUAL
19","R. RESIDUAL"," ")))),"",(IF(S254="R.INHERENTE
19","R. INHERENTE",(IF(BA254="R.RESIDUAL
19","R. RESIDUAL"," ")))))</f>
        <v xml:space="preserve"> </v>
      </c>
      <c r="BJ255" s="239" t="str">
        <f t="shared" ref="BJ255" si="1216">IF(ISERROR(IF(S254="R.INHERENTE
24","R. INHERENTE",(IF(BA254="R.RESIDUAL
24","R. RESIDUAL"," ")))),"",(IF(S254="R.INHERENTE
24","R. INHERENTE",(IF(BA254="R.RESIDUAL
24","R. RESIDUAL"," ")))))</f>
        <v xml:space="preserve"> </v>
      </c>
      <c r="BK255" s="234"/>
      <c r="BL255" s="848"/>
      <c r="BM255" s="882"/>
      <c r="BN255" s="882"/>
      <c r="BO255" s="882"/>
      <c r="BP255" s="851"/>
      <c r="BQ255" s="845"/>
      <c r="BR255" s="314"/>
      <c r="BS255" s="921"/>
      <c r="BT255" s="882"/>
      <c r="BU255" s="924"/>
      <c r="BV255" s="229"/>
      <c r="BW255" s="1767"/>
      <c r="BX255" s="1768"/>
      <c r="BY255" s="1769"/>
      <c r="BZ255" s="820"/>
      <c r="CA255" s="820"/>
      <c r="CB255" s="820"/>
      <c r="CC255" s="820"/>
      <c r="CD255" s="820"/>
      <c r="CE255" s="820"/>
      <c r="CF255" s="820"/>
      <c r="CG255" s="820"/>
      <c r="CH255" s="820"/>
      <c r="CI255" s="820"/>
      <c r="CJ255" s="820"/>
      <c r="CK255" s="820"/>
      <c r="CL255" s="820"/>
      <c r="CM255" s="820"/>
      <c r="CN255" s="820"/>
      <c r="CO255" s="820"/>
      <c r="CP255" s="820"/>
      <c r="CQ255" s="1774"/>
      <c r="CR255" s="249"/>
      <c r="CS255" s="1767"/>
      <c r="CT255" s="1768"/>
      <c r="CU255" s="1769"/>
      <c r="CV255" s="1010"/>
      <c r="CW255" s="960"/>
      <c r="CX255" s="959"/>
      <c r="CY255" s="960"/>
      <c r="CZ255" s="959"/>
      <c r="DA255" s="1010"/>
      <c r="DB255" s="1010"/>
      <c r="DC255" s="1010"/>
      <c r="DD255" s="1010"/>
      <c r="DE255" s="1010"/>
      <c r="DF255" s="1010"/>
      <c r="DG255" s="1010"/>
      <c r="DH255" s="1010"/>
      <c r="DI255" s="1010"/>
      <c r="DJ255" s="1010"/>
      <c r="DK255" s="1010"/>
      <c r="DL255" s="1010"/>
      <c r="DM255" s="1010"/>
      <c r="DN255" s="1010"/>
      <c r="DO255" s="1010"/>
      <c r="DP255" s="1010"/>
      <c r="DQ255" s="1774"/>
      <c r="DR255" s="246"/>
      <c r="DS255" s="420"/>
      <c r="DT255" s="421"/>
      <c r="DU255" s="421"/>
      <c r="DV255" s="422"/>
    </row>
    <row r="256" spans="2:126" ht="48.75" customHeight="1" x14ac:dyDescent="0.25">
      <c r="B256" s="1290"/>
      <c r="C256" s="890"/>
      <c r="D256" s="893"/>
      <c r="E256" s="896"/>
      <c r="F256" s="896"/>
      <c r="G256" s="896"/>
      <c r="H256" s="896"/>
      <c r="I256" s="434"/>
      <c r="J256" s="904"/>
      <c r="K256" s="896"/>
      <c r="L256" s="908"/>
      <c r="M256" s="228"/>
      <c r="N256" s="911"/>
      <c r="O256" s="896"/>
      <c r="P256" s="896"/>
      <c r="Q256" s="896"/>
      <c r="R256" s="896"/>
      <c r="S256" s="908"/>
      <c r="T256" s="228"/>
      <c r="U256" s="438"/>
      <c r="V256" s="439"/>
      <c r="W256" s="439"/>
      <c r="X256" s="931"/>
      <c r="Y256" s="931"/>
      <c r="Z256" s="931"/>
      <c r="AA256" s="931"/>
      <c r="AB256" s="931"/>
      <c r="AC256" s="931"/>
      <c r="AD256" s="931"/>
      <c r="AE256" s="931"/>
      <c r="AF256" s="931"/>
      <c r="AG256" s="931"/>
      <c r="AH256" s="330">
        <f t="shared" si="1199"/>
        <v>0</v>
      </c>
      <c r="AI256" s="461"/>
      <c r="AJ256" s="462">
        <v>0.6</v>
      </c>
      <c r="AK256" s="932"/>
      <c r="AL256" s="932"/>
      <c r="AM256" s="933"/>
      <c r="AN256" s="933"/>
      <c r="AO256" s="932"/>
      <c r="AP256" s="932"/>
      <c r="AQ256" s="444"/>
      <c r="AR256" s="432"/>
      <c r="AS256" s="450"/>
      <c r="AT256" s="451"/>
      <c r="AU256" s="452"/>
      <c r="AV256" s="230"/>
      <c r="AW256" s="937"/>
      <c r="AX256" s="940"/>
      <c r="AY256" s="943"/>
      <c r="AZ256" s="940"/>
      <c r="BA256" s="946"/>
      <c r="BB256" s="949"/>
      <c r="BD256" s="235"/>
      <c r="BE256" s="317">
        <v>0.60000000000000009</v>
      </c>
      <c r="BF256" s="236" t="str">
        <f t="shared" ref="BF256" si="1217">IF(ISERROR(IF(S254="R.INHERENTE
3","R. INHERENTE",(IF(BA254="R.RESIDUAL
3","R. RESIDUAL"," ")))),"",(IF(S254="R.INHERENTE
3","R. INHERENTE",(IF(BA254="R.RESIDUAL
3","R. RESIDUAL"," ")))))</f>
        <v xml:space="preserve"> </v>
      </c>
      <c r="BG256" s="237" t="str">
        <f t="shared" ref="BG256" si="1218">IF(ISERROR(IF(S254="R.INHERENTE
8","R. INHERENTE",(IF(BA254="R.RESIDUAL
8","R. RESIDUAL"," ")))),"",(IF(S254="R.INHERENTE
8","R. INHERENTE",(IF(BA254="R.RESIDUAL
8","R. RESIDUAL"," ")))))</f>
        <v xml:space="preserve"> </v>
      </c>
      <c r="BH256" s="237" t="str">
        <f t="shared" ref="BH256" si="1219">IF(ISERROR(IF(S254="R.INHERENTE
13","R. INHERENTE",(IF(BA254="R.RESIDUAL
13","R. RESIDUAL"," ")))),"",(IF(S254="R.INHERENTE
13","R. INHERENTE",(IF(BA254="R.RESIDUAL
13","R. RESIDUAL"," ")))))</f>
        <v xml:space="preserve"> </v>
      </c>
      <c r="BI256" s="238" t="str">
        <f t="shared" ref="BI256" si="1220">IF(ISERROR(IF(S254="R.INHERENTE
18","R. INHERENTE",(IF(BA254="R.RESIDUAL
18","R. RESIDUAL"," ")))),"",(IF(S254="R.INHERENTE
18","R. INHERENTE",(IF(BA254="R.RESIDUAL
18","R. RESIDUAL"," ")))))</f>
        <v xml:space="preserve"> </v>
      </c>
      <c r="BJ256" s="239" t="str">
        <f t="shared" ref="BJ256" si="1221">IF(ISERROR(IF(S254="R.INHERENTE
23","R. INHERENTE",(IF(BA254="R.RESIDUAL
23","R. RESIDUAL"," ")))),"",(IF(S254="R.INHERENTE
23","R. INHERENTE",(IF(BA254="R.RESIDUAL
23","R. RESIDUAL"," ")))))</f>
        <v xml:space="preserve"> </v>
      </c>
      <c r="BK256" s="234"/>
      <c r="BL256" s="848"/>
      <c r="BM256" s="882"/>
      <c r="BN256" s="882"/>
      <c r="BO256" s="882"/>
      <c r="BP256" s="851"/>
      <c r="BQ256" s="845"/>
      <c r="BR256" s="314"/>
      <c r="BS256" s="921"/>
      <c r="BT256" s="882"/>
      <c r="BU256" s="924"/>
      <c r="BV256" s="229"/>
      <c r="BW256" s="1767"/>
      <c r="BX256" s="1768"/>
      <c r="BY256" s="1769"/>
      <c r="BZ256" s="820"/>
      <c r="CA256" s="820"/>
      <c r="CB256" s="820"/>
      <c r="CC256" s="820"/>
      <c r="CD256" s="820"/>
      <c r="CE256" s="820"/>
      <c r="CF256" s="820"/>
      <c r="CG256" s="820"/>
      <c r="CH256" s="820"/>
      <c r="CI256" s="820"/>
      <c r="CJ256" s="820"/>
      <c r="CK256" s="820"/>
      <c r="CL256" s="820"/>
      <c r="CM256" s="820"/>
      <c r="CN256" s="820"/>
      <c r="CO256" s="820"/>
      <c r="CP256" s="820"/>
      <c r="CQ256" s="1774"/>
      <c r="CR256" s="249"/>
      <c r="CS256" s="1767"/>
      <c r="CT256" s="1768"/>
      <c r="CU256" s="1769"/>
      <c r="CV256" s="1010"/>
      <c r="CW256" s="960"/>
      <c r="CX256" s="959"/>
      <c r="CY256" s="960"/>
      <c r="CZ256" s="959"/>
      <c r="DA256" s="1010"/>
      <c r="DB256" s="1010"/>
      <c r="DC256" s="1010"/>
      <c r="DD256" s="1010"/>
      <c r="DE256" s="1010"/>
      <c r="DF256" s="1010"/>
      <c r="DG256" s="1010"/>
      <c r="DH256" s="1010"/>
      <c r="DI256" s="1010"/>
      <c r="DJ256" s="1010"/>
      <c r="DK256" s="1010"/>
      <c r="DL256" s="1010"/>
      <c r="DM256" s="1010"/>
      <c r="DN256" s="1010"/>
      <c r="DO256" s="1010"/>
      <c r="DP256" s="1010"/>
      <c r="DQ256" s="1774"/>
      <c r="DR256" s="246"/>
      <c r="DS256" s="420"/>
      <c r="DT256" s="421"/>
      <c r="DU256" s="421"/>
      <c r="DV256" s="422"/>
    </row>
    <row r="257" spans="2:126" ht="48.75" customHeight="1" x14ac:dyDescent="0.25">
      <c r="B257" s="1290"/>
      <c r="C257" s="890"/>
      <c r="D257" s="893"/>
      <c r="E257" s="896"/>
      <c r="F257" s="896"/>
      <c r="G257" s="896"/>
      <c r="H257" s="896"/>
      <c r="I257" s="434"/>
      <c r="J257" s="904"/>
      <c r="K257" s="896"/>
      <c r="L257" s="908"/>
      <c r="M257" s="228"/>
      <c r="N257" s="911"/>
      <c r="O257" s="896"/>
      <c r="P257" s="896"/>
      <c r="Q257" s="896"/>
      <c r="R257" s="896"/>
      <c r="S257" s="908"/>
      <c r="T257" s="228"/>
      <c r="U257" s="440"/>
      <c r="V257" s="439"/>
      <c r="W257" s="439"/>
      <c r="X257" s="931"/>
      <c r="Y257" s="931"/>
      <c r="Z257" s="931"/>
      <c r="AA257" s="931"/>
      <c r="AB257" s="931"/>
      <c r="AC257" s="931"/>
      <c r="AD257" s="931"/>
      <c r="AE257" s="931"/>
      <c r="AF257" s="931"/>
      <c r="AG257" s="931"/>
      <c r="AH257" s="330">
        <f t="shared" si="1199"/>
        <v>0</v>
      </c>
      <c r="AI257" s="461"/>
      <c r="AJ257" s="462"/>
      <c r="AK257" s="932"/>
      <c r="AL257" s="932"/>
      <c r="AM257" s="933"/>
      <c r="AN257" s="933"/>
      <c r="AO257" s="932"/>
      <c r="AP257" s="932"/>
      <c r="AQ257" s="444"/>
      <c r="AR257" s="432"/>
      <c r="AS257" s="450"/>
      <c r="AT257" s="451"/>
      <c r="AU257" s="452"/>
      <c r="AV257" s="230"/>
      <c r="AW257" s="937"/>
      <c r="AX257" s="940"/>
      <c r="AY257" s="943"/>
      <c r="AZ257" s="940"/>
      <c r="BA257" s="946"/>
      <c r="BB257" s="949"/>
      <c r="BD257" s="235"/>
      <c r="BE257" s="317">
        <v>0.4</v>
      </c>
      <c r="BF257" s="240" t="str">
        <f t="shared" ref="BF257" si="1222">IF(ISERROR(IF(S254="R.INHERENTE
2","R. INHERENTE",(IF(BA254="R.RESIDUAL
2","R. RESIDUAL"," ")))),"",(IF(S254="R.INHERENTE
2","R. INHERENTE",(IF(BA254="R.RESIDUAL
2","R. RESIDUAL"," ")))))</f>
        <v xml:space="preserve"> </v>
      </c>
      <c r="BG257" s="237" t="str">
        <f t="shared" ref="BG257" si="1223">IF(ISERROR(IF(S254="R.INHERENTE
7","R. INHERENTE",(IF(BA254="R.RESIDUAL
7","R. RESIDUAL"," ")))),"",(IF(S254="R.INHERENTE
7","R. INHERENTE",(IF(BA254="R.RESIDUAL
7","R. RESIDUAL"," ")))))</f>
        <v xml:space="preserve"> </v>
      </c>
      <c r="BH257" s="237" t="str">
        <f t="shared" ref="BH257" si="1224">IF(ISERROR(IF(S254="R.INHERENTE
12","R. INHERENTE",(IF(BA254="R.RESIDUAL
12","R. RESIDUAL"," ")))),"",(IF(S254="R.INHERENTE
12","R. INHERENTE",(IF(BA254="R.RESIDUAL
12","R. RESIDUAL"," ")))))</f>
        <v>R. RESIDUAL</v>
      </c>
      <c r="BI257" s="238" t="str">
        <f t="shared" ref="BI257" si="1225">IF(ISERROR(IF(S254="R.INHERENTE
17","R. INHERENTE",(IF(BA254="R.RESIDUAL
17","R. RESIDUAL"," ")))),"",(IF(S254="R.INHERENTE
17","R. INHERENTE",(IF(BA254="R.RESIDUAL
17","R. RESIDUAL"," ")))))</f>
        <v xml:space="preserve"> </v>
      </c>
      <c r="BJ257" s="239" t="str">
        <f t="shared" ref="BJ257" si="1226">IF(ISERROR(IF(S254="R.INHERENTE
22","R. INHERENTE",(IF(BA254="R.RESIDUAL
22","R. RESIDUAL"," ")))),"",(IF(S254="R.INHERENTE
22","R. INHERENTE",(IF(BA254="R.RESIDUAL
22","R. RESIDUAL"," ")))))</f>
        <v xml:space="preserve"> </v>
      </c>
      <c r="BK257" s="234"/>
      <c r="BL257" s="848"/>
      <c r="BM257" s="882"/>
      <c r="BN257" s="882"/>
      <c r="BO257" s="882"/>
      <c r="BP257" s="851"/>
      <c r="BQ257" s="845"/>
      <c r="BR257" s="314"/>
      <c r="BS257" s="921"/>
      <c r="BT257" s="882"/>
      <c r="BU257" s="924"/>
      <c r="BV257" s="229"/>
      <c r="BW257" s="1767"/>
      <c r="BX257" s="1768"/>
      <c r="BY257" s="1769"/>
      <c r="BZ257" s="820"/>
      <c r="CA257" s="820"/>
      <c r="CB257" s="820"/>
      <c r="CC257" s="820"/>
      <c r="CD257" s="820"/>
      <c r="CE257" s="820"/>
      <c r="CF257" s="820"/>
      <c r="CG257" s="820"/>
      <c r="CH257" s="820"/>
      <c r="CI257" s="820"/>
      <c r="CJ257" s="820"/>
      <c r="CK257" s="820"/>
      <c r="CL257" s="820"/>
      <c r="CM257" s="820"/>
      <c r="CN257" s="820"/>
      <c r="CO257" s="820"/>
      <c r="CP257" s="820"/>
      <c r="CQ257" s="1774"/>
      <c r="CR257" s="249"/>
      <c r="CS257" s="1767"/>
      <c r="CT257" s="1768"/>
      <c r="CU257" s="1769"/>
      <c r="CV257" s="1010"/>
      <c r="CW257" s="960"/>
      <c r="CX257" s="959"/>
      <c r="CY257" s="960"/>
      <c r="CZ257" s="959"/>
      <c r="DA257" s="1010"/>
      <c r="DB257" s="1010"/>
      <c r="DC257" s="1010"/>
      <c r="DD257" s="1010"/>
      <c r="DE257" s="1010"/>
      <c r="DF257" s="1010"/>
      <c r="DG257" s="1010"/>
      <c r="DH257" s="1010"/>
      <c r="DI257" s="1010"/>
      <c r="DJ257" s="1010"/>
      <c r="DK257" s="1010"/>
      <c r="DL257" s="1010"/>
      <c r="DM257" s="1010"/>
      <c r="DN257" s="1010"/>
      <c r="DO257" s="1010"/>
      <c r="DP257" s="1010"/>
      <c r="DQ257" s="1774"/>
      <c r="DR257" s="246"/>
      <c r="DS257" s="420"/>
      <c r="DT257" s="421"/>
      <c r="DU257" s="421"/>
      <c r="DV257" s="422"/>
    </row>
    <row r="258" spans="2:126" ht="48.75" customHeight="1" thickBot="1" x14ac:dyDescent="0.3">
      <c r="B258" s="1291"/>
      <c r="C258" s="891"/>
      <c r="D258" s="894"/>
      <c r="E258" s="897"/>
      <c r="F258" s="897"/>
      <c r="G258" s="897"/>
      <c r="H258" s="897"/>
      <c r="I258" s="435"/>
      <c r="J258" s="905"/>
      <c r="K258" s="897"/>
      <c r="L258" s="909"/>
      <c r="M258" s="228"/>
      <c r="N258" s="912"/>
      <c r="O258" s="897"/>
      <c r="P258" s="897"/>
      <c r="Q258" s="897"/>
      <c r="R258" s="897"/>
      <c r="S258" s="909"/>
      <c r="T258" s="228"/>
      <c r="U258" s="441"/>
      <c r="V258" s="442"/>
      <c r="W258" s="442"/>
      <c r="X258" s="934"/>
      <c r="Y258" s="934"/>
      <c r="Z258" s="934"/>
      <c r="AA258" s="934"/>
      <c r="AB258" s="934"/>
      <c r="AC258" s="934"/>
      <c r="AD258" s="934"/>
      <c r="AE258" s="934"/>
      <c r="AF258" s="934"/>
      <c r="AG258" s="934"/>
      <c r="AH258" s="331">
        <f t="shared" si="1199"/>
        <v>0</v>
      </c>
      <c r="AI258" s="465"/>
      <c r="AJ258" s="466"/>
      <c r="AK258" s="951"/>
      <c r="AL258" s="951"/>
      <c r="AM258" s="952"/>
      <c r="AN258" s="952"/>
      <c r="AO258" s="951"/>
      <c r="AP258" s="951"/>
      <c r="AQ258" s="445"/>
      <c r="AR258" s="474"/>
      <c r="AS258" s="453"/>
      <c r="AT258" s="454"/>
      <c r="AU258" s="455"/>
      <c r="AV258" s="230"/>
      <c r="AW258" s="938"/>
      <c r="AX258" s="941"/>
      <c r="AY258" s="944"/>
      <c r="AZ258" s="941"/>
      <c r="BA258" s="947"/>
      <c r="BB258" s="950"/>
      <c r="BD258" s="235"/>
      <c r="BE258" s="318">
        <v>0.2</v>
      </c>
      <c r="BF258" s="241" t="str">
        <f t="shared" ref="BF258" si="1227">IF(ISERROR(IF(S254="R.INHERENTE
1","R. INHERENTE",(IF(BA254="R.RESIDUAL
1","R. RESIDUAL"," ")))),"",(IF(S254="R.INHERENTE
1","R. INHERENTE",(IF(BA254="R.RESIDUAL
1","R. RESIDUAL"," ")))))</f>
        <v xml:space="preserve"> </v>
      </c>
      <c r="BG258" s="242" t="str">
        <f t="shared" ref="BG258" si="1228">IF(ISERROR(IF(S254="R.INHERENTE
6","R. INHERENTE",(IF(BA254="R.RESIDUAL
6","R. RESIDUAL"," ")))),"",(IF(S254="R.INHERENTE
6","R. INHERENTE",(IF(BA254="R.RESIDUAL
6","R. RESIDUAL"," ")))))</f>
        <v xml:space="preserve"> </v>
      </c>
      <c r="BH258" s="243" t="str">
        <f t="shared" ref="BH258" si="1229">IF(ISERROR(IF(S254="R.INHERENTE
11","R. INHERENTE",(IF(BA254="R.RESIDUAL
11","R. RESIDUAL"," ")))),"",(IF(S254="R.INHERENTE
11","R. INHERENTE",(IF(BA254="R.RESIDUAL
11","R. RESIDUAL"," ")))))</f>
        <v xml:space="preserve"> </v>
      </c>
      <c r="BI258" s="244" t="str">
        <f t="shared" ref="BI258" si="1230">IF(ISERROR(IF(S254="R.INHERENTE
16","R. INHERENTE",(IF(BA254="R.RESIDUAL
16","R. RESIDUAL"," ")))),"",(IF(S254="R.INHERENTE
16","R. INHERENTE",(IF(BA254="R.RESIDUAL
16","R. RESIDUAL"," ")))))</f>
        <v xml:space="preserve"> </v>
      </c>
      <c r="BJ258" s="245" t="str">
        <f t="shared" ref="BJ258" si="1231">IF(ISERROR(IF(S254="R.INHERENTE
21","R. INHERENTE",(IF(BA254="R.RESIDUAL
21","R. RESIDUAL"," ")))),"",(IF(S254="R.INHERENTE
21","R. INHERENTE",(IF(BA254="R.RESIDUAL
21","R. RESIDUAL"," ")))))</f>
        <v xml:space="preserve"> </v>
      </c>
      <c r="BK258" s="234"/>
      <c r="BL258" s="849"/>
      <c r="BM258" s="883"/>
      <c r="BN258" s="883"/>
      <c r="BO258" s="883"/>
      <c r="BP258" s="852"/>
      <c r="BQ258" s="846"/>
      <c r="BR258" s="314"/>
      <c r="BS258" s="922"/>
      <c r="BT258" s="883"/>
      <c r="BU258" s="925"/>
      <c r="BV258" s="229"/>
      <c r="BW258" s="1770"/>
      <c r="BX258" s="1771"/>
      <c r="BY258" s="1772"/>
      <c r="BZ258" s="834"/>
      <c r="CA258" s="834"/>
      <c r="CB258" s="834"/>
      <c r="CC258" s="834"/>
      <c r="CD258" s="834"/>
      <c r="CE258" s="834"/>
      <c r="CF258" s="834"/>
      <c r="CG258" s="834"/>
      <c r="CH258" s="834"/>
      <c r="CI258" s="834"/>
      <c r="CJ258" s="834"/>
      <c r="CK258" s="834"/>
      <c r="CL258" s="834"/>
      <c r="CM258" s="834"/>
      <c r="CN258" s="834"/>
      <c r="CO258" s="834"/>
      <c r="CP258" s="834"/>
      <c r="CQ258" s="1775"/>
      <c r="CR258" s="249"/>
      <c r="CS258" s="1770"/>
      <c r="CT258" s="1771"/>
      <c r="CU258" s="1772"/>
      <c r="CV258" s="1783"/>
      <c r="CW258" s="1784"/>
      <c r="CX258" s="1785"/>
      <c r="CY258" s="1784"/>
      <c r="CZ258" s="1785"/>
      <c r="DA258" s="1783"/>
      <c r="DB258" s="1783"/>
      <c r="DC258" s="1783"/>
      <c r="DD258" s="1783"/>
      <c r="DE258" s="1783"/>
      <c r="DF258" s="1783"/>
      <c r="DG258" s="1783"/>
      <c r="DH258" s="1783"/>
      <c r="DI258" s="1783"/>
      <c r="DJ258" s="1783"/>
      <c r="DK258" s="1783"/>
      <c r="DL258" s="1783"/>
      <c r="DM258" s="1783"/>
      <c r="DN258" s="1783"/>
      <c r="DO258" s="1783"/>
      <c r="DP258" s="1783"/>
      <c r="DQ258" s="1775"/>
      <c r="DR258" s="246"/>
      <c r="DS258" s="423"/>
      <c r="DT258" s="424"/>
      <c r="DU258" s="424"/>
      <c r="DV258" s="425"/>
    </row>
    <row r="259" spans="2:126" ht="18" customHeight="1" thickBot="1" x14ac:dyDescent="0.3">
      <c r="BF259" s="328">
        <v>0.2</v>
      </c>
      <c r="BG259" s="329">
        <v>0.4</v>
      </c>
      <c r="BH259" s="329">
        <v>0.60000000000000009</v>
      </c>
      <c r="BI259" s="329">
        <v>0.8</v>
      </c>
      <c r="BJ259" s="329">
        <v>1</v>
      </c>
    </row>
    <row r="260" spans="2:126" ht="48.75" customHeight="1" x14ac:dyDescent="0.25">
      <c r="B260" s="1289" t="s">
        <v>1841</v>
      </c>
      <c r="C260" s="889">
        <v>41</v>
      </c>
      <c r="D260" s="892" t="s">
        <v>950</v>
      </c>
      <c r="E260" s="895" t="s">
        <v>970</v>
      </c>
      <c r="F260" s="898" t="s">
        <v>987</v>
      </c>
      <c r="G260" s="899" t="s">
        <v>1065</v>
      </c>
      <c r="H260" s="930" t="s">
        <v>2271</v>
      </c>
      <c r="I260" s="433" t="s">
        <v>1525</v>
      </c>
      <c r="J260" s="903" t="str">
        <f>IF(G260="","",(CONCATENATE("Posibilidad de afectación ",G260," ",H260," ",I260," ",I261," ",I262," ",I263," ",I264)))</f>
        <v xml:space="preserve">Posibilidad de afectación económica y reputacional por demandas y sanciones en el sobrecosto de la prestación del servicio de terapia ocupacional, física y del lenguaje, debido a la  calidad de supervisión del profesional  durante la terapia, relacionada con la condición clínica específica del paciente, su red de apoyo y comprensión de la información dada en cada sesión.    </v>
      </c>
      <c r="K260" s="906" t="s">
        <v>268</v>
      </c>
      <c r="L260" s="907" t="s">
        <v>770</v>
      </c>
      <c r="M260" s="228"/>
      <c r="N260" s="910" t="s">
        <v>614</v>
      </c>
      <c r="O260" s="913">
        <f>IF(ISERROR(VLOOKUP($N260,Listas!$E$20:$F$24,2,FALSE)),"",(VLOOKUP($N260,Listas!$E$20:$F$24,2,FALSE)))</f>
        <v>1</v>
      </c>
      <c r="P260" s="914" t="str">
        <f>IF(ISERROR(VLOOKUP($O260,Listas!$E$3:$F$7,2,FALSE)),"",(VLOOKUP($O260,Listas!$E$3:$F$7,2,FALSE)))</f>
        <v xml:space="preserve">MUY ALTA </v>
      </c>
      <c r="Q260" s="915" t="s">
        <v>571</v>
      </c>
      <c r="R260" s="914">
        <f>IF(ISERROR(VLOOKUP($Q260,Listas!$E$28:$F$35,2,FALSE)),"",(VLOOKUP($Q260,Listas!$E$28:$F$35,2,FALSE)))</f>
        <v>0.4</v>
      </c>
      <c r="S260" s="916" t="str">
        <f t="shared" ref="S260" si="1232">IF(O260="","",(CONCATENATE("R.INHERENTE
",(IF(AND($O260=0.2,$R260=0.2),1,(IF(AND($O260=0.2,$R260=0.4),6,(IF(AND($O260=0.2,$R260=0.6),11,(IF(AND($O260=0.2,$R260=0.8),16,(IF(AND($O260=0.2,$R260=1),21,(IF(AND($O260=0.4,$R260=0.2),2,(IF(AND($O260=0.4,$R260=0.4),7,(IF(AND($O260=0.4,$R260=0.6),12,(IF(AND($O260=0.4,$R260=0.8),17,(IF(AND($O260=0.4,$R260=1),22,(IF(AND($O260=0.6,$R260=0.2),3,(IF(AND($O260=0.6,$R260=0.4),8,(IF(AND($O260=0.6,$R260=0.6),13,(IF(AND($O260=0.6,$R260=0.8),18,(IF(AND($O260=0.6,$R260=1),23,(IF(AND($O260=0.8,$R260=0.2),4,(IF(AND($O260=0.8,$R260=0.4),9,(IF(AND($O260=0.8,$R260=0.6),14,(IF(AND($O260=0.8,$R260=0.8),19,(IF(AND($O260=0.8,$R260=1),24,(IF(AND($O260=1,$R260=0.2),5,(IF(AND($O260=1,$R260=0.4),10,(IF(AND($O260=1,$R260=0.6),15,(IF(AND($O260=1,$R260=0.8),20,(IF(AND($O260=1,$R260=1),25,"")))))))))))))))))))))))))))))))))))))))))))))))))))))</f>
        <v>R.INHERENTE
10</v>
      </c>
      <c r="T260" s="228">
        <f>+VLOOKUP($S260,Listas!$D$112:$E$136,2,FALSE)</f>
        <v>10</v>
      </c>
      <c r="U260" s="456" t="s">
        <v>1526</v>
      </c>
      <c r="V260" s="437" t="s">
        <v>702</v>
      </c>
      <c r="W260" s="437"/>
      <c r="X260" s="859"/>
      <c r="Y260" s="860"/>
      <c r="Z260" s="859">
        <v>15</v>
      </c>
      <c r="AA260" s="860"/>
      <c r="AB260" s="859"/>
      <c r="AC260" s="860"/>
      <c r="AD260" s="859"/>
      <c r="AE260" s="860"/>
      <c r="AF260" s="859">
        <v>15</v>
      </c>
      <c r="AG260" s="860"/>
      <c r="AH260" s="348">
        <f t="shared" ref="AH260:AH264" si="1233">X260+Z260+AB260+AD260+AF260</f>
        <v>30</v>
      </c>
      <c r="AI260" s="326">
        <v>0.7</v>
      </c>
      <c r="AJ260" s="327"/>
      <c r="AK260" s="926" t="s">
        <v>189</v>
      </c>
      <c r="AL260" s="926"/>
      <c r="AM260" s="898" t="s">
        <v>563</v>
      </c>
      <c r="AN260" s="898"/>
      <c r="AO260" s="926" t="s">
        <v>189</v>
      </c>
      <c r="AP260" s="926"/>
      <c r="AQ260" s="443" t="s">
        <v>1527</v>
      </c>
      <c r="AR260" s="431" t="s">
        <v>588</v>
      </c>
      <c r="AS260" s="447" t="s">
        <v>1528</v>
      </c>
      <c r="AT260" s="448" t="s">
        <v>1529</v>
      </c>
      <c r="AU260" s="449" t="s">
        <v>1530</v>
      </c>
      <c r="AV260" s="248">
        <f t="shared" ref="AV260" si="1234">+(IF(AND($AW260&gt;0,$AW260&lt;=0.2),0.2,(IF(AND($AW260&gt;0.2,$AW260&lt;=0.4),0.4,(IF(AND($AW260&gt;0.4,$AW260&lt;=0.6),0.6,(IF(AND($AW260&gt;0.6,$AW260&lt;=0.8),0.8,(IF($AW260&gt;0.8,1,""))))))))))</f>
        <v>0.8</v>
      </c>
      <c r="AW260" s="865">
        <f t="shared" ref="AW260" si="1235">+MIN(AI260:AI264)</f>
        <v>0.7</v>
      </c>
      <c r="AX260" s="868" t="str">
        <f t="shared" ref="AX260" si="1236">+(IF($AV260=0.2,"MUY BAJA",(IF($AV260=0.4,"BAJA",(IF($AV260=0.6,"MEDIA",(IF($AV260=0.8,"ALTA",(IF($AV260=1,"MUY ALTA",""))))))))))</f>
        <v>ALTA</v>
      </c>
      <c r="AY260" s="871">
        <f t="shared" ref="AY260" si="1237">+MIN(AJ260:AJ264)</f>
        <v>0.4</v>
      </c>
      <c r="AZ260" s="868" t="str">
        <f t="shared" ref="AZ260" si="1238">+(IF($BC260=0.2,"MUY BAJA",(IF($BC260=0.4,"BAJA",(IF($BC260=0.6,"MEDIA",(IF($BC260=0.8,"ALTA",(IF($BC260=1,"MUY ALTA",""))))))))))</f>
        <v>BAJA</v>
      </c>
      <c r="BA260" s="874" t="str">
        <f t="shared" ref="BA260" si="1239">IF($AV260="","",(CONCATENATE("R.RESIDUAL
",(IF(AND($AV260=0.2,$BC260=0.2),1,(IF(AND($AV260=0.2,$BC260=0.4),6,(IF(AND($AV260=0.2,$BC260=0.6),11,(IF(AND($AV260=0.2,$BC260=0.8),16,(IF(AND($AV260=0.2,$BC260=1),21,(IF(AND($AV260=0.4,$BC260=0.2),2,(IF(AND($AV260=0.4,$BC260=0.4),7,(IF(AND($AV260=0.4,$BC260=0.6),12,(IF(AND($AV260=0.4,$BC260=0.8),17,(IF(AND($AV260=0.4,$BC260=1),22,(IF(AND($AV260=0.6,$BC260=0.2),3,(IF(AND($AV260=0.6,$BC260=0.4),8,(IF(AND($AV260=0.6,$BC260=0.6),13,(IF(AND($AV260=0.6,$BC260=0.8),18,(IF(AND($AV260=0.6,$BC260=1),23,(IF(AND($AV260=0.8,$BC260=0.2),4,(IF(AND($AV260=0.8,$BC260=0.4),9,(IF(AND($AV260=0.8,$BC260=0.6),14,(IF(AND($AV260=0.8,$BC260=0.8),19,(IF(AND($AV260=0.8,$BC260=1),24,(IF(AND($AV260=1,$BC260=0.2),5,(IF(AND($AV260=1,$BC260=0.4),10,(IF(AND($AV260=1,$BC260=0.6),15,(IF(AND($AV260=1,$BC260=0.8),20,(IF(AND($AV260=1,$BC260=1),25,"")))))))))))))))))))))))))))))))))))))))))))))))))))))</f>
        <v>R.RESIDUAL
9</v>
      </c>
      <c r="BB260" s="877" t="s">
        <v>703</v>
      </c>
      <c r="BC260" s="248">
        <f t="shared" ref="BC260" si="1240">+(IF(AND($AY260&gt;0,$AY260&lt;=0.2),0.2,(IF(AND($AY260&gt;0.2,$AY260&lt;=0.4),0.4,(IF(AND($AY260&gt;0.4,$AY260&lt;=0.6),0.6,(IF(AND($AY260&gt;0.6,$AY260&lt;=0.8),0.8,(IF($AY260&gt;0.8,1,""))))))))))</f>
        <v>0.4</v>
      </c>
      <c r="BD260" s="230">
        <f>+VLOOKUP($BA260,Listas!$F$112:$G$136,2,FALSE)</f>
        <v>9</v>
      </c>
      <c r="BE260" s="317">
        <v>1</v>
      </c>
      <c r="BF260" s="231" t="str">
        <f t="shared" ref="BF260" si="1241">IF(ISERROR(IF(S260="R.INHERENTE
5","R. INHERENTE",(IF(BA260="R.RESIDUAL
5","R. RESIDUAL"," ")))),"",(IF(S260="R.INHERENTE
5","R. INHERENTE",(IF(BA260="R.RESIDUAL
5","R. RESIDUAL"," ")))))</f>
        <v xml:space="preserve"> </v>
      </c>
      <c r="BG260" s="232" t="str">
        <f t="shared" ref="BG260" si="1242">IF(ISERROR(IF(S260="R.INHERENTE
10","R. INHERENTE",(IF(BA260="R.RESIDUAL
10","R. RESIDUAL"," ")))),"",(IF(S260="R.INHERENTE
10","R. INHERENTE",(IF(BA260="R.RESIDUAL
10","R. RESIDUAL"," ")))))</f>
        <v>R. INHERENTE</v>
      </c>
      <c r="BH260" s="232" t="str">
        <f t="shared" ref="BH260" si="1243">IF(ISERROR(IF(S260="R.INHERENTE
15","R. INHERENTE",(IF(BA260="R.RESIDUAL
15","R. RESIDUAL"," ")))),"",(IF(S260="R.INHERENTE
15","R. INHERENTE",(IF(BA260="R.RESIDUAL
15","R. RESIDUAL"," ")))))</f>
        <v xml:space="preserve"> </v>
      </c>
      <c r="BI260" s="232" t="str">
        <f t="shared" ref="BI260" si="1244">IF(ISERROR(IF(S260="R.INHERENTE
20","R. INHERENTE",(IF(BA260="R.RESIDUAL
20","R. RESIDUAL"," ")))),"",(IF(S260="R.INHERENTE
20","R. INHERENTE",(IF(BA260="R.RESIDUAL
20","R. RESIDUAL"," ")))))</f>
        <v xml:space="preserve"> </v>
      </c>
      <c r="BJ260" s="233" t="str">
        <f t="shared" ref="BJ260" si="1245">IF(ISERROR(IF(S260="R.INHERENTE
25","R. INHERENTE",(IF(BA260="R.RESIDUAL
25","R. RESIDUAL"," ")))),"",(IF(S260="R.INHERENTE
25","R. INHERENTE",(IF(BA260="R.RESIDUAL
25","R. RESIDUAL"," ")))))</f>
        <v xml:space="preserve"> </v>
      </c>
      <c r="BK260" s="234"/>
      <c r="BL260" s="847" t="s">
        <v>1531</v>
      </c>
      <c r="BM260" s="850" t="s">
        <v>1532</v>
      </c>
      <c r="BN260" s="881">
        <v>45046</v>
      </c>
      <c r="BO260" s="881">
        <v>45290</v>
      </c>
      <c r="BP260" s="884" t="s">
        <v>1174</v>
      </c>
      <c r="BQ260" s="844" t="s">
        <v>648</v>
      </c>
      <c r="BR260" s="314"/>
      <c r="BS260" s="920" t="s">
        <v>1533</v>
      </c>
      <c r="BT260" s="850" t="s">
        <v>1534</v>
      </c>
      <c r="BU260" s="923" t="s">
        <v>1532</v>
      </c>
      <c r="BV260" s="229"/>
      <c r="BW260" s="1764" t="s">
        <v>2325</v>
      </c>
      <c r="BX260" s="1765" t="s">
        <v>2326</v>
      </c>
      <c r="BY260" s="1766" t="s">
        <v>2327</v>
      </c>
      <c r="BZ260" s="833"/>
      <c r="CA260" s="833" t="s">
        <v>189</v>
      </c>
      <c r="CB260" s="833" t="s">
        <v>189</v>
      </c>
      <c r="CC260" s="833" t="s">
        <v>189</v>
      </c>
      <c r="CD260" s="833"/>
      <c r="CE260" s="833" t="s">
        <v>189</v>
      </c>
      <c r="CF260" s="833" t="s">
        <v>189</v>
      </c>
      <c r="CG260" s="833" t="s">
        <v>189</v>
      </c>
      <c r="CH260" s="833"/>
      <c r="CI260" s="833" t="s">
        <v>39</v>
      </c>
      <c r="CJ260" s="833" t="s">
        <v>39</v>
      </c>
      <c r="CK260" s="833" t="s">
        <v>39</v>
      </c>
      <c r="CL260" s="833"/>
      <c r="CM260" s="833" t="s">
        <v>189</v>
      </c>
      <c r="CN260" s="833" t="s">
        <v>189</v>
      </c>
      <c r="CO260" s="833" t="s">
        <v>189</v>
      </c>
      <c r="CP260" s="833"/>
      <c r="CQ260" s="1773" t="s">
        <v>2328</v>
      </c>
      <c r="CR260" s="249"/>
      <c r="CS260" s="1764" t="s">
        <v>2325</v>
      </c>
      <c r="CT260" s="1765" t="s">
        <v>2326</v>
      </c>
      <c r="CU260" s="1766" t="s">
        <v>2327</v>
      </c>
      <c r="CV260" s="1780"/>
      <c r="CW260" s="1781" t="s">
        <v>39</v>
      </c>
      <c r="CX260" s="1782"/>
      <c r="CY260" s="1781"/>
      <c r="CZ260" s="1782"/>
      <c r="DA260" s="1780" t="s">
        <v>189</v>
      </c>
      <c r="DB260" s="1780" t="s">
        <v>189</v>
      </c>
      <c r="DC260" s="1780" t="s">
        <v>189</v>
      </c>
      <c r="DD260" s="1780"/>
      <c r="DE260" s="1780" t="s">
        <v>189</v>
      </c>
      <c r="DF260" s="1780" t="s">
        <v>189</v>
      </c>
      <c r="DG260" s="1780" t="s">
        <v>189</v>
      </c>
      <c r="DH260" s="1780"/>
      <c r="DI260" s="1780" t="s">
        <v>39</v>
      </c>
      <c r="DJ260" s="1780" t="s">
        <v>39</v>
      </c>
      <c r="DK260" s="1780" t="s">
        <v>39</v>
      </c>
      <c r="DL260" s="1780"/>
      <c r="DM260" s="1780" t="s">
        <v>189</v>
      </c>
      <c r="DN260" s="1780" t="s">
        <v>189</v>
      </c>
      <c r="DO260" s="1780" t="s">
        <v>189</v>
      </c>
      <c r="DP260" s="1780"/>
      <c r="DQ260" s="1773" t="s">
        <v>2334</v>
      </c>
      <c r="DR260" s="246"/>
      <c r="DS260" s="417"/>
      <c r="DT260" s="418"/>
      <c r="DU260" s="418"/>
      <c r="DV260" s="419"/>
    </row>
    <row r="261" spans="2:126" ht="48.75" customHeight="1" x14ac:dyDescent="0.25">
      <c r="B261" s="1290"/>
      <c r="C261" s="890"/>
      <c r="D261" s="893"/>
      <c r="E261" s="896"/>
      <c r="F261" s="896"/>
      <c r="G261" s="896"/>
      <c r="H261" s="896"/>
      <c r="I261" s="434"/>
      <c r="J261" s="904"/>
      <c r="K261" s="896"/>
      <c r="L261" s="908"/>
      <c r="M261" s="228"/>
      <c r="N261" s="911"/>
      <c r="O261" s="896"/>
      <c r="P261" s="896"/>
      <c r="Q261" s="896"/>
      <c r="R261" s="896"/>
      <c r="S261" s="908"/>
      <c r="T261" s="228"/>
      <c r="U261" s="438"/>
      <c r="V261" s="439"/>
      <c r="W261" s="439"/>
      <c r="X261" s="825"/>
      <c r="Y261" s="826"/>
      <c r="Z261" s="825"/>
      <c r="AA261" s="826"/>
      <c r="AB261" s="825"/>
      <c r="AC261" s="826"/>
      <c r="AD261" s="825"/>
      <c r="AE261" s="826"/>
      <c r="AF261" s="825"/>
      <c r="AG261" s="826"/>
      <c r="AH261" s="330">
        <f t="shared" si="1233"/>
        <v>0</v>
      </c>
      <c r="AI261" s="322"/>
      <c r="AJ261" s="323">
        <v>0.4</v>
      </c>
      <c r="AK261" s="827"/>
      <c r="AL261" s="828"/>
      <c r="AM261" s="829"/>
      <c r="AN261" s="830"/>
      <c r="AO261" s="827"/>
      <c r="AP261" s="828"/>
      <c r="AQ261" s="444"/>
      <c r="AR261" s="432"/>
      <c r="AS261" s="450"/>
      <c r="AT261" s="451"/>
      <c r="AU261" s="452"/>
      <c r="AV261" s="230"/>
      <c r="AW261" s="866"/>
      <c r="AX261" s="869"/>
      <c r="AY261" s="872"/>
      <c r="AZ261" s="869"/>
      <c r="BA261" s="875"/>
      <c r="BB261" s="878"/>
      <c r="BD261" s="235"/>
      <c r="BE261" s="317">
        <v>0.8</v>
      </c>
      <c r="BF261" s="236" t="str">
        <f t="shared" ref="BF261" si="1246">IF(ISERROR(IF(S260="R.INHERENTE
4","R. INHERENTE",(IF(BA260="R.RESIDUAL
4","R. RESIDUAL"," ")))),"",(IF(S260="R.INHERENTE
4","R. INHERENTE",(IF(BA260="R.RESIDUAL
4","R. RESIDUAL"," ")))))</f>
        <v xml:space="preserve"> </v>
      </c>
      <c r="BG261" s="237" t="str">
        <f t="shared" ref="BG261" si="1247">IF(ISERROR(IF(S260="R.INHERENTE
9","R. INHERENTE",(IF(BA260="R.RESIDUAL
9","R. RESIDUAL"," ")))),"",(IF(S260="R.INHERENTE
9","R. INHERENTE",(IF(BA260="R.RESIDUAL
9","R. RESIDUAL"," ")))))</f>
        <v>R. RESIDUAL</v>
      </c>
      <c r="BH261" s="238" t="str">
        <f t="shared" ref="BH261" si="1248">IF(ISERROR(IF(S260="R.INHERENTE
14","R. INHERENTE",(IF(BA260="R.RESIDUAL
14","R. RESIDUAL"," ")))),"",(IF(S260="R.INHERENTE
14","R. INHERENTE",(IF(BA260="R.RESIDUAL
14","R. RESIDUAL"," ")))))</f>
        <v xml:space="preserve"> </v>
      </c>
      <c r="BI261" s="238" t="str">
        <f t="shared" ref="BI261" si="1249">IF(ISERROR(IF(S260="R.INHERENTE
19","R. INHERENTE",(IF(BA260="R.RESIDUAL
19","R. RESIDUAL"," ")))),"",(IF(S260="R.INHERENTE
19","R. INHERENTE",(IF(BA260="R.RESIDUAL
19","R. RESIDUAL"," ")))))</f>
        <v xml:space="preserve"> </v>
      </c>
      <c r="BJ261" s="239" t="str">
        <f t="shared" ref="BJ261" si="1250">IF(ISERROR(IF(S260="R.INHERENTE
24","R. INHERENTE",(IF(BA260="R.RESIDUAL
24","R. RESIDUAL"," ")))),"",(IF(S260="R.INHERENTE
24","R. INHERENTE",(IF(BA260="R.RESIDUAL
24","R. RESIDUAL"," ")))))</f>
        <v xml:space="preserve"> </v>
      </c>
      <c r="BK261" s="234"/>
      <c r="BL261" s="848"/>
      <c r="BM261" s="882"/>
      <c r="BN261" s="882"/>
      <c r="BO261" s="882"/>
      <c r="BP261" s="851"/>
      <c r="BQ261" s="845"/>
      <c r="BR261" s="314"/>
      <c r="BS261" s="921"/>
      <c r="BT261" s="882"/>
      <c r="BU261" s="924"/>
      <c r="BV261" s="229"/>
      <c r="BW261" s="1767"/>
      <c r="BX261" s="1768"/>
      <c r="BY261" s="1769"/>
      <c r="BZ261" s="820"/>
      <c r="CA261" s="820"/>
      <c r="CB261" s="820"/>
      <c r="CC261" s="820"/>
      <c r="CD261" s="820"/>
      <c r="CE261" s="820"/>
      <c r="CF261" s="820"/>
      <c r="CG261" s="820"/>
      <c r="CH261" s="820"/>
      <c r="CI261" s="820"/>
      <c r="CJ261" s="820"/>
      <c r="CK261" s="820"/>
      <c r="CL261" s="820"/>
      <c r="CM261" s="820"/>
      <c r="CN261" s="820"/>
      <c r="CO261" s="820"/>
      <c r="CP261" s="820"/>
      <c r="CQ261" s="1774"/>
      <c r="CR261" s="249"/>
      <c r="CS261" s="1767"/>
      <c r="CT261" s="1768"/>
      <c r="CU261" s="1769"/>
      <c r="CV261" s="1010"/>
      <c r="CW261" s="960"/>
      <c r="CX261" s="959"/>
      <c r="CY261" s="960"/>
      <c r="CZ261" s="959"/>
      <c r="DA261" s="1010"/>
      <c r="DB261" s="1010"/>
      <c r="DC261" s="1010"/>
      <c r="DD261" s="1010"/>
      <c r="DE261" s="1010"/>
      <c r="DF261" s="1010"/>
      <c r="DG261" s="1010"/>
      <c r="DH261" s="1010"/>
      <c r="DI261" s="1010"/>
      <c r="DJ261" s="1010"/>
      <c r="DK261" s="1010"/>
      <c r="DL261" s="1010"/>
      <c r="DM261" s="1010"/>
      <c r="DN261" s="1010"/>
      <c r="DO261" s="1010"/>
      <c r="DP261" s="1010"/>
      <c r="DQ261" s="1774"/>
      <c r="DR261" s="246"/>
      <c r="DS261" s="420"/>
      <c r="DT261" s="421"/>
      <c r="DU261" s="421"/>
      <c r="DV261" s="422"/>
    </row>
    <row r="262" spans="2:126" ht="48.75" customHeight="1" x14ac:dyDescent="0.25">
      <c r="B262" s="1290"/>
      <c r="C262" s="890"/>
      <c r="D262" s="893"/>
      <c r="E262" s="896"/>
      <c r="F262" s="896"/>
      <c r="G262" s="896"/>
      <c r="H262" s="896"/>
      <c r="I262" s="434"/>
      <c r="J262" s="904"/>
      <c r="K262" s="896"/>
      <c r="L262" s="908"/>
      <c r="M262" s="228"/>
      <c r="N262" s="911"/>
      <c r="O262" s="896"/>
      <c r="P262" s="896"/>
      <c r="Q262" s="896"/>
      <c r="R262" s="896"/>
      <c r="S262" s="908"/>
      <c r="T262" s="228"/>
      <c r="U262" s="438"/>
      <c r="V262" s="439"/>
      <c r="W262" s="439"/>
      <c r="X262" s="825"/>
      <c r="Y262" s="826"/>
      <c r="Z262" s="825"/>
      <c r="AA262" s="826"/>
      <c r="AB262" s="825"/>
      <c r="AC262" s="826"/>
      <c r="AD262" s="825"/>
      <c r="AE262" s="826"/>
      <c r="AF262" s="825"/>
      <c r="AG262" s="826"/>
      <c r="AH262" s="330">
        <f t="shared" si="1233"/>
        <v>0</v>
      </c>
      <c r="AI262" s="322"/>
      <c r="AJ262" s="323"/>
      <c r="AK262" s="827"/>
      <c r="AL262" s="828"/>
      <c r="AM262" s="829"/>
      <c r="AN262" s="830"/>
      <c r="AO262" s="827"/>
      <c r="AP262" s="828"/>
      <c r="AQ262" s="444"/>
      <c r="AR262" s="432"/>
      <c r="AS262" s="450"/>
      <c r="AT262" s="451"/>
      <c r="AU262" s="452"/>
      <c r="AV262" s="230"/>
      <c r="AW262" s="866"/>
      <c r="AX262" s="869"/>
      <c r="AY262" s="872"/>
      <c r="AZ262" s="869"/>
      <c r="BA262" s="875"/>
      <c r="BB262" s="878"/>
      <c r="BD262" s="235"/>
      <c r="BE262" s="317">
        <v>0.60000000000000009</v>
      </c>
      <c r="BF262" s="236" t="str">
        <f t="shared" ref="BF262" si="1251">IF(ISERROR(IF(S260="R.INHERENTE
3","R. INHERENTE",(IF(BA260="R.RESIDUAL
3","R. RESIDUAL"," ")))),"",(IF(S260="R.INHERENTE
3","R. INHERENTE",(IF(BA260="R.RESIDUAL
3","R. RESIDUAL"," ")))))</f>
        <v xml:space="preserve"> </v>
      </c>
      <c r="BG262" s="237" t="str">
        <f t="shared" ref="BG262" si="1252">IF(ISERROR(IF(S260="R.INHERENTE
8","R. INHERENTE",(IF(BA260="R.RESIDUAL
8","R. RESIDUAL"," ")))),"",(IF(S260="R.INHERENTE
8","R. INHERENTE",(IF(BA260="R.RESIDUAL
8","R. RESIDUAL"," ")))))</f>
        <v xml:space="preserve"> </v>
      </c>
      <c r="BH262" s="237" t="str">
        <f t="shared" ref="BH262" si="1253">IF(ISERROR(IF(S260="R.INHERENTE
13","R. INHERENTE",(IF(BA260="R.RESIDUAL
13","R. RESIDUAL"," ")))),"",(IF(S260="R.INHERENTE
13","R. INHERENTE",(IF(BA260="R.RESIDUAL
13","R. RESIDUAL"," ")))))</f>
        <v xml:space="preserve"> </v>
      </c>
      <c r="BI262" s="238" t="str">
        <f t="shared" ref="BI262" si="1254">IF(ISERROR(IF(S260="R.INHERENTE
18","R. INHERENTE",(IF(BA260="R.RESIDUAL
18","R. RESIDUAL"," ")))),"",(IF(S260="R.INHERENTE
18","R. INHERENTE",(IF(BA260="R.RESIDUAL
18","R. RESIDUAL"," ")))))</f>
        <v xml:space="preserve"> </v>
      </c>
      <c r="BJ262" s="239" t="str">
        <f t="shared" ref="BJ262" si="1255">IF(ISERROR(IF(S260="R.INHERENTE
23","R. INHERENTE",(IF(BA260="R.RESIDUAL
23","R. RESIDUAL"," ")))),"",(IF(S260="R.INHERENTE
23","R. INHERENTE",(IF(BA260="R.RESIDUAL
23","R. RESIDUAL"," ")))))</f>
        <v xml:space="preserve"> </v>
      </c>
      <c r="BK262" s="234"/>
      <c r="BL262" s="848"/>
      <c r="BM262" s="882"/>
      <c r="BN262" s="882"/>
      <c r="BO262" s="882"/>
      <c r="BP262" s="851"/>
      <c r="BQ262" s="845"/>
      <c r="BR262" s="314"/>
      <c r="BS262" s="921"/>
      <c r="BT262" s="882"/>
      <c r="BU262" s="924"/>
      <c r="BV262" s="229"/>
      <c r="BW262" s="1767"/>
      <c r="BX262" s="1768"/>
      <c r="BY262" s="1769"/>
      <c r="BZ262" s="820"/>
      <c r="CA262" s="820"/>
      <c r="CB262" s="820"/>
      <c r="CC262" s="820"/>
      <c r="CD262" s="820"/>
      <c r="CE262" s="820"/>
      <c r="CF262" s="820"/>
      <c r="CG262" s="820"/>
      <c r="CH262" s="820"/>
      <c r="CI262" s="820"/>
      <c r="CJ262" s="820"/>
      <c r="CK262" s="820"/>
      <c r="CL262" s="820"/>
      <c r="CM262" s="820"/>
      <c r="CN262" s="820"/>
      <c r="CO262" s="820"/>
      <c r="CP262" s="820"/>
      <c r="CQ262" s="1774"/>
      <c r="CR262" s="249"/>
      <c r="CS262" s="1767"/>
      <c r="CT262" s="1768"/>
      <c r="CU262" s="1769"/>
      <c r="CV262" s="1010"/>
      <c r="CW262" s="960"/>
      <c r="CX262" s="959"/>
      <c r="CY262" s="960"/>
      <c r="CZ262" s="959"/>
      <c r="DA262" s="1010"/>
      <c r="DB262" s="1010"/>
      <c r="DC262" s="1010"/>
      <c r="DD262" s="1010"/>
      <c r="DE262" s="1010"/>
      <c r="DF262" s="1010"/>
      <c r="DG262" s="1010"/>
      <c r="DH262" s="1010"/>
      <c r="DI262" s="1010"/>
      <c r="DJ262" s="1010"/>
      <c r="DK262" s="1010"/>
      <c r="DL262" s="1010"/>
      <c r="DM262" s="1010"/>
      <c r="DN262" s="1010"/>
      <c r="DO262" s="1010"/>
      <c r="DP262" s="1010"/>
      <c r="DQ262" s="1774"/>
      <c r="DR262" s="246"/>
      <c r="DS262" s="420"/>
      <c r="DT262" s="421"/>
      <c r="DU262" s="421"/>
      <c r="DV262" s="422"/>
    </row>
    <row r="263" spans="2:126" ht="48.75" customHeight="1" x14ac:dyDescent="0.25">
      <c r="B263" s="1290"/>
      <c r="C263" s="890"/>
      <c r="D263" s="893"/>
      <c r="E263" s="896"/>
      <c r="F263" s="896"/>
      <c r="G263" s="896"/>
      <c r="H263" s="896"/>
      <c r="I263" s="434"/>
      <c r="J263" s="904"/>
      <c r="K263" s="896"/>
      <c r="L263" s="908"/>
      <c r="M263" s="228"/>
      <c r="N263" s="911"/>
      <c r="O263" s="896"/>
      <c r="P263" s="896"/>
      <c r="Q263" s="896"/>
      <c r="R263" s="896"/>
      <c r="S263" s="908"/>
      <c r="T263" s="228"/>
      <c r="U263" s="440"/>
      <c r="V263" s="439"/>
      <c r="W263" s="439"/>
      <c r="X263" s="825"/>
      <c r="Y263" s="826"/>
      <c r="Z263" s="825"/>
      <c r="AA263" s="826"/>
      <c r="AB263" s="825"/>
      <c r="AC263" s="826"/>
      <c r="AD263" s="825"/>
      <c r="AE263" s="826"/>
      <c r="AF263" s="825"/>
      <c r="AG263" s="826"/>
      <c r="AH263" s="330">
        <f t="shared" si="1233"/>
        <v>0</v>
      </c>
      <c r="AI263" s="322"/>
      <c r="AJ263" s="323"/>
      <c r="AK263" s="827"/>
      <c r="AL263" s="828"/>
      <c r="AM263" s="829"/>
      <c r="AN263" s="830"/>
      <c r="AO263" s="827"/>
      <c r="AP263" s="828"/>
      <c r="AQ263" s="444"/>
      <c r="AR263" s="432"/>
      <c r="AS263" s="450"/>
      <c r="AT263" s="451"/>
      <c r="AU263" s="452"/>
      <c r="AV263" s="230"/>
      <c r="AW263" s="866"/>
      <c r="AX263" s="869"/>
      <c r="AY263" s="872"/>
      <c r="AZ263" s="869"/>
      <c r="BA263" s="875"/>
      <c r="BB263" s="878"/>
      <c r="BD263" s="235"/>
      <c r="BE263" s="317">
        <v>0.4</v>
      </c>
      <c r="BF263" s="240" t="str">
        <f t="shared" ref="BF263" si="1256">IF(ISERROR(IF(S260="R.INHERENTE
2","R. INHERENTE",(IF(BA260="R.RESIDUAL
2","R. RESIDUAL"," ")))),"",(IF(S260="R.INHERENTE
2","R. INHERENTE",(IF(BA260="R.RESIDUAL
2","R. RESIDUAL"," ")))))</f>
        <v xml:space="preserve"> </v>
      </c>
      <c r="BG263" s="237" t="str">
        <f t="shared" ref="BG263" si="1257">IF(ISERROR(IF(S260="R.INHERENTE
7","R. INHERENTE",(IF(BA260="R.RESIDUAL
7","R. RESIDUAL"," ")))),"",(IF(S260="R.INHERENTE
7","R. INHERENTE",(IF(BA260="R.RESIDUAL
7","R. RESIDUAL"," ")))))</f>
        <v xml:space="preserve"> </v>
      </c>
      <c r="BH263" s="237" t="str">
        <f t="shared" ref="BH263" si="1258">IF(ISERROR(IF(S260="R.INHERENTE
12","R. INHERENTE",(IF(BA260="R.RESIDUAL
12","R. RESIDUAL"," ")))),"",(IF(S260="R.INHERENTE
12","R. INHERENTE",(IF(BA260="R.RESIDUAL
12","R. RESIDUAL"," ")))))</f>
        <v xml:space="preserve"> </v>
      </c>
      <c r="BI263" s="238" t="str">
        <f t="shared" ref="BI263" si="1259">IF(ISERROR(IF(S260="R.INHERENTE
17","R. INHERENTE",(IF(BA260="R.RESIDUAL
17","R. RESIDUAL"," ")))),"",(IF(S260="R.INHERENTE
17","R. INHERENTE",(IF(BA260="R.RESIDUAL
17","R. RESIDUAL"," ")))))</f>
        <v xml:space="preserve"> </v>
      </c>
      <c r="BJ263" s="239" t="str">
        <f t="shared" ref="BJ263" si="1260">IF(ISERROR(IF(S260="R.INHERENTE
22","R. INHERENTE",(IF(BA260="R.RESIDUAL
22","R. RESIDUAL"," ")))),"",(IF(S260="R.INHERENTE
22","R. INHERENTE",(IF(BA260="R.RESIDUAL
22","R. RESIDUAL"," ")))))</f>
        <v xml:space="preserve"> </v>
      </c>
      <c r="BK263" s="234"/>
      <c r="BL263" s="848"/>
      <c r="BM263" s="882"/>
      <c r="BN263" s="882"/>
      <c r="BO263" s="882"/>
      <c r="BP263" s="851"/>
      <c r="BQ263" s="845"/>
      <c r="BR263" s="314"/>
      <c r="BS263" s="921"/>
      <c r="BT263" s="882"/>
      <c r="BU263" s="924"/>
      <c r="BV263" s="229"/>
      <c r="BW263" s="1767"/>
      <c r="BX263" s="1768"/>
      <c r="BY263" s="1769"/>
      <c r="BZ263" s="820"/>
      <c r="CA263" s="820"/>
      <c r="CB263" s="820"/>
      <c r="CC263" s="820"/>
      <c r="CD263" s="820"/>
      <c r="CE263" s="820"/>
      <c r="CF263" s="820"/>
      <c r="CG263" s="820"/>
      <c r="CH263" s="820"/>
      <c r="CI263" s="820"/>
      <c r="CJ263" s="820"/>
      <c r="CK263" s="820"/>
      <c r="CL263" s="820"/>
      <c r="CM263" s="820"/>
      <c r="CN263" s="820"/>
      <c r="CO263" s="820"/>
      <c r="CP263" s="820"/>
      <c r="CQ263" s="1774"/>
      <c r="CR263" s="249"/>
      <c r="CS263" s="1767"/>
      <c r="CT263" s="1768"/>
      <c r="CU263" s="1769"/>
      <c r="CV263" s="1010"/>
      <c r="CW263" s="960"/>
      <c r="CX263" s="959"/>
      <c r="CY263" s="960"/>
      <c r="CZ263" s="959"/>
      <c r="DA263" s="1010"/>
      <c r="DB263" s="1010"/>
      <c r="DC263" s="1010"/>
      <c r="DD263" s="1010"/>
      <c r="DE263" s="1010"/>
      <c r="DF263" s="1010"/>
      <c r="DG263" s="1010"/>
      <c r="DH263" s="1010"/>
      <c r="DI263" s="1010"/>
      <c r="DJ263" s="1010"/>
      <c r="DK263" s="1010"/>
      <c r="DL263" s="1010"/>
      <c r="DM263" s="1010"/>
      <c r="DN263" s="1010"/>
      <c r="DO263" s="1010"/>
      <c r="DP263" s="1010"/>
      <c r="DQ263" s="1774"/>
      <c r="DR263" s="246"/>
      <c r="DS263" s="420"/>
      <c r="DT263" s="421"/>
      <c r="DU263" s="421"/>
      <c r="DV263" s="422"/>
    </row>
    <row r="264" spans="2:126" ht="48.75" customHeight="1" thickBot="1" x14ac:dyDescent="0.3">
      <c r="B264" s="1291"/>
      <c r="C264" s="891"/>
      <c r="D264" s="894"/>
      <c r="E264" s="897"/>
      <c r="F264" s="897"/>
      <c r="G264" s="897"/>
      <c r="H264" s="897"/>
      <c r="I264" s="435"/>
      <c r="J264" s="905"/>
      <c r="K264" s="897"/>
      <c r="L264" s="909"/>
      <c r="M264" s="228"/>
      <c r="N264" s="912"/>
      <c r="O264" s="897"/>
      <c r="P264" s="897"/>
      <c r="Q264" s="897"/>
      <c r="R264" s="897"/>
      <c r="S264" s="909"/>
      <c r="T264" s="228"/>
      <c r="U264" s="441"/>
      <c r="V264" s="442"/>
      <c r="W264" s="442"/>
      <c r="X264" s="831"/>
      <c r="Y264" s="832"/>
      <c r="Z264" s="831"/>
      <c r="AA264" s="832"/>
      <c r="AB264" s="831"/>
      <c r="AC264" s="832"/>
      <c r="AD264" s="831"/>
      <c r="AE264" s="832"/>
      <c r="AF264" s="831"/>
      <c r="AG264" s="832"/>
      <c r="AH264" s="331">
        <f t="shared" si="1233"/>
        <v>0</v>
      </c>
      <c r="AI264" s="324"/>
      <c r="AJ264" s="325"/>
      <c r="AK264" s="885"/>
      <c r="AL264" s="886"/>
      <c r="AM264" s="887"/>
      <c r="AN264" s="888"/>
      <c r="AO264" s="885"/>
      <c r="AP264" s="886"/>
      <c r="AQ264" s="445"/>
      <c r="AR264" s="472"/>
      <c r="AS264" s="453"/>
      <c r="AT264" s="454"/>
      <c r="AU264" s="455"/>
      <c r="AV264" s="230"/>
      <c r="AW264" s="867"/>
      <c r="AX264" s="870"/>
      <c r="AY264" s="873"/>
      <c r="AZ264" s="870"/>
      <c r="BA264" s="876"/>
      <c r="BB264" s="879"/>
      <c r="BD264" s="235"/>
      <c r="BE264" s="318">
        <v>0.2</v>
      </c>
      <c r="BF264" s="241" t="str">
        <f t="shared" ref="BF264" si="1261">IF(ISERROR(IF(S260="R.INHERENTE
1","R. INHERENTE",(IF(BA260="R.RESIDUAL
1","R. RESIDUAL"," ")))),"",(IF(S260="R.INHERENTE
1","R. INHERENTE",(IF(BA260="R.RESIDUAL
1","R. RESIDUAL"," ")))))</f>
        <v xml:space="preserve"> </v>
      </c>
      <c r="BG264" s="242" t="str">
        <f t="shared" ref="BG264" si="1262">IF(ISERROR(IF(S260="R.INHERENTE
6","R. INHERENTE",(IF(BA260="R.RESIDUAL
6","R. RESIDUAL"," ")))),"",(IF(S260="R.INHERENTE
6","R. INHERENTE",(IF(BA260="R.RESIDUAL
6","R. RESIDUAL"," ")))))</f>
        <v xml:space="preserve"> </v>
      </c>
      <c r="BH264" s="243" t="str">
        <f t="shared" ref="BH264" si="1263">IF(ISERROR(IF(S260="R.INHERENTE
11","R. INHERENTE",(IF(BA260="R.RESIDUAL
11","R. RESIDUAL"," ")))),"",(IF(S260="R.INHERENTE
11","R. INHERENTE",(IF(BA260="R.RESIDUAL
11","R. RESIDUAL"," ")))))</f>
        <v xml:space="preserve"> </v>
      </c>
      <c r="BI264" s="244" t="str">
        <f t="shared" ref="BI264" si="1264">IF(ISERROR(IF(S260="R.INHERENTE
16","R. INHERENTE",(IF(BA260="R.RESIDUAL
16","R. RESIDUAL"," ")))),"",(IF(S260="R.INHERENTE
16","R. INHERENTE",(IF(BA260="R.RESIDUAL
16","R. RESIDUAL"," ")))))</f>
        <v xml:space="preserve"> </v>
      </c>
      <c r="BJ264" s="245" t="str">
        <f t="shared" ref="BJ264" si="1265">IF(ISERROR(IF(S260="R.INHERENTE
21","R. INHERENTE",(IF(BA260="R.RESIDUAL
21","R. RESIDUAL"," ")))),"",(IF(S260="R.INHERENTE
21","R. INHERENTE",(IF(BA260="R.RESIDUAL
21","R. RESIDUAL"," ")))))</f>
        <v xml:space="preserve"> </v>
      </c>
      <c r="BK264" s="234"/>
      <c r="BL264" s="849"/>
      <c r="BM264" s="883"/>
      <c r="BN264" s="883"/>
      <c r="BO264" s="883"/>
      <c r="BP264" s="852"/>
      <c r="BQ264" s="846"/>
      <c r="BR264" s="314"/>
      <c r="BS264" s="922"/>
      <c r="BT264" s="883"/>
      <c r="BU264" s="925"/>
      <c r="BV264" s="229"/>
      <c r="BW264" s="1770"/>
      <c r="BX264" s="1771"/>
      <c r="BY264" s="1772"/>
      <c r="BZ264" s="834"/>
      <c r="CA264" s="834"/>
      <c r="CB264" s="834"/>
      <c r="CC264" s="834"/>
      <c r="CD264" s="834"/>
      <c r="CE264" s="834"/>
      <c r="CF264" s="834"/>
      <c r="CG264" s="834"/>
      <c r="CH264" s="834"/>
      <c r="CI264" s="834"/>
      <c r="CJ264" s="834"/>
      <c r="CK264" s="834"/>
      <c r="CL264" s="834"/>
      <c r="CM264" s="834"/>
      <c r="CN264" s="834"/>
      <c r="CO264" s="834"/>
      <c r="CP264" s="834"/>
      <c r="CQ264" s="1775"/>
      <c r="CR264" s="249"/>
      <c r="CS264" s="1770"/>
      <c r="CT264" s="1771"/>
      <c r="CU264" s="1772"/>
      <c r="CV264" s="1783"/>
      <c r="CW264" s="1784"/>
      <c r="CX264" s="1785"/>
      <c r="CY264" s="1784"/>
      <c r="CZ264" s="1785"/>
      <c r="DA264" s="1783"/>
      <c r="DB264" s="1783"/>
      <c r="DC264" s="1783"/>
      <c r="DD264" s="1783"/>
      <c r="DE264" s="1783"/>
      <c r="DF264" s="1783"/>
      <c r="DG264" s="1783"/>
      <c r="DH264" s="1783"/>
      <c r="DI264" s="1783"/>
      <c r="DJ264" s="1783"/>
      <c r="DK264" s="1783"/>
      <c r="DL264" s="1783"/>
      <c r="DM264" s="1783"/>
      <c r="DN264" s="1783"/>
      <c r="DO264" s="1783"/>
      <c r="DP264" s="1783"/>
      <c r="DQ264" s="1775"/>
      <c r="DR264" s="246"/>
      <c r="DS264" s="423"/>
      <c r="DT264" s="424"/>
      <c r="DU264" s="424"/>
      <c r="DV264" s="425"/>
    </row>
    <row r="265" spans="2:126" ht="18" customHeight="1" thickBot="1" x14ac:dyDescent="0.3">
      <c r="BF265" s="328">
        <v>0.2</v>
      </c>
      <c r="BG265" s="329">
        <v>0.4</v>
      </c>
      <c r="BH265" s="329">
        <v>0.60000000000000009</v>
      </c>
      <c r="BI265" s="329">
        <v>0.8</v>
      </c>
      <c r="BJ265" s="329">
        <v>1</v>
      </c>
    </row>
    <row r="266" spans="2:126" ht="48.75" customHeight="1" x14ac:dyDescent="0.25">
      <c r="B266" s="1289" t="s">
        <v>1841</v>
      </c>
      <c r="C266" s="889">
        <v>43</v>
      </c>
      <c r="D266" s="892" t="s">
        <v>951</v>
      </c>
      <c r="E266" s="895" t="s">
        <v>971</v>
      </c>
      <c r="F266" s="898" t="s">
        <v>987</v>
      </c>
      <c r="G266" s="899" t="s">
        <v>1065</v>
      </c>
      <c r="H266" s="930" t="s">
        <v>1535</v>
      </c>
      <c r="I266" s="433" t="s">
        <v>1536</v>
      </c>
      <c r="J266" s="903" t="str">
        <f>IF(G266="","",(CONCATENATE("Posibilidad de afectación ",G266," ",H266," ",I266," ",I267," ",I268," ",I269," ",I270)))</f>
        <v xml:space="preserve">Posibilidad de afectación económica y reputacional por la generación de glosas de las actividades del plan de intervenciones colectivas en sus 4 líneas transversales y cada uno de los 5 entornos, debido a la idoneidad  del talento humano en sus competencias,  calidad del dato registrado en el instrumento del lineamiento y asignación, seguimiento, ,cumplimiento y soportes de metas a cargo.  </v>
      </c>
      <c r="K266" s="906" t="s">
        <v>268</v>
      </c>
      <c r="L266" s="907" t="s">
        <v>770</v>
      </c>
      <c r="M266" s="228"/>
      <c r="N266" s="910" t="s">
        <v>614</v>
      </c>
      <c r="O266" s="913">
        <f>IF(ISERROR(VLOOKUP($N266,Listas!$E$20:$F$24,2,FALSE)),"",(VLOOKUP($N266,Listas!$E$20:$F$24,2,FALSE)))</f>
        <v>1</v>
      </c>
      <c r="P266" s="914" t="str">
        <f>IF(ISERROR(VLOOKUP($O266,Listas!$E$3:$F$7,2,FALSE)),"",(VLOOKUP($O266,Listas!$E$3:$F$7,2,FALSE)))</f>
        <v xml:space="preserve">MUY ALTA </v>
      </c>
      <c r="Q266" s="915" t="s">
        <v>572</v>
      </c>
      <c r="R266" s="914">
        <f>IF(ISERROR(VLOOKUP($Q266,Listas!$E$28:$F$35,2,FALSE)),"",(VLOOKUP($Q266,Listas!$E$28:$F$35,2,FALSE)))</f>
        <v>0.8</v>
      </c>
      <c r="S266" s="916" t="str">
        <f t="shared" ref="S266" si="1266">IF(O266="","",(CONCATENATE("R.INHERENTE
",(IF(AND($O266=0.2,$R266=0.2),1,(IF(AND($O266=0.2,$R266=0.4),6,(IF(AND($O266=0.2,$R266=0.6),11,(IF(AND($O266=0.2,$R266=0.8),16,(IF(AND($O266=0.2,$R266=1),21,(IF(AND($O266=0.4,$R266=0.2),2,(IF(AND($O266=0.4,$R266=0.4),7,(IF(AND($O266=0.4,$R266=0.6),12,(IF(AND($O266=0.4,$R266=0.8),17,(IF(AND($O266=0.4,$R266=1),22,(IF(AND($O266=0.6,$R266=0.2),3,(IF(AND($O266=0.6,$R266=0.4),8,(IF(AND($O266=0.6,$R266=0.6),13,(IF(AND($O266=0.6,$R266=0.8),18,(IF(AND($O266=0.6,$R266=1),23,(IF(AND($O266=0.8,$R266=0.2),4,(IF(AND($O266=0.8,$R266=0.4),9,(IF(AND($O266=0.8,$R266=0.6),14,(IF(AND($O266=0.8,$R266=0.8),19,(IF(AND($O266=0.8,$R266=1),24,(IF(AND($O266=1,$R266=0.2),5,(IF(AND($O266=1,$R266=0.4),10,(IF(AND($O266=1,$R266=0.6),15,(IF(AND($O266=1,$R266=0.8),20,(IF(AND($O266=1,$R266=1),25,"")))))))))))))))))))))))))))))))))))))))))))))))))))))</f>
        <v>R.INHERENTE
20</v>
      </c>
      <c r="T266" s="228">
        <f>+VLOOKUP($S266,Listas!$D$112:$E$136,2,FALSE)</f>
        <v>20</v>
      </c>
      <c r="U266" s="476" t="s">
        <v>1539</v>
      </c>
      <c r="V266" s="437" t="s">
        <v>702</v>
      </c>
      <c r="W266" s="437"/>
      <c r="X266" s="859">
        <v>25</v>
      </c>
      <c r="Y266" s="860"/>
      <c r="Z266" s="859"/>
      <c r="AA266" s="860"/>
      <c r="AB266" s="859"/>
      <c r="AC266" s="860"/>
      <c r="AD266" s="859"/>
      <c r="AE266" s="860"/>
      <c r="AF266" s="859">
        <v>15</v>
      </c>
      <c r="AG266" s="860"/>
      <c r="AH266" s="348">
        <f t="shared" ref="AH266:AH270" si="1267">X266+Z266+AB266+AD266+AF266</f>
        <v>40</v>
      </c>
      <c r="AI266" s="326">
        <v>0.6</v>
      </c>
      <c r="AJ266" s="327"/>
      <c r="AK266" s="926" t="s">
        <v>189</v>
      </c>
      <c r="AL266" s="926"/>
      <c r="AM266" s="898" t="s">
        <v>563</v>
      </c>
      <c r="AN266" s="898"/>
      <c r="AO266" s="926" t="s">
        <v>189</v>
      </c>
      <c r="AP266" s="926"/>
      <c r="AQ266" s="443" t="s">
        <v>1542</v>
      </c>
      <c r="AR266" s="431" t="s">
        <v>587</v>
      </c>
      <c r="AS266" s="447" t="s">
        <v>1545</v>
      </c>
      <c r="AT266" s="448" t="s">
        <v>1546</v>
      </c>
      <c r="AU266" s="449" t="s">
        <v>1547</v>
      </c>
      <c r="AV266" s="248">
        <f t="shared" ref="AV266" si="1268">+(IF(AND($AW266&gt;0,$AW266&lt;=0.2),0.2,(IF(AND($AW266&gt;0.2,$AW266&lt;=0.4),0.4,(IF(AND($AW266&gt;0.4,$AW266&lt;=0.6),0.6,(IF(AND($AW266&gt;0.6,$AW266&lt;=0.8),0.8,(IF($AW266&gt;0.8,1,""))))))))))</f>
        <v>0.4</v>
      </c>
      <c r="AW266" s="865">
        <f t="shared" ref="AW266" si="1269">+MIN(AI266:AI270)</f>
        <v>0.255</v>
      </c>
      <c r="AX266" s="868" t="str">
        <f t="shared" ref="AX266" si="1270">+(IF($AV266=0.2,"MUY BAJA",(IF($AV266=0.4,"BAJA",(IF($AV266=0.6,"MEDIA",(IF($AV266=0.8,"ALTA",(IF($AV266=1,"MUY ALTA",""))))))))))</f>
        <v>BAJA</v>
      </c>
      <c r="AY266" s="871">
        <f t="shared" ref="AY266" si="1271">+MIN(AJ266:AJ270)</f>
        <v>0.8</v>
      </c>
      <c r="AZ266" s="868" t="str">
        <f t="shared" ref="AZ266" si="1272">+(IF($BC266=0.2,"MUY BAJA",(IF($BC266=0.4,"BAJA",(IF($BC266=0.6,"MEDIA",(IF($BC266=0.8,"ALTA",(IF($BC266=1,"MUY ALTA",""))))))))))</f>
        <v>ALTA</v>
      </c>
      <c r="BA266" s="874" t="str">
        <f t="shared" ref="BA266" si="1273">IF($AV266="","",(CONCATENATE("R.RESIDUAL
",(IF(AND($AV266=0.2,$BC266=0.2),1,(IF(AND($AV266=0.2,$BC266=0.4),6,(IF(AND($AV266=0.2,$BC266=0.6),11,(IF(AND($AV266=0.2,$BC266=0.8),16,(IF(AND($AV266=0.2,$BC266=1),21,(IF(AND($AV266=0.4,$BC266=0.2),2,(IF(AND($AV266=0.4,$BC266=0.4),7,(IF(AND($AV266=0.4,$BC266=0.6),12,(IF(AND($AV266=0.4,$BC266=0.8),17,(IF(AND($AV266=0.4,$BC266=1),22,(IF(AND($AV266=0.6,$BC266=0.2),3,(IF(AND($AV266=0.6,$BC266=0.4),8,(IF(AND($AV266=0.6,$BC266=0.6),13,(IF(AND($AV266=0.6,$BC266=0.8),18,(IF(AND($AV266=0.6,$BC266=1),23,(IF(AND($AV266=0.8,$BC266=0.2),4,(IF(AND($AV266=0.8,$BC266=0.4),9,(IF(AND($AV266=0.8,$BC266=0.6),14,(IF(AND($AV266=0.8,$BC266=0.8),19,(IF(AND($AV266=0.8,$BC266=1),24,(IF(AND($AV266=1,$BC266=0.2),5,(IF(AND($AV266=1,$BC266=0.4),10,(IF(AND($AV266=1,$BC266=0.6),15,(IF(AND($AV266=1,$BC266=0.8),20,(IF(AND($AV266=1,$BC266=1),25,"")))))))))))))))))))))))))))))))))))))))))))))))))))))</f>
        <v>R.RESIDUAL
17</v>
      </c>
      <c r="BB266" s="877" t="s">
        <v>703</v>
      </c>
      <c r="BC266" s="248">
        <f t="shared" ref="BC266" si="1274">+(IF(AND($AY266&gt;0,$AY266&lt;=0.2),0.2,(IF(AND($AY266&gt;0.2,$AY266&lt;=0.4),0.4,(IF(AND($AY266&gt;0.4,$AY266&lt;=0.6),0.6,(IF(AND($AY266&gt;0.6,$AY266&lt;=0.8),0.8,(IF($AY266&gt;0.8,1,""))))))))))</f>
        <v>0.8</v>
      </c>
      <c r="BD266" s="230">
        <f>+VLOOKUP($BA266,Listas!$F$112:$G$136,2,FALSE)</f>
        <v>17</v>
      </c>
      <c r="BE266" s="317">
        <v>1</v>
      </c>
      <c r="BF266" s="231" t="str">
        <f t="shared" ref="BF266" si="1275">IF(ISERROR(IF(S266="R.INHERENTE
5","R. INHERENTE",(IF(BA266="R.RESIDUAL
5","R. RESIDUAL"," ")))),"",(IF(S266="R.INHERENTE
5","R. INHERENTE",(IF(BA266="R.RESIDUAL
5","R. RESIDUAL"," ")))))</f>
        <v xml:space="preserve"> </v>
      </c>
      <c r="BG266" s="232" t="str">
        <f t="shared" ref="BG266" si="1276">IF(ISERROR(IF(S266="R.INHERENTE
10","R. INHERENTE",(IF(BA266="R.RESIDUAL
10","R. RESIDUAL"," ")))),"",(IF(S266="R.INHERENTE
10","R. INHERENTE",(IF(BA266="R.RESIDUAL
10","R. RESIDUAL"," ")))))</f>
        <v xml:space="preserve"> </v>
      </c>
      <c r="BH266" s="232" t="str">
        <f t="shared" ref="BH266" si="1277">IF(ISERROR(IF(S266="R.INHERENTE
15","R. INHERENTE",(IF(BA266="R.RESIDUAL
15","R. RESIDUAL"," ")))),"",(IF(S266="R.INHERENTE
15","R. INHERENTE",(IF(BA266="R.RESIDUAL
15","R. RESIDUAL"," ")))))</f>
        <v xml:space="preserve"> </v>
      </c>
      <c r="BI266" s="232" t="str">
        <f t="shared" ref="BI266" si="1278">IF(ISERROR(IF(S266="R.INHERENTE
20","R. INHERENTE",(IF(BA266="R.RESIDUAL
20","R. RESIDUAL"," ")))),"",(IF(S266="R.INHERENTE
20","R. INHERENTE",(IF(BA266="R.RESIDUAL
20","R. RESIDUAL"," ")))))</f>
        <v>R. INHERENTE</v>
      </c>
      <c r="BJ266" s="233" t="str">
        <f t="shared" ref="BJ266" si="1279">IF(ISERROR(IF(S266="R.INHERENTE
25","R. INHERENTE",(IF(BA266="R.RESIDUAL
25","R. RESIDUAL"," ")))),"",(IF(S266="R.INHERENTE
25","R. INHERENTE",(IF(BA266="R.RESIDUAL
25","R. RESIDUAL"," ")))))</f>
        <v xml:space="preserve"> </v>
      </c>
      <c r="BK266" s="234"/>
      <c r="BL266" s="847" t="s">
        <v>1548</v>
      </c>
      <c r="BM266" s="850" t="s">
        <v>1549</v>
      </c>
      <c r="BN266" s="881">
        <v>45046</v>
      </c>
      <c r="BO266" s="881">
        <v>45290</v>
      </c>
      <c r="BP266" s="884" t="s">
        <v>587</v>
      </c>
      <c r="BQ266" s="844" t="s">
        <v>648</v>
      </c>
      <c r="BR266" s="314"/>
      <c r="BS266" s="920" t="s">
        <v>2287</v>
      </c>
      <c r="BT266" s="850" t="s">
        <v>1549</v>
      </c>
      <c r="BU266" s="923" t="s">
        <v>1551</v>
      </c>
      <c r="BV266" s="229"/>
      <c r="BW266" s="1764" t="s">
        <v>2325</v>
      </c>
      <c r="BX266" s="1765" t="s">
        <v>2326</v>
      </c>
      <c r="BY266" s="1766" t="s">
        <v>2327</v>
      </c>
      <c r="BZ266" s="833"/>
      <c r="CA266" s="833" t="s">
        <v>189</v>
      </c>
      <c r="CB266" s="833" t="s">
        <v>189</v>
      </c>
      <c r="CC266" s="833" t="s">
        <v>189</v>
      </c>
      <c r="CD266" s="833"/>
      <c r="CE266" s="833" t="s">
        <v>189</v>
      </c>
      <c r="CF266" s="833" t="s">
        <v>189</v>
      </c>
      <c r="CG266" s="833" t="s">
        <v>189</v>
      </c>
      <c r="CH266" s="833"/>
      <c r="CI266" s="833" t="s">
        <v>39</v>
      </c>
      <c r="CJ266" s="833" t="s">
        <v>39</v>
      </c>
      <c r="CK266" s="833" t="s">
        <v>39</v>
      </c>
      <c r="CL266" s="833"/>
      <c r="CM266" s="833" t="s">
        <v>189</v>
      </c>
      <c r="CN266" s="833" t="s">
        <v>189</v>
      </c>
      <c r="CO266" s="833" t="s">
        <v>189</v>
      </c>
      <c r="CP266" s="833"/>
      <c r="CQ266" s="1773" t="s">
        <v>2332</v>
      </c>
      <c r="CR266" s="249"/>
      <c r="CS266" s="1764" t="s">
        <v>2325</v>
      </c>
      <c r="CT266" s="1765" t="s">
        <v>2326</v>
      </c>
      <c r="CU266" s="1766" t="s">
        <v>2327</v>
      </c>
      <c r="CV266" s="1780"/>
      <c r="CW266" s="1781" t="s">
        <v>39</v>
      </c>
      <c r="CX266" s="1782"/>
      <c r="CY266" s="1781"/>
      <c r="CZ266" s="1782"/>
      <c r="DA266" s="1780" t="s">
        <v>189</v>
      </c>
      <c r="DB266" s="1780" t="s">
        <v>189</v>
      </c>
      <c r="DC266" s="1780" t="s">
        <v>189</v>
      </c>
      <c r="DD266" s="1780"/>
      <c r="DE266" s="1780" t="s">
        <v>189</v>
      </c>
      <c r="DF266" s="1780" t="s">
        <v>189</v>
      </c>
      <c r="DG266" s="1780" t="s">
        <v>189</v>
      </c>
      <c r="DH266" s="1780"/>
      <c r="DI266" s="1780" t="s">
        <v>39</v>
      </c>
      <c r="DJ266" s="1780" t="s">
        <v>39</v>
      </c>
      <c r="DK266" s="1780" t="s">
        <v>39</v>
      </c>
      <c r="DL266" s="1780"/>
      <c r="DM266" s="1780" t="s">
        <v>189</v>
      </c>
      <c r="DN266" s="1780" t="s">
        <v>189</v>
      </c>
      <c r="DO266" s="1780" t="s">
        <v>189</v>
      </c>
      <c r="DP266" s="1780"/>
      <c r="DQ266" s="1773" t="s">
        <v>2333</v>
      </c>
      <c r="DR266" s="246"/>
      <c r="DS266" s="417"/>
      <c r="DT266" s="418"/>
      <c r="DU266" s="418"/>
      <c r="DV266" s="419"/>
    </row>
    <row r="267" spans="2:126" ht="48.75" customHeight="1" x14ac:dyDescent="0.25">
      <c r="B267" s="1290"/>
      <c r="C267" s="890"/>
      <c r="D267" s="893"/>
      <c r="E267" s="896"/>
      <c r="F267" s="896"/>
      <c r="G267" s="896"/>
      <c r="H267" s="896"/>
      <c r="I267" s="434" t="s">
        <v>1537</v>
      </c>
      <c r="J267" s="904"/>
      <c r="K267" s="896"/>
      <c r="L267" s="908"/>
      <c r="M267" s="228"/>
      <c r="N267" s="911"/>
      <c r="O267" s="896"/>
      <c r="P267" s="896"/>
      <c r="Q267" s="896"/>
      <c r="R267" s="896"/>
      <c r="S267" s="908"/>
      <c r="T267" s="228"/>
      <c r="U267" s="477" t="s">
        <v>1540</v>
      </c>
      <c r="V267" s="439" t="s">
        <v>702</v>
      </c>
      <c r="W267" s="439"/>
      <c r="X267" s="825"/>
      <c r="Y267" s="826"/>
      <c r="Z267" s="825">
        <v>15</v>
      </c>
      <c r="AA267" s="826"/>
      <c r="AB267" s="825"/>
      <c r="AC267" s="826"/>
      <c r="AD267" s="825"/>
      <c r="AE267" s="826"/>
      <c r="AF267" s="825">
        <v>15</v>
      </c>
      <c r="AG267" s="826"/>
      <c r="AH267" s="330">
        <f t="shared" si="1267"/>
        <v>30</v>
      </c>
      <c r="AI267" s="322">
        <v>0.42</v>
      </c>
      <c r="AJ267" s="323"/>
      <c r="AK267" s="827" t="s">
        <v>189</v>
      </c>
      <c r="AL267" s="828"/>
      <c r="AM267" s="829" t="s">
        <v>563</v>
      </c>
      <c r="AN267" s="830"/>
      <c r="AO267" s="827" t="s">
        <v>189</v>
      </c>
      <c r="AP267" s="828"/>
      <c r="AQ267" s="444" t="s">
        <v>1543</v>
      </c>
      <c r="AR267" s="432" t="s">
        <v>587</v>
      </c>
      <c r="AS267" s="450" t="s">
        <v>1566</v>
      </c>
      <c r="AT267" s="451" t="s">
        <v>1546</v>
      </c>
      <c r="AU267" s="452" t="s">
        <v>1547</v>
      </c>
      <c r="AV267" s="230"/>
      <c r="AW267" s="866"/>
      <c r="AX267" s="869"/>
      <c r="AY267" s="872"/>
      <c r="AZ267" s="869"/>
      <c r="BA267" s="875"/>
      <c r="BB267" s="878"/>
      <c r="BD267" s="235"/>
      <c r="BE267" s="317">
        <v>0.8</v>
      </c>
      <c r="BF267" s="236" t="str">
        <f t="shared" ref="BF267" si="1280">IF(ISERROR(IF(S266="R.INHERENTE
4","R. INHERENTE",(IF(BA266="R.RESIDUAL
4","R. RESIDUAL"," ")))),"",(IF(S266="R.INHERENTE
4","R. INHERENTE",(IF(BA266="R.RESIDUAL
4","R. RESIDUAL"," ")))))</f>
        <v xml:space="preserve"> </v>
      </c>
      <c r="BG267" s="237" t="str">
        <f t="shared" ref="BG267" si="1281">IF(ISERROR(IF(S266="R.INHERENTE
9","R. INHERENTE",(IF(BA266="R.RESIDUAL
9","R. RESIDUAL"," ")))),"",(IF(S266="R.INHERENTE
9","R. INHERENTE",(IF(BA266="R.RESIDUAL
9","R. RESIDUAL"," ")))))</f>
        <v xml:space="preserve"> </v>
      </c>
      <c r="BH267" s="238" t="str">
        <f t="shared" ref="BH267" si="1282">IF(ISERROR(IF(S266="R.INHERENTE
14","R. INHERENTE",(IF(BA266="R.RESIDUAL
14","R. RESIDUAL"," ")))),"",(IF(S266="R.INHERENTE
14","R. INHERENTE",(IF(BA266="R.RESIDUAL
14","R. RESIDUAL"," ")))))</f>
        <v xml:space="preserve"> </v>
      </c>
      <c r="BI267" s="238" t="str">
        <f t="shared" ref="BI267" si="1283">IF(ISERROR(IF(S266="R.INHERENTE
19","R. INHERENTE",(IF(BA266="R.RESIDUAL
19","R. RESIDUAL"," ")))),"",(IF(S266="R.INHERENTE
19","R. INHERENTE",(IF(BA266="R.RESIDUAL
19","R. RESIDUAL"," ")))))</f>
        <v xml:space="preserve"> </v>
      </c>
      <c r="BJ267" s="239" t="str">
        <f t="shared" ref="BJ267" si="1284">IF(ISERROR(IF(S266="R.INHERENTE
24","R. INHERENTE",(IF(BA266="R.RESIDUAL
24","R. RESIDUAL"," ")))),"",(IF(S266="R.INHERENTE
24","R. INHERENTE",(IF(BA266="R.RESIDUAL
24","R. RESIDUAL"," ")))))</f>
        <v xml:space="preserve"> </v>
      </c>
      <c r="BK267" s="234"/>
      <c r="BL267" s="848"/>
      <c r="BM267" s="882"/>
      <c r="BN267" s="882"/>
      <c r="BO267" s="882"/>
      <c r="BP267" s="851"/>
      <c r="BQ267" s="845"/>
      <c r="BR267" s="314"/>
      <c r="BS267" s="921"/>
      <c r="BT267" s="882"/>
      <c r="BU267" s="924"/>
      <c r="BV267" s="229"/>
      <c r="BW267" s="1767"/>
      <c r="BX267" s="1768"/>
      <c r="BY267" s="1769"/>
      <c r="BZ267" s="820"/>
      <c r="CA267" s="820"/>
      <c r="CB267" s="820"/>
      <c r="CC267" s="820"/>
      <c r="CD267" s="820"/>
      <c r="CE267" s="820"/>
      <c r="CF267" s="820"/>
      <c r="CG267" s="820"/>
      <c r="CH267" s="820"/>
      <c r="CI267" s="820"/>
      <c r="CJ267" s="820"/>
      <c r="CK267" s="820"/>
      <c r="CL267" s="820"/>
      <c r="CM267" s="820"/>
      <c r="CN267" s="820"/>
      <c r="CO267" s="820"/>
      <c r="CP267" s="820"/>
      <c r="CQ267" s="1774"/>
      <c r="CR267" s="249"/>
      <c r="CS267" s="1767"/>
      <c r="CT267" s="1768"/>
      <c r="CU267" s="1769"/>
      <c r="CV267" s="1010"/>
      <c r="CW267" s="960"/>
      <c r="CX267" s="959"/>
      <c r="CY267" s="960"/>
      <c r="CZ267" s="959"/>
      <c r="DA267" s="1010"/>
      <c r="DB267" s="1010"/>
      <c r="DC267" s="1010"/>
      <c r="DD267" s="1010"/>
      <c r="DE267" s="1010"/>
      <c r="DF267" s="1010"/>
      <c r="DG267" s="1010"/>
      <c r="DH267" s="1010"/>
      <c r="DI267" s="1010"/>
      <c r="DJ267" s="1010"/>
      <c r="DK267" s="1010"/>
      <c r="DL267" s="1010"/>
      <c r="DM267" s="1010"/>
      <c r="DN267" s="1010"/>
      <c r="DO267" s="1010"/>
      <c r="DP267" s="1010"/>
      <c r="DQ267" s="1774"/>
      <c r="DR267" s="246"/>
      <c r="DS267" s="420"/>
      <c r="DT267" s="421"/>
      <c r="DU267" s="421"/>
      <c r="DV267" s="422"/>
    </row>
    <row r="268" spans="2:126" ht="48.75" customHeight="1" x14ac:dyDescent="0.25">
      <c r="B268" s="1290"/>
      <c r="C268" s="890"/>
      <c r="D268" s="893"/>
      <c r="E268" s="896"/>
      <c r="F268" s="896"/>
      <c r="G268" s="896"/>
      <c r="H268" s="896"/>
      <c r="I268" s="434" t="s">
        <v>1538</v>
      </c>
      <c r="J268" s="904"/>
      <c r="K268" s="896"/>
      <c r="L268" s="908"/>
      <c r="M268" s="228"/>
      <c r="N268" s="911"/>
      <c r="O268" s="896"/>
      <c r="P268" s="896"/>
      <c r="Q268" s="896"/>
      <c r="R268" s="896"/>
      <c r="S268" s="908"/>
      <c r="T268" s="228"/>
      <c r="U268" s="477" t="s">
        <v>1541</v>
      </c>
      <c r="V268" s="439" t="s">
        <v>702</v>
      </c>
      <c r="W268" s="439"/>
      <c r="X268" s="825">
        <v>25</v>
      </c>
      <c r="Y268" s="826"/>
      <c r="Z268" s="825"/>
      <c r="AA268" s="826"/>
      <c r="AB268" s="825"/>
      <c r="AC268" s="826"/>
      <c r="AD268" s="825"/>
      <c r="AE268" s="826"/>
      <c r="AF268" s="825">
        <v>15</v>
      </c>
      <c r="AG268" s="826"/>
      <c r="AH268" s="330">
        <f t="shared" si="1267"/>
        <v>40</v>
      </c>
      <c r="AI268" s="322">
        <v>0.255</v>
      </c>
      <c r="AJ268" s="323"/>
      <c r="AK268" s="827" t="s">
        <v>189</v>
      </c>
      <c r="AL268" s="828"/>
      <c r="AM268" s="829" t="s">
        <v>563</v>
      </c>
      <c r="AN268" s="830"/>
      <c r="AO268" s="827" t="s">
        <v>189</v>
      </c>
      <c r="AP268" s="828"/>
      <c r="AQ268" s="444" t="s">
        <v>1544</v>
      </c>
      <c r="AR268" s="432" t="s">
        <v>588</v>
      </c>
      <c r="AS268" s="450" t="s">
        <v>1571</v>
      </c>
      <c r="AT268" s="451" t="s">
        <v>1546</v>
      </c>
      <c r="AU268" s="452" t="s">
        <v>1547</v>
      </c>
      <c r="AV268" s="230"/>
      <c r="AW268" s="866"/>
      <c r="AX268" s="869"/>
      <c r="AY268" s="872"/>
      <c r="AZ268" s="869"/>
      <c r="BA268" s="875"/>
      <c r="BB268" s="878"/>
      <c r="BD268" s="235"/>
      <c r="BE268" s="317">
        <v>0.60000000000000009</v>
      </c>
      <c r="BF268" s="236" t="str">
        <f t="shared" ref="BF268" si="1285">IF(ISERROR(IF(S266="R.INHERENTE
3","R. INHERENTE",(IF(BA266="R.RESIDUAL
3","R. RESIDUAL"," ")))),"",(IF(S266="R.INHERENTE
3","R. INHERENTE",(IF(BA266="R.RESIDUAL
3","R. RESIDUAL"," ")))))</f>
        <v xml:space="preserve"> </v>
      </c>
      <c r="BG268" s="237" t="str">
        <f t="shared" ref="BG268" si="1286">IF(ISERROR(IF(S266="R.INHERENTE
8","R. INHERENTE",(IF(BA266="R.RESIDUAL
8","R. RESIDUAL"," ")))),"",(IF(S266="R.INHERENTE
8","R. INHERENTE",(IF(BA266="R.RESIDUAL
8","R. RESIDUAL"," ")))))</f>
        <v xml:space="preserve"> </v>
      </c>
      <c r="BH268" s="237" t="str">
        <f t="shared" ref="BH268" si="1287">IF(ISERROR(IF(S266="R.INHERENTE
13","R. INHERENTE",(IF(BA266="R.RESIDUAL
13","R. RESIDUAL"," ")))),"",(IF(S266="R.INHERENTE
13","R. INHERENTE",(IF(BA266="R.RESIDUAL
13","R. RESIDUAL"," ")))))</f>
        <v xml:space="preserve"> </v>
      </c>
      <c r="BI268" s="238" t="str">
        <f t="shared" ref="BI268" si="1288">IF(ISERROR(IF(S266="R.INHERENTE
18","R. INHERENTE",(IF(BA266="R.RESIDUAL
18","R. RESIDUAL"," ")))),"",(IF(S266="R.INHERENTE
18","R. INHERENTE",(IF(BA266="R.RESIDUAL
18","R. RESIDUAL"," ")))))</f>
        <v xml:space="preserve"> </v>
      </c>
      <c r="BJ268" s="239" t="str">
        <f t="shared" ref="BJ268" si="1289">IF(ISERROR(IF(S266="R.INHERENTE
23","R. INHERENTE",(IF(BA266="R.RESIDUAL
23","R. RESIDUAL"," ")))),"",(IF(S266="R.INHERENTE
23","R. INHERENTE",(IF(BA266="R.RESIDUAL
23","R. RESIDUAL"," ")))))</f>
        <v xml:space="preserve"> </v>
      </c>
      <c r="BK268" s="234"/>
      <c r="BL268" s="848"/>
      <c r="BM268" s="882"/>
      <c r="BN268" s="882"/>
      <c r="BO268" s="882"/>
      <c r="BP268" s="851"/>
      <c r="BQ268" s="845"/>
      <c r="BR268" s="314"/>
      <c r="BS268" s="921"/>
      <c r="BT268" s="882"/>
      <c r="BU268" s="924"/>
      <c r="BV268" s="229"/>
      <c r="BW268" s="1767"/>
      <c r="BX268" s="1768"/>
      <c r="BY268" s="1769"/>
      <c r="BZ268" s="820"/>
      <c r="CA268" s="820"/>
      <c r="CB268" s="820"/>
      <c r="CC268" s="820"/>
      <c r="CD268" s="820"/>
      <c r="CE268" s="820"/>
      <c r="CF268" s="820"/>
      <c r="CG268" s="820"/>
      <c r="CH268" s="820"/>
      <c r="CI268" s="820"/>
      <c r="CJ268" s="820"/>
      <c r="CK268" s="820"/>
      <c r="CL268" s="820"/>
      <c r="CM268" s="820"/>
      <c r="CN268" s="820"/>
      <c r="CO268" s="820"/>
      <c r="CP268" s="820"/>
      <c r="CQ268" s="1774"/>
      <c r="CR268" s="249"/>
      <c r="CS268" s="1767"/>
      <c r="CT268" s="1768"/>
      <c r="CU268" s="1769"/>
      <c r="CV268" s="1010"/>
      <c r="CW268" s="960"/>
      <c r="CX268" s="959"/>
      <c r="CY268" s="960"/>
      <c r="CZ268" s="959"/>
      <c r="DA268" s="1010"/>
      <c r="DB268" s="1010"/>
      <c r="DC268" s="1010"/>
      <c r="DD268" s="1010"/>
      <c r="DE268" s="1010"/>
      <c r="DF268" s="1010"/>
      <c r="DG268" s="1010"/>
      <c r="DH268" s="1010"/>
      <c r="DI268" s="1010"/>
      <c r="DJ268" s="1010"/>
      <c r="DK268" s="1010"/>
      <c r="DL268" s="1010"/>
      <c r="DM268" s="1010"/>
      <c r="DN268" s="1010"/>
      <c r="DO268" s="1010"/>
      <c r="DP268" s="1010"/>
      <c r="DQ268" s="1774"/>
      <c r="DR268" s="246"/>
      <c r="DS268" s="420"/>
      <c r="DT268" s="421"/>
      <c r="DU268" s="421"/>
      <c r="DV268" s="422"/>
    </row>
    <row r="269" spans="2:126" ht="48.75" customHeight="1" x14ac:dyDescent="0.25">
      <c r="B269" s="1290"/>
      <c r="C269" s="890"/>
      <c r="D269" s="893"/>
      <c r="E269" s="896"/>
      <c r="F269" s="896"/>
      <c r="G269" s="896"/>
      <c r="H269" s="896"/>
      <c r="I269" s="434"/>
      <c r="J269" s="904"/>
      <c r="K269" s="896"/>
      <c r="L269" s="908"/>
      <c r="M269" s="228"/>
      <c r="N269" s="911"/>
      <c r="O269" s="896"/>
      <c r="P269" s="896"/>
      <c r="Q269" s="896"/>
      <c r="R269" s="896"/>
      <c r="S269" s="908"/>
      <c r="T269" s="228"/>
      <c r="U269" s="440"/>
      <c r="V269" s="439"/>
      <c r="W269" s="439"/>
      <c r="X269" s="825"/>
      <c r="Y269" s="826"/>
      <c r="Z269" s="825"/>
      <c r="AA269" s="826"/>
      <c r="AB269" s="825"/>
      <c r="AC269" s="826"/>
      <c r="AD269" s="825"/>
      <c r="AE269" s="826"/>
      <c r="AF269" s="825"/>
      <c r="AG269" s="826"/>
      <c r="AH269" s="330">
        <f t="shared" si="1267"/>
        <v>0</v>
      </c>
      <c r="AI269" s="322"/>
      <c r="AJ269" s="323">
        <v>0.8</v>
      </c>
      <c r="AK269" s="827"/>
      <c r="AL269" s="828"/>
      <c r="AM269" s="829"/>
      <c r="AN269" s="830"/>
      <c r="AO269" s="827"/>
      <c r="AP269" s="828"/>
      <c r="AQ269" s="444"/>
      <c r="AR269" s="432"/>
      <c r="AS269" s="450"/>
      <c r="AT269" s="451"/>
      <c r="AU269" s="452"/>
      <c r="AV269" s="230"/>
      <c r="AW269" s="866"/>
      <c r="AX269" s="869"/>
      <c r="AY269" s="872"/>
      <c r="AZ269" s="869"/>
      <c r="BA269" s="875"/>
      <c r="BB269" s="878"/>
      <c r="BD269" s="235"/>
      <c r="BE269" s="317">
        <v>0.4</v>
      </c>
      <c r="BF269" s="240" t="str">
        <f t="shared" ref="BF269" si="1290">IF(ISERROR(IF(S266="R.INHERENTE
2","R. INHERENTE",(IF(BA266="R.RESIDUAL
2","R. RESIDUAL"," ")))),"",(IF(S266="R.INHERENTE
2","R. INHERENTE",(IF(BA266="R.RESIDUAL
2","R. RESIDUAL"," ")))))</f>
        <v xml:space="preserve"> </v>
      </c>
      <c r="BG269" s="237" t="str">
        <f t="shared" ref="BG269" si="1291">IF(ISERROR(IF(S266="R.INHERENTE
7","R. INHERENTE",(IF(BA266="R.RESIDUAL
7","R. RESIDUAL"," ")))),"",(IF(S266="R.INHERENTE
7","R. INHERENTE",(IF(BA266="R.RESIDUAL
7","R. RESIDUAL"," ")))))</f>
        <v xml:space="preserve"> </v>
      </c>
      <c r="BH269" s="237" t="str">
        <f t="shared" ref="BH269" si="1292">IF(ISERROR(IF(S266="R.INHERENTE
12","R. INHERENTE",(IF(BA266="R.RESIDUAL
12","R. RESIDUAL"," ")))),"",(IF(S266="R.INHERENTE
12","R. INHERENTE",(IF(BA266="R.RESIDUAL
12","R. RESIDUAL"," ")))))</f>
        <v xml:space="preserve"> </v>
      </c>
      <c r="BI269" s="238" t="str">
        <f t="shared" ref="BI269" si="1293">IF(ISERROR(IF(S266="R.INHERENTE
17","R. INHERENTE",(IF(BA266="R.RESIDUAL
17","R. RESIDUAL"," ")))),"",(IF(S266="R.INHERENTE
17","R. INHERENTE",(IF(BA266="R.RESIDUAL
17","R. RESIDUAL"," ")))))</f>
        <v>R. RESIDUAL</v>
      </c>
      <c r="BJ269" s="239" t="str">
        <f t="shared" ref="BJ269" si="1294">IF(ISERROR(IF(S266="R.INHERENTE
22","R. INHERENTE",(IF(BA266="R.RESIDUAL
22","R. RESIDUAL"," ")))),"",(IF(S266="R.INHERENTE
22","R. INHERENTE",(IF(BA266="R.RESIDUAL
22","R. RESIDUAL"," ")))))</f>
        <v xml:space="preserve"> </v>
      </c>
      <c r="BK269" s="234"/>
      <c r="BL269" s="848"/>
      <c r="BM269" s="882"/>
      <c r="BN269" s="882"/>
      <c r="BO269" s="882"/>
      <c r="BP269" s="851"/>
      <c r="BQ269" s="845"/>
      <c r="BR269" s="314"/>
      <c r="BS269" s="921"/>
      <c r="BT269" s="882"/>
      <c r="BU269" s="924"/>
      <c r="BV269" s="229"/>
      <c r="BW269" s="1767"/>
      <c r="BX269" s="1768"/>
      <c r="BY269" s="1769"/>
      <c r="BZ269" s="820"/>
      <c r="CA269" s="820"/>
      <c r="CB269" s="820"/>
      <c r="CC269" s="820"/>
      <c r="CD269" s="820"/>
      <c r="CE269" s="820"/>
      <c r="CF269" s="820"/>
      <c r="CG269" s="820"/>
      <c r="CH269" s="820"/>
      <c r="CI269" s="820"/>
      <c r="CJ269" s="820"/>
      <c r="CK269" s="820"/>
      <c r="CL269" s="820"/>
      <c r="CM269" s="820"/>
      <c r="CN269" s="820"/>
      <c r="CO269" s="820"/>
      <c r="CP269" s="820"/>
      <c r="CQ269" s="1774"/>
      <c r="CR269" s="249"/>
      <c r="CS269" s="1767"/>
      <c r="CT269" s="1768"/>
      <c r="CU269" s="1769"/>
      <c r="CV269" s="1010"/>
      <c r="CW269" s="960"/>
      <c r="CX269" s="959"/>
      <c r="CY269" s="960"/>
      <c r="CZ269" s="959"/>
      <c r="DA269" s="1010"/>
      <c r="DB269" s="1010"/>
      <c r="DC269" s="1010"/>
      <c r="DD269" s="1010"/>
      <c r="DE269" s="1010"/>
      <c r="DF269" s="1010"/>
      <c r="DG269" s="1010"/>
      <c r="DH269" s="1010"/>
      <c r="DI269" s="1010"/>
      <c r="DJ269" s="1010"/>
      <c r="DK269" s="1010"/>
      <c r="DL269" s="1010"/>
      <c r="DM269" s="1010"/>
      <c r="DN269" s="1010"/>
      <c r="DO269" s="1010"/>
      <c r="DP269" s="1010"/>
      <c r="DQ269" s="1774"/>
      <c r="DR269" s="246"/>
      <c r="DS269" s="420"/>
      <c r="DT269" s="421"/>
      <c r="DU269" s="421"/>
      <c r="DV269" s="422"/>
    </row>
    <row r="270" spans="2:126" ht="48.75" customHeight="1" thickBot="1" x14ac:dyDescent="0.3">
      <c r="B270" s="1291"/>
      <c r="C270" s="891"/>
      <c r="D270" s="894"/>
      <c r="E270" s="897"/>
      <c r="F270" s="897"/>
      <c r="G270" s="897"/>
      <c r="H270" s="897"/>
      <c r="I270" s="435"/>
      <c r="J270" s="905"/>
      <c r="K270" s="897"/>
      <c r="L270" s="909"/>
      <c r="M270" s="228"/>
      <c r="N270" s="912"/>
      <c r="O270" s="897"/>
      <c r="P270" s="897"/>
      <c r="Q270" s="897"/>
      <c r="R270" s="897"/>
      <c r="S270" s="909"/>
      <c r="T270" s="228"/>
      <c r="U270" s="441"/>
      <c r="V270" s="442"/>
      <c r="W270" s="442"/>
      <c r="X270" s="831"/>
      <c r="Y270" s="832"/>
      <c r="Z270" s="831"/>
      <c r="AA270" s="832"/>
      <c r="AB270" s="831"/>
      <c r="AC270" s="832"/>
      <c r="AD270" s="831"/>
      <c r="AE270" s="832"/>
      <c r="AF270" s="831"/>
      <c r="AG270" s="832"/>
      <c r="AH270" s="331">
        <f t="shared" si="1267"/>
        <v>0</v>
      </c>
      <c r="AI270" s="324"/>
      <c r="AJ270" s="325"/>
      <c r="AK270" s="885"/>
      <c r="AL270" s="886"/>
      <c r="AM270" s="887"/>
      <c r="AN270" s="888"/>
      <c r="AO270" s="885"/>
      <c r="AP270" s="886"/>
      <c r="AQ270" s="445"/>
      <c r="AR270" s="472"/>
      <c r="AS270" s="453"/>
      <c r="AT270" s="454"/>
      <c r="AU270" s="455"/>
      <c r="AV270" s="230"/>
      <c r="AW270" s="867"/>
      <c r="AX270" s="870"/>
      <c r="AY270" s="873"/>
      <c r="AZ270" s="870"/>
      <c r="BA270" s="876"/>
      <c r="BB270" s="879"/>
      <c r="BD270" s="235"/>
      <c r="BE270" s="318">
        <v>0.2</v>
      </c>
      <c r="BF270" s="241" t="str">
        <f t="shared" ref="BF270" si="1295">IF(ISERROR(IF(S266="R.INHERENTE
1","R. INHERENTE",(IF(BA266="R.RESIDUAL
1","R. RESIDUAL"," ")))),"",(IF(S266="R.INHERENTE
1","R. INHERENTE",(IF(BA266="R.RESIDUAL
1","R. RESIDUAL"," ")))))</f>
        <v xml:space="preserve"> </v>
      </c>
      <c r="BG270" s="242" t="str">
        <f t="shared" ref="BG270" si="1296">IF(ISERROR(IF(S266="R.INHERENTE
6","R. INHERENTE",(IF(BA266="R.RESIDUAL
6","R. RESIDUAL"," ")))),"",(IF(S266="R.INHERENTE
6","R. INHERENTE",(IF(BA266="R.RESIDUAL
6","R. RESIDUAL"," ")))))</f>
        <v xml:space="preserve"> </v>
      </c>
      <c r="BH270" s="243" t="str">
        <f t="shared" ref="BH270" si="1297">IF(ISERROR(IF(S266="R.INHERENTE
11","R. INHERENTE",(IF(BA266="R.RESIDUAL
11","R. RESIDUAL"," ")))),"",(IF(S266="R.INHERENTE
11","R. INHERENTE",(IF(BA266="R.RESIDUAL
11","R. RESIDUAL"," ")))))</f>
        <v xml:space="preserve"> </v>
      </c>
      <c r="BI270" s="244" t="str">
        <f t="shared" ref="BI270" si="1298">IF(ISERROR(IF(S266="R.INHERENTE
16","R. INHERENTE",(IF(BA266="R.RESIDUAL
16","R. RESIDUAL"," ")))),"",(IF(S266="R.INHERENTE
16","R. INHERENTE",(IF(BA266="R.RESIDUAL
16","R. RESIDUAL"," ")))))</f>
        <v xml:space="preserve"> </v>
      </c>
      <c r="BJ270" s="245" t="str">
        <f t="shared" ref="BJ270" si="1299">IF(ISERROR(IF(S266="R.INHERENTE
21","R. INHERENTE",(IF(BA266="R.RESIDUAL
21","R. RESIDUAL"," ")))),"",(IF(S266="R.INHERENTE
21","R. INHERENTE",(IF(BA266="R.RESIDUAL
21","R. RESIDUAL"," ")))))</f>
        <v xml:space="preserve"> </v>
      </c>
      <c r="BK270" s="234"/>
      <c r="BL270" s="849"/>
      <c r="BM270" s="883"/>
      <c r="BN270" s="883"/>
      <c r="BO270" s="883"/>
      <c r="BP270" s="852"/>
      <c r="BQ270" s="846"/>
      <c r="BR270" s="314"/>
      <c r="BS270" s="922"/>
      <c r="BT270" s="883"/>
      <c r="BU270" s="925"/>
      <c r="BV270" s="229"/>
      <c r="BW270" s="1770"/>
      <c r="BX270" s="1771"/>
      <c r="BY270" s="1772"/>
      <c r="BZ270" s="834"/>
      <c r="CA270" s="834"/>
      <c r="CB270" s="834"/>
      <c r="CC270" s="834"/>
      <c r="CD270" s="834"/>
      <c r="CE270" s="834"/>
      <c r="CF270" s="834"/>
      <c r="CG270" s="834"/>
      <c r="CH270" s="834"/>
      <c r="CI270" s="834"/>
      <c r="CJ270" s="834"/>
      <c r="CK270" s="834"/>
      <c r="CL270" s="834"/>
      <c r="CM270" s="834"/>
      <c r="CN270" s="834"/>
      <c r="CO270" s="834"/>
      <c r="CP270" s="834"/>
      <c r="CQ270" s="1775"/>
      <c r="CR270" s="249"/>
      <c r="CS270" s="1770"/>
      <c r="CT270" s="1771"/>
      <c r="CU270" s="1772"/>
      <c r="CV270" s="1783"/>
      <c r="CW270" s="1784"/>
      <c r="CX270" s="1785"/>
      <c r="CY270" s="1784"/>
      <c r="CZ270" s="1785"/>
      <c r="DA270" s="1783"/>
      <c r="DB270" s="1783"/>
      <c r="DC270" s="1783"/>
      <c r="DD270" s="1783"/>
      <c r="DE270" s="1783"/>
      <c r="DF270" s="1783"/>
      <c r="DG270" s="1783"/>
      <c r="DH270" s="1783"/>
      <c r="DI270" s="1783"/>
      <c r="DJ270" s="1783"/>
      <c r="DK270" s="1783"/>
      <c r="DL270" s="1783"/>
      <c r="DM270" s="1783"/>
      <c r="DN270" s="1783"/>
      <c r="DO270" s="1783"/>
      <c r="DP270" s="1783"/>
      <c r="DQ270" s="1775"/>
      <c r="DR270" s="246"/>
      <c r="DS270" s="423"/>
      <c r="DT270" s="424"/>
      <c r="DU270" s="424"/>
      <c r="DV270" s="425"/>
    </row>
    <row r="271" spans="2:126" ht="18" customHeight="1" thickBot="1" x14ac:dyDescent="0.3">
      <c r="BF271" s="328">
        <v>0.2</v>
      </c>
      <c r="BG271" s="329">
        <v>0.4</v>
      </c>
      <c r="BH271" s="329">
        <v>0.60000000000000009</v>
      </c>
      <c r="BI271" s="329">
        <v>0.8</v>
      </c>
      <c r="BJ271" s="329">
        <v>1</v>
      </c>
    </row>
    <row r="272" spans="2:126" ht="48.75" customHeight="1" x14ac:dyDescent="0.25">
      <c r="B272" s="1289" t="s">
        <v>1841</v>
      </c>
      <c r="C272" s="889">
        <v>44</v>
      </c>
      <c r="D272" s="892" t="s">
        <v>951</v>
      </c>
      <c r="E272" s="895" t="s">
        <v>971</v>
      </c>
      <c r="F272" s="898" t="s">
        <v>987</v>
      </c>
      <c r="G272" s="899" t="s">
        <v>1065</v>
      </c>
      <c r="H272" s="930" t="s">
        <v>2272</v>
      </c>
      <c r="I272" s="433" t="s">
        <v>1552</v>
      </c>
      <c r="J272" s="903" t="str">
        <f>IF(G272="","",(CONCATENATE("Posibilidad de afectación ",G272," ",H272," ",I272," ",I273," ",I274," ",I275," ",I276)))</f>
        <v xml:space="preserve">Posibilidad de afectación económica y reputacional por demandas y sanciones en los recobros como bien público relacionados con el Programa de Inmunoprevenibles PAI, debido al manejo de inventarios,
 novedades en el procedimiento de dilución de la vacuna y política de frasco abierto,
 calidad del dato del registro de la vacuna en los instrumentos de monitoreo y,
  pérdida de la cadena de frío. </v>
      </c>
      <c r="K272" s="906" t="s">
        <v>268</v>
      </c>
      <c r="L272" s="907" t="s">
        <v>770</v>
      </c>
      <c r="M272" s="228"/>
      <c r="N272" s="910" t="s">
        <v>614</v>
      </c>
      <c r="O272" s="913">
        <f>IF(ISERROR(VLOOKUP($N272,Listas!$E$20:$F$24,2,FALSE)),"",(VLOOKUP($N272,Listas!$E$20:$F$24,2,FALSE)))</f>
        <v>1</v>
      </c>
      <c r="P272" s="914" t="str">
        <f>IF(ISERROR(VLOOKUP($O272,Listas!$E$3:$F$7,2,FALSE)),"",(VLOOKUP($O272,Listas!$E$3:$F$7,2,FALSE)))</f>
        <v xml:space="preserve">MUY ALTA </v>
      </c>
      <c r="Q272" s="915" t="s">
        <v>572</v>
      </c>
      <c r="R272" s="914">
        <f>IF(ISERROR(VLOOKUP($Q272,Listas!$E$28:$F$35,2,FALSE)),"",(VLOOKUP($Q272,Listas!$E$28:$F$35,2,FALSE)))</f>
        <v>0.8</v>
      </c>
      <c r="S272" s="916" t="str">
        <f t="shared" ref="S272" si="1300">IF(O272="","",(CONCATENATE("R.INHERENTE
",(IF(AND($O272=0.2,$R272=0.2),1,(IF(AND($O272=0.2,$R272=0.4),6,(IF(AND($O272=0.2,$R272=0.6),11,(IF(AND($O272=0.2,$R272=0.8),16,(IF(AND($O272=0.2,$R272=1),21,(IF(AND($O272=0.4,$R272=0.2),2,(IF(AND($O272=0.4,$R272=0.4),7,(IF(AND($O272=0.4,$R272=0.6),12,(IF(AND($O272=0.4,$R272=0.8),17,(IF(AND($O272=0.4,$R272=1),22,(IF(AND($O272=0.6,$R272=0.2),3,(IF(AND($O272=0.6,$R272=0.4),8,(IF(AND($O272=0.6,$R272=0.6),13,(IF(AND($O272=0.6,$R272=0.8),18,(IF(AND($O272=0.6,$R272=1),23,(IF(AND($O272=0.8,$R272=0.2),4,(IF(AND($O272=0.8,$R272=0.4),9,(IF(AND($O272=0.8,$R272=0.6),14,(IF(AND($O272=0.8,$R272=0.8),19,(IF(AND($O272=0.8,$R272=1),24,(IF(AND($O272=1,$R272=0.2),5,(IF(AND($O272=1,$R272=0.4),10,(IF(AND($O272=1,$R272=0.6),15,(IF(AND($O272=1,$R272=0.8),20,(IF(AND($O272=1,$R272=1),25,"")))))))))))))))))))))))))))))))))))))))))))))))))))))</f>
        <v>R.INHERENTE
20</v>
      </c>
      <c r="T272" s="228">
        <f>+VLOOKUP($S272,Listas!$D$112:$E$136,2,FALSE)</f>
        <v>20</v>
      </c>
      <c r="U272" s="476" t="s">
        <v>1556</v>
      </c>
      <c r="V272" s="437" t="s">
        <v>702</v>
      </c>
      <c r="W272" s="437"/>
      <c r="X272" s="859"/>
      <c r="Y272" s="860"/>
      <c r="Z272" s="859">
        <v>15</v>
      </c>
      <c r="AA272" s="860"/>
      <c r="AB272" s="859"/>
      <c r="AC272" s="860"/>
      <c r="AD272" s="859"/>
      <c r="AE272" s="860"/>
      <c r="AF272" s="859">
        <v>15</v>
      </c>
      <c r="AG272" s="860"/>
      <c r="AH272" s="348">
        <f t="shared" ref="AH272:AH276" si="1301">X272+Z272+AB272+AD272+AF272</f>
        <v>30</v>
      </c>
      <c r="AI272" s="326">
        <v>0.7</v>
      </c>
      <c r="AJ272" s="327"/>
      <c r="AK272" s="926" t="s">
        <v>189</v>
      </c>
      <c r="AL272" s="926"/>
      <c r="AM272" s="898" t="s">
        <v>563</v>
      </c>
      <c r="AN272" s="898"/>
      <c r="AO272" s="926" t="s">
        <v>189</v>
      </c>
      <c r="AP272" s="926"/>
      <c r="AQ272" s="443" t="s">
        <v>1560</v>
      </c>
      <c r="AR272" s="431" t="s">
        <v>587</v>
      </c>
      <c r="AS272" s="447" t="s">
        <v>1570</v>
      </c>
      <c r="AT272" s="448" t="s">
        <v>1564</v>
      </c>
      <c r="AU272" s="449" t="s">
        <v>1565</v>
      </c>
      <c r="AV272" s="248">
        <f t="shared" ref="AV272" si="1302">+(IF(AND($AW272&gt;0,$AW272&lt;=0.2),0.2,(IF(AND($AW272&gt;0.2,$AW272&lt;=0.4),0.4,(IF(AND($AW272&gt;0.4,$AW272&lt;=0.6),0.6,(IF(AND($AW272&gt;0.6,$AW272&lt;=0.8),0.8,(IF($AW272&gt;0.8,1,""))))))))))</f>
        <v>0.4</v>
      </c>
      <c r="AW272" s="865">
        <f t="shared" ref="AW272" si="1303">+MIN(AI272:AI276)</f>
        <v>0.20599999999999999</v>
      </c>
      <c r="AX272" s="868" t="str">
        <f t="shared" ref="AX272" si="1304">+(IF($AV272=0.2,"MUY BAJA",(IF($AV272=0.4,"BAJA",(IF($AV272=0.6,"MEDIA",(IF($AV272=0.8,"ALTA",(IF($AV272=1,"MUY ALTA",""))))))))))</f>
        <v>BAJA</v>
      </c>
      <c r="AY272" s="871">
        <f t="shared" ref="AY272" si="1305">+MIN(AJ272:AJ276)</f>
        <v>0.8</v>
      </c>
      <c r="AZ272" s="868" t="str">
        <f t="shared" ref="AZ272" si="1306">+(IF($BC272=0.2,"MUY BAJA",(IF($BC272=0.4,"BAJA",(IF($BC272=0.6,"MEDIA",(IF($BC272=0.8,"ALTA",(IF($BC272=1,"MUY ALTA",""))))))))))</f>
        <v>ALTA</v>
      </c>
      <c r="BA272" s="874" t="str">
        <f t="shared" ref="BA272" si="1307">IF($AV272="","",(CONCATENATE("R.RESIDUAL
",(IF(AND($AV272=0.2,$BC272=0.2),1,(IF(AND($AV272=0.2,$BC272=0.4),6,(IF(AND($AV272=0.2,$BC272=0.6),11,(IF(AND($AV272=0.2,$BC272=0.8),16,(IF(AND($AV272=0.2,$BC272=1),21,(IF(AND($AV272=0.4,$BC272=0.2),2,(IF(AND($AV272=0.4,$BC272=0.4),7,(IF(AND($AV272=0.4,$BC272=0.6),12,(IF(AND($AV272=0.4,$BC272=0.8),17,(IF(AND($AV272=0.4,$BC272=1),22,(IF(AND($AV272=0.6,$BC272=0.2),3,(IF(AND($AV272=0.6,$BC272=0.4),8,(IF(AND($AV272=0.6,$BC272=0.6),13,(IF(AND($AV272=0.6,$BC272=0.8),18,(IF(AND($AV272=0.6,$BC272=1),23,(IF(AND($AV272=0.8,$BC272=0.2),4,(IF(AND($AV272=0.8,$BC272=0.4),9,(IF(AND($AV272=0.8,$BC272=0.6),14,(IF(AND($AV272=0.8,$BC272=0.8),19,(IF(AND($AV272=0.8,$BC272=1),24,(IF(AND($AV272=1,$BC272=0.2),5,(IF(AND($AV272=1,$BC272=0.4),10,(IF(AND($AV272=1,$BC272=0.6),15,(IF(AND($AV272=1,$BC272=0.8),20,(IF(AND($AV272=1,$BC272=1),25,"")))))))))))))))))))))))))))))))))))))))))))))))))))))</f>
        <v>R.RESIDUAL
17</v>
      </c>
      <c r="BB272" s="877" t="s">
        <v>703</v>
      </c>
      <c r="BC272" s="248">
        <f t="shared" ref="BC272" si="1308">+(IF(AND($AY272&gt;0,$AY272&lt;=0.2),0.2,(IF(AND($AY272&gt;0.2,$AY272&lt;=0.4),0.4,(IF(AND($AY272&gt;0.4,$AY272&lt;=0.6),0.6,(IF(AND($AY272&gt;0.6,$AY272&lt;=0.8),0.8,(IF($AY272&gt;0.8,1,""))))))))))</f>
        <v>0.8</v>
      </c>
      <c r="BD272" s="230">
        <f>+VLOOKUP($BA272,Listas!$F$112:$G$136,2,FALSE)</f>
        <v>17</v>
      </c>
      <c r="BE272" s="317">
        <v>1</v>
      </c>
      <c r="BF272" s="231" t="str">
        <f t="shared" ref="BF272" si="1309">IF(ISERROR(IF(S272="R.INHERENTE
5","R. INHERENTE",(IF(BA272="R.RESIDUAL
5","R. RESIDUAL"," ")))),"",(IF(S272="R.INHERENTE
5","R. INHERENTE",(IF(BA272="R.RESIDUAL
5","R. RESIDUAL"," ")))))</f>
        <v xml:space="preserve"> </v>
      </c>
      <c r="BG272" s="232" t="str">
        <f t="shared" ref="BG272" si="1310">IF(ISERROR(IF(S272="R.INHERENTE
10","R. INHERENTE",(IF(BA272="R.RESIDUAL
10","R. RESIDUAL"," ")))),"",(IF(S272="R.INHERENTE
10","R. INHERENTE",(IF(BA272="R.RESIDUAL
10","R. RESIDUAL"," ")))))</f>
        <v xml:space="preserve"> </v>
      </c>
      <c r="BH272" s="232" t="str">
        <f t="shared" ref="BH272" si="1311">IF(ISERROR(IF(S272="R.INHERENTE
15","R. INHERENTE",(IF(BA272="R.RESIDUAL
15","R. RESIDUAL"," ")))),"",(IF(S272="R.INHERENTE
15","R. INHERENTE",(IF(BA272="R.RESIDUAL
15","R. RESIDUAL"," ")))))</f>
        <v xml:space="preserve"> </v>
      </c>
      <c r="BI272" s="232" t="str">
        <f t="shared" ref="BI272" si="1312">IF(ISERROR(IF(S272="R.INHERENTE
20","R. INHERENTE",(IF(BA272="R.RESIDUAL
20","R. RESIDUAL"," ")))),"",(IF(S272="R.INHERENTE
20","R. INHERENTE",(IF(BA272="R.RESIDUAL
20","R. RESIDUAL"," ")))))</f>
        <v>R. INHERENTE</v>
      </c>
      <c r="BJ272" s="233" t="str">
        <f t="shared" ref="BJ272" si="1313">IF(ISERROR(IF(S272="R.INHERENTE
25","R. INHERENTE",(IF(BA272="R.RESIDUAL
25","R. RESIDUAL"," ")))),"",(IF(S272="R.INHERENTE
25","R. INHERENTE",(IF(BA272="R.RESIDUAL
25","R. RESIDUAL"," ")))))</f>
        <v xml:space="preserve"> </v>
      </c>
      <c r="BK272" s="234"/>
      <c r="BL272" s="847" t="s">
        <v>1548</v>
      </c>
      <c r="BM272" s="850" t="s">
        <v>1549</v>
      </c>
      <c r="BN272" s="881">
        <v>45046</v>
      </c>
      <c r="BO272" s="881">
        <v>45290</v>
      </c>
      <c r="BP272" s="884" t="s">
        <v>587</v>
      </c>
      <c r="BQ272" s="844"/>
      <c r="BR272" s="314"/>
      <c r="BS272" s="920" t="s">
        <v>1550</v>
      </c>
      <c r="BT272" s="850" t="s">
        <v>1549</v>
      </c>
      <c r="BU272" s="923" t="s">
        <v>1551</v>
      </c>
      <c r="BV272" s="229"/>
      <c r="BW272" s="1764" t="s">
        <v>2325</v>
      </c>
      <c r="BX272" s="1765" t="s">
        <v>2326</v>
      </c>
      <c r="BY272" s="1766" t="s">
        <v>2327</v>
      </c>
      <c r="BZ272" s="833"/>
      <c r="CA272" s="833" t="s">
        <v>189</v>
      </c>
      <c r="CB272" s="833" t="s">
        <v>189</v>
      </c>
      <c r="CC272" s="833" t="s">
        <v>189</v>
      </c>
      <c r="CD272" s="833"/>
      <c r="CE272" s="833" t="s">
        <v>189</v>
      </c>
      <c r="CF272" s="833" t="s">
        <v>189</v>
      </c>
      <c r="CG272" s="833" t="s">
        <v>189</v>
      </c>
      <c r="CH272" s="833"/>
      <c r="CI272" s="833" t="s">
        <v>39</v>
      </c>
      <c r="CJ272" s="833" t="s">
        <v>39</v>
      </c>
      <c r="CK272" s="833" t="s">
        <v>39</v>
      </c>
      <c r="CL272" s="833"/>
      <c r="CM272" s="833" t="s">
        <v>189</v>
      </c>
      <c r="CN272" s="833" t="s">
        <v>189</v>
      </c>
      <c r="CO272" s="833" t="s">
        <v>189</v>
      </c>
      <c r="CP272" s="833"/>
      <c r="CQ272" s="1773" t="s">
        <v>2328</v>
      </c>
      <c r="CR272" s="249"/>
      <c r="CS272" s="1764" t="s">
        <v>2325</v>
      </c>
      <c r="CT272" s="1765" t="s">
        <v>2326</v>
      </c>
      <c r="CU272" s="1766" t="s">
        <v>2327</v>
      </c>
      <c r="CV272" s="1780"/>
      <c r="CW272" s="1781" t="s">
        <v>39</v>
      </c>
      <c r="CX272" s="1782"/>
      <c r="CY272" s="1781"/>
      <c r="CZ272" s="1782"/>
      <c r="DA272" s="1780" t="s">
        <v>189</v>
      </c>
      <c r="DB272" s="1780" t="s">
        <v>189</v>
      </c>
      <c r="DC272" s="1780" t="s">
        <v>189</v>
      </c>
      <c r="DD272" s="1780"/>
      <c r="DE272" s="1780" t="s">
        <v>189</v>
      </c>
      <c r="DF272" s="1780" t="s">
        <v>189</v>
      </c>
      <c r="DG272" s="1780" t="s">
        <v>189</v>
      </c>
      <c r="DH272" s="1780"/>
      <c r="DI272" s="1780" t="s">
        <v>39</v>
      </c>
      <c r="DJ272" s="1780" t="s">
        <v>39</v>
      </c>
      <c r="DK272" s="1780" t="s">
        <v>39</v>
      </c>
      <c r="DL272" s="1780"/>
      <c r="DM272" s="1780" t="s">
        <v>189</v>
      </c>
      <c r="DN272" s="1780" t="s">
        <v>189</v>
      </c>
      <c r="DO272" s="1780" t="s">
        <v>189</v>
      </c>
      <c r="DP272" s="1780"/>
      <c r="DQ272" s="1773" t="s">
        <v>2334</v>
      </c>
      <c r="DR272" s="246"/>
      <c r="DS272" s="417"/>
      <c r="DT272" s="418"/>
      <c r="DU272" s="418"/>
      <c r="DV272" s="419"/>
    </row>
    <row r="273" spans="2:126" ht="48.75" customHeight="1" x14ac:dyDescent="0.25">
      <c r="B273" s="1290"/>
      <c r="C273" s="890"/>
      <c r="D273" s="893"/>
      <c r="E273" s="896"/>
      <c r="F273" s="896"/>
      <c r="G273" s="896"/>
      <c r="H273" s="896"/>
      <c r="I273" s="434" t="s">
        <v>1553</v>
      </c>
      <c r="J273" s="904"/>
      <c r="K273" s="896"/>
      <c r="L273" s="908"/>
      <c r="M273" s="228"/>
      <c r="N273" s="911"/>
      <c r="O273" s="896"/>
      <c r="P273" s="896"/>
      <c r="Q273" s="896"/>
      <c r="R273" s="896"/>
      <c r="S273" s="908"/>
      <c r="T273" s="228"/>
      <c r="U273" s="477" t="s">
        <v>1557</v>
      </c>
      <c r="V273" s="439" t="s">
        <v>702</v>
      </c>
      <c r="W273" s="439"/>
      <c r="X273" s="825">
        <v>25</v>
      </c>
      <c r="Y273" s="826"/>
      <c r="Z273" s="825"/>
      <c r="AA273" s="826"/>
      <c r="AB273" s="825"/>
      <c r="AC273" s="826"/>
      <c r="AD273" s="825"/>
      <c r="AE273" s="826"/>
      <c r="AF273" s="825">
        <v>15</v>
      </c>
      <c r="AG273" s="826"/>
      <c r="AH273" s="330">
        <f t="shared" si="1301"/>
        <v>40</v>
      </c>
      <c r="AI273" s="322">
        <v>0.42</v>
      </c>
      <c r="AJ273" s="323"/>
      <c r="AK273" s="827" t="s">
        <v>189</v>
      </c>
      <c r="AL273" s="828"/>
      <c r="AM273" s="829" t="s">
        <v>563</v>
      </c>
      <c r="AN273" s="830"/>
      <c r="AO273" s="827" t="s">
        <v>189</v>
      </c>
      <c r="AP273" s="828"/>
      <c r="AQ273" s="444" t="s">
        <v>1561</v>
      </c>
      <c r="AR273" s="432" t="s">
        <v>589</v>
      </c>
      <c r="AS273" s="450" t="s">
        <v>1569</v>
      </c>
      <c r="AT273" s="451" t="s">
        <v>1564</v>
      </c>
      <c r="AU273" s="452" t="s">
        <v>1565</v>
      </c>
      <c r="AV273" s="230"/>
      <c r="AW273" s="866"/>
      <c r="AX273" s="869"/>
      <c r="AY273" s="872"/>
      <c r="AZ273" s="869"/>
      <c r="BA273" s="875"/>
      <c r="BB273" s="878"/>
      <c r="BD273" s="235"/>
      <c r="BE273" s="317">
        <v>0.8</v>
      </c>
      <c r="BF273" s="236" t="str">
        <f t="shared" ref="BF273" si="1314">IF(ISERROR(IF(S272="R.INHERENTE
4","R. INHERENTE",(IF(BA272="R.RESIDUAL
4","R. RESIDUAL"," ")))),"",(IF(S272="R.INHERENTE
4","R. INHERENTE",(IF(BA272="R.RESIDUAL
4","R. RESIDUAL"," ")))))</f>
        <v xml:space="preserve"> </v>
      </c>
      <c r="BG273" s="237" t="str">
        <f t="shared" ref="BG273" si="1315">IF(ISERROR(IF(S272="R.INHERENTE
9","R. INHERENTE",(IF(BA272="R.RESIDUAL
9","R. RESIDUAL"," ")))),"",(IF(S272="R.INHERENTE
9","R. INHERENTE",(IF(BA272="R.RESIDUAL
9","R. RESIDUAL"," ")))))</f>
        <v xml:space="preserve"> </v>
      </c>
      <c r="BH273" s="238" t="str">
        <f t="shared" ref="BH273" si="1316">IF(ISERROR(IF(S272="R.INHERENTE
14","R. INHERENTE",(IF(BA272="R.RESIDUAL
14","R. RESIDUAL"," ")))),"",(IF(S272="R.INHERENTE
14","R. INHERENTE",(IF(BA272="R.RESIDUAL
14","R. RESIDUAL"," ")))))</f>
        <v xml:space="preserve"> </v>
      </c>
      <c r="BI273" s="238" t="str">
        <f t="shared" ref="BI273" si="1317">IF(ISERROR(IF(S272="R.INHERENTE
19","R. INHERENTE",(IF(BA272="R.RESIDUAL
19","R. RESIDUAL"," ")))),"",(IF(S272="R.INHERENTE
19","R. INHERENTE",(IF(BA272="R.RESIDUAL
19","R. RESIDUAL"," ")))))</f>
        <v xml:space="preserve"> </v>
      </c>
      <c r="BJ273" s="239" t="str">
        <f t="shared" ref="BJ273" si="1318">IF(ISERROR(IF(S272="R.INHERENTE
24","R. INHERENTE",(IF(BA272="R.RESIDUAL
24","R. RESIDUAL"," ")))),"",(IF(S272="R.INHERENTE
24","R. INHERENTE",(IF(BA272="R.RESIDUAL
24","R. RESIDUAL"," ")))))</f>
        <v xml:space="preserve"> </v>
      </c>
      <c r="BK273" s="234"/>
      <c r="BL273" s="848"/>
      <c r="BM273" s="882"/>
      <c r="BN273" s="882"/>
      <c r="BO273" s="882"/>
      <c r="BP273" s="851"/>
      <c r="BQ273" s="845"/>
      <c r="BR273" s="314"/>
      <c r="BS273" s="921"/>
      <c r="BT273" s="882"/>
      <c r="BU273" s="924"/>
      <c r="BV273" s="229"/>
      <c r="BW273" s="1767"/>
      <c r="BX273" s="1768"/>
      <c r="BY273" s="1769"/>
      <c r="BZ273" s="820"/>
      <c r="CA273" s="820"/>
      <c r="CB273" s="820"/>
      <c r="CC273" s="820"/>
      <c r="CD273" s="820"/>
      <c r="CE273" s="820"/>
      <c r="CF273" s="820"/>
      <c r="CG273" s="820"/>
      <c r="CH273" s="820"/>
      <c r="CI273" s="820"/>
      <c r="CJ273" s="820"/>
      <c r="CK273" s="820"/>
      <c r="CL273" s="820"/>
      <c r="CM273" s="820"/>
      <c r="CN273" s="820"/>
      <c r="CO273" s="820"/>
      <c r="CP273" s="820"/>
      <c r="CQ273" s="1774"/>
      <c r="CR273" s="249"/>
      <c r="CS273" s="1767"/>
      <c r="CT273" s="1768"/>
      <c r="CU273" s="1769"/>
      <c r="CV273" s="1010"/>
      <c r="CW273" s="960"/>
      <c r="CX273" s="959"/>
      <c r="CY273" s="960"/>
      <c r="CZ273" s="959"/>
      <c r="DA273" s="1010"/>
      <c r="DB273" s="1010"/>
      <c r="DC273" s="1010"/>
      <c r="DD273" s="1010"/>
      <c r="DE273" s="1010"/>
      <c r="DF273" s="1010"/>
      <c r="DG273" s="1010"/>
      <c r="DH273" s="1010"/>
      <c r="DI273" s="1010"/>
      <c r="DJ273" s="1010"/>
      <c r="DK273" s="1010"/>
      <c r="DL273" s="1010"/>
      <c r="DM273" s="1010"/>
      <c r="DN273" s="1010"/>
      <c r="DO273" s="1010"/>
      <c r="DP273" s="1010"/>
      <c r="DQ273" s="1774"/>
      <c r="DR273" s="246"/>
      <c r="DS273" s="420"/>
      <c r="DT273" s="421"/>
      <c r="DU273" s="421"/>
      <c r="DV273" s="422"/>
    </row>
    <row r="274" spans="2:126" ht="48.75" customHeight="1" x14ac:dyDescent="0.25">
      <c r="B274" s="1290"/>
      <c r="C274" s="890"/>
      <c r="D274" s="893"/>
      <c r="E274" s="896"/>
      <c r="F274" s="896"/>
      <c r="G274" s="896"/>
      <c r="H274" s="896"/>
      <c r="I274" s="434" t="s">
        <v>1554</v>
      </c>
      <c r="J274" s="904"/>
      <c r="K274" s="896"/>
      <c r="L274" s="908"/>
      <c r="M274" s="228"/>
      <c r="N274" s="911"/>
      <c r="O274" s="896"/>
      <c r="P274" s="896"/>
      <c r="Q274" s="896"/>
      <c r="R274" s="896"/>
      <c r="S274" s="908"/>
      <c r="T274" s="228"/>
      <c r="U274" s="477" t="s">
        <v>1558</v>
      </c>
      <c r="V274" s="439" t="s">
        <v>702</v>
      </c>
      <c r="W274" s="439"/>
      <c r="X274" s="825"/>
      <c r="Y274" s="826"/>
      <c r="Z274" s="825">
        <v>15</v>
      </c>
      <c r="AA274" s="826"/>
      <c r="AB274" s="825"/>
      <c r="AC274" s="826"/>
      <c r="AD274" s="825"/>
      <c r="AE274" s="826"/>
      <c r="AF274" s="825">
        <v>15</v>
      </c>
      <c r="AG274" s="826"/>
      <c r="AH274" s="330">
        <f t="shared" si="1301"/>
        <v>30</v>
      </c>
      <c r="AI274" s="322">
        <v>0.29399999999999998</v>
      </c>
      <c r="AJ274" s="323"/>
      <c r="AK274" s="827" t="s">
        <v>189</v>
      </c>
      <c r="AL274" s="828"/>
      <c r="AM274" s="829" t="s">
        <v>563</v>
      </c>
      <c r="AN274" s="830"/>
      <c r="AO274" s="827" t="s">
        <v>189</v>
      </c>
      <c r="AP274" s="828"/>
      <c r="AQ274" s="444" t="s">
        <v>1562</v>
      </c>
      <c r="AR274" s="432" t="s">
        <v>587</v>
      </c>
      <c r="AS274" s="450" t="s">
        <v>1568</v>
      </c>
      <c r="AT274" s="451" t="s">
        <v>1564</v>
      </c>
      <c r="AU274" s="452" t="s">
        <v>1565</v>
      </c>
      <c r="AV274" s="230"/>
      <c r="AW274" s="866"/>
      <c r="AX274" s="869"/>
      <c r="AY274" s="872"/>
      <c r="AZ274" s="869"/>
      <c r="BA274" s="875"/>
      <c r="BB274" s="878"/>
      <c r="BD274" s="235"/>
      <c r="BE274" s="317">
        <v>0.60000000000000009</v>
      </c>
      <c r="BF274" s="236" t="str">
        <f t="shared" ref="BF274" si="1319">IF(ISERROR(IF(S272="R.INHERENTE
3","R. INHERENTE",(IF(BA272="R.RESIDUAL
3","R. RESIDUAL"," ")))),"",(IF(S272="R.INHERENTE
3","R. INHERENTE",(IF(BA272="R.RESIDUAL
3","R. RESIDUAL"," ")))))</f>
        <v xml:space="preserve"> </v>
      </c>
      <c r="BG274" s="237" t="str">
        <f t="shared" ref="BG274" si="1320">IF(ISERROR(IF(S272="R.INHERENTE
8","R. INHERENTE",(IF(BA272="R.RESIDUAL
8","R. RESIDUAL"," ")))),"",(IF(S272="R.INHERENTE
8","R. INHERENTE",(IF(BA272="R.RESIDUAL
8","R. RESIDUAL"," ")))))</f>
        <v xml:space="preserve"> </v>
      </c>
      <c r="BH274" s="237" t="str">
        <f t="shared" ref="BH274" si="1321">IF(ISERROR(IF(S272="R.INHERENTE
13","R. INHERENTE",(IF(BA272="R.RESIDUAL
13","R. RESIDUAL"," ")))),"",(IF(S272="R.INHERENTE
13","R. INHERENTE",(IF(BA272="R.RESIDUAL
13","R. RESIDUAL"," ")))))</f>
        <v xml:space="preserve"> </v>
      </c>
      <c r="BI274" s="238" t="str">
        <f t="shared" ref="BI274" si="1322">IF(ISERROR(IF(S272="R.INHERENTE
18","R. INHERENTE",(IF(BA272="R.RESIDUAL
18","R. RESIDUAL"," ")))),"",(IF(S272="R.INHERENTE
18","R. INHERENTE",(IF(BA272="R.RESIDUAL
18","R. RESIDUAL"," ")))))</f>
        <v xml:space="preserve"> </v>
      </c>
      <c r="BJ274" s="239" t="str">
        <f t="shared" ref="BJ274" si="1323">IF(ISERROR(IF(S272="R.INHERENTE
23","R. INHERENTE",(IF(BA272="R.RESIDUAL
23","R. RESIDUAL"," ")))),"",(IF(S272="R.INHERENTE
23","R. INHERENTE",(IF(BA272="R.RESIDUAL
23","R. RESIDUAL"," ")))))</f>
        <v xml:space="preserve"> </v>
      </c>
      <c r="BK274" s="234"/>
      <c r="BL274" s="848"/>
      <c r="BM274" s="882"/>
      <c r="BN274" s="882"/>
      <c r="BO274" s="882"/>
      <c r="BP274" s="851"/>
      <c r="BQ274" s="845"/>
      <c r="BR274" s="314"/>
      <c r="BS274" s="921"/>
      <c r="BT274" s="882"/>
      <c r="BU274" s="924"/>
      <c r="BV274" s="229"/>
      <c r="BW274" s="1767"/>
      <c r="BX274" s="1768"/>
      <c r="BY274" s="1769"/>
      <c r="BZ274" s="820"/>
      <c r="CA274" s="820"/>
      <c r="CB274" s="820"/>
      <c r="CC274" s="820"/>
      <c r="CD274" s="820"/>
      <c r="CE274" s="820"/>
      <c r="CF274" s="820"/>
      <c r="CG274" s="820"/>
      <c r="CH274" s="820"/>
      <c r="CI274" s="820"/>
      <c r="CJ274" s="820"/>
      <c r="CK274" s="820"/>
      <c r="CL274" s="820"/>
      <c r="CM274" s="820"/>
      <c r="CN274" s="820"/>
      <c r="CO274" s="820"/>
      <c r="CP274" s="820"/>
      <c r="CQ274" s="1774"/>
      <c r="CR274" s="249"/>
      <c r="CS274" s="1767"/>
      <c r="CT274" s="1768"/>
      <c r="CU274" s="1769"/>
      <c r="CV274" s="1010"/>
      <c r="CW274" s="960"/>
      <c r="CX274" s="959"/>
      <c r="CY274" s="960"/>
      <c r="CZ274" s="959"/>
      <c r="DA274" s="1010"/>
      <c r="DB274" s="1010"/>
      <c r="DC274" s="1010"/>
      <c r="DD274" s="1010"/>
      <c r="DE274" s="1010"/>
      <c r="DF274" s="1010"/>
      <c r="DG274" s="1010"/>
      <c r="DH274" s="1010"/>
      <c r="DI274" s="1010"/>
      <c r="DJ274" s="1010"/>
      <c r="DK274" s="1010"/>
      <c r="DL274" s="1010"/>
      <c r="DM274" s="1010"/>
      <c r="DN274" s="1010"/>
      <c r="DO274" s="1010"/>
      <c r="DP274" s="1010"/>
      <c r="DQ274" s="1774"/>
      <c r="DR274" s="246"/>
      <c r="DS274" s="420"/>
      <c r="DT274" s="421"/>
      <c r="DU274" s="421"/>
      <c r="DV274" s="422"/>
    </row>
    <row r="275" spans="2:126" ht="48.75" customHeight="1" x14ac:dyDescent="0.25">
      <c r="B275" s="1290"/>
      <c r="C275" s="890"/>
      <c r="D275" s="893"/>
      <c r="E275" s="896"/>
      <c r="F275" s="896"/>
      <c r="G275" s="896"/>
      <c r="H275" s="896"/>
      <c r="I275" s="434" t="s">
        <v>1555</v>
      </c>
      <c r="J275" s="904"/>
      <c r="K275" s="896"/>
      <c r="L275" s="908"/>
      <c r="M275" s="228"/>
      <c r="N275" s="911"/>
      <c r="O275" s="896"/>
      <c r="P275" s="896"/>
      <c r="Q275" s="896"/>
      <c r="R275" s="896"/>
      <c r="S275" s="908"/>
      <c r="T275" s="228"/>
      <c r="U275" s="477" t="s">
        <v>1559</v>
      </c>
      <c r="V275" s="439" t="s">
        <v>702</v>
      </c>
      <c r="W275" s="439"/>
      <c r="X275" s="825"/>
      <c r="Y275" s="826"/>
      <c r="Z275" s="825">
        <v>15</v>
      </c>
      <c r="AA275" s="826"/>
      <c r="AB275" s="825"/>
      <c r="AC275" s="826"/>
      <c r="AD275" s="825"/>
      <c r="AE275" s="826"/>
      <c r="AF275" s="825">
        <v>15</v>
      </c>
      <c r="AG275" s="826"/>
      <c r="AH275" s="330">
        <f t="shared" si="1301"/>
        <v>30</v>
      </c>
      <c r="AI275" s="322">
        <v>0.20599999999999999</v>
      </c>
      <c r="AJ275" s="323"/>
      <c r="AK275" s="827" t="s">
        <v>189</v>
      </c>
      <c r="AL275" s="828"/>
      <c r="AM275" s="829" t="s">
        <v>563</v>
      </c>
      <c r="AN275" s="830"/>
      <c r="AO275" s="827" t="s">
        <v>189</v>
      </c>
      <c r="AP275" s="828"/>
      <c r="AQ275" s="444" t="s">
        <v>1563</v>
      </c>
      <c r="AR275" s="432" t="s">
        <v>807</v>
      </c>
      <c r="AS275" s="450" t="s">
        <v>1567</v>
      </c>
      <c r="AT275" s="451" t="s">
        <v>1564</v>
      </c>
      <c r="AU275" s="452" t="s">
        <v>1565</v>
      </c>
      <c r="AV275" s="230"/>
      <c r="AW275" s="866"/>
      <c r="AX275" s="869"/>
      <c r="AY275" s="872"/>
      <c r="AZ275" s="869"/>
      <c r="BA275" s="875"/>
      <c r="BB275" s="878"/>
      <c r="BD275" s="235"/>
      <c r="BE275" s="317">
        <v>0.4</v>
      </c>
      <c r="BF275" s="240" t="str">
        <f t="shared" ref="BF275" si="1324">IF(ISERROR(IF(S272="R.INHERENTE
2","R. INHERENTE",(IF(BA272="R.RESIDUAL
2","R. RESIDUAL"," ")))),"",(IF(S272="R.INHERENTE
2","R. INHERENTE",(IF(BA272="R.RESIDUAL
2","R. RESIDUAL"," ")))))</f>
        <v xml:space="preserve"> </v>
      </c>
      <c r="BG275" s="237" t="str">
        <f t="shared" ref="BG275" si="1325">IF(ISERROR(IF(S272="R.INHERENTE
7","R. INHERENTE",(IF(BA272="R.RESIDUAL
7","R. RESIDUAL"," ")))),"",(IF(S272="R.INHERENTE
7","R. INHERENTE",(IF(BA272="R.RESIDUAL
7","R. RESIDUAL"," ")))))</f>
        <v xml:space="preserve"> </v>
      </c>
      <c r="BH275" s="237" t="str">
        <f t="shared" ref="BH275" si="1326">IF(ISERROR(IF(S272="R.INHERENTE
12","R. INHERENTE",(IF(BA272="R.RESIDUAL
12","R. RESIDUAL"," ")))),"",(IF(S272="R.INHERENTE
12","R. INHERENTE",(IF(BA272="R.RESIDUAL
12","R. RESIDUAL"," ")))))</f>
        <v xml:space="preserve"> </v>
      </c>
      <c r="BI275" s="238" t="str">
        <f t="shared" ref="BI275" si="1327">IF(ISERROR(IF(S272="R.INHERENTE
17","R. INHERENTE",(IF(BA272="R.RESIDUAL
17","R. RESIDUAL"," ")))),"",(IF(S272="R.INHERENTE
17","R. INHERENTE",(IF(BA272="R.RESIDUAL
17","R. RESIDUAL"," ")))))</f>
        <v>R. RESIDUAL</v>
      </c>
      <c r="BJ275" s="239" t="str">
        <f t="shared" ref="BJ275" si="1328">IF(ISERROR(IF(S272="R.INHERENTE
22","R. INHERENTE",(IF(BA272="R.RESIDUAL
22","R. RESIDUAL"," ")))),"",(IF(S272="R.INHERENTE
22","R. INHERENTE",(IF(BA272="R.RESIDUAL
22","R. RESIDUAL"," ")))))</f>
        <v xml:space="preserve"> </v>
      </c>
      <c r="BK275" s="234"/>
      <c r="BL275" s="848"/>
      <c r="BM275" s="882"/>
      <c r="BN275" s="882"/>
      <c r="BO275" s="882"/>
      <c r="BP275" s="851"/>
      <c r="BQ275" s="845"/>
      <c r="BR275" s="314"/>
      <c r="BS275" s="921"/>
      <c r="BT275" s="882"/>
      <c r="BU275" s="924"/>
      <c r="BV275" s="229"/>
      <c r="BW275" s="1767"/>
      <c r="BX275" s="1768"/>
      <c r="BY275" s="1769"/>
      <c r="BZ275" s="820"/>
      <c r="CA275" s="820"/>
      <c r="CB275" s="820"/>
      <c r="CC275" s="820"/>
      <c r="CD275" s="820"/>
      <c r="CE275" s="820"/>
      <c r="CF275" s="820"/>
      <c r="CG275" s="820"/>
      <c r="CH275" s="820"/>
      <c r="CI275" s="820"/>
      <c r="CJ275" s="820"/>
      <c r="CK275" s="820"/>
      <c r="CL275" s="820"/>
      <c r="CM275" s="820"/>
      <c r="CN275" s="820"/>
      <c r="CO275" s="820"/>
      <c r="CP275" s="820"/>
      <c r="CQ275" s="1774"/>
      <c r="CR275" s="249"/>
      <c r="CS275" s="1767"/>
      <c r="CT275" s="1768"/>
      <c r="CU275" s="1769"/>
      <c r="CV275" s="1010"/>
      <c r="CW275" s="960"/>
      <c r="CX275" s="959"/>
      <c r="CY275" s="960"/>
      <c r="CZ275" s="959"/>
      <c r="DA275" s="1010"/>
      <c r="DB275" s="1010"/>
      <c r="DC275" s="1010"/>
      <c r="DD275" s="1010"/>
      <c r="DE275" s="1010"/>
      <c r="DF275" s="1010"/>
      <c r="DG275" s="1010"/>
      <c r="DH275" s="1010"/>
      <c r="DI275" s="1010"/>
      <c r="DJ275" s="1010"/>
      <c r="DK275" s="1010"/>
      <c r="DL275" s="1010"/>
      <c r="DM275" s="1010"/>
      <c r="DN275" s="1010"/>
      <c r="DO275" s="1010"/>
      <c r="DP275" s="1010"/>
      <c r="DQ275" s="1774"/>
      <c r="DR275" s="246"/>
      <c r="DS275" s="420"/>
      <c r="DT275" s="421"/>
      <c r="DU275" s="421"/>
      <c r="DV275" s="422"/>
    </row>
    <row r="276" spans="2:126" ht="48.75" customHeight="1" thickBot="1" x14ac:dyDescent="0.3">
      <c r="B276" s="1291"/>
      <c r="C276" s="891"/>
      <c r="D276" s="894"/>
      <c r="E276" s="897"/>
      <c r="F276" s="897"/>
      <c r="G276" s="897"/>
      <c r="H276" s="897"/>
      <c r="I276" s="435"/>
      <c r="J276" s="905"/>
      <c r="K276" s="897"/>
      <c r="L276" s="909"/>
      <c r="M276" s="228"/>
      <c r="N276" s="912"/>
      <c r="O276" s="897"/>
      <c r="P276" s="897"/>
      <c r="Q276" s="897"/>
      <c r="R276" s="897"/>
      <c r="S276" s="909"/>
      <c r="T276" s="228"/>
      <c r="U276" s="441"/>
      <c r="V276" s="442"/>
      <c r="W276" s="442"/>
      <c r="X276" s="831"/>
      <c r="Y276" s="832"/>
      <c r="Z276" s="831"/>
      <c r="AA276" s="832"/>
      <c r="AB276" s="831"/>
      <c r="AC276" s="832"/>
      <c r="AD276" s="831"/>
      <c r="AE276" s="832"/>
      <c r="AF276" s="831"/>
      <c r="AG276" s="832"/>
      <c r="AH276" s="331">
        <f t="shared" si="1301"/>
        <v>0</v>
      </c>
      <c r="AI276" s="324"/>
      <c r="AJ276" s="325">
        <v>0.8</v>
      </c>
      <c r="AK276" s="885"/>
      <c r="AL276" s="886"/>
      <c r="AM276" s="887"/>
      <c r="AN276" s="888"/>
      <c r="AO276" s="885"/>
      <c r="AP276" s="886"/>
      <c r="AQ276" s="445"/>
      <c r="AR276" s="472"/>
      <c r="AS276" s="453"/>
      <c r="AT276" s="454"/>
      <c r="AU276" s="455"/>
      <c r="AV276" s="230"/>
      <c r="AW276" s="867"/>
      <c r="AX276" s="870"/>
      <c r="AY276" s="873"/>
      <c r="AZ276" s="870"/>
      <c r="BA276" s="876"/>
      <c r="BB276" s="879"/>
      <c r="BD276" s="235"/>
      <c r="BE276" s="318">
        <v>0.2</v>
      </c>
      <c r="BF276" s="241" t="str">
        <f t="shared" ref="BF276" si="1329">IF(ISERROR(IF(S272="R.INHERENTE
1","R. INHERENTE",(IF(BA272="R.RESIDUAL
1","R. RESIDUAL"," ")))),"",(IF(S272="R.INHERENTE
1","R. INHERENTE",(IF(BA272="R.RESIDUAL
1","R. RESIDUAL"," ")))))</f>
        <v xml:space="preserve"> </v>
      </c>
      <c r="BG276" s="242" t="str">
        <f t="shared" ref="BG276" si="1330">IF(ISERROR(IF(S272="R.INHERENTE
6","R. INHERENTE",(IF(BA272="R.RESIDUAL
6","R. RESIDUAL"," ")))),"",(IF(S272="R.INHERENTE
6","R. INHERENTE",(IF(BA272="R.RESIDUAL
6","R. RESIDUAL"," ")))))</f>
        <v xml:space="preserve"> </v>
      </c>
      <c r="BH276" s="243" t="str">
        <f t="shared" ref="BH276" si="1331">IF(ISERROR(IF(S272="R.INHERENTE
11","R. INHERENTE",(IF(BA272="R.RESIDUAL
11","R. RESIDUAL"," ")))),"",(IF(S272="R.INHERENTE
11","R. INHERENTE",(IF(BA272="R.RESIDUAL
11","R. RESIDUAL"," ")))))</f>
        <v xml:space="preserve"> </v>
      </c>
      <c r="BI276" s="244" t="str">
        <f t="shared" ref="BI276" si="1332">IF(ISERROR(IF(S272="R.INHERENTE
16","R. INHERENTE",(IF(BA272="R.RESIDUAL
16","R. RESIDUAL"," ")))),"",(IF(S272="R.INHERENTE
16","R. INHERENTE",(IF(BA272="R.RESIDUAL
16","R. RESIDUAL"," ")))))</f>
        <v xml:space="preserve"> </v>
      </c>
      <c r="BJ276" s="245" t="str">
        <f t="shared" ref="BJ276" si="1333">IF(ISERROR(IF(S272="R.INHERENTE
21","R. INHERENTE",(IF(BA272="R.RESIDUAL
21","R. RESIDUAL"," ")))),"",(IF(S272="R.INHERENTE
21","R. INHERENTE",(IF(BA272="R.RESIDUAL
21","R. RESIDUAL"," ")))))</f>
        <v xml:space="preserve"> </v>
      </c>
      <c r="BK276" s="234"/>
      <c r="BL276" s="849"/>
      <c r="BM276" s="883"/>
      <c r="BN276" s="883"/>
      <c r="BO276" s="883"/>
      <c r="BP276" s="852"/>
      <c r="BQ276" s="846"/>
      <c r="BR276" s="314"/>
      <c r="BS276" s="922"/>
      <c r="BT276" s="883"/>
      <c r="BU276" s="925"/>
      <c r="BV276" s="229"/>
      <c r="BW276" s="1770"/>
      <c r="BX276" s="1771"/>
      <c r="BY276" s="1772"/>
      <c r="BZ276" s="834"/>
      <c r="CA276" s="834"/>
      <c r="CB276" s="834"/>
      <c r="CC276" s="834"/>
      <c r="CD276" s="834"/>
      <c r="CE276" s="834"/>
      <c r="CF276" s="834"/>
      <c r="CG276" s="834"/>
      <c r="CH276" s="834"/>
      <c r="CI276" s="834"/>
      <c r="CJ276" s="834"/>
      <c r="CK276" s="834"/>
      <c r="CL276" s="834"/>
      <c r="CM276" s="834"/>
      <c r="CN276" s="834"/>
      <c r="CO276" s="834"/>
      <c r="CP276" s="834"/>
      <c r="CQ276" s="1775"/>
      <c r="CR276" s="249"/>
      <c r="CS276" s="1770"/>
      <c r="CT276" s="1771"/>
      <c r="CU276" s="1772"/>
      <c r="CV276" s="1783"/>
      <c r="CW276" s="1784"/>
      <c r="CX276" s="1785"/>
      <c r="CY276" s="1784"/>
      <c r="CZ276" s="1785"/>
      <c r="DA276" s="1783"/>
      <c r="DB276" s="1783"/>
      <c r="DC276" s="1783"/>
      <c r="DD276" s="1783"/>
      <c r="DE276" s="1783"/>
      <c r="DF276" s="1783"/>
      <c r="DG276" s="1783"/>
      <c r="DH276" s="1783"/>
      <c r="DI276" s="1783"/>
      <c r="DJ276" s="1783"/>
      <c r="DK276" s="1783"/>
      <c r="DL276" s="1783"/>
      <c r="DM276" s="1783"/>
      <c r="DN276" s="1783"/>
      <c r="DO276" s="1783"/>
      <c r="DP276" s="1783"/>
      <c r="DQ276" s="1775"/>
      <c r="DR276" s="246"/>
      <c r="DS276" s="423"/>
      <c r="DT276" s="424"/>
      <c r="DU276" s="424"/>
      <c r="DV276" s="425"/>
    </row>
    <row r="277" spans="2:126" ht="18" customHeight="1" thickBot="1" x14ac:dyDescent="0.3">
      <c r="BF277" s="328">
        <v>0.2</v>
      </c>
      <c r="BG277" s="329">
        <v>0.4</v>
      </c>
      <c r="BH277" s="329">
        <v>0.60000000000000009</v>
      </c>
      <c r="BI277" s="329">
        <v>0.8</v>
      </c>
      <c r="BJ277" s="329">
        <v>1</v>
      </c>
    </row>
    <row r="278" spans="2:126" ht="48.75" customHeight="1" x14ac:dyDescent="0.25">
      <c r="B278" s="1292" t="s">
        <v>1842</v>
      </c>
      <c r="C278" s="889">
        <v>45</v>
      </c>
      <c r="D278" s="892" t="s">
        <v>952</v>
      </c>
      <c r="E278" s="895" t="s">
        <v>972</v>
      </c>
      <c r="F278" s="898" t="s">
        <v>987</v>
      </c>
      <c r="G278" s="899" t="s">
        <v>1065</v>
      </c>
      <c r="H278" s="917" t="s">
        <v>1572</v>
      </c>
      <c r="I278" s="478" t="s">
        <v>1573</v>
      </c>
      <c r="J278" s="903" t="str">
        <f>IF(G278="","",(CONCATENATE("Posibilidad de afectación ",G278," ",H278," ",I278," ",I279," ",I280," ",I281," ",I282)))</f>
        <v xml:space="preserve">Posibilidad de afectación económica y reputacional por pagos de nómina no justificados,  debido a inexactitudes no voluntarias en el registro y/o liquidación de novedades y falta de controles en la liquidación de nómina   </v>
      </c>
      <c r="K278" s="906" t="s">
        <v>802</v>
      </c>
      <c r="L278" s="907" t="s">
        <v>770</v>
      </c>
      <c r="M278" s="228"/>
      <c r="N278" s="910" t="s">
        <v>614</v>
      </c>
      <c r="O278" s="913">
        <f>IF(ISERROR(VLOOKUP($N278,Listas!$E$20:$F$24,2,FALSE)),"",(VLOOKUP($N278,Listas!$E$20:$F$24,2,FALSE)))</f>
        <v>1</v>
      </c>
      <c r="P278" s="914" t="str">
        <f>IF(ISERROR(VLOOKUP($O278,Listas!$E$3:$F$7,2,FALSE)),"",(VLOOKUP($O278,Listas!$E$3:$F$7,2,FALSE)))</f>
        <v xml:space="preserve">MUY ALTA </v>
      </c>
      <c r="Q278" s="915" t="s">
        <v>569</v>
      </c>
      <c r="R278" s="914">
        <f>IF(ISERROR(VLOOKUP($Q278,Listas!$E$28:$F$35,2,FALSE)),"",(VLOOKUP($Q278,Listas!$E$28:$F$35,2,FALSE)))</f>
        <v>0.6</v>
      </c>
      <c r="S278" s="916" t="str">
        <f t="shared" ref="S278" si="1334">IF(O278="","",(CONCATENATE("R.INHERENTE
",(IF(AND($O278=0.2,$R278=0.2),1,(IF(AND($O278=0.2,$R278=0.4),6,(IF(AND($O278=0.2,$R278=0.6),11,(IF(AND($O278=0.2,$R278=0.8),16,(IF(AND($O278=0.2,$R278=1),21,(IF(AND($O278=0.4,$R278=0.2),2,(IF(AND($O278=0.4,$R278=0.4),7,(IF(AND($O278=0.4,$R278=0.6),12,(IF(AND($O278=0.4,$R278=0.8),17,(IF(AND($O278=0.4,$R278=1),22,(IF(AND($O278=0.6,$R278=0.2),3,(IF(AND($O278=0.6,$R278=0.4),8,(IF(AND($O278=0.6,$R278=0.6),13,(IF(AND($O278=0.6,$R278=0.8),18,(IF(AND($O278=0.6,$R278=1),23,(IF(AND($O278=0.8,$R278=0.2),4,(IF(AND($O278=0.8,$R278=0.4),9,(IF(AND($O278=0.8,$R278=0.6),14,(IF(AND($O278=0.8,$R278=0.8),19,(IF(AND($O278=0.8,$R278=1),24,(IF(AND($O278=1,$R278=0.2),5,(IF(AND($O278=1,$R278=0.4),10,(IF(AND($O278=1,$R278=0.6),15,(IF(AND($O278=1,$R278=0.8),20,(IF(AND($O278=1,$R278=1),25,"")))))))))))))))))))))))))))))))))))))))))))))))))))))</f>
        <v>R.INHERENTE
15</v>
      </c>
      <c r="T278" s="228">
        <f>+VLOOKUP($S278,Listas!$D$112:$E$136,2,FALSE)</f>
        <v>15</v>
      </c>
      <c r="U278" s="476" t="s">
        <v>1575</v>
      </c>
      <c r="V278" s="437" t="s">
        <v>702</v>
      </c>
      <c r="W278" s="437"/>
      <c r="X278" s="859">
        <v>25</v>
      </c>
      <c r="Y278" s="860"/>
      <c r="Z278" s="859"/>
      <c r="AA278" s="860"/>
      <c r="AB278" s="859"/>
      <c r="AC278" s="860"/>
      <c r="AD278" s="859"/>
      <c r="AE278" s="860"/>
      <c r="AF278" s="859">
        <v>15</v>
      </c>
      <c r="AG278" s="860"/>
      <c r="AH278" s="348">
        <f t="shared" ref="AH278:AH282" si="1335">X278+Z278+AB278+AD278+AF278</f>
        <v>40</v>
      </c>
      <c r="AI278" s="326">
        <v>0.6</v>
      </c>
      <c r="AJ278" s="327"/>
      <c r="AK278" s="861" t="s">
        <v>189</v>
      </c>
      <c r="AL278" s="862"/>
      <c r="AM278" s="863" t="s">
        <v>563</v>
      </c>
      <c r="AN278" s="864"/>
      <c r="AO278" s="861" t="s">
        <v>189</v>
      </c>
      <c r="AP278" s="862"/>
      <c r="AQ278" s="443" t="s">
        <v>1578</v>
      </c>
      <c r="AR278" s="431" t="s">
        <v>806</v>
      </c>
      <c r="AS278" s="481" t="s">
        <v>1581</v>
      </c>
      <c r="AT278" s="448" t="s">
        <v>1582</v>
      </c>
      <c r="AU278" s="482" t="s">
        <v>1583</v>
      </c>
      <c r="AV278" s="248">
        <f t="shared" ref="AV278" si="1336">+(IF(AND($AW278&gt;0,$AW278&lt;=0.2),0.2,(IF(AND($AW278&gt;0.2,$AW278&lt;=0.4),0.4,(IF(AND($AW278&gt;0.4,$AW278&lt;=0.6),0.6,(IF(AND($AW278&gt;0.6,$AW278&lt;=0.8),0.8,(IF($AW278&gt;0.8,1,""))))))))))</f>
        <v>0.4</v>
      </c>
      <c r="AW278" s="865">
        <f t="shared" ref="AW278" si="1337">+MIN(AI278:AI282)</f>
        <v>0.29399999999999998</v>
      </c>
      <c r="AX278" s="868" t="str">
        <f t="shared" ref="AX278" si="1338">+(IF($AV278=0.2,"MUY BAJA",(IF($AV278=0.4,"BAJA",(IF($AV278=0.6,"MEDIA",(IF($AV278=0.8,"ALTA",(IF($AV278=1,"MUY ALTA",""))))))))))</f>
        <v>BAJA</v>
      </c>
      <c r="AY278" s="871">
        <f t="shared" ref="AY278" si="1339">+MIN(AJ278:AJ282)</f>
        <v>0.6</v>
      </c>
      <c r="AZ278" s="868" t="str">
        <f t="shared" ref="AZ278" si="1340">+(IF($BC278=0.2,"MUY BAJA",(IF($BC278=0.4,"BAJA",(IF($BC278=0.6,"MEDIA",(IF($BC278=0.8,"ALTA",(IF($BC278=1,"MUY ALTA",""))))))))))</f>
        <v>MEDIA</v>
      </c>
      <c r="BA278" s="874" t="str">
        <f t="shared" ref="BA278" si="1341">IF($AV278="","",(CONCATENATE("R.RESIDUAL
",(IF(AND($AV278=0.2,$BC278=0.2),1,(IF(AND($AV278=0.2,$BC278=0.4),6,(IF(AND($AV278=0.2,$BC278=0.6),11,(IF(AND($AV278=0.2,$BC278=0.8),16,(IF(AND($AV278=0.2,$BC278=1),21,(IF(AND($AV278=0.4,$BC278=0.2),2,(IF(AND($AV278=0.4,$BC278=0.4),7,(IF(AND($AV278=0.4,$BC278=0.6),12,(IF(AND($AV278=0.4,$BC278=0.8),17,(IF(AND($AV278=0.4,$BC278=1),22,(IF(AND($AV278=0.6,$BC278=0.2),3,(IF(AND($AV278=0.6,$BC278=0.4),8,(IF(AND($AV278=0.6,$BC278=0.6),13,(IF(AND($AV278=0.6,$BC278=0.8),18,(IF(AND($AV278=0.6,$BC278=1),23,(IF(AND($AV278=0.8,$BC278=0.2),4,(IF(AND($AV278=0.8,$BC278=0.4),9,(IF(AND($AV278=0.8,$BC278=0.6),14,(IF(AND($AV278=0.8,$BC278=0.8),19,(IF(AND($AV278=0.8,$BC278=1),24,(IF(AND($AV278=1,$BC278=0.2),5,(IF(AND($AV278=1,$BC278=0.4),10,(IF(AND($AV278=1,$BC278=0.6),15,(IF(AND($AV278=1,$BC278=0.8),20,(IF(AND($AV278=1,$BC278=1),25,"")))))))))))))))))))))))))))))))))))))))))))))))))))))</f>
        <v>R.RESIDUAL
12</v>
      </c>
      <c r="BB278" s="877" t="s">
        <v>703</v>
      </c>
      <c r="BC278" s="248">
        <f t="shared" ref="BC278" si="1342">+(IF(AND($AY278&gt;0,$AY278&lt;=0.2),0.2,(IF(AND($AY278&gt;0.2,$AY278&lt;=0.4),0.4,(IF(AND($AY278&gt;0.4,$AY278&lt;=0.6),0.6,(IF(AND($AY278&gt;0.6,$AY278&lt;=0.8),0.8,(IF($AY278&gt;0.8,1,""))))))))))</f>
        <v>0.6</v>
      </c>
      <c r="BD278" s="230">
        <f>+VLOOKUP($BA278,Listas!$F$112:$G$136,2,FALSE)</f>
        <v>12</v>
      </c>
      <c r="BE278" s="317">
        <v>1</v>
      </c>
      <c r="BF278" s="231" t="str">
        <f t="shared" ref="BF278" si="1343">IF(ISERROR(IF(S278="R.INHERENTE
5","R. INHERENTE",(IF(BA278="R.RESIDUAL
5","R. RESIDUAL"," ")))),"",(IF(S278="R.INHERENTE
5","R. INHERENTE",(IF(BA278="R.RESIDUAL
5","R. RESIDUAL"," ")))))</f>
        <v xml:space="preserve"> </v>
      </c>
      <c r="BG278" s="232" t="str">
        <f t="shared" ref="BG278" si="1344">IF(ISERROR(IF(S278="R.INHERENTE
10","R. INHERENTE",(IF(BA278="R.RESIDUAL
10","R. RESIDUAL"," ")))),"",(IF(S278="R.INHERENTE
10","R. INHERENTE",(IF(BA278="R.RESIDUAL
10","R. RESIDUAL"," ")))))</f>
        <v xml:space="preserve"> </v>
      </c>
      <c r="BH278" s="232" t="str">
        <f t="shared" ref="BH278" si="1345">IF(ISERROR(IF(S278="R.INHERENTE
15","R. INHERENTE",(IF(BA278="R.RESIDUAL
15","R. RESIDUAL"," ")))),"",(IF(S278="R.INHERENTE
15","R. INHERENTE",(IF(BA278="R.RESIDUAL
15","R. RESIDUAL"," ")))))</f>
        <v>R. INHERENTE</v>
      </c>
      <c r="BI278" s="232" t="str">
        <f t="shared" ref="BI278" si="1346">IF(ISERROR(IF(S278="R.INHERENTE
20","R. INHERENTE",(IF(BA278="R.RESIDUAL
20","R. RESIDUAL"," ")))),"",(IF(S278="R.INHERENTE
20","R. INHERENTE",(IF(BA278="R.RESIDUAL
20","R. RESIDUAL"," ")))))</f>
        <v xml:space="preserve"> </v>
      </c>
      <c r="BJ278" s="233" t="str">
        <f t="shared" ref="BJ278" si="1347">IF(ISERROR(IF(S278="R.INHERENTE
25","R. INHERENTE",(IF(BA278="R.RESIDUAL
25","R. RESIDUAL"," ")))),"",(IF(S278="R.INHERENTE
25","R. INHERENTE",(IF(BA278="R.RESIDUAL
25","R. RESIDUAL"," ")))))</f>
        <v xml:space="preserve"> </v>
      </c>
      <c r="BK278" s="234"/>
      <c r="BL278" s="847" t="s">
        <v>1586</v>
      </c>
      <c r="BM278" s="850" t="s">
        <v>1587</v>
      </c>
      <c r="BN278" s="881">
        <v>45046</v>
      </c>
      <c r="BO278" s="881">
        <v>45290</v>
      </c>
      <c r="BP278" s="884" t="s">
        <v>1174</v>
      </c>
      <c r="BQ278" s="844" t="s">
        <v>648</v>
      </c>
      <c r="BR278" s="314"/>
      <c r="BS278" s="920" t="s">
        <v>1588</v>
      </c>
      <c r="BT278" s="850" t="s">
        <v>1589</v>
      </c>
      <c r="BU278" s="923" t="s">
        <v>1590</v>
      </c>
      <c r="BV278" s="229"/>
      <c r="BW278" s="1764" t="s">
        <v>2325</v>
      </c>
      <c r="BX278" s="1765" t="s">
        <v>2326</v>
      </c>
      <c r="BY278" s="1766" t="s">
        <v>2327</v>
      </c>
      <c r="BZ278" s="833"/>
      <c r="CA278" s="833" t="s">
        <v>189</v>
      </c>
      <c r="CB278" s="833" t="s">
        <v>189</v>
      </c>
      <c r="CC278" s="833" t="s">
        <v>189</v>
      </c>
      <c r="CD278" s="833"/>
      <c r="CE278" s="833" t="s">
        <v>189</v>
      </c>
      <c r="CF278" s="833" t="s">
        <v>189</v>
      </c>
      <c r="CG278" s="833" t="s">
        <v>189</v>
      </c>
      <c r="CH278" s="833"/>
      <c r="CI278" s="833" t="s">
        <v>39</v>
      </c>
      <c r="CJ278" s="833" t="s">
        <v>39</v>
      </c>
      <c r="CK278" s="833" t="s">
        <v>39</v>
      </c>
      <c r="CL278" s="833"/>
      <c r="CM278" s="833" t="s">
        <v>189</v>
      </c>
      <c r="CN278" s="833" t="s">
        <v>189</v>
      </c>
      <c r="CO278" s="833" t="s">
        <v>189</v>
      </c>
      <c r="CP278" s="833"/>
      <c r="CQ278" s="1773" t="s">
        <v>2328</v>
      </c>
      <c r="CR278" s="249"/>
      <c r="CS278" s="1764" t="s">
        <v>2325</v>
      </c>
      <c r="CT278" s="1765" t="s">
        <v>2326</v>
      </c>
      <c r="CU278" s="1766" t="s">
        <v>2327</v>
      </c>
      <c r="CV278" s="1780"/>
      <c r="CW278" s="1781" t="s">
        <v>39</v>
      </c>
      <c r="CX278" s="1782"/>
      <c r="CY278" s="1781"/>
      <c r="CZ278" s="1782"/>
      <c r="DA278" s="1780" t="s">
        <v>189</v>
      </c>
      <c r="DB278" s="1780" t="s">
        <v>189</v>
      </c>
      <c r="DC278" s="1780" t="s">
        <v>189</v>
      </c>
      <c r="DD278" s="1780"/>
      <c r="DE278" s="1780" t="s">
        <v>189</v>
      </c>
      <c r="DF278" s="1780" t="s">
        <v>189</v>
      </c>
      <c r="DG278" s="1780" t="s">
        <v>189</v>
      </c>
      <c r="DH278" s="1780"/>
      <c r="DI278" s="1780" t="s">
        <v>39</v>
      </c>
      <c r="DJ278" s="1780" t="s">
        <v>39</v>
      </c>
      <c r="DK278" s="1780" t="s">
        <v>39</v>
      </c>
      <c r="DL278" s="1780"/>
      <c r="DM278" s="1780" t="s">
        <v>189</v>
      </c>
      <c r="DN278" s="1780" t="s">
        <v>189</v>
      </c>
      <c r="DO278" s="1780" t="s">
        <v>189</v>
      </c>
      <c r="DP278" s="1780"/>
      <c r="DQ278" s="1773" t="s">
        <v>2334</v>
      </c>
      <c r="DR278" s="246"/>
      <c r="DS278" s="417"/>
      <c r="DT278" s="418"/>
      <c r="DU278" s="418"/>
      <c r="DV278" s="419"/>
    </row>
    <row r="279" spans="2:126" ht="48.75" customHeight="1" x14ac:dyDescent="0.25">
      <c r="B279" s="1293"/>
      <c r="C279" s="890"/>
      <c r="D279" s="893"/>
      <c r="E279" s="896"/>
      <c r="F279" s="896"/>
      <c r="G279" s="896"/>
      <c r="H279" s="918"/>
      <c r="I279" s="479" t="s">
        <v>1574</v>
      </c>
      <c r="J279" s="904"/>
      <c r="K279" s="896"/>
      <c r="L279" s="908"/>
      <c r="M279" s="228"/>
      <c r="N279" s="911"/>
      <c r="O279" s="896"/>
      <c r="P279" s="896"/>
      <c r="Q279" s="896"/>
      <c r="R279" s="896"/>
      <c r="S279" s="908"/>
      <c r="T279" s="228"/>
      <c r="U279" s="477" t="s">
        <v>1576</v>
      </c>
      <c r="V279" s="439" t="s">
        <v>702</v>
      </c>
      <c r="W279" s="439"/>
      <c r="X279" s="825"/>
      <c r="Y279" s="826"/>
      <c r="Z279" s="825">
        <v>15</v>
      </c>
      <c r="AA279" s="826"/>
      <c r="AB279" s="825"/>
      <c r="AC279" s="826"/>
      <c r="AD279" s="825"/>
      <c r="AE279" s="826"/>
      <c r="AF279" s="825">
        <v>15</v>
      </c>
      <c r="AG279" s="826"/>
      <c r="AH279" s="330">
        <f t="shared" si="1335"/>
        <v>30</v>
      </c>
      <c r="AI279" s="322">
        <v>0.42</v>
      </c>
      <c r="AJ279" s="323"/>
      <c r="AK279" s="827" t="s">
        <v>39</v>
      </c>
      <c r="AL279" s="828"/>
      <c r="AM279" s="829" t="s">
        <v>564</v>
      </c>
      <c r="AN279" s="830"/>
      <c r="AO279" s="827" t="s">
        <v>189</v>
      </c>
      <c r="AP279" s="828"/>
      <c r="AQ279" s="444" t="s">
        <v>1579</v>
      </c>
      <c r="AR279" s="432" t="s">
        <v>806</v>
      </c>
      <c r="AS279" s="483" t="s">
        <v>1584</v>
      </c>
      <c r="AT279" s="451" t="s">
        <v>1582</v>
      </c>
      <c r="AU279" s="484" t="s">
        <v>1583</v>
      </c>
      <c r="AV279" s="230"/>
      <c r="AW279" s="866"/>
      <c r="AX279" s="869"/>
      <c r="AY279" s="872"/>
      <c r="AZ279" s="869"/>
      <c r="BA279" s="875"/>
      <c r="BB279" s="878"/>
      <c r="BD279" s="235"/>
      <c r="BE279" s="317">
        <v>0.8</v>
      </c>
      <c r="BF279" s="236" t="str">
        <f t="shared" ref="BF279" si="1348">IF(ISERROR(IF(S278="R.INHERENTE
4","R. INHERENTE",(IF(BA278="R.RESIDUAL
4","R. RESIDUAL"," ")))),"",(IF(S278="R.INHERENTE
4","R. INHERENTE",(IF(BA278="R.RESIDUAL
4","R. RESIDUAL"," ")))))</f>
        <v xml:space="preserve"> </v>
      </c>
      <c r="BG279" s="237" t="str">
        <f t="shared" ref="BG279" si="1349">IF(ISERROR(IF(S278="R.INHERENTE
9","R. INHERENTE",(IF(BA278="R.RESIDUAL
9","R. RESIDUAL"," ")))),"",(IF(S278="R.INHERENTE
9","R. INHERENTE",(IF(BA278="R.RESIDUAL
9","R. RESIDUAL"," ")))))</f>
        <v xml:space="preserve"> </v>
      </c>
      <c r="BH279" s="238" t="str">
        <f t="shared" ref="BH279" si="1350">IF(ISERROR(IF(S278="R.INHERENTE
14","R. INHERENTE",(IF(BA278="R.RESIDUAL
14","R. RESIDUAL"," ")))),"",(IF(S278="R.INHERENTE
14","R. INHERENTE",(IF(BA278="R.RESIDUAL
14","R. RESIDUAL"," ")))))</f>
        <v xml:space="preserve"> </v>
      </c>
      <c r="BI279" s="238" t="str">
        <f t="shared" ref="BI279" si="1351">IF(ISERROR(IF(S278="R.INHERENTE
19","R. INHERENTE",(IF(BA278="R.RESIDUAL
19","R. RESIDUAL"," ")))),"",(IF(S278="R.INHERENTE
19","R. INHERENTE",(IF(BA278="R.RESIDUAL
19","R. RESIDUAL"," ")))))</f>
        <v xml:space="preserve"> </v>
      </c>
      <c r="BJ279" s="239" t="str">
        <f t="shared" ref="BJ279" si="1352">IF(ISERROR(IF(S278="R.INHERENTE
24","R. INHERENTE",(IF(BA278="R.RESIDUAL
24","R. RESIDUAL"," ")))),"",(IF(S278="R.INHERENTE
24","R. INHERENTE",(IF(BA278="R.RESIDUAL
24","R. RESIDUAL"," ")))))</f>
        <v xml:space="preserve"> </v>
      </c>
      <c r="BK279" s="234"/>
      <c r="BL279" s="848"/>
      <c r="BM279" s="882"/>
      <c r="BN279" s="882"/>
      <c r="BO279" s="882"/>
      <c r="BP279" s="851"/>
      <c r="BQ279" s="845"/>
      <c r="BR279" s="314"/>
      <c r="BS279" s="921"/>
      <c r="BT279" s="882"/>
      <c r="BU279" s="924"/>
      <c r="BV279" s="229"/>
      <c r="BW279" s="1767"/>
      <c r="BX279" s="1768"/>
      <c r="BY279" s="1769"/>
      <c r="BZ279" s="820"/>
      <c r="CA279" s="820"/>
      <c r="CB279" s="820"/>
      <c r="CC279" s="820"/>
      <c r="CD279" s="820"/>
      <c r="CE279" s="820"/>
      <c r="CF279" s="820"/>
      <c r="CG279" s="820"/>
      <c r="CH279" s="820"/>
      <c r="CI279" s="820"/>
      <c r="CJ279" s="820"/>
      <c r="CK279" s="820"/>
      <c r="CL279" s="820"/>
      <c r="CM279" s="820"/>
      <c r="CN279" s="820"/>
      <c r="CO279" s="820"/>
      <c r="CP279" s="820"/>
      <c r="CQ279" s="1774"/>
      <c r="CR279" s="249"/>
      <c r="CS279" s="1767"/>
      <c r="CT279" s="1768"/>
      <c r="CU279" s="1769"/>
      <c r="CV279" s="1010"/>
      <c r="CW279" s="960"/>
      <c r="CX279" s="959"/>
      <c r="CY279" s="960"/>
      <c r="CZ279" s="959"/>
      <c r="DA279" s="1010"/>
      <c r="DB279" s="1010"/>
      <c r="DC279" s="1010"/>
      <c r="DD279" s="1010"/>
      <c r="DE279" s="1010"/>
      <c r="DF279" s="1010"/>
      <c r="DG279" s="1010"/>
      <c r="DH279" s="1010"/>
      <c r="DI279" s="1010"/>
      <c r="DJ279" s="1010"/>
      <c r="DK279" s="1010"/>
      <c r="DL279" s="1010"/>
      <c r="DM279" s="1010"/>
      <c r="DN279" s="1010"/>
      <c r="DO279" s="1010"/>
      <c r="DP279" s="1010"/>
      <c r="DQ279" s="1774"/>
      <c r="DR279" s="246"/>
      <c r="DS279" s="420"/>
      <c r="DT279" s="421"/>
      <c r="DU279" s="421"/>
      <c r="DV279" s="422"/>
    </row>
    <row r="280" spans="2:126" ht="48.75" customHeight="1" x14ac:dyDescent="0.25">
      <c r="B280" s="1293"/>
      <c r="C280" s="890"/>
      <c r="D280" s="893"/>
      <c r="E280" s="896"/>
      <c r="F280" s="896"/>
      <c r="G280" s="896"/>
      <c r="H280" s="918"/>
      <c r="I280" s="479"/>
      <c r="J280" s="904"/>
      <c r="K280" s="896"/>
      <c r="L280" s="908"/>
      <c r="M280" s="228"/>
      <c r="N280" s="911"/>
      <c r="O280" s="896"/>
      <c r="P280" s="896"/>
      <c r="Q280" s="896"/>
      <c r="R280" s="896"/>
      <c r="S280" s="908"/>
      <c r="T280" s="228"/>
      <c r="U280" s="477" t="s">
        <v>1577</v>
      </c>
      <c r="V280" s="439" t="s">
        <v>702</v>
      </c>
      <c r="W280" s="439"/>
      <c r="X280" s="825"/>
      <c r="Y280" s="826"/>
      <c r="Z280" s="825">
        <v>15</v>
      </c>
      <c r="AA280" s="826"/>
      <c r="AB280" s="825"/>
      <c r="AC280" s="826"/>
      <c r="AD280" s="825"/>
      <c r="AE280" s="826"/>
      <c r="AF280" s="825">
        <v>15</v>
      </c>
      <c r="AG280" s="826"/>
      <c r="AH280" s="330">
        <f t="shared" si="1335"/>
        <v>30</v>
      </c>
      <c r="AI280" s="322">
        <v>0.29399999999999998</v>
      </c>
      <c r="AJ280" s="323"/>
      <c r="AK280" s="827" t="s">
        <v>39</v>
      </c>
      <c r="AL280" s="828"/>
      <c r="AM280" s="829" t="s">
        <v>564</v>
      </c>
      <c r="AN280" s="830"/>
      <c r="AO280" s="827" t="s">
        <v>189</v>
      </c>
      <c r="AP280" s="828"/>
      <c r="AQ280" s="444" t="s">
        <v>1580</v>
      </c>
      <c r="AR280" s="432" t="s">
        <v>806</v>
      </c>
      <c r="AS280" s="483" t="s">
        <v>1585</v>
      </c>
      <c r="AT280" s="451" t="s">
        <v>1582</v>
      </c>
      <c r="AU280" s="484" t="s">
        <v>1583</v>
      </c>
      <c r="AV280" s="230"/>
      <c r="AW280" s="866"/>
      <c r="AX280" s="869"/>
      <c r="AY280" s="872"/>
      <c r="AZ280" s="869"/>
      <c r="BA280" s="875"/>
      <c r="BB280" s="878"/>
      <c r="BD280" s="235"/>
      <c r="BE280" s="317">
        <v>0.60000000000000009</v>
      </c>
      <c r="BF280" s="236" t="str">
        <f t="shared" ref="BF280" si="1353">IF(ISERROR(IF(S278="R.INHERENTE
3","R. INHERENTE",(IF(BA278="R.RESIDUAL
3","R. RESIDUAL"," ")))),"",(IF(S278="R.INHERENTE
3","R. INHERENTE",(IF(BA278="R.RESIDUAL
3","R. RESIDUAL"," ")))))</f>
        <v xml:space="preserve"> </v>
      </c>
      <c r="BG280" s="237" t="str">
        <f t="shared" ref="BG280" si="1354">IF(ISERROR(IF(S278="R.INHERENTE
8","R. INHERENTE",(IF(BA278="R.RESIDUAL
8","R. RESIDUAL"," ")))),"",(IF(S278="R.INHERENTE
8","R. INHERENTE",(IF(BA278="R.RESIDUAL
8","R. RESIDUAL"," ")))))</f>
        <v xml:space="preserve"> </v>
      </c>
      <c r="BH280" s="237" t="str">
        <f t="shared" ref="BH280" si="1355">IF(ISERROR(IF(S278="R.INHERENTE
13","R. INHERENTE",(IF(BA278="R.RESIDUAL
13","R. RESIDUAL"," ")))),"",(IF(S278="R.INHERENTE
13","R. INHERENTE",(IF(BA278="R.RESIDUAL
13","R. RESIDUAL"," ")))))</f>
        <v xml:space="preserve"> </v>
      </c>
      <c r="BI280" s="238" t="str">
        <f t="shared" ref="BI280" si="1356">IF(ISERROR(IF(S278="R.INHERENTE
18","R. INHERENTE",(IF(BA278="R.RESIDUAL
18","R. RESIDUAL"," ")))),"",(IF(S278="R.INHERENTE
18","R. INHERENTE",(IF(BA278="R.RESIDUAL
18","R. RESIDUAL"," ")))))</f>
        <v xml:space="preserve"> </v>
      </c>
      <c r="BJ280" s="239" t="str">
        <f t="shared" ref="BJ280" si="1357">IF(ISERROR(IF(S278="R.INHERENTE
23","R. INHERENTE",(IF(BA278="R.RESIDUAL
23","R. RESIDUAL"," ")))),"",(IF(S278="R.INHERENTE
23","R. INHERENTE",(IF(BA278="R.RESIDUAL
23","R. RESIDUAL"," ")))))</f>
        <v xml:space="preserve"> </v>
      </c>
      <c r="BK280" s="234"/>
      <c r="BL280" s="848"/>
      <c r="BM280" s="882"/>
      <c r="BN280" s="882"/>
      <c r="BO280" s="882"/>
      <c r="BP280" s="851"/>
      <c r="BQ280" s="845"/>
      <c r="BR280" s="314"/>
      <c r="BS280" s="921"/>
      <c r="BT280" s="882"/>
      <c r="BU280" s="924"/>
      <c r="BV280" s="229"/>
      <c r="BW280" s="1767"/>
      <c r="BX280" s="1768"/>
      <c r="BY280" s="1769"/>
      <c r="BZ280" s="820"/>
      <c r="CA280" s="820"/>
      <c r="CB280" s="820"/>
      <c r="CC280" s="820"/>
      <c r="CD280" s="820"/>
      <c r="CE280" s="820"/>
      <c r="CF280" s="820"/>
      <c r="CG280" s="820"/>
      <c r="CH280" s="820"/>
      <c r="CI280" s="820"/>
      <c r="CJ280" s="820"/>
      <c r="CK280" s="820"/>
      <c r="CL280" s="820"/>
      <c r="CM280" s="820"/>
      <c r="CN280" s="820"/>
      <c r="CO280" s="820"/>
      <c r="CP280" s="820"/>
      <c r="CQ280" s="1774"/>
      <c r="CR280" s="249"/>
      <c r="CS280" s="1767"/>
      <c r="CT280" s="1768"/>
      <c r="CU280" s="1769"/>
      <c r="CV280" s="1010"/>
      <c r="CW280" s="960"/>
      <c r="CX280" s="959"/>
      <c r="CY280" s="960"/>
      <c r="CZ280" s="959"/>
      <c r="DA280" s="1010"/>
      <c r="DB280" s="1010"/>
      <c r="DC280" s="1010"/>
      <c r="DD280" s="1010"/>
      <c r="DE280" s="1010"/>
      <c r="DF280" s="1010"/>
      <c r="DG280" s="1010"/>
      <c r="DH280" s="1010"/>
      <c r="DI280" s="1010"/>
      <c r="DJ280" s="1010"/>
      <c r="DK280" s="1010"/>
      <c r="DL280" s="1010"/>
      <c r="DM280" s="1010"/>
      <c r="DN280" s="1010"/>
      <c r="DO280" s="1010"/>
      <c r="DP280" s="1010"/>
      <c r="DQ280" s="1774"/>
      <c r="DR280" s="246"/>
      <c r="DS280" s="420"/>
      <c r="DT280" s="421"/>
      <c r="DU280" s="421"/>
      <c r="DV280" s="422"/>
    </row>
    <row r="281" spans="2:126" ht="48.75" customHeight="1" x14ac:dyDescent="0.25">
      <c r="B281" s="1293"/>
      <c r="C281" s="890"/>
      <c r="D281" s="893"/>
      <c r="E281" s="896"/>
      <c r="F281" s="896"/>
      <c r="G281" s="896"/>
      <c r="H281" s="918"/>
      <c r="I281" s="479"/>
      <c r="J281" s="904"/>
      <c r="K281" s="896"/>
      <c r="L281" s="908"/>
      <c r="M281" s="228"/>
      <c r="N281" s="911"/>
      <c r="O281" s="896"/>
      <c r="P281" s="896"/>
      <c r="Q281" s="896"/>
      <c r="R281" s="896"/>
      <c r="S281" s="908"/>
      <c r="T281" s="228"/>
      <c r="U281" s="440"/>
      <c r="V281" s="439"/>
      <c r="W281" s="439"/>
      <c r="X281" s="825"/>
      <c r="Y281" s="826"/>
      <c r="Z281" s="825"/>
      <c r="AA281" s="826"/>
      <c r="AB281" s="825"/>
      <c r="AC281" s="826"/>
      <c r="AD281" s="825"/>
      <c r="AE281" s="826"/>
      <c r="AF281" s="825"/>
      <c r="AG281" s="826"/>
      <c r="AH281" s="330">
        <f t="shared" si="1335"/>
        <v>0</v>
      </c>
      <c r="AI281" s="322"/>
      <c r="AJ281" s="323">
        <v>0.6</v>
      </c>
      <c r="AK281" s="827"/>
      <c r="AL281" s="828"/>
      <c r="AM281" s="829"/>
      <c r="AN281" s="830"/>
      <c r="AO281" s="827"/>
      <c r="AP281" s="828"/>
      <c r="AQ281" s="444"/>
      <c r="AR281" s="432"/>
      <c r="AS281" s="450"/>
      <c r="AT281" s="451"/>
      <c r="AU281" s="452"/>
      <c r="AV281" s="230"/>
      <c r="AW281" s="866"/>
      <c r="AX281" s="869"/>
      <c r="AY281" s="872"/>
      <c r="AZ281" s="869"/>
      <c r="BA281" s="875"/>
      <c r="BB281" s="878"/>
      <c r="BD281" s="235"/>
      <c r="BE281" s="317">
        <v>0.4</v>
      </c>
      <c r="BF281" s="240" t="str">
        <f t="shared" ref="BF281" si="1358">IF(ISERROR(IF(S278="R.INHERENTE
2","R. INHERENTE",(IF(BA278="R.RESIDUAL
2","R. RESIDUAL"," ")))),"",(IF(S278="R.INHERENTE
2","R. INHERENTE",(IF(BA278="R.RESIDUAL
2","R. RESIDUAL"," ")))))</f>
        <v xml:space="preserve"> </v>
      </c>
      <c r="BG281" s="237" t="str">
        <f t="shared" ref="BG281" si="1359">IF(ISERROR(IF(S278="R.INHERENTE
7","R. INHERENTE",(IF(BA278="R.RESIDUAL
7","R. RESIDUAL"," ")))),"",(IF(S278="R.INHERENTE
7","R. INHERENTE",(IF(BA278="R.RESIDUAL
7","R. RESIDUAL"," ")))))</f>
        <v xml:space="preserve"> </v>
      </c>
      <c r="BH281" s="237" t="str">
        <f t="shared" ref="BH281" si="1360">IF(ISERROR(IF(S278="R.INHERENTE
12","R. INHERENTE",(IF(BA278="R.RESIDUAL
12","R. RESIDUAL"," ")))),"",(IF(S278="R.INHERENTE
12","R. INHERENTE",(IF(BA278="R.RESIDUAL
12","R. RESIDUAL"," ")))))</f>
        <v>R. RESIDUAL</v>
      </c>
      <c r="BI281" s="238" t="str">
        <f t="shared" ref="BI281" si="1361">IF(ISERROR(IF(S278="R.INHERENTE
17","R. INHERENTE",(IF(BA278="R.RESIDUAL
17","R. RESIDUAL"," ")))),"",(IF(S278="R.INHERENTE
17","R. INHERENTE",(IF(BA278="R.RESIDUAL
17","R. RESIDUAL"," ")))))</f>
        <v xml:space="preserve"> </v>
      </c>
      <c r="BJ281" s="239" t="str">
        <f t="shared" ref="BJ281" si="1362">IF(ISERROR(IF(S278="R.INHERENTE
22","R. INHERENTE",(IF(BA278="R.RESIDUAL
22","R. RESIDUAL"," ")))),"",(IF(S278="R.INHERENTE
22","R. INHERENTE",(IF(BA278="R.RESIDUAL
22","R. RESIDUAL"," ")))))</f>
        <v xml:space="preserve"> </v>
      </c>
      <c r="BK281" s="234"/>
      <c r="BL281" s="848"/>
      <c r="BM281" s="882"/>
      <c r="BN281" s="882"/>
      <c r="BO281" s="882"/>
      <c r="BP281" s="851"/>
      <c r="BQ281" s="845"/>
      <c r="BR281" s="314"/>
      <c r="BS281" s="921"/>
      <c r="BT281" s="882"/>
      <c r="BU281" s="924"/>
      <c r="BV281" s="229"/>
      <c r="BW281" s="1767"/>
      <c r="BX281" s="1768"/>
      <c r="BY281" s="1769"/>
      <c r="BZ281" s="820"/>
      <c r="CA281" s="820"/>
      <c r="CB281" s="820"/>
      <c r="CC281" s="820"/>
      <c r="CD281" s="820"/>
      <c r="CE281" s="820"/>
      <c r="CF281" s="820"/>
      <c r="CG281" s="820"/>
      <c r="CH281" s="820"/>
      <c r="CI281" s="820"/>
      <c r="CJ281" s="820"/>
      <c r="CK281" s="820"/>
      <c r="CL281" s="820"/>
      <c r="CM281" s="820"/>
      <c r="CN281" s="820"/>
      <c r="CO281" s="820"/>
      <c r="CP281" s="820"/>
      <c r="CQ281" s="1774"/>
      <c r="CR281" s="249"/>
      <c r="CS281" s="1767"/>
      <c r="CT281" s="1768"/>
      <c r="CU281" s="1769"/>
      <c r="CV281" s="1010"/>
      <c r="CW281" s="960"/>
      <c r="CX281" s="959"/>
      <c r="CY281" s="960"/>
      <c r="CZ281" s="959"/>
      <c r="DA281" s="1010"/>
      <c r="DB281" s="1010"/>
      <c r="DC281" s="1010"/>
      <c r="DD281" s="1010"/>
      <c r="DE281" s="1010"/>
      <c r="DF281" s="1010"/>
      <c r="DG281" s="1010"/>
      <c r="DH281" s="1010"/>
      <c r="DI281" s="1010"/>
      <c r="DJ281" s="1010"/>
      <c r="DK281" s="1010"/>
      <c r="DL281" s="1010"/>
      <c r="DM281" s="1010"/>
      <c r="DN281" s="1010"/>
      <c r="DO281" s="1010"/>
      <c r="DP281" s="1010"/>
      <c r="DQ281" s="1774"/>
      <c r="DR281" s="246"/>
      <c r="DS281" s="420"/>
      <c r="DT281" s="421"/>
      <c r="DU281" s="421"/>
      <c r="DV281" s="422"/>
    </row>
    <row r="282" spans="2:126" ht="48.75" customHeight="1" thickBot="1" x14ac:dyDescent="0.3">
      <c r="B282" s="1294"/>
      <c r="C282" s="891"/>
      <c r="D282" s="894"/>
      <c r="E282" s="897"/>
      <c r="F282" s="897"/>
      <c r="G282" s="897"/>
      <c r="H282" s="919"/>
      <c r="I282" s="480"/>
      <c r="J282" s="905"/>
      <c r="K282" s="897"/>
      <c r="L282" s="909"/>
      <c r="M282" s="228"/>
      <c r="N282" s="912"/>
      <c r="O282" s="897"/>
      <c r="P282" s="897"/>
      <c r="Q282" s="897"/>
      <c r="R282" s="897"/>
      <c r="S282" s="909"/>
      <c r="T282" s="228"/>
      <c r="U282" s="441"/>
      <c r="V282" s="442"/>
      <c r="W282" s="442"/>
      <c r="X282" s="831"/>
      <c r="Y282" s="832"/>
      <c r="Z282" s="831"/>
      <c r="AA282" s="832"/>
      <c r="AB282" s="831"/>
      <c r="AC282" s="832"/>
      <c r="AD282" s="831"/>
      <c r="AE282" s="832"/>
      <c r="AF282" s="831"/>
      <c r="AG282" s="832"/>
      <c r="AH282" s="331">
        <f t="shared" si="1335"/>
        <v>0</v>
      </c>
      <c r="AI282" s="324"/>
      <c r="AJ282" s="325"/>
      <c r="AK282" s="885"/>
      <c r="AL282" s="886"/>
      <c r="AM282" s="887"/>
      <c r="AN282" s="888"/>
      <c r="AO282" s="885"/>
      <c r="AP282" s="886"/>
      <c r="AQ282" s="445"/>
      <c r="AR282" s="472"/>
      <c r="AS282" s="453"/>
      <c r="AT282" s="454"/>
      <c r="AU282" s="455"/>
      <c r="AV282" s="230"/>
      <c r="AW282" s="867"/>
      <c r="AX282" s="870"/>
      <c r="AY282" s="873"/>
      <c r="AZ282" s="870"/>
      <c r="BA282" s="876"/>
      <c r="BB282" s="879"/>
      <c r="BD282" s="235"/>
      <c r="BE282" s="318">
        <v>0.2</v>
      </c>
      <c r="BF282" s="241" t="str">
        <f t="shared" ref="BF282" si="1363">IF(ISERROR(IF(S278="R.INHERENTE
1","R. INHERENTE",(IF(BA278="R.RESIDUAL
1","R. RESIDUAL"," ")))),"",(IF(S278="R.INHERENTE
1","R. INHERENTE",(IF(BA278="R.RESIDUAL
1","R. RESIDUAL"," ")))))</f>
        <v xml:space="preserve"> </v>
      </c>
      <c r="BG282" s="242" t="str">
        <f t="shared" ref="BG282" si="1364">IF(ISERROR(IF(S278="R.INHERENTE
6","R. INHERENTE",(IF(BA278="R.RESIDUAL
6","R. RESIDUAL"," ")))),"",(IF(S278="R.INHERENTE
6","R. INHERENTE",(IF(BA278="R.RESIDUAL
6","R. RESIDUAL"," ")))))</f>
        <v xml:space="preserve"> </v>
      </c>
      <c r="BH282" s="243" t="str">
        <f t="shared" ref="BH282" si="1365">IF(ISERROR(IF(S278="R.INHERENTE
11","R. INHERENTE",(IF(BA278="R.RESIDUAL
11","R. RESIDUAL"," ")))),"",(IF(S278="R.INHERENTE
11","R. INHERENTE",(IF(BA278="R.RESIDUAL
11","R. RESIDUAL"," ")))))</f>
        <v xml:space="preserve"> </v>
      </c>
      <c r="BI282" s="244" t="str">
        <f t="shared" ref="BI282" si="1366">IF(ISERROR(IF(S278="R.INHERENTE
16","R. INHERENTE",(IF(BA278="R.RESIDUAL
16","R. RESIDUAL"," ")))),"",(IF(S278="R.INHERENTE
16","R. INHERENTE",(IF(BA278="R.RESIDUAL
16","R. RESIDUAL"," ")))))</f>
        <v xml:space="preserve"> </v>
      </c>
      <c r="BJ282" s="245" t="str">
        <f t="shared" ref="BJ282" si="1367">IF(ISERROR(IF(S278="R.INHERENTE
21","R. INHERENTE",(IF(BA278="R.RESIDUAL
21","R. RESIDUAL"," ")))),"",(IF(S278="R.INHERENTE
21","R. INHERENTE",(IF(BA278="R.RESIDUAL
21","R. RESIDUAL"," ")))))</f>
        <v xml:space="preserve"> </v>
      </c>
      <c r="BK282" s="234"/>
      <c r="BL282" s="849"/>
      <c r="BM282" s="883"/>
      <c r="BN282" s="883"/>
      <c r="BO282" s="883"/>
      <c r="BP282" s="852"/>
      <c r="BQ282" s="846"/>
      <c r="BR282" s="314"/>
      <c r="BS282" s="922"/>
      <c r="BT282" s="883"/>
      <c r="BU282" s="925"/>
      <c r="BV282" s="229"/>
      <c r="BW282" s="1770"/>
      <c r="BX282" s="1771"/>
      <c r="BY282" s="1772"/>
      <c r="BZ282" s="834"/>
      <c r="CA282" s="834"/>
      <c r="CB282" s="834"/>
      <c r="CC282" s="834"/>
      <c r="CD282" s="834"/>
      <c r="CE282" s="834"/>
      <c r="CF282" s="834"/>
      <c r="CG282" s="834"/>
      <c r="CH282" s="834"/>
      <c r="CI282" s="834"/>
      <c r="CJ282" s="834"/>
      <c r="CK282" s="834"/>
      <c r="CL282" s="834"/>
      <c r="CM282" s="834"/>
      <c r="CN282" s="834"/>
      <c r="CO282" s="834"/>
      <c r="CP282" s="834"/>
      <c r="CQ282" s="1775"/>
      <c r="CR282" s="249"/>
      <c r="CS282" s="1770"/>
      <c r="CT282" s="1771"/>
      <c r="CU282" s="1772"/>
      <c r="CV282" s="1783"/>
      <c r="CW282" s="1784"/>
      <c r="CX282" s="1785"/>
      <c r="CY282" s="1784"/>
      <c r="CZ282" s="1785"/>
      <c r="DA282" s="1783"/>
      <c r="DB282" s="1783"/>
      <c r="DC282" s="1783"/>
      <c r="DD282" s="1783"/>
      <c r="DE282" s="1783"/>
      <c r="DF282" s="1783"/>
      <c r="DG282" s="1783"/>
      <c r="DH282" s="1783"/>
      <c r="DI282" s="1783"/>
      <c r="DJ282" s="1783"/>
      <c r="DK282" s="1783"/>
      <c r="DL282" s="1783"/>
      <c r="DM282" s="1783"/>
      <c r="DN282" s="1783"/>
      <c r="DO282" s="1783"/>
      <c r="DP282" s="1783"/>
      <c r="DQ282" s="1775"/>
      <c r="DR282" s="246"/>
      <c r="DS282" s="423"/>
      <c r="DT282" s="424"/>
      <c r="DU282" s="424"/>
      <c r="DV282" s="425"/>
    </row>
    <row r="283" spans="2:126" ht="18" customHeight="1" thickBot="1" x14ac:dyDescent="0.3">
      <c r="BF283" s="328">
        <v>0.2</v>
      </c>
      <c r="BG283" s="329">
        <v>0.4</v>
      </c>
      <c r="BH283" s="329">
        <v>0.60000000000000009</v>
      </c>
      <c r="BI283" s="329">
        <v>0.8</v>
      </c>
      <c r="BJ283" s="329">
        <v>1</v>
      </c>
    </row>
    <row r="284" spans="2:126" ht="48.75" customHeight="1" x14ac:dyDescent="0.25">
      <c r="B284" s="1292" t="s">
        <v>1842</v>
      </c>
      <c r="C284" s="889">
        <v>46</v>
      </c>
      <c r="D284" s="892" t="s">
        <v>952</v>
      </c>
      <c r="E284" s="895" t="s">
        <v>972</v>
      </c>
      <c r="F284" s="898" t="s">
        <v>987</v>
      </c>
      <c r="G284" s="899" t="s">
        <v>1065</v>
      </c>
      <c r="H284" s="917" t="s">
        <v>2264</v>
      </c>
      <c r="I284" s="478" t="s">
        <v>1591</v>
      </c>
      <c r="J284" s="903" t="str">
        <f>IF(G284="","",(CONCATENATE("Posibilidad de afectación ",G284," ",H284," ",I284," ",I285," ",I286," ",I287," ",I288)))</f>
        <v xml:space="preserve">Posibilidad de afectación económica y reputacional por perdida de recursos relacionados con el recobro de incapacidades a Empresas Promotoras de Salud (EPS) y Administradoras de Riesgos Laborales (ARL), debido a la inexistencia de documentos guía, que definan los lineamientos (requisitos, pasos, términos, etc.) que se deben cumplir para la radicación y recobro de incapacidades a EPS y ARL. deficiencias e inexactitudes en la documentación y completitud de los soportes para la radicación del recobro de incapacidades a la EPS o ARL   </v>
      </c>
      <c r="K284" s="906" t="s">
        <v>802</v>
      </c>
      <c r="L284" s="907" t="s">
        <v>770</v>
      </c>
      <c r="M284" s="228"/>
      <c r="N284" s="910" t="s">
        <v>610</v>
      </c>
      <c r="O284" s="913">
        <f>IF(ISERROR(VLOOKUP($N284,Listas!$E$20:$F$24,2,FALSE)),"",(VLOOKUP($N284,Listas!$E$20:$F$24,2,FALSE)))</f>
        <v>0.8</v>
      </c>
      <c r="P284" s="914" t="str">
        <f>IF(ISERROR(VLOOKUP($O284,Listas!$E$3:$F$7,2,FALSE)),"",(VLOOKUP($O284,Listas!$E$3:$F$7,2,FALSE)))</f>
        <v>ALTA</v>
      </c>
      <c r="Q284" s="915" t="s">
        <v>569</v>
      </c>
      <c r="R284" s="914">
        <f>IF(ISERROR(VLOOKUP($Q284,Listas!$E$28:$F$35,2,FALSE)),"",(VLOOKUP($Q284,Listas!$E$28:$F$35,2,FALSE)))</f>
        <v>0.6</v>
      </c>
      <c r="S284" s="916" t="str">
        <f t="shared" ref="S284" si="1368">IF(O284="","",(CONCATENATE("R.INHERENTE
",(IF(AND($O284=0.2,$R284=0.2),1,(IF(AND($O284=0.2,$R284=0.4),6,(IF(AND($O284=0.2,$R284=0.6),11,(IF(AND($O284=0.2,$R284=0.8),16,(IF(AND($O284=0.2,$R284=1),21,(IF(AND($O284=0.4,$R284=0.2),2,(IF(AND($O284=0.4,$R284=0.4),7,(IF(AND($O284=0.4,$R284=0.6),12,(IF(AND($O284=0.4,$R284=0.8),17,(IF(AND($O284=0.4,$R284=1),22,(IF(AND($O284=0.6,$R284=0.2),3,(IF(AND($O284=0.6,$R284=0.4),8,(IF(AND($O284=0.6,$R284=0.6),13,(IF(AND($O284=0.6,$R284=0.8),18,(IF(AND($O284=0.6,$R284=1),23,(IF(AND($O284=0.8,$R284=0.2),4,(IF(AND($O284=0.8,$R284=0.4),9,(IF(AND($O284=0.8,$R284=0.6),14,(IF(AND($O284=0.8,$R284=0.8),19,(IF(AND($O284=0.8,$R284=1),24,(IF(AND($O284=1,$R284=0.2),5,(IF(AND($O284=1,$R284=0.4),10,(IF(AND($O284=1,$R284=0.6),15,(IF(AND($O284=1,$R284=0.8),20,(IF(AND($O284=1,$R284=1),25,"")))))))))))))))))))))))))))))))))))))))))))))))))))))</f>
        <v>R.INHERENTE
14</v>
      </c>
      <c r="T284" s="228">
        <f>+VLOOKUP($S284,Listas!$D$112:$E$136,2,FALSE)</f>
        <v>14</v>
      </c>
      <c r="U284" s="476" t="s">
        <v>1593</v>
      </c>
      <c r="V284" s="437" t="s">
        <v>702</v>
      </c>
      <c r="W284" s="437"/>
      <c r="X284" s="859">
        <v>25</v>
      </c>
      <c r="Y284" s="860"/>
      <c r="Z284" s="859"/>
      <c r="AA284" s="860"/>
      <c r="AB284" s="859"/>
      <c r="AC284" s="860"/>
      <c r="AD284" s="859"/>
      <c r="AE284" s="860"/>
      <c r="AF284" s="859">
        <v>15</v>
      </c>
      <c r="AG284" s="860"/>
      <c r="AH284" s="348">
        <f t="shared" ref="AH284:AH288" si="1369">X284+Z284+AB284+AD284+AF284</f>
        <v>40</v>
      </c>
      <c r="AI284" s="326">
        <v>0.48</v>
      </c>
      <c r="AJ284" s="327"/>
      <c r="AK284" s="861" t="s">
        <v>39</v>
      </c>
      <c r="AL284" s="862"/>
      <c r="AM284" s="863" t="s">
        <v>564</v>
      </c>
      <c r="AN284" s="864"/>
      <c r="AO284" s="861" t="s">
        <v>189</v>
      </c>
      <c r="AP284" s="862"/>
      <c r="AQ284" s="443" t="s">
        <v>1596</v>
      </c>
      <c r="AR284" s="431" t="s">
        <v>590</v>
      </c>
      <c r="AS284" s="481" t="s">
        <v>1599</v>
      </c>
      <c r="AT284" s="448" t="s">
        <v>1582</v>
      </c>
      <c r="AU284" s="482" t="s">
        <v>1583</v>
      </c>
      <c r="AV284" s="248">
        <f t="shared" ref="AV284" si="1370">+(IF(AND($AW284&gt;0,$AW284&lt;=0.2),0.2,(IF(AND($AW284&gt;0.2,$AW284&lt;=0.4),0.4,(IF(AND($AW284&gt;0.4,$AW284&lt;=0.6),0.6,(IF(AND($AW284&gt;0.6,$AW284&lt;=0.8),0.8,(IF($AW284&gt;0.8,1,""))))))))))</f>
        <v>0.4</v>
      </c>
      <c r="AW284" s="865">
        <f t="shared" ref="AW284" si="1371">+MIN(AI284:AI288)</f>
        <v>0.2016</v>
      </c>
      <c r="AX284" s="868" t="str">
        <f t="shared" ref="AX284" si="1372">+(IF($AV284=0.2,"MUY BAJA",(IF($AV284=0.4,"BAJA",(IF($AV284=0.6,"MEDIA",(IF($AV284=0.8,"ALTA",(IF($AV284=1,"MUY ALTA",""))))))))))</f>
        <v>BAJA</v>
      </c>
      <c r="AY284" s="871">
        <f t="shared" ref="AY284" si="1373">+MIN(AJ284:AJ288)</f>
        <v>0.6</v>
      </c>
      <c r="AZ284" s="868" t="str">
        <f t="shared" ref="AZ284" si="1374">+(IF($BC284=0.2,"MUY BAJA",(IF($BC284=0.4,"BAJA",(IF($BC284=0.6,"MEDIA",(IF($BC284=0.8,"ALTA",(IF($BC284=1,"MUY ALTA",""))))))))))</f>
        <v>MEDIA</v>
      </c>
      <c r="BA284" s="874" t="str">
        <f t="shared" ref="BA284" si="1375">IF($AV284="","",(CONCATENATE("R.RESIDUAL
",(IF(AND($AV284=0.2,$BC284=0.2),1,(IF(AND($AV284=0.2,$BC284=0.4),6,(IF(AND($AV284=0.2,$BC284=0.6),11,(IF(AND($AV284=0.2,$BC284=0.8),16,(IF(AND($AV284=0.2,$BC284=1),21,(IF(AND($AV284=0.4,$BC284=0.2),2,(IF(AND($AV284=0.4,$BC284=0.4),7,(IF(AND($AV284=0.4,$BC284=0.6),12,(IF(AND($AV284=0.4,$BC284=0.8),17,(IF(AND($AV284=0.4,$BC284=1),22,(IF(AND($AV284=0.6,$BC284=0.2),3,(IF(AND($AV284=0.6,$BC284=0.4),8,(IF(AND($AV284=0.6,$BC284=0.6),13,(IF(AND($AV284=0.6,$BC284=0.8),18,(IF(AND($AV284=0.6,$BC284=1),23,(IF(AND($AV284=0.8,$BC284=0.2),4,(IF(AND($AV284=0.8,$BC284=0.4),9,(IF(AND($AV284=0.8,$BC284=0.6),14,(IF(AND($AV284=0.8,$BC284=0.8),19,(IF(AND($AV284=0.8,$BC284=1),24,(IF(AND($AV284=1,$BC284=0.2),5,(IF(AND($AV284=1,$BC284=0.4),10,(IF(AND($AV284=1,$BC284=0.6),15,(IF(AND($AV284=1,$BC284=0.8),20,(IF(AND($AV284=1,$BC284=1),25,"")))))))))))))))))))))))))))))))))))))))))))))))))))))</f>
        <v>R.RESIDUAL
12</v>
      </c>
      <c r="BB284" s="877" t="s">
        <v>581</v>
      </c>
      <c r="BC284" s="248">
        <f t="shared" ref="BC284" si="1376">+(IF(AND($AY284&gt;0,$AY284&lt;=0.2),0.2,(IF(AND($AY284&gt;0.2,$AY284&lt;=0.4),0.4,(IF(AND($AY284&gt;0.4,$AY284&lt;=0.6),0.6,(IF(AND($AY284&gt;0.6,$AY284&lt;=0.8),0.8,(IF($AY284&gt;0.8,1,""))))))))))</f>
        <v>0.6</v>
      </c>
      <c r="BD284" s="230">
        <f>+VLOOKUP($BA284,Listas!$F$112:$G$136,2,FALSE)</f>
        <v>12</v>
      </c>
      <c r="BE284" s="317">
        <v>1</v>
      </c>
      <c r="BF284" s="231" t="str">
        <f t="shared" ref="BF284" si="1377">IF(ISERROR(IF(S284="R.INHERENTE
5","R. INHERENTE",(IF(BA284="R.RESIDUAL
5","R. RESIDUAL"," ")))),"",(IF(S284="R.INHERENTE
5","R. INHERENTE",(IF(BA284="R.RESIDUAL
5","R. RESIDUAL"," ")))))</f>
        <v xml:space="preserve"> </v>
      </c>
      <c r="BG284" s="232" t="str">
        <f t="shared" ref="BG284" si="1378">IF(ISERROR(IF(S284="R.INHERENTE
10","R. INHERENTE",(IF(BA284="R.RESIDUAL
10","R. RESIDUAL"," ")))),"",(IF(S284="R.INHERENTE
10","R. INHERENTE",(IF(BA284="R.RESIDUAL
10","R. RESIDUAL"," ")))))</f>
        <v xml:space="preserve"> </v>
      </c>
      <c r="BH284" s="232" t="str">
        <f t="shared" ref="BH284" si="1379">IF(ISERROR(IF(S284="R.INHERENTE
15","R. INHERENTE",(IF(BA284="R.RESIDUAL
15","R. RESIDUAL"," ")))),"",(IF(S284="R.INHERENTE
15","R. INHERENTE",(IF(BA284="R.RESIDUAL
15","R. RESIDUAL"," ")))))</f>
        <v xml:space="preserve"> </v>
      </c>
      <c r="BI284" s="232" t="str">
        <f t="shared" ref="BI284" si="1380">IF(ISERROR(IF(S284="R.INHERENTE
20","R. INHERENTE",(IF(BA284="R.RESIDUAL
20","R. RESIDUAL"," ")))),"",(IF(S284="R.INHERENTE
20","R. INHERENTE",(IF(BA284="R.RESIDUAL
20","R. RESIDUAL"," ")))))</f>
        <v xml:space="preserve"> </v>
      </c>
      <c r="BJ284" s="233" t="str">
        <f t="shared" ref="BJ284" si="1381">IF(ISERROR(IF(S284="R.INHERENTE
25","R. INHERENTE",(IF(BA284="R.RESIDUAL
25","R. RESIDUAL"," ")))),"",(IF(S284="R.INHERENTE
25","R. INHERENTE",(IF(BA284="R.RESIDUAL
25","R. RESIDUAL"," ")))))</f>
        <v xml:space="preserve"> </v>
      </c>
      <c r="BK284" s="234"/>
      <c r="BL284" s="927" t="s">
        <v>43</v>
      </c>
      <c r="BM284" s="850" t="s">
        <v>43</v>
      </c>
      <c r="BN284" s="881" t="s">
        <v>43</v>
      </c>
      <c r="BO284" s="881" t="s">
        <v>43</v>
      </c>
      <c r="BP284" s="884" t="s">
        <v>43</v>
      </c>
      <c r="BQ284" s="844"/>
      <c r="BR284" s="314"/>
      <c r="BS284" s="920" t="s">
        <v>1602</v>
      </c>
      <c r="BT284" s="850" t="s">
        <v>1589</v>
      </c>
      <c r="BU284" s="923" t="s">
        <v>1590</v>
      </c>
      <c r="BV284" s="229"/>
      <c r="BW284" s="1764" t="s">
        <v>2325</v>
      </c>
      <c r="BX284" s="1765" t="s">
        <v>2326</v>
      </c>
      <c r="BY284" s="1766" t="s">
        <v>2327</v>
      </c>
      <c r="BZ284" s="833"/>
      <c r="CA284" s="833" t="s">
        <v>189</v>
      </c>
      <c r="CB284" s="833" t="s">
        <v>189</v>
      </c>
      <c r="CC284" s="833" t="s">
        <v>189</v>
      </c>
      <c r="CD284" s="833"/>
      <c r="CE284" s="833" t="s">
        <v>189</v>
      </c>
      <c r="CF284" s="833" t="s">
        <v>189</v>
      </c>
      <c r="CG284" s="833" t="s">
        <v>189</v>
      </c>
      <c r="CH284" s="833"/>
      <c r="CI284" s="833" t="s">
        <v>39</v>
      </c>
      <c r="CJ284" s="833" t="s">
        <v>39</v>
      </c>
      <c r="CK284" s="833" t="s">
        <v>39</v>
      </c>
      <c r="CL284" s="833"/>
      <c r="CM284" s="833" t="s">
        <v>189</v>
      </c>
      <c r="CN284" s="833" t="s">
        <v>189</v>
      </c>
      <c r="CO284" s="833" t="s">
        <v>189</v>
      </c>
      <c r="CP284" s="833"/>
      <c r="CQ284" s="1773" t="s">
        <v>2328</v>
      </c>
      <c r="CR284" s="249"/>
      <c r="CS284" s="1764" t="s">
        <v>2325</v>
      </c>
      <c r="CT284" s="1765" t="s">
        <v>2326</v>
      </c>
      <c r="CU284" s="1766" t="s">
        <v>2327</v>
      </c>
      <c r="CV284" s="1780"/>
      <c r="CW284" s="1781" t="s">
        <v>39</v>
      </c>
      <c r="CX284" s="1782"/>
      <c r="CY284" s="1781"/>
      <c r="CZ284" s="1782"/>
      <c r="DA284" s="1780" t="s">
        <v>189</v>
      </c>
      <c r="DB284" s="1780" t="s">
        <v>189</v>
      </c>
      <c r="DC284" s="1780" t="s">
        <v>189</v>
      </c>
      <c r="DD284" s="1780"/>
      <c r="DE284" s="1780" t="s">
        <v>189</v>
      </c>
      <c r="DF284" s="1780" t="s">
        <v>189</v>
      </c>
      <c r="DG284" s="1780" t="s">
        <v>189</v>
      </c>
      <c r="DH284" s="1780"/>
      <c r="DI284" s="1780" t="s">
        <v>39</v>
      </c>
      <c r="DJ284" s="1780" t="s">
        <v>39</v>
      </c>
      <c r="DK284" s="1780" t="s">
        <v>39</v>
      </c>
      <c r="DL284" s="1780"/>
      <c r="DM284" s="1780" t="s">
        <v>189</v>
      </c>
      <c r="DN284" s="1780" t="s">
        <v>189</v>
      </c>
      <c r="DO284" s="1780" t="s">
        <v>189</v>
      </c>
      <c r="DP284" s="1780"/>
      <c r="DQ284" s="1773" t="s">
        <v>2334</v>
      </c>
      <c r="DR284" s="246"/>
      <c r="DS284" s="417"/>
      <c r="DT284" s="418"/>
      <c r="DU284" s="418"/>
      <c r="DV284" s="419"/>
    </row>
    <row r="285" spans="2:126" ht="48.75" customHeight="1" x14ac:dyDescent="0.25">
      <c r="B285" s="1293"/>
      <c r="C285" s="890"/>
      <c r="D285" s="893"/>
      <c r="E285" s="896"/>
      <c r="F285" s="896"/>
      <c r="G285" s="896"/>
      <c r="H285" s="918"/>
      <c r="I285" s="479" t="s">
        <v>1592</v>
      </c>
      <c r="J285" s="904"/>
      <c r="K285" s="896"/>
      <c r="L285" s="908"/>
      <c r="M285" s="228"/>
      <c r="N285" s="911"/>
      <c r="O285" s="896"/>
      <c r="P285" s="896"/>
      <c r="Q285" s="896"/>
      <c r="R285" s="896"/>
      <c r="S285" s="908"/>
      <c r="T285" s="228"/>
      <c r="U285" s="477" t="s">
        <v>1594</v>
      </c>
      <c r="V285" s="439" t="s">
        <v>702</v>
      </c>
      <c r="W285" s="439"/>
      <c r="X285" s="825">
        <v>25</v>
      </c>
      <c r="Y285" s="826"/>
      <c r="Z285" s="825"/>
      <c r="AA285" s="826"/>
      <c r="AB285" s="825"/>
      <c r="AC285" s="826"/>
      <c r="AD285" s="825"/>
      <c r="AE285" s="826"/>
      <c r="AF285" s="825">
        <v>15</v>
      </c>
      <c r="AG285" s="826"/>
      <c r="AH285" s="330">
        <f t="shared" si="1369"/>
        <v>40</v>
      </c>
      <c r="AI285" s="322">
        <v>0.28799999999999998</v>
      </c>
      <c r="AJ285" s="323"/>
      <c r="AK285" s="827" t="s">
        <v>39</v>
      </c>
      <c r="AL285" s="828"/>
      <c r="AM285" s="829" t="s">
        <v>564</v>
      </c>
      <c r="AN285" s="830"/>
      <c r="AO285" s="827" t="s">
        <v>189</v>
      </c>
      <c r="AP285" s="828"/>
      <c r="AQ285" s="444" t="s">
        <v>1597</v>
      </c>
      <c r="AR285" s="432" t="s">
        <v>587</v>
      </c>
      <c r="AS285" s="483" t="s">
        <v>1600</v>
      </c>
      <c r="AT285" s="451" t="s">
        <v>1582</v>
      </c>
      <c r="AU285" s="484" t="s">
        <v>1583</v>
      </c>
      <c r="AV285" s="230"/>
      <c r="AW285" s="866"/>
      <c r="AX285" s="869"/>
      <c r="AY285" s="872"/>
      <c r="AZ285" s="869"/>
      <c r="BA285" s="875"/>
      <c r="BB285" s="878"/>
      <c r="BD285" s="235"/>
      <c r="BE285" s="317">
        <v>0.8</v>
      </c>
      <c r="BF285" s="236" t="str">
        <f t="shared" ref="BF285" si="1382">IF(ISERROR(IF(S284="R.INHERENTE
4","R. INHERENTE",(IF(BA284="R.RESIDUAL
4","R. RESIDUAL"," ")))),"",(IF(S284="R.INHERENTE
4","R. INHERENTE",(IF(BA284="R.RESIDUAL
4","R. RESIDUAL"," ")))))</f>
        <v xml:space="preserve"> </v>
      </c>
      <c r="BG285" s="237" t="str">
        <f t="shared" ref="BG285" si="1383">IF(ISERROR(IF(S284="R.INHERENTE
9","R. INHERENTE",(IF(BA284="R.RESIDUAL
9","R. RESIDUAL"," ")))),"",(IF(S284="R.INHERENTE
9","R. INHERENTE",(IF(BA284="R.RESIDUAL
9","R. RESIDUAL"," ")))))</f>
        <v xml:space="preserve"> </v>
      </c>
      <c r="BH285" s="238" t="str">
        <f t="shared" ref="BH285" si="1384">IF(ISERROR(IF(S284="R.INHERENTE
14","R. INHERENTE",(IF(BA284="R.RESIDUAL
14","R. RESIDUAL"," ")))),"",(IF(S284="R.INHERENTE
14","R. INHERENTE",(IF(BA284="R.RESIDUAL
14","R. RESIDUAL"," ")))))</f>
        <v>R. INHERENTE</v>
      </c>
      <c r="BI285" s="238" t="str">
        <f t="shared" ref="BI285" si="1385">IF(ISERROR(IF(S284="R.INHERENTE
19","R. INHERENTE",(IF(BA284="R.RESIDUAL
19","R. RESIDUAL"," ")))),"",(IF(S284="R.INHERENTE
19","R. INHERENTE",(IF(BA284="R.RESIDUAL
19","R. RESIDUAL"," ")))))</f>
        <v xml:space="preserve"> </v>
      </c>
      <c r="BJ285" s="239" t="str">
        <f t="shared" ref="BJ285" si="1386">IF(ISERROR(IF(S284="R.INHERENTE
24","R. INHERENTE",(IF(BA284="R.RESIDUAL
24","R. RESIDUAL"," ")))),"",(IF(S284="R.INHERENTE
24","R. INHERENTE",(IF(BA284="R.RESIDUAL
24","R. RESIDUAL"," ")))))</f>
        <v xml:space="preserve"> </v>
      </c>
      <c r="BK285" s="234"/>
      <c r="BL285" s="928"/>
      <c r="BM285" s="882"/>
      <c r="BN285" s="882"/>
      <c r="BO285" s="882"/>
      <c r="BP285" s="851"/>
      <c r="BQ285" s="845"/>
      <c r="BR285" s="314"/>
      <c r="BS285" s="921"/>
      <c r="BT285" s="882"/>
      <c r="BU285" s="924"/>
      <c r="BV285" s="229"/>
      <c r="BW285" s="1767"/>
      <c r="BX285" s="1768"/>
      <c r="BY285" s="1769"/>
      <c r="BZ285" s="820"/>
      <c r="CA285" s="820"/>
      <c r="CB285" s="820"/>
      <c r="CC285" s="820"/>
      <c r="CD285" s="820"/>
      <c r="CE285" s="820"/>
      <c r="CF285" s="820"/>
      <c r="CG285" s="820"/>
      <c r="CH285" s="820"/>
      <c r="CI285" s="820"/>
      <c r="CJ285" s="820"/>
      <c r="CK285" s="820"/>
      <c r="CL285" s="820"/>
      <c r="CM285" s="820"/>
      <c r="CN285" s="820"/>
      <c r="CO285" s="820"/>
      <c r="CP285" s="820"/>
      <c r="CQ285" s="1774"/>
      <c r="CR285" s="249"/>
      <c r="CS285" s="1767"/>
      <c r="CT285" s="1768"/>
      <c r="CU285" s="1769"/>
      <c r="CV285" s="1010"/>
      <c r="CW285" s="960"/>
      <c r="CX285" s="959"/>
      <c r="CY285" s="960"/>
      <c r="CZ285" s="959"/>
      <c r="DA285" s="1010"/>
      <c r="DB285" s="1010"/>
      <c r="DC285" s="1010"/>
      <c r="DD285" s="1010"/>
      <c r="DE285" s="1010"/>
      <c r="DF285" s="1010"/>
      <c r="DG285" s="1010"/>
      <c r="DH285" s="1010"/>
      <c r="DI285" s="1010"/>
      <c r="DJ285" s="1010"/>
      <c r="DK285" s="1010"/>
      <c r="DL285" s="1010"/>
      <c r="DM285" s="1010"/>
      <c r="DN285" s="1010"/>
      <c r="DO285" s="1010"/>
      <c r="DP285" s="1010"/>
      <c r="DQ285" s="1774"/>
      <c r="DR285" s="246"/>
      <c r="DS285" s="420"/>
      <c r="DT285" s="421"/>
      <c r="DU285" s="421"/>
      <c r="DV285" s="422"/>
    </row>
    <row r="286" spans="2:126" ht="48.75" customHeight="1" x14ac:dyDescent="0.25">
      <c r="B286" s="1293"/>
      <c r="C286" s="890"/>
      <c r="D286" s="893"/>
      <c r="E286" s="896"/>
      <c r="F286" s="896"/>
      <c r="G286" s="896"/>
      <c r="H286" s="918"/>
      <c r="I286" s="479"/>
      <c r="J286" s="904"/>
      <c r="K286" s="896"/>
      <c r="L286" s="908"/>
      <c r="M286" s="228"/>
      <c r="N286" s="911"/>
      <c r="O286" s="896"/>
      <c r="P286" s="896"/>
      <c r="Q286" s="896"/>
      <c r="R286" s="896"/>
      <c r="S286" s="908"/>
      <c r="T286" s="228"/>
      <c r="U286" s="477" t="s">
        <v>1595</v>
      </c>
      <c r="V286" s="439" t="s">
        <v>702</v>
      </c>
      <c r="W286" s="439"/>
      <c r="X286" s="825"/>
      <c r="Y286" s="826"/>
      <c r="Z286" s="825">
        <v>15</v>
      </c>
      <c r="AA286" s="826"/>
      <c r="AB286" s="825"/>
      <c r="AC286" s="826"/>
      <c r="AD286" s="825"/>
      <c r="AE286" s="826"/>
      <c r="AF286" s="825">
        <v>15</v>
      </c>
      <c r="AG286" s="826"/>
      <c r="AH286" s="330">
        <f t="shared" si="1369"/>
        <v>30</v>
      </c>
      <c r="AI286" s="322">
        <v>0.2016</v>
      </c>
      <c r="AJ286" s="323"/>
      <c r="AK286" s="827" t="s">
        <v>39</v>
      </c>
      <c r="AL286" s="828"/>
      <c r="AM286" s="829" t="s">
        <v>564</v>
      </c>
      <c r="AN286" s="830"/>
      <c r="AO286" s="827" t="s">
        <v>189</v>
      </c>
      <c r="AP286" s="828"/>
      <c r="AQ286" s="444" t="s">
        <v>1598</v>
      </c>
      <c r="AR286" s="432" t="s">
        <v>807</v>
      </c>
      <c r="AS286" s="483" t="s">
        <v>1601</v>
      </c>
      <c r="AT286" s="451" t="s">
        <v>1582</v>
      </c>
      <c r="AU286" s="484" t="s">
        <v>1583</v>
      </c>
      <c r="AV286" s="230"/>
      <c r="AW286" s="866"/>
      <c r="AX286" s="869"/>
      <c r="AY286" s="872"/>
      <c r="AZ286" s="869"/>
      <c r="BA286" s="875"/>
      <c r="BB286" s="878"/>
      <c r="BD286" s="235"/>
      <c r="BE286" s="317">
        <v>0.60000000000000009</v>
      </c>
      <c r="BF286" s="236" t="str">
        <f t="shared" ref="BF286" si="1387">IF(ISERROR(IF(S284="R.INHERENTE
3","R. INHERENTE",(IF(BA284="R.RESIDUAL
3","R. RESIDUAL"," ")))),"",(IF(S284="R.INHERENTE
3","R. INHERENTE",(IF(BA284="R.RESIDUAL
3","R. RESIDUAL"," ")))))</f>
        <v xml:space="preserve"> </v>
      </c>
      <c r="BG286" s="237" t="str">
        <f t="shared" ref="BG286" si="1388">IF(ISERROR(IF(S284="R.INHERENTE
8","R. INHERENTE",(IF(BA284="R.RESIDUAL
8","R. RESIDUAL"," ")))),"",(IF(S284="R.INHERENTE
8","R. INHERENTE",(IF(BA284="R.RESIDUAL
8","R. RESIDUAL"," ")))))</f>
        <v xml:space="preserve"> </v>
      </c>
      <c r="BH286" s="237" t="str">
        <f t="shared" ref="BH286" si="1389">IF(ISERROR(IF(S284="R.INHERENTE
13","R. INHERENTE",(IF(BA284="R.RESIDUAL
13","R. RESIDUAL"," ")))),"",(IF(S284="R.INHERENTE
13","R. INHERENTE",(IF(BA284="R.RESIDUAL
13","R. RESIDUAL"," ")))))</f>
        <v xml:space="preserve"> </v>
      </c>
      <c r="BI286" s="238" t="str">
        <f t="shared" ref="BI286" si="1390">IF(ISERROR(IF(S284="R.INHERENTE
18","R. INHERENTE",(IF(BA284="R.RESIDUAL
18","R. RESIDUAL"," ")))),"",(IF(S284="R.INHERENTE
18","R. INHERENTE",(IF(BA284="R.RESIDUAL
18","R. RESIDUAL"," ")))))</f>
        <v xml:space="preserve"> </v>
      </c>
      <c r="BJ286" s="239" t="str">
        <f t="shared" ref="BJ286" si="1391">IF(ISERROR(IF(S284="R.INHERENTE
23","R. INHERENTE",(IF(BA284="R.RESIDUAL
23","R. RESIDUAL"," ")))),"",(IF(S284="R.INHERENTE
23","R. INHERENTE",(IF(BA284="R.RESIDUAL
23","R. RESIDUAL"," ")))))</f>
        <v xml:space="preserve"> </v>
      </c>
      <c r="BK286" s="234"/>
      <c r="BL286" s="928"/>
      <c r="BM286" s="882"/>
      <c r="BN286" s="882"/>
      <c r="BO286" s="882"/>
      <c r="BP286" s="851"/>
      <c r="BQ286" s="845"/>
      <c r="BR286" s="314"/>
      <c r="BS286" s="921"/>
      <c r="BT286" s="882"/>
      <c r="BU286" s="924"/>
      <c r="BV286" s="229"/>
      <c r="BW286" s="1767"/>
      <c r="BX286" s="1768"/>
      <c r="BY286" s="1769"/>
      <c r="BZ286" s="820"/>
      <c r="CA286" s="820"/>
      <c r="CB286" s="820"/>
      <c r="CC286" s="820"/>
      <c r="CD286" s="820"/>
      <c r="CE286" s="820"/>
      <c r="CF286" s="820"/>
      <c r="CG286" s="820"/>
      <c r="CH286" s="820"/>
      <c r="CI286" s="820"/>
      <c r="CJ286" s="820"/>
      <c r="CK286" s="820"/>
      <c r="CL286" s="820"/>
      <c r="CM286" s="820"/>
      <c r="CN286" s="820"/>
      <c r="CO286" s="820"/>
      <c r="CP286" s="820"/>
      <c r="CQ286" s="1774"/>
      <c r="CR286" s="249"/>
      <c r="CS286" s="1767"/>
      <c r="CT286" s="1768"/>
      <c r="CU286" s="1769"/>
      <c r="CV286" s="1010"/>
      <c r="CW286" s="960"/>
      <c r="CX286" s="959"/>
      <c r="CY286" s="960"/>
      <c r="CZ286" s="959"/>
      <c r="DA286" s="1010"/>
      <c r="DB286" s="1010"/>
      <c r="DC286" s="1010"/>
      <c r="DD286" s="1010"/>
      <c r="DE286" s="1010"/>
      <c r="DF286" s="1010"/>
      <c r="DG286" s="1010"/>
      <c r="DH286" s="1010"/>
      <c r="DI286" s="1010"/>
      <c r="DJ286" s="1010"/>
      <c r="DK286" s="1010"/>
      <c r="DL286" s="1010"/>
      <c r="DM286" s="1010"/>
      <c r="DN286" s="1010"/>
      <c r="DO286" s="1010"/>
      <c r="DP286" s="1010"/>
      <c r="DQ286" s="1774"/>
      <c r="DR286" s="246"/>
      <c r="DS286" s="420"/>
      <c r="DT286" s="421"/>
      <c r="DU286" s="421"/>
      <c r="DV286" s="422"/>
    </row>
    <row r="287" spans="2:126" ht="48.75" customHeight="1" x14ac:dyDescent="0.25">
      <c r="B287" s="1293"/>
      <c r="C287" s="890"/>
      <c r="D287" s="893"/>
      <c r="E287" s="896"/>
      <c r="F287" s="896"/>
      <c r="G287" s="896"/>
      <c r="H287" s="918"/>
      <c r="I287" s="479"/>
      <c r="J287" s="904"/>
      <c r="K287" s="896"/>
      <c r="L287" s="908"/>
      <c r="M287" s="228"/>
      <c r="N287" s="911"/>
      <c r="O287" s="896"/>
      <c r="P287" s="896"/>
      <c r="Q287" s="896"/>
      <c r="R287" s="896"/>
      <c r="S287" s="908"/>
      <c r="T287" s="228"/>
      <c r="U287" s="440"/>
      <c r="V287" s="439"/>
      <c r="W287" s="439"/>
      <c r="X287" s="825"/>
      <c r="Y287" s="826"/>
      <c r="Z287" s="825"/>
      <c r="AA287" s="826"/>
      <c r="AB287" s="825"/>
      <c r="AC287" s="826"/>
      <c r="AD287" s="825"/>
      <c r="AE287" s="826"/>
      <c r="AF287" s="825"/>
      <c r="AG287" s="826"/>
      <c r="AH287" s="330">
        <f t="shared" si="1369"/>
        <v>0</v>
      </c>
      <c r="AI287" s="322"/>
      <c r="AJ287" s="323">
        <v>0.6</v>
      </c>
      <c r="AK287" s="827"/>
      <c r="AL287" s="828"/>
      <c r="AM287" s="829"/>
      <c r="AN287" s="830"/>
      <c r="AO287" s="827"/>
      <c r="AP287" s="828"/>
      <c r="AQ287" s="444"/>
      <c r="AR287" s="432"/>
      <c r="AS287" s="450"/>
      <c r="AT287" s="451"/>
      <c r="AU287" s="452"/>
      <c r="AV287" s="230"/>
      <c r="AW287" s="866"/>
      <c r="AX287" s="869"/>
      <c r="AY287" s="872"/>
      <c r="AZ287" s="869"/>
      <c r="BA287" s="875"/>
      <c r="BB287" s="878"/>
      <c r="BD287" s="235"/>
      <c r="BE287" s="317">
        <v>0.4</v>
      </c>
      <c r="BF287" s="240" t="str">
        <f t="shared" ref="BF287" si="1392">IF(ISERROR(IF(S284="R.INHERENTE
2","R. INHERENTE",(IF(BA284="R.RESIDUAL
2","R. RESIDUAL"," ")))),"",(IF(S284="R.INHERENTE
2","R. INHERENTE",(IF(BA284="R.RESIDUAL
2","R. RESIDUAL"," ")))))</f>
        <v xml:space="preserve"> </v>
      </c>
      <c r="BG287" s="237" t="str">
        <f t="shared" ref="BG287" si="1393">IF(ISERROR(IF(S284="R.INHERENTE
7","R. INHERENTE",(IF(BA284="R.RESIDUAL
7","R. RESIDUAL"," ")))),"",(IF(S284="R.INHERENTE
7","R. INHERENTE",(IF(BA284="R.RESIDUAL
7","R. RESIDUAL"," ")))))</f>
        <v xml:space="preserve"> </v>
      </c>
      <c r="BH287" s="237" t="str">
        <f t="shared" ref="BH287" si="1394">IF(ISERROR(IF(S284="R.INHERENTE
12","R. INHERENTE",(IF(BA284="R.RESIDUAL
12","R. RESIDUAL"," ")))),"",(IF(S284="R.INHERENTE
12","R. INHERENTE",(IF(BA284="R.RESIDUAL
12","R. RESIDUAL"," ")))))</f>
        <v>R. RESIDUAL</v>
      </c>
      <c r="BI287" s="238" t="str">
        <f t="shared" ref="BI287" si="1395">IF(ISERROR(IF(S284="R.INHERENTE
17","R. INHERENTE",(IF(BA284="R.RESIDUAL
17","R. RESIDUAL"," ")))),"",(IF(S284="R.INHERENTE
17","R. INHERENTE",(IF(BA284="R.RESIDUAL
17","R. RESIDUAL"," ")))))</f>
        <v xml:space="preserve"> </v>
      </c>
      <c r="BJ287" s="239" t="str">
        <f t="shared" ref="BJ287" si="1396">IF(ISERROR(IF(S284="R.INHERENTE
22","R. INHERENTE",(IF(BA284="R.RESIDUAL
22","R. RESIDUAL"," ")))),"",(IF(S284="R.INHERENTE
22","R. INHERENTE",(IF(BA284="R.RESIDUAL
22","R. RESIDUAL"," ")))))</f>
        <v xml:space="preserve"> </v>
      </c>
      <c r="BK287" s="234"/>
      <c r="BL287" s="928"/>
      <c r="BM287" s="882"/>
      <c r="BN287" s="882"/>
      <c r="BO287" s="882"/>
      <c r="BP287" s="851"/>
      <c r="BQ287" s="845"/>
      <c r="BR287" s="314"/>
      <c r="BS287" s="921"/>
      <c r="BT287" s="882"/>
      <c r="BU287" s="924"/>
      <c r="BV287" s="229"/>
      <c r="BW287" s="1767"/>
      <c r="BX287" s="1768"/>
      <c r="BY287" s="1769"/>
      <c r="BZ287" s="820"/>
      <c r="CA287" s="820"/>
      <c r="CB287" s="820"/>
      <c r="CC287" s="820"/>
      <c r="CD287" s="820"/>
      <c r="CE287" s="820"/>
      <c r="CF287" s="820"/>
      <c r="CG287" s="820"/>
      <c r="CH287" s="820"/>
      <c r="CI287" s="820"/>
      <c r="CJ287" s="820"/>
      <c r="CK287" s="820"/>
      <c r="CL287" s="820"/>
      <c r="CM287" s="820"/>
      <c r="CN287" s="820"/>
      <c r="CO287" s="820"/>
      <c r="CP287" s="820"/>
      <c r="CQ287" s="1774"/>
      <c r="CR287" s="249"/>
      <c r="CS287" s="1767"/>
      <c r="CT287" s="1768"/>
      <c r="CU287" s="1769"/>
      <c r="CV287" s="1010"/>
      <c r="CW287" s="960"/>
      <c r="CX287" s="959"/>
      <c r="CY287" s="960"/>
      <c r="CZ287" s="959"/>
      <c r="DA287" s="1010"/>
      <c r="DB287" s="1010"/>
      <c r="DC287" s="1010"/>
      <c r="DD287" s="1010"/>
      <c r="DE287" s="1010"/>
      <c r="DF287" s="1010"/>
      <c r="DG287" s="1010"/>
      <c r="DH287" s="1010"/>
      <c r="DI287" s="1010"/>
      <c r="DJ287" s="1010"/>
      <c r="DK287" s="1010"/>
      <c r="DL287" s="1010"/>
      <c r="DM287" s="1010"/>
      <c r="DN287" s="1010"/>
      <c r="DO287" s="1010"/>
      <c r="DP287" s="1010"/>
      <c r="DQ287" s="1774"/>
      <c r="DR287" s="246"/>
      <c r="DS287" s="420"/>
      <c r="DT287" s="421"/>
      <c r="DU287" s="421"/>
      <c r="DV287" s="422"/>
    </row>
    <row r="288" spans="2:126" ht="48.75" customHeight="1" thickBot="1" x14ac:dyDescent="0.3">
      <c r="B288" s="1294"/>
      <c r="C288" s="891"/>
      <c r="D288" s="894"/>
      <c r="E288" s="897"/>
      <c r="F288" s="897"/>
      <c r="G288" s="897"/>
      <c r="H288" s="919"/>
      <c r="I288" s="480"/>
      <c r="J288" s="905"/>
      <c r="K288" s="897"/>
      <c r="L288" s="909"/>
      <c r="M288" s="228"/>
      <c r="N288" s="912"/>
      <c r="O288" s="897"/>
      <c r="P288" s="897"/>
      <c r="Q288" s="897"/>
      <c r="R288" s="897"/>
      <c r="S288" s="909"/>
      <c r="T288" s="228"/>
      <c r="U288" s="441"/>
      <c r="V288" s="442"/>
      <c r="W288" s="442"/>
      <c r="X288" s="831"/>
      <c r="Y288" s="832"/>
      <c r="Z288" s="831"/>
      <c r="AA288" s="832"/>
      <c r="AB288" s="831"/>
      <c r="AC288" s="832"/>
      <c r="AD288" s="831"/>
      <c r="AE288" s="832"/>
      <c r="AF288" s="831"/>
      <c r="AG288" s="832"/>
      <c r="AH288" s="331">
        <f t="shared" si="1369"/>
        <v>0</v>
      </c>
      <c r="AI288" s="324"/>
      <c r="AJ288" s="325"/>
      <c r="AK288" s="885"/>
      <c r="AL288" s="886"/>
      <c r="AM288" s="887"/>
      <c r="AN288" s="888"/>
      <c r="AO288" s="885"/>
      <c r="AP288" s="886"/>
      <c r="AQ288" s="445"/>
      <c r="AR288" s="472"/>
      <c r="AS288" s="453"/>
      <c r="AT288" s="454"/>
      <c r="AU288" s="455"/>
      <c r="AV288" s="230"/>
      <c r="AW288" s="867"/>
      <c r="AX288" s="870"/>
      <c r="AY288" s="873"/>
      <c r="AZ288" s="870"/>
      <c r="BA288" s="876"/>
      <c r="BB288" s="879"/>
      <c r="BD288" s="235"/>
      <c r="BE288" s="318">
        <v>0.2</v>
      </c>
      <c r="BF288" s="241" t="str">
        <f t="shared" ref="BF288" si="1397">IF(ISERROR(IF(S284="R.INHERENTE
1","R. INHERENTE",(IF(BA284="R.RESIDUAL
1","R. RESIDUAL"," ")))),"",(IF(S284="R.INHERENTE
1","R. INHERENTE",(IF(BA284="R.RESIDUAL
1","R. RESIDUAL"," ")))))</f>
        <v xml:space="preserve"> </v>
      </c>
      <c r="BG288" s="242" t="str">
        <f t="shared" ref="BG288" si="1398">IF(ISERROR(IF(S284="R.INHERENTE
6","R. INHERENTE",(IF(BA284="R.RESIDUAL
6","R. RESIDUAL"," ")))),"",(IF(S284="R.INHERENTE
6","R. INHERENTE",(IF(BA284="R.RESIDUAL
6","R. RESIDUAL"," ")))))</f>
        <v xml:space="preserve"> </v>
      </c>
      <c r="BH288" s="243" t="str">
        <f t="shared" ref="BH288" si="1399">IF(ISERROR(IF(S284="R.INHERENTE
11","R. INHERENTE",(IF(BA284="R.RESIDUAL
11","R. RESIDUAL"," ")))),"",(IF(S284="R.INHERENTE
11","R. INHERENTE",(IF(BA284="R.RESIDUAL
11","R. RESIDUAL"," ")))))</f>
        <v xml:space="preserve"> </v>
      </c>
      <c r="BI288" s="244" t="str">
        <f t="shared" ref="BI288" si="1400">IF(ISERROR(IF(S284="R.INHERENTE
16","R. INHERENTE",(IF(BA284="R.RESIDUAL
16","R. RESIDUAL"," ")))),"",(IF(S284="R.INHERENTE
16","R. INHERENTE",(IF(BA284="R.RESIDUAL
16","R. RESIDUAL"," ")))))</f>
        <v xml:space="preserve"> </v>
      </c>
      <c r="BJ288" s="245" t="str">
        <f t="shared" ref="BJ288" si="1401">IF(ISERROR(IF(S284="R.INHERENTE
21","R. INHERENTE",(IF(BA284="R.RESIDUAL
21","R. RESIDUAL"," ")))),"",(IF(S284="R.INHERENTE
21","R. INHERENTE",(IF(BA284="R.RESIDUAL
21","R. RESIDUAL"," ")))))</f>
        <v xml:space="preserve"> </v>
      </c>
      <c r="BK288" s="234"/>
      <c r="BL288" s="929"/>
      <c r="BM288" s="883"/>
      <c r="BN288" s="883"/>
      <c r="BO288" s="883"/>
      <c r="BP288" s="852"/>
      <c r="BQ288" s="846"/>
      <c r="BR288" s="314"/>
      <c r="BS288" s="922"/>
      <c r="BT288" s="883"/>
      <c r="BU288" s="925"/>
      <c r="BV288" s="229"/>
      <c r="BW288" s="1770"/>
      <c r="BX288" s="1771"/>
      <c r="BY288" s="1772"/>
      <c r="BZ288" s="834"/>
      <c r="CA288" s="834"/>
      <c r="CB288" s="834"/>
      <c r="CC288" s="834"/>
      <c r="CD288" s="834"/>
      <c r="CE288" s="834"/>
      <c r="CF288" s="834"/>
      <c r="CG288" s="834"/>
      <c r="CH288" s="834"/>
      <c r="CI288" s="834"/>
      <c r="CJ288" s="834"/>
      <c r="CK288" s="834"/>
      <c r="CL288" s="834"/>
      <c r="CM288" s="834"/>
      <c r="CN288" s="834"/>
      <c r="CO288" s="834"/>
      <c r="CP288" s="834"/>
      <c r="CQ288" s="1775"/>
      <c r="CR288" s="249"/>
      <c r="CS288" s="1770"/>
      <c r="CT288" s="1771"/>
      <c r="CU288" s="1772"/>
      <c r="CV288" s="1783"/>
      <c r="CW288" s="1784"/>
      <c r="CX288" s="1785"/>
      <c r="CY288" s="1784"/>
      <c r="CZ288" s="1785"/>
      <c r="DA288" s="1783"/>
      <c r="DB288" s="1783"/>
      <c r="DC288" s="1783"/>
      <c r="DD288" s="1783"/>
      <c r="DE288" s="1783"/>
      <c r="DF288" s="1783"/>
      <c r="DG288" s="1783"/>
      <c r="DH288" s="1783"/>
      <c r="DI288" s="1783"/>
      <c r="DJ288" s="1783"/>
      <c r="DK288" s="1783"/>
      <c r="DL288" s="1783"/>
      <c r="DM288" s="1783"/>
      <c r="DN288" s="1783"/>
      <c r="DO288" s="1783"/>
      <c r="DP288" s="1783"/>
      <c r="DQ288" s="1775"/>
      <c r="DR288" s="246"/>
      <c r="DS288" s="423"/>
      <c r="DT288" s="424"/>
      <c r="DU288" s="424"/>
      <c r="DV288" s="425"/>
    </row>
    <row r="289" spans="2:126" ht="18" customHeight="1" thickBot="1" x14ac:dyDescent="0.3">
      <c r="BF289" s="328">
        <v>0.2</v>
      </c>
      <c r="BG289" s="329">
        <v>0.4</v>
      </c>
      <c r="BH289" s="329">
        <v>0.60000000000000009</v>
      </c>
      <c r="BI289" s="329">
        <v>0.8</v>
      </c>
      <c r="BJ289" s="329">
        <v>1</v>
      </c>
    </row>
    <row r="290" spans="2:126" ht="48.75" customHeight="1" x14ac:dyDescent="0.25">
      <c r="B290" s="1292" t="s">
        <v>1842</v>
      </c>
      <c r="C290" s="889">
        <v>47</v>
      </c>
      <c r="D290" s="892" t="s">
        <v>952</v>
      </c>
      <c r="E290" s="895" t="s">
        <v>972</v>
      </c>
      <c r="F290" s="898" t="s">
        <v>987</v>
      </c>
      <c r="G290" s="899" t="s">
        <v>1064</v>
      </c>
      <c r="H290" s="917" t="s">
        <v>1603</v>
      </c>
      <c r="I290" s="478" t="s">
        <v>1604</v>
      </c>
      <c r="J290" s="903" t="str">
        <f>IF(G290="","",(CONCATENATE("Posibilidad de afectación ",G290," ",H290," ",I290," ",I291," ",I292," ",I293," ",I294)))</f>
        <v xml:space="preserve">Posibilidad de afectación reputacional y económica por el nombramiento de funcionarios sin el cumplimiento de requisitos, debido la falta de controles frente al Manual de Funciones y Competencias laborales y el incumplimiento de los procedimientos internos para los nombramientos.   </v>
      </c>
      <c r="K290" s="906" t="s">
        <v>802</v>
      </c>
      <c r="L290" s="907" t="s">
        <v>770</v>
      </c>
      <c r="M290" s="228"/>
      <c r="N290" s="910" t="s">
        <v>611</v>
      </c>
      <c r="O290" s="913">
        <f>IF(ISERROR(VLOOKUP($N290,Listas!$E$20:$F$24,2,FALSE)),"",(VLOOKUP($N290,Listas!$E$20:$F$24,2,FALSE)))</f>
        <v>0.6</v>
      </c>
      <c r="P290" s="914" t="str">
        <f>IF(ISERROR(VLOOKUP($O290,Listas!$E$3:$F$7,2,FALSE)),"",(VLOOKUP($O290,Listas!$E$3:$F$7,2,FALSE)))</f>
        <v>MEDIA</v>
      </c>
      <c r="Q290" s="915" t="s">
        <v>568</v>
      </c>
      <c r="R290" s="914">
        <f>IF(ISERROR(VLOOKUP($Q290,Listas!$E$28:$F$35,2,FALSE)),"",(VLOOKUP($Q290,Listas!$E$28:$F$35,2,FALSE)))</f>
        <v>1</v>
      </c>
      <c r="S290" s="916" t="str">
        <f t="shared" ref="S290" si="1402">IF(O290="","",(CONCATENATE("R.INHERENTE
",(IF(AND($O290=0.2,$R290=0.2),1,(IF(AND($O290=0.2,$R290=0.4),6,(IF(AND($O290=0.2,$R290=0.6),11,(IF(AND($O290=0.2,$R290=0.8),16,(IF(AND($O290=0.2,$R290=1),21,(IF(AND($O290=0.4,$R290=0.2),2,(IF(AND($O290=0.4,$R290=0.4),7,(IF(AND($O290=0.4,$R290=0.6),12,(IF(AND($O290=0.4,$R290=0.8),17,(IF(AND($O290=0.4,$R290=1),22,(IF(AND($O290=0.6,$R290=0.2),3,(IF(AND($O290=0.6,$R290=0.4),8,(IF(AND($O290=0.6,$R290=0.6),13,(IF(AND($O290=0.6,$R290=0.8),18,(IF(AND($O290=0.6,$R290=1),23,(IF(AND($O290=0.8,$R290=0.2),4,(IF(AND($O290=0.8,$R290=0.4),9,(IF(AND($O290=0.8,$R290=0.6),14,(IF(AND($O290=0.8,$R290=0.8),19,(IF(AND($O290=0.8,$R290=1),24,(IF(AND($O290=1,$R290=0.2),5,(IF(AND($O290=1,$R290=0.4),10,(IF(AND($O290=1,$R290=0.6),15,(IF(AND($O290=1,$R290=0.8),20,(IF(AND($O290=1,$R290=1),25,"")))))))))))))))))))))))))))))))))))))))))))))))))))))</f>
        <v>R.INHERENTE
23</v>
      </c>
      <c r="T290" s="228">
        <f>+VLOOKUP($S290,Listas!$D$112:$E$136,2,FALSE)</f>
        <v>23</v>
      </c>
      <c r="U290" s="476" t="s">
        <v>1606</v>
      </c>
      <c r="V290" s="437" t="s">
        <v>702</v>
      </c>
      <c r="W290" s="437"/>
      <c r="X290" s="859">
        <v>25</v>
      </c>
      <c r="Y290" s="860"/>
      <c r="Z290" s="859"/>
      <c r="AA290" s="860"/>
      <c r="AB290" s="859"/>
      <c r="AC290" s="860"/>
      <c r="AD290" s="859"/>
      <c r="AE290" s="860"/>
      <c r="AF290" s="859">
        <v>15</v>
      </c>
      <c r="AG290" s="860"/>
      <c r="AH290" s="348">
        <f t="shared" ref="AH290:AH294" si="1403">X290+Z290+AB290+AD290+AF290</f>
        <v>40</v>
      </c>
      <c r="AI290" s="326">
        <v>0.36</v>
      </c>
      <c r="AJ290" s="327"/>
      <c r="AK290" s="926" t="s">
        <v>189</v>
      </c>
      <c r="AL290" s="926"/>
      <c r="AM290" s="898" t="s">
        <v>563</v>
      </c>
      <c r="AN290" s="898"/>
      <c r="AO290" s="926" t="s">
        <v>189</v>
      </c>
      <c r="AP290" s="926"/>
      <c r="AQ290" s="443" t="s">
        <v>1609</v>
      </c>
      <c r="AR290" s="431" t="s">
        <v>587</v>
      </c>
      <c r="AS290" s="481" t="s">
        <v>1612</v>
      </c>
      <c r="AT290" s="448" t="s">
        <v>1613</v>
      </c>
      <c r="AU290" s="482" t="s">
        <v>1583</v>
      </c>
      <c r="AV290" s="248">
        <f t="shared" ref="AV290" si="1404">+(IF(AND($AW290&gt;0,$AW290&lt;=0.2),0.2,(IF(AND($AW290&gt;0.2,$AW290&lt;=0.4),0.4,(IF(AND($AW290&gt;0.4,$AW290&lt;=0.6),0.6,(IF(AND($AW290&gt;0.6,$AW290&lt;=0.8),0.8,(IF($AW290&gt;0.8,1,""))))))))))</f>
        <v>0.2</v>
      </c>
      <c r="AW290" s="865">
        <f t="shared" ref="AW290" si="1405">+MIN(AI290:AI294)</f>
        <v>0.13</v>
      </c>
      <c r="AX290" s="868" t="str">
        <f t="shared" ref="AX290" si="1406">+(IF($AV290=0.2,"MUY BAJA",(IF($AV290=0.4,"BAJA",(IF($AV290=0.6,"MEDIA",(IF($AV290=0.8,"ALTA",(IF($AV290=1,"MUY ALTA",""))))))))))</f>
        <v>MUY BAJA</v>
      </c>
      <c r="AY290" s="871">
        <f t="shared" ref="AY290" si="1407">+MIN(AJ290:AJ294)</f>
        <v>1</v>
      </c>
      <c r="AZ290" s="868" t="str">
        <f t="shared" ref="AZ290" si="1408">+(IF($BC290=0.2,"MUY BAJA",(IF($BC290=0.4,"BAJA",(IF($BC290=0.6,"MEDIA",(IF($BC290=0.8,"ALTA",(IF($BC290=1,"MUY ALTA",""))))))))))</f>
        <v>MUY ALTA</v>
      </c>
      <c r="BA290" s="874" t="str">
        <f t="shared" ref="BA290" si="1409">IF($AV290="","",(CONCATENATE("R.RESIDUAL
",(IF(AND($AV290=0.2,$BC290=0.2),1,(IF(AND($AV290=0.2,$BC290=0.4),6,(IF(AND($AV290=0.2,$BC290=0.6),11,(IF(AND($AV290=0.2,$BC290=0.8),16,(IF(AND($AV290=0.2,$BC290=1),21,(IF(AND($AV290=0.4,$BC290=0.2),2,(IF(AND($AV290=0.4,$BC290=0.4),7,(IF(AND($AV290=0.4,$BC290=0.6),12,(IF(AND($AV290=0.4,$BC290=0.8),17,(IF(AND($AV290=0.4,$BC290=1),22,(IF(AND($AV290=0.6,$BC290=0.2),3,(IF(AND($AV290=0.6,$BC290=0.4),8,(IF(AND($AV290=0.6,$BC290=0.6),13,(IF(AND($AV290=0.6,$BC290=0.8),18,(IF(AND($AV290=0.6,$BC290=1),23,(IF(AND($AV290=0.8,$BC290=0.2),4,(IF(AND($AV290=0.8,$BC290=0.4),9,(IF(AND($AV290=0.8,$BC290=0.6),14,(IF(AND($AV290=0.8,$BC290=0.8),19,(IF(AND($AV290=0.8,$BC290=1),24,(IF(AND($AV290=1,$BC290=0.2),5,(IF(AND($AV290=1,$BC290=0.4),10,(IF(AND($AV290=1,$BC290=0.6),15,(IF(AND($AV290=1,$BC290=0.8),20,(IF(AND($AV290=1,$BC290=1),25,"")))))))))))))))))))))))))))))))))))))))))))))))))))))</f>
        <v>R.RESIDUAL
21</v>
      </c>
      <c r="BB290" s="877" t="s">
        <v>703</v>
      </c>
      <c r="BC290" s="248">
        <f t="shared" ref="BC290" si="1410">+(IF(AND($AY290&gt;0,$AY290&lt;=0.2),0.2,(IF(AND($AY290&gt;0.2,$AY290&lt;=0.4),0.4,(IF(AND($AY290&gt;0.4,$AY290&lt;=0.6),0.6,(IF(AND($AY290&gt;0.6,$AY290&lt;=0.8),0.8,(IF($AY290&gt;0.8,1,""))))))))))</f>
        <v>1</v>
      </c>
      <c r="BD290" s="230">
        <f>+VLOOKUP($BA290,Listas!$F$112:$G$136,2,FALSE)</f>
        <v>21</v>
      </c>
      <c r="BE290" s="317">
        <v>1</v>
      </c>
      <c r="BF290" s="231" t="str">
        <f t="shared" ref="BF290" si="1411">IF(ISERROR(IF(S290="R.INHERENTE
5","R. INHERENTE",(IF(BA290="R.RESIDUAL
5","R. RESIDUAL"," ")))),"",(IF(S290="R.INHERENTE
5","R. INHERENTE",(IF(BA290="R.RESIDUAL
5","R. RESIDUAL"," ")))))</f>
        <v xml:space="preserve"> </v>
      </c>
      <c r="BG290" s="232" t="str">
        <f t="shared" ref="BG290" si="1412">IF(ISERROR(IF(S290="R.INHERENTE
10","R. INHERENTE",(IF(BA290="R.RESIDUAL
10","R. RESIDUAL"," ")))),"",(IF(S290="R.INHERENTE
10","R. INHERENTE",(IF(BA290="R.RESIDUAL
10","R. RESIDUAL"," ")))))</f>
        <v xml:space="preserve"> </v>
      </c>
      <c r="BH290" s="232" t="str">
        <f t="shared" ref="BH290" si="1413">IF(ISERROR(IF(S290="R.INHERENTE
15","R. INHERENTE",(IF(BA290="R.RESIDUAL
15","R. RESIDUAL"," ")))),"",(IF(S290="R.INHERENTE
15","R. INHERENTE",(IF(BA290="R.RESIDUAL
15","R. RESIDUAL"," ")))))</f>
        <v xml:space="preserve"> </v>
      </c>
      <c r="BI290" s="232" t="str">
        <f t="shared" ref="BI290" si="1414">IF(ISERROR(IF(S290="R.INHERENTE
20","R. INHERENTE",(IF(BA290="R.RESIDUAL
20","R. RESIDUAL"," ")))),"",(IF(S290="R.INHERENTE
20","R. INHERENTE",(IF(BA290="R.RESIDUAL
20","R. RESIDUAL"," ")))))</f>
        <v xml:space="preserve"> </v>
      </c>
      <c r="BJ290" s="233" t="str">
        <f t="shared" ref="BJ290" si="1415">IF(ISERROR(IF(S290="R.INHERENTE
25","R. INHERENTE",(IF(BA290="R.RESIDUAL
25","R. RESIDUAL"," ")))),"",(IF(S290="R.INHERENTE
25","R. INHERENTE",(IF(BA290="R.RESIDUAL
25","R. RESIDUAL"," ")))))</f>
        <v xml:space="preserve"> </v>
      </c>
      <c r="BK290" s="234"/>
      <c r="BL290" s="847" t="s">
        <v>1616</v>
      </c>
      <c r="BM290" s="850" t="s">
        <v>1617</v>
      </c>
      <c r="BN290" s="881">
        <v>45046</v>
      </c>
      <c r="BO290" s="881">
        <v>45290</v>
      </c>
      <c r="BP290" s="884" t="s">
        <v>1174</v>
      </c>
      <c r="BQ290" s="844" t="s">
        <v>648</v>
      </c>
      <c r="BR290" s="314"/>
      <c r="BS290" s="920" t="s">
        <v>1618</v>
      </c>
      <c r="BT290" s="850" t="s">
        <v>1589</v>
      </c>
      <c r="BU290" s="923" t="s">
        <v>1590</v>
      </c>
      <c r="BV290" s="229"/>
      <c r="BW290" s="1764" t="s">
        <v>2325</v>
      </c>
      <c r="BX290" s="1765" t="s">
        <v>2326</v>
      </c>
      <c r="BY290" s="1766" t="s">
        <v>2327</v>
      </c>
      <c r="BZ290" s="833"/>
      <c r="CA290" s="833" t="s">
        <v>189</v>
      </c>
      <c r="CB290" s="833" t="s">
        <v>189</v>
      </c>
      <c r="CC290" s="833" t="s">
        <v>189</v>
      </c>
      <c r="CD290" s="833"/>
      <c r="CE290" s="833" t="s">
        <v>189</v>
      </c>
      <c r="CF290" s="833" t="s">
        <v>189</v>
      </c>
      <c r="CG290" s="833" t="s">
        <v>189</v>
      </c>
      <c r="CH290" s="833"/>
      <c r="CI290" s="833" t="s">
        <v>39</v>
      </c>
      <c r="CJ290" s="833" t="s">
        <v>39</v>
      </c>
      <c r="CK290" s="833" t="s">
        <v>39</v>
      </c>
      <c r="CL290" s="833"/>
      <c r="CM290" s="833" t="s">
        <v>189</v>
      </c>
      <c r="CN290" s="833" t="s">
        <v>189</v>
      </c>
      <c r="CO290" s="833" t="s">
        <v>189</v>
      </c>
      <c r="CP290" s="833"/>
      <c r="CQ290" s="1773" t="s">
        <v>2328</v>
      </c>
      <c r="CR290" s="249"/>
      <c r="CS290" s="1764" t="s">
        <v>2325</v>
      </c>
      <c r="CT290" s="1765" t="s">
        <v>2326</v>
      </c>
      <c r="CU290" s="1766" t="s">
        <v>2327</v>
      </c>
      <c r="CV290" s="1780"/>
      <c r="CW290" s="1781" t="s">
        <v>39</v>
      </c>
      <c r="CX290" s="1782"/>
      <c r="CY290" s="1781"/>
      <c r="CZ290" s="1782"/>
      <c r="DA290" s="1780" t="s">
        <v>189</v>
      </c>
      <c r="DB290" s="1780" t="s">
        <v>189</v>
      </c>
      <c r="DC290" s="1780" t="s">
        <v>189</v>
      </c>
      <c r="DD290" s="1780"/>
      <c r="DE290" s="1780" t="s">
        <v>189</v>
      </c>
      <c r="DF290" s="1780" t="s">
        <v>189</v>
      </c>
      <c r="DG290" s="1780" t="s">
        <v>189</v>
      </c>
      <c r="DH290" s="1780"/>
      <c r="DI290" s="1780" t="s">
        <v>39</v>
      </c>
      <c r="DJ290" s="1780" t="s">
        <v>39</v>
      </c>
      <c r="DK290" s="1780" t="s">
        <v>39</v>
      </c>
      <c r="DL290" s="1780"/>
      <c r="DM290" s="1780" t="s">
        <v>189</v>
      </c>
      <c r="DN290" s="1780" t="s">
        <v>189</v>
      </c>
      <c r="DO290" s="1780" t="s">
        <v>189</v>
      </c>
      <c r="DP290" s="1780"/>
      <c r="DQ290" s="1773" t="s">
        <v>2334</v>
      </c>
      <c r="DR290" s="246"/>
      <c r="DS290" s="417"/>
      <c r="DT290" s="418"/>
      <c r="DU290" s="418"/>
      <c r="DV290" s="419"/>
    </row>
    <row r="291" spans="2:126" ht="48.75" customHeight="1" x14ac:dyDescent="0.25">
      <c r="B291" s="1293"/>
      <c r="C291" s="890"/>
      <c r="D291" s="893"/>
      <c r="E291" s="896"/>
      <c r="F291" s="896"/>
      <c r="G291" s="896"/>
      <c r="H291" s="918"/>
      <c r="I291" s="479" t="s">
        <v>1605</v>
      </c>
      <c r="J291" s="904"/>
      <c r="K291" s="896"/>
      <c r="L291" s="908"/>
      <c r="M291" s="228"/>
      <c r="N291" s="911"/>
      <c r="O291" s="896"/>
      <c r="P291" s="896"/>
      <c r="Q291" s="896"/>
      <c r="R291" s="896"/>
      <c r="S291" s="908"/>
      <c r="T291" s="228"/>
      <c r="U291" s="477" t="s">
        <v>1607</v>
      </c>
      <c r="V291" s="439" t="s">
        <v>702</v>
      </c>
      <c r="W291" s="439"/>
      <c r="X291" s="825">
        <v>25</v>
      </c>
      <c r="Y291" s="826"/>
      <c r="Z291" s="825"/>
      <c r="AA291" s="826"/>
      <c r="AB291" s="825"/>
      <c r="AC291" s="826"/>
      <c r="AD291" s="825"/>
      <c r="AE291" s="826"/>
      <c r="AF291" s="825">
        <v>15</v>
      </c>
      <c r="AG291" s="826"/>
      <c r="AH291" s="330">
        <f t="shared" si="1403"/>
        <v>40</v>
      </c>
      <c r="AI291" s="322">
        <v>0.216</v>
      </c>
      <c r="AJ291" s="323"/>
      <c r="AK291" s="827" t="s">
        <v>189</v>
      </c>
      <c r="AL291" s="828"/>
      <c r="AM291" s="829" t="s">
        <v>563</v>
      </c>
      <c r="AN291" s="830"/>
      <c r="AO291" s="827" t="s">
        <v>189</v>
      </c>
      <c r="AP291" s="828"/>
      <c r="AQ291" s="444" t="s">
        <v>1610</v>
      </c>
      <c r="AR291" s="432" t="s">
        <v>587</v>
      </c>
      <c r="AS291" s="483" t="s">
        <v>1614</v>
      </c>
      <c r="AT291" s="451" t="s">
        <v>1613</v>
      </c>
      <c r="AU291" s="484" t="s">
        <v>1583</v>
      </c>
      <c r="AV291" s="230"/>
      <c r="AW291" s="866"/>
      <c r="AX291" s="869"/>
      <c r="AY291" s="872"/>
      <c r="AZ291" s="869"/>
      <c r="BA291" s="875"/>
      <c r="BB291" s="878"/>
      <c r="BD291" s="235"/>
      <c r="BE291" s="317">
        <v>0.8</v>
      </c>
      <c r="BF291" s="236" t="str">
        <f t="shared" ref="BF291" si="1416">IF(ISERROR(IF(S290="R.INHERENTE
4","R. INHERENTE",(IF(BA290="R.RESIDUAL
4","R. RESIDUAL"," ")))),"",(IF(S290="R.INHERENTE
4","R. INHERENTE",(IF(BA290="R.RESIDUAL
4","R. RESIDUAL"," ")))))</f>
        <v xml:space="preserve"> </v>
      </c>
      <c r="BG291" s="237" t="str">
        <f t="shared" ref="BG291" si="1417">IF(ISERROR(IF(S290="R.INHERENTE
9","R. INHERENTE",(IF(BA290="R.RESIDUAL
9","R. RESIDUAL"," ")))),"",(IF(S290="R.INHERENTE
9","R. INHERENTE",(IF(BA290="R.RESIDUAL
9","R. RESIDUAL"," ")))))</f>
        <v xml:space="preserve"> </v>
      </c>
      <c r="BH291" s="238" t="str">
        <f t="shared" ref="BH291" si="1418">IF(ISERROR(IF(S290="R.INHERENTE
14","R. INHERENTE",(IF(BA290="R.RESIDUAL
14","R. RESIDUAL"," ")))),"",(IF(S290="R.INHERENTE
14","R. INHERENTE",(IF(BA290="R.RESIDUAL
14","R. RESIDUAL"," ")))))</f>
        <v xml:space="preserve"> </v>
      </c>
      <c r="BI291" s="238" t="str">
        <f t="shared" ref="BI291" si="1419">IF(ISERROR(IF(S290="R.INHERENTE
19","R. INHERENTE",(IF(BA290="R.RESIDUAL
19","R. RESIDUAL"," ")))),"",(IF(S290="R.INHERENTE
19","R. INHERENTE",(IF(BA290="R.RESIDUAL
19","R. RESIDUAL"," ")))))</f>
        <v xml:space="preserve"> </v>
      </c>
      <c r="BJ291" s="239" t="str">
        <f t="shared" ref="BJ291" si="1420">IF(ISERROR(IF(S290="R.INHERENTE
24","R. INHERENTE",(IF(BA290="R.RESIDUAL
24","R. RESIDUAL"," ")))),"",(IF(S290="R.INHERENTE
24","R. INHERENTE",(IF(BA290="R.RESIDUAL
24","R. RESIDUAL"," ")))))</f>
        <v xml:space="preserve"> </v>
      </c>
      <c r="BK291" s="234"/>
      <c r="BL291" s="848"/>
      <c r="BM291" s="882"/>
      <c r="BN291" s="882"/>
      <c r="BO291" s="882"/>
      <c r="BP291" s="851"/>
      <c r="BQ291" s="845"/>
      <c r="BR291" s="314"/>
      <c r="BS291" s="921"/>
      <c r="BT291" s="882"/>
      <c r="BU291" s="924"/>
      <c r="BV291" s="229"/>
      <c r="BW291" s="1767"/>
      <c r="BX291" s="1768"/>
      <c r="BY291" s="1769"/>
      <c r="BZ291" s="820"/>
      <c r="CA291" s="820"/>
      <c r="CB291" s="820"/>
      <c r="CC291" s="820"/>
      <c r="CD291" s="820"/>
      <c r="CE291" s="820"/>
      <c r="CF291" s="820"/>
      <c r="CG291" s="820"/>
      <c r="CH291" s="820"/>
      <c r="CI291" s="820"/>
      <c r="CJ291" s="820"/>
      <c r="CK291" s="820"/>
      <c r="CL291" s="820"/>
      <c r="CM291" s="820"/>
      <c r="CN291" s="820"/>
      <c r="CO291" s="820"/>
      <c r="CP291" s="820"/>
      <c r="CQ291" s="1774"/>
      <c r="CR291" s="249"/>
      <c r="CS291" s="1767"/>
      <c r="CT291" s="1768"/>
      <c r="CU291" s="1769"/>
      <c r="CV291" s="1010"/>
      <c r="CW291" s="960"/>
      <c r="CX291" s="959"/>
      <c r="CY291" s="960"/>
      <c r="CZ291" s="959"/>
      <c r="DA291" s="1010"/>
      <c r="DB291" s="1010"/>
      <c r="DC291" s="1010"/>
      <c r="DD291" s="1010"/>
      <c r="DE291" s="1010"/>
      <c r="DF291" s="1010"/>
      <c r="DG291" s="1010"/>
      <c r="DH291" s="1010"/>
      <c r="DI291" s="1010"/>
      <c r="DJ291" s="1010"/>
      <c r="DK291" s="1010"/>
      <c r="DL291" s="1010"/>
      <c r="DM291" s="1010"/>
      <c r="DN291" s="1010"/>
      <c r="DO291" s="1010"/>
      <c r="DP291" s="1010"/>
      <c r="DQ291" s="1774"/>
      <c r="DR291" s="246"/>
      <c r="DS291" s="420"/>
      <c r="DT291" s="421"/>
      <c r="DU291" s="421"/>
      <c r="DV291" s="422"/>
    </row>
    <row r="292" spans="2:126" ht="48.75" customHeight="1" x14ac:dyDescent="0.25">
      <c r="B292" s="1293"/>
      <c r="C292" s="890"/>
      <c r="D292" s="893"/>
      <c r="E292" s="896"/>
      <c r="F292" s="896"/>
      <c r="G292" s="896"/>
      <c r="H292" s="918"/>
      <c r="I292" s="479"/>
      <c r="J292" s="904"/>
      <c r="K292" s="896"/>
      <c r="L292" s="908"/>
      <c r="M292" s="228"/>
      <c r="N292" s="911"/>
      <c r="O292" s="896"/>
      <c r="P292" s="896"/>
      <c r="Q292" s="896"/>
      <c r="R292" s="896"/>
      <c r="S292" s="908"/>
      <c r="T292" s="228"/>
      <c r="U292" s="477" t="s">
        <v>1608</v>
      </c>
      <c r="V292" s="439" t="s">
        <v>702</v>
      </c>
      <c r="W292" s="439"/>
      <c r="X292" s="825">
        <v>25</v>
      </c>
      <c r="Y292" s="826"/>
      <c r="Z292" s="825"/>
      <c r="AA292" s="826"/>
      <c r="AB292" s="825"/>
      <c r="AC292" s="826"/>
      <c r="AD292" s="825"/>
      <c r="AE292" s="826"/>
      <c r="AF292" s="825">
        <v>15</v>
      </c>
      <c r="AG292" s="826"/>
      <c r="AH292" s="330">
        <f t="shared" si="1403"/>
        <v>40</v>
      </c>
      <c r="AI292" s="322">
        <v>0.13</v>
      </c>
      <c r="AJ292" s="323"/>
      <c r="AK292" s="827" t="s">
        <v>189</v>
      </c>
      <c r="AL292" s="828"/>
      <c r="AM292" s="829" t="s">
        <v>563</v>
      </c>
      <c r="AN292" s="830"/>
      <c r="AO292" s="827" t="s">
        <v>189</v>
      </c>
      <c r="AP292" s="828"/>
      <c r="AQ292" s="444" t="s">
        <v>1611</v>
      </c>
      <c r="AR292" s="432" t="s">
        <v>587</v>
      </c>
      <c r="AS292" s="483" t="s">
        <v>1615</v>
      </c>
      <c r="AT292" s="451" t="s">
        <v>1613</v>
      </c>
      <c r="AU292" s="484" t="s">
        <v>1583</v>
      </c>
      <c r="AV292" s="230"/>
      <c r="AW292" s="866"/>
      <c r="AX292" s="869"/>
      <c r="AY292" s="872"/>
      <c r="AZ292" s="869"/>
      <c r="BA292" s="875"/>
      <c r="BB292" s="878"/>
      <c r="BD292" s="235"/>
      <c r="BE292" s="317">
        <v>0.60000000000000009</v>
      </c>
      <c r="BF292" s="236" t="str">
        <f t="shared" ref="BF292" si="1421">IF(ISERROR(IF(S290="R.INHERENTE
3","R. INHERENTE",(IF(BA290="R.RESIDUAL
3","R. RESIDUAL"," ")))),"",(IF(S290="R.INHERENTE
3","R. INHERENTE",(IF(BA290="R.RESIDUAL
3","R. RESIDUAL"," ")))))</f>
        <v xml:space="preserve"> </v>
      </c>
      <c r="BG292" s="237" t="str">
        <f t="shared" ref="BG292" si="1422">IF(ISERROR(IF(S290="R.INHERENTE
8","R. INHERENTE",(IF(BA290="R.RESIDUAL
8","R. RESIDUAL"," ")))),"",(IF(S290="R.INHERENTE
8","R. INHERENTE",(IF(BA290="R.RESIDUAL
8","R. RESIDUAL"," ")))))</f>
        <v xml:space="preserve"> </v>
      </c>
      <c r="BH292" s="237" t="str">
        <f t="shared" ref="BH292" si="1423">IF(ISERROR(IF(S290="R.INHERENTE
13","R. INHERENTE",(IF(BA290="R.RESIDUAL
13","R. RESIDUAL"," ")))),"",(IF(S290="R.INHERENTE
13","R. INHERENTE",(IF(BA290="R.RESIDUAL
13","R. RESIDUAL"," ")))))</f>
        <v xml:space="preserve"> </v>
      </c>
      <c r="BI292" s="238" t="str">
        <f t="shared" ref="BI292" si="1424">IF(ISERROR(IF(S290="R.INHERENTE
18","R. INHERENTE",(IF(BA290="R.RESIDUAL
18","R. RESIDUAL"," ")))),"",(IF(S290="R.INHERENTE
18","R. INHERENTE",(IF(BA290="R.RESIDUAL
18","R. RESIDUAL"," ")))))</f>
        <v xml:space="preserve"> </v>
      </c>
      <c r="BJ292" s="239" t="str">
        <f t="shared" ref="BJ292" si="1425">IF(ISERROR(IF(S290="R.INHERENTE
23","R. INHERENTE",(IF(BA290="R.RESIDUAL
23","R. RESIDUAL"," ")))),"",(IF(S290="R.INHERENTE
23","R. INHERENTE",(IF(BA290="R.RESIDUAL
23","R. RESIDUAL"," ")))))</f>
        <v>R. INHERENTE</v>
      </c>
      <c r="BK292" s="234"/>
      <c r="BL292" s="848"/>
      <c r="BM292" s="882"/>
      <c r="BN292" s="882"/>
      <c r="BO292" s="882"/>
      <c r="BP292" s="851"/>
      <c r="BQ292" s="845"/>
      <c r="BR292" s="314"/>
      <c r="BS292" s="921"/>
      <c r="BT292" s="882"/>
      <c r="BU292" s="924"/>
      <c r="BV292" s="229"/>
      <c r="BW292" s="1767"/>
      <c r="BX292" s="1768"/>
      <c r="BY292" s="1769"/>
      <c r="BZ292" s="820"/>
      <c r="CA292" s="820"/>
      <c r="CB292" s="820"/>
      <c r="CC292" s="820"/>
      <c r="CD292" s="820"/>
      <c r="CE292" s="820"/>
      <c r="CF292" s="820"/>
      <c r="CG292" s="820"/>
      <c r="CH292" s="820"/>
      <c r="CI292" s="820"/>
      <c r="CJ292" s="820"/>
      <c r="CK292" s="820"/>
      <c r="CL292" s="820"/>
      <c r="CM292" s="820"/>
      <c r="CN292" s="820"/>
      <c r="CO292" s="820"/>
      <c r="CP292" s="820"/>
      <c r="CQ292" s="1774"/>
      <c r="CR292" s="249"/>
      <c r="CS292" s="1767"/>
      <c r="CT292" s="1768"/>
      <c r="CU292" s="1769"/>
      <c r="CV292" s="1010"/>
      <c r="CW292" s="960"/>
      <c r="CX292" s="959"/>
      <c r="CY292" s="960"/>
      <c r="CZ292" s="959"/>
      <c r="DA292" s="1010"/>
      <c r="DB292" s="1010"/>
      <c r="DC292" s="1010"/>
      <c r="DD292" s="1010"/>
      <c r="DE292" s="1010"/>
      <c r="DF292" s="1010"/>
      <c r="DG292" s="1010"/>
      <c r="DH292" s="1010"/>
      <c r="DI292" s="1010"/>
      <c r="DJ292" s="1010"/>
      <c r="DK292" s="1010"/>
      <c r="DL292" s="1010"/>
      <c r="DM292" s="1010"/>
      <c r="DN292" s="1010"/>
      <c r="DO292" s="1010"/>
      <c r="DP292" s="1010"/>
      <c r="DQ292" s="1774"/>
      <c r="DR292" s="246"/>
      <c r="DS292" s="420"/>
      <c r="DT292" s="421"/>
      <c r="DU292" s="421"/>
      <c r="DV292" s="422"/>
    </row>
    <row r="293" spans="2:126" ht="48.75" customHeight="1" x14ac:dyDescent="0.25">
      <c r="B293" s="1293"/>
      <c r="C293" s="890"/>
      <c r="D293" s="893"/>
      <c r="E293" s="896"/>
      <c r="F293" s="896"/>
      <c r="G293" s="896"/>
      <c r="H293" s="918"/>
      <c r="I293" s="479"/>
      <c r="J293" s="904"/>
      <c r="K293" s="896"/>
      <c r="L293" s="908"/>
      <c r="M293" s="228"/>
      <c r="N293" s="911"/>
      <c r="O293" s="896"/>
      <c r="P293" s="896"/>
      <c r="Q293" s="896"/>
      <c r="R293" s="896"/>
      <c r="S293" s="908"/>
      <c r="T293" s="228"/>
      <c r="U293" s="440"/>
      <c r="V293" s="439"/>
      <c r="W293" s="439"/>
      <c r="X293" s="825"/>
      <c r="Y293" s="826"/>
      <c r="Z293" s="825"/>
      <c r="AA293" s="826"/>
      <c r="AB293" s="825"/>
      <c r="AC293" s="826"/>
      <c r="AD293" s="825"/>
      <c r="AE293" s="826"/>
      <c r="AF293" s="825"/>
      <c r="AG293" s="826"/>
      <c r="AH293" s="330">
        <f t="shared" si="1403"/>
        <v>0</v>
      </c>
      <c r="AI293" s="322"/>
      <c r="AJ293" s="323">
        <v>1</v>
      </c>
      <c r="AK293" s="827"/>
      <c r="AL293" s="828"/>
      <c r="AM293" s="829"/>
      <c r="AN293" s="830"/>
      <c r="AO293" s="827"/>
      <c r="AP293" s="828"/>
      <c r="AQ293" s="444"/>
      <c r="AR293" s="432"/>
      <c r="AS293" s="450"/>
      <c r="AT293" s="451"/>
      <c r="AU293" s="452"/>
      <c r="AV293" s="230"/>
      <c r="AW293" s="866"/>
      <c r="AX293" s="869"/>
      <c r="AY293" s="872"/>
      <c r="AZ293" s="869"/>
      <c r="BA293" s="875"/>
      <c r="BB293" s="878"/>
      <c r="BD293" s="235"/>
      <c r="BE293" s="317">
        <v>0.4</v>
      </c>
      <c r="BF293" s="240" t="str">
        <f t="shared" ref="BF293" si="1426">IF(ISERROR(IF(S290="R.INHERENTE
2","R. INHERENTE",(IF(BA290="R.RESIDUAL
2","R. RESIDUAL"," ")))),"",(IF(S290="R.INHERENTE
2","R. INHERENTE",(IF(BA290="R.RESIDUAL
2","R. RESIDUAL"," ")))))</f>
        <v xml:space="preserve"> </v>
      </c>
      <c r="BG293" s="237" t="str">
        <f t="shared" ref="BG293" si="1427">IF(ISERROR(IF(S290="R.INHERENTE
7","R. INHERENTE",(IF(BA290="R.RESIDUAL
7","R. RESIDUAL"," ")))),"",(IF(S290="R.INHERENTE
7","R. INHERENTE",(IF(BA290="R.RESIDUAL
7","R. RESIDUAL"," ")))))</f>
        <v xml:space="preserve"> </v>
      </c>
      <c r="BH293" s="237" t="str">
        <f t="shared" ref="BH293" si="1428">IF(ISERROR(IF(S290="R.INHERENTE
12","R. INHERENTE",(IF(BA290="R.RESIDUAL
12","R. RESIDUAL"," ")))),"",(IF(S290="R.INHERENTE
12","R. INHERENTE",(IF(BA290="R.RESIDUAL
12","R. RESIDUAL"," ")))))</f>
        <v xml:space="preserve"> </v>
      </c>
      <c r="BI293" s="238" t="str">
        <f t="shared" ref="BI293" si="1429">IF(ISERROR(IF(S290="R.INHERENTE
17","R. INHERENTE",(IF(BA290="R.RESIDUAL
17","R. RESIDUAL"," ")))),"",(IF(S290="R.INHERENTE
17","R. INHERENTE",(IF(BA290="R.RESIDUAL
17","R. RESIDUAL"," ")))))</f>
        <v xml:space="preserve"> </v>
      </c>
      <c r="BJ293" s="239" t="str">
        <f t="shared" ref="BJ293" si="1430">IF(ISERROR(IF(S290="R.INHERENTE
22","R. INHERENTE",(IF(BA290="R.RESIDUAL
22","R. RESIDUAL"," ")))),"",(IF(S290="R.INHERENTE
22","R. INHERENTE",(IF(BA290="R.RESIDUAL
22","R. RESIDUAL"," ")))))</f>
        <v xml:space="preserve"> </v>
      </c>
      <c r="BK293" s="234"/>
      <c r="BL293" s="848"/>
      <c r="BM293" s="882"/>
      <c r="BN293" s="882"/>
      <c r="BO293" s="882"/>
      <c r="BP293" s="851"/>
      <c r="BQ293" s="845"/>
      <c r="BR293" s="314"/>
      <c r="BS293" s="921"/>
      <c r="BT293" s="882"/>
      <c r="BU293" s="924"/>
      <c r="BV293" s="229"/>
      <c r="BW293" s="1767"/>
      <c r="BX293" s="1768"/>
      <c r="BY293" s="1769"/>
      <c r="BZ293" s="820"/>
      <c r="CA293" s="820"/>
      <c r="CB293" s="820"/>
      <c r="CC293" s="820"/>
      <c r="CD293" s="820"/>
      <c r="CE293" s="820"/>
      <c r="CF293" s="820"/>
      <c r="CG293" s="820"/>
      <c r="CH293" s="820"/>
      <c r="CI293" s="820"/>
      <c r="CJ293" s="820"/>
      <c r="CK293" s="820"/>
      <c r="CL293" s="820"/>
      <c r="CM293" s="820"/>
      <c r="CN293" s="820"/>
      <c r="CO293" s="820"/>
      <c r="CP293" s="820"/>
      <c r="CQ293" s="1774"/>
      <c r="CR293" s="249"/>
      <c r="CS293" s="1767"/>
      <c r="CT293" s="1768"/>
      <c r="CU293" s="1769"/>
      <c r="CV293" s="1010"/>
      <c r="CW293" s="960"/>
      <c r="CX293" s="959"/>
      <c r="CY293" s="960"/>
      <c r="CZ293" s="959"/>
      <c r="DA293" s="1010"/>
      <c r="DB293" s="1010"/>
      <c r="DC293" s="1010"/>
      <c r="DD293" s="1010"/>
      <c r="DE293" s="1010"/>
      <c r="DF293" s="1010"/>
      <c r="DG293" s="1010"/>
      <c r="DH293" s="1010"/>
      <c r="DI293" s="1010"/>
      <c r="DJ293" s="1010"/>
      <c r="DK293" s="1010"/>
      <c r="DL293" s="1010"/>
      <c r="DM293" s="1010"/>
      <c r="DN293" s="1010"/>
      <c r="DO293" s="1010"/>
      <c r="DP293" s="1010"/>
      <c r="DQ293" s="1774"/>
      <c r="DR293" s="246"/>
      <c r="DS293" s="420"/>
      <c r="DT293" s="421"/>
      <c r="DU293" s="421"/>
      <c r="DV293" s="422"/>
    </row>
    <row r="294" spans="2:126" ht="48.75" customHeight="1" thickBot="1" x14ac:dyDescent="0.3">
      <c r="B294" s="1294"/>
      <c r="C294" s="891"/>
      <c r="D294" s="894"/>
      <c r="E294" s="897"/>
      <c r="F294" s="897"/>
      <c r="G294" s="897"/>
      <c r="H294" s="919"/>
      <c r="I294" s="480"/>
      <c r="J294" s="905"/>
      <c r="K294" s="897"/>
      <c r="L294" s="909"/>
      <c r="M294" s="228"/>
      <c r="N294" s="912"/>
      <c r="O294" s="897"/>
      <c r="P294" s="897"/>
      <c r="Q294" s="897"/>
      <c r="R294" s="897"/>
      <c r="S294" s="909"/>
      <c r="T294" s="228"/>
      <c r="U294" s="441"/>
      <c r="V294" s="442"/>
      <c r="W294" s="442"/>
      <c r="X294" s="831"/>
      <c r="Y294" s="832"/>
      <c r="Z294" s="831"/>
      <c r="AA294" s="832"/>
      <c r="AB294" s="831"/>
      <c r="AC294" s="832"/>
      <c r="AD294" s="831"/>
      <c r="AE294" s="832"/>
      <c r="AF294" s="831"/>
      <c r="AG294" s="832"/>
      <c r="AH294" s="331">
        <f t="shared" si="1403"/>
        <v>0</v>
      </c>
      <c r="AI294" s="324"/>
      <c r="AJ294" s="325"/>
      <c r="AK294" s="885"/>
      <c r="AL294" s="886"/>
      <c r="AM294" s="887"/>
      <c r="AN294" s="888"/>
      <c r="AO294" s="885"/>
      <c r="AP294" s="886"/>
      <c r="AQ294" s="445"/>
      <c r="AR294" s="472"/>
      <c r="AS294" s="453"/>
      <c r="AT294" s="454"/>
      <c r="AU294" s="455"/>
      <c r="AV294" s="230"/>
      <c r="AW294" s="867"/>
      <c r="AX294" s="870"/>
      <c r="AY294" s="873"/>
      <c r="AZ294" s="870"/>
      <c r="BA294" s="876"/>
      <c r="BB294" s="879"/>
      <c r="BD294" s="235"/>
      <c r="BE294" s="318">
        <v>0.2</v>
      </c>
      <c r="BF294" s="241" t="str">
        <f t="shared" ref="BF294" si="1431">IF(ISERROR(IF(S290="R.INHERENTE
1","R. INHERENTE",(IF(BA290="R.RESIDUAL
1","R. RESIDUAL"," ")))),"",(IF(S290="R.INHERENTE
1","R. INHERENTE",(IF(BA290="R.RESIDUAL
1","R. RESIDUAL"," ")))))</f>
        <v xml:space="preserve"> </v>
      </c>
      <c r="BG294" s="242" t="str">
        <f t="shared" ref="BG294" si="1432">IF(ISERROR(IF(S290="R.INHERENTE
6","R. INHERENTE",(IF(BA290="R.RESIDUAL
6","R. RESIDUAL"," ")))),"",(IF(S290="R.INHERENTE
6","R. INHERENTE",(IF(BA290="R.RESIDUAL
6","R. RESIDUAL"," ")))))</f>
        <v xml:space="preserve"> </v>
      </c>
      <c r="BH294" s="243" t="str">
        <f t="shared" ref="BH294" si="1433">IF(ISERROR(IF(S290="R.INHERENTE
11","R. INHERENTE",(IF(BA290="R.RESIDUAL
11","R. RESIDUAL"," ")))),"",(IF(S290="R.INHERENTE
11","R. INHERENTE",(IF(BA290="R.RESIDUAL
11","R. RESIDUAL"," ")))))</f>
        <v xml:space="preserve"> </v>
      </c>
      <c r="BI294" s="244" t="str">
        <f t="shared" ref="BI294" si="1434">IF(ISERROR(IF(S290="R.INHERENTE
16","R. INHERENTE",(IF(BA290="R.RESIDUAL
16","R. RESIDUAL"," ")))),"",(IF(S290="R.INHERENTE
16","R. INHERENTE",(IF(BA290="R.RESIDUAL
16","R. RESIDUAL"," ")))))</f>
        <v xml:space="preserve"> </v>
      </c>
      <c r="BJ294" s="245" t="str">
        <f t="shared" ref="BJ294" si="1435">IF(ISERROR(IF(S290="R.INHERENTE
21","R. INHERENTE",(IF(BA290="R.RESIDUAL
21","R. RESIDUAL"," ")))),"",(IF(S290="R.INHERENTE
21","R. INHERENTE",(IF(BA290="R.RESIDUAL
21","R. RESIDUAL"," ")))))</f>
        <v>R. RESIDUAL</v>
      </c>
      <c r="BK294" s="234"/>
      <c r="BL294" s="849"/>
      <c r="BM294" s="883"/>
      <c r="BN294" s="883"/>
      <c r="BO294" s="883"/>
      <c r="BP294" s="852"/>
      <c r="BQ294" s="846"/>
      <c r="BR294" s="314"/>
      <c r="BS294" s="922"/>
      <c r="BT294" s="883"/>
      <c r="BU294" s="925"/>
      <c r="BV294" s="229"/>
      <c r="BW294" s="1770"/>
      <c r="BX294" s="1771"/>
      <c r="BY294" s="1772"/>
      <c r="BZ294" s="834"/>
      <c r="CA294" s="834"/>
      <c r="CB294" s="834"/>
      <c r="CC294" s="834"/>
      <c r="CD294" s="834"/>
      <c r="CE294" s="834"/>
      <c r="CF294" s="834"/>
      <c r="CG294" s="834"/>
      <c r="CH294" s="834"/>
      <c r="CI294" s="834"/>
      <c r="CJ294" s="834"/>
      <c r="CK294" s="834"/>
      <c r="CL294" s="834"/>
      <c r="CM294" s="834"/>
      <c r="CN294" s="834"/>
      <c r="CO294" s="834"/>
      <c r="CP294" s="834"/>
      <c r="CQ294" s="1775"/>
      <c r="CR294" s="249"/>
      <c r="CS294" s="1770"/>
      <c r="CT294" s="1771"/>
      <c r="CU294" s="1772"/>
      <c r="CV294" s="1783"/>
      <c r="CW294" s="1784"/>
      <c r="CX294" s="1785"/>
      <c r="CY294" s="1784"/>
      <c r="CZ294" s="1785"/>
      <c r="DA294" s="1783"/>
      <c r="DB294" s="1783"/>
      <c r="DC294" s="1783"/>
      <c r="DD294" s="1783"/>
      <c r="DE294" s="1783"/>
      <c r="DF294" s="1783"/>
      <c r="DG294" s="1783"/>
      <c r="DH294" s="1783"/>
      <c r="DI294" s="1783"/>
      <c r="DJ294" s="1783"/>
      <c r="DK294" s="1783"/>
      <c r="DL294" s="1783"/>
      <c r="DM294" s="1783"/>
      <c r="DN294" s="1783"/>
      <c r="DO294" s="1783"/>
      <c r="DP294" s="1783"/>
      <c r="DQ294" s="1775"/>
      <c r="DR294" s="246"/>
      <c r="DS294" s="423"/>
      <c r="DT294" s="424"/>
      <c r="DU294" s="424"/>
      <c r="DV294" s="425"/>
    </row>
    <row r="295" spans="2:126" ht="18" customHeight="1" thickBot="1" x14ac:dyDescent="0.3">
      <c r="BF295" s="328">
        <v>0.2</v>
      </c>
      <c r="BG295" s="329">
        <v>0.4</v>
      </c>
      <c r="BH295" s="329">
        <v>0.60000000000000009</v>
      </c>
      <c r="BI295" s="329">
        <v>0.8</v>
      </c>
      <c r="BJ295" s="329">
        <v>1</v>
      </c>
    </row>
    <row r="296" spans="2:126" ht="48.75" customHeight="1" x14ac:dyDescent="0.25">
      <c r="B296" s="1292" t="s">
        <v>1842</v>
      </c>
      <c r="C296" s="889">
        <v>49</v>
      </c>
      <c r="D296" s="892" t="s">
        <v>953</v>
      </c>
      <c r="E296" s="895" t="s">
        <v>973</v>
      </c>
      <c r="F296" s="898" t="s">
        <v>987</v>
      </c>
      <c r="G296" s="899" t="s">
        <v>1066</v>
      </c>
      <c r="H296" s="917" t="s">
        <v>1619</v>
      </c>
      <c r="I296" s="478" t="s">
        <v>1620</v>
      </c>
      <c r="J296" s="903" t="str">
        <f>IF(G296="","",(CONCATENATE("Posibilidad de afectación ",G296," ",H296," ",I296," ",I297," ",I298," ",I299," ",I300)))</f>
        <v xml:space="preserve">Posibilidad de afectación económica por la pérdida de activos que hacen parte de la Propiedad, Planta y Equipo de la entidad, debido a la falta de verificación del inventario por la novedad de retiro y baja adherencia de los procedimientos asociados a la responsabilidad en el cuidado, custodia y buen manejo de los bienes asignados.   </v>
      </c>
      <c r="K296" s="906" t="s">
        <v>802</v>
      </c>
      <c r="L296" s="907" t="s">
        <v>776</v>
      </c>
      <c r="M296" s="228"/>
      <c r="N296" s="910" t="s">
        <v>610</v>
      </c>
      <c r="O296" s="913">
        <f>IF(ISERROR(VLOOKUP($N296,Listas!$E$20:$F$24,2,FALSE)),"",(VLOOKUP($N296,Listas!$E$20:$F$24,2,FALSE)))</f>
        <v>0.8</v>
      </c>
      <c r="P296" s="914" t="str">
        <f>IF(ISERROR(VLOOKUP($O296,Listas!$E$3:$F$7,2,FALSE)),"",(VLOOKUP($O296,Listas!$E$3:$F$7,2,FALSE)))</f>
        <v>ALTA</v>
      </c>
      <c r="Q296" s="915" t="s">
        <v>569</v>
      </c>
      <c r="R296" s="914">
        <f>IF(ISERROR(VLOOKUP($Q296,Listas!$E$28:$F$35,2,FALSE)),"",(VLOOKUP($Q296,Listas!$E$28:$F$35,2,FALSE)))</f>
        <v>0.6</v>
      </c>
      <c r="S296" s="916" t="str">
        <f t="shared" ref="S296" si="1436">IF(O296="","",(CONCATENATE("R.INHERENTE
",(IF(AND($O296=0.2,$R296=0.2),1,(IF(AND($O296=0.2,$R296=0.4),6,(IF(AND($O296=0.2,$R296=0.6),11,(IF(AND($O296=0.2,$R296=0.8),16,(IF(AND($O296=0.2,$R296=1),21,(IF(AND($O296=0.4,$R296=0.2),2,(IF(AND($O296=0.4,$R296=0.4),7,(IF(AND($O296=0.4,$R296=0.6),12,(IF(AND($O296=0.4,$R296=0.8),17,(IF(AND($O296=0.4,$R296=1),22,(IF(AND($O296=0.6,$R296=0.2),3,(IF(AND($O296=0.6,$R296=0.4),8,(IF(AND($O296=0.6,$R296=0.6),13,(IF(AND($O296=0.6,$R296=0.8),18,(IF(AND($O296=0.6,$R296=1),23,(IF(AND($O296=0.8,$R296=0.2),4,(IF(AND($O296=0.8,$R296=0.4),9,(IF(AND($O296=0.8,$R296=0.6),14,(IF(AND($O296=0.8,$R296=0.8),19,(IF(AND($O296=0.8,$R296=1),24,(IF(AND($O296=1,$R296=0.2),5,(IF(AND($O296=1,$R296=0.4),10,(IF(AND($O296=1,$R296=0.6),15,(IF(AND($O296=1,$R296=0.8),20,(IF(AND($O296=1,$R296=1),25,"")))))))))))))))))))))))))))))))))))))))))))))))))))))</f>
        <v>R.INHERENTE
14</v>
      </c>
      <c r="T296" s="228">
        <f>+VLOOKUP($S296,Listas!$D$112:$E$136,2,FALSE)</f>
        <v>14</v>
      </c>
      <c r="U296" s="476" t="s">
        <v>1622</v>
      </c>
      <c r="V296" s="437" t="s">
        <v>702</v>
      </c>
      <c r="W296" s="437"/>
      <c r="X296" s="859">
        <v>25</v>
      </c>
      <c r="Y296" s="860"/>
      <c r="Z296" s="859"/>
      <c r="AA296" s="860"/>
      <c r="AB296" s="859"/>
      <c r="AC296" s="860"/>
      <c r="AD296" s="859"/>
      <c r="AE296" s="860"/>
      <c r="AF296" s="859">
        <v>15</v>
      </c>
      <c r="AG296" s="860"/>
      <c r="AH296" s="348">
        <f t="shared" ref="AH296:AH300" si="1437">X296+Z296+AB296+AD296+AF296</f>
        <v>40</v>
      </c>
      <c r="AI296" s="326">
        <v>0.48</v>
      </c>
      <c r="AJ296" s="327"/>
      <c r="AK296" s="861" t="s">
        <v>189</v>
      </c>
      <c r="AL296" s="862"/>
      <c r="AM296" s="863" t="s">
        <v>563</v>
      </c>
      <c r="AN296" s="864"/>
      <c r="AO296" s="861" t="s">
        <v>189</v>
      </c>
      <c r="AP296" s="862"/>
      <c r="AQ296" s="443" t="s">
        <v>1624</v>
      </c>
      <c r="AR296" s="431" t="s">
        <v>587</v>
      </c>
      <c r="AS296" s="481" t="s">
        <v>1626</v>
      </c>
      <c r="AT296" s="448" t="s">
        <v>1627</v>
      </c>
      <c r="AU296" s="482" t="s">
        <v>1628</v>
      </c>
      <c r="AV296" s="248">
        <f t="shared" ref="AV296" si="1438">+(IF(AND($AW296&gt;0,$AW296&lt;=0.2),0.2,(IF(AND($AW296&gt;0.2,$AW296&lt;=0.4),0.4,(IF(AND($AW296&gt;0.4,$AW296&lt;=0.6),0.6,(IF(AND($AW296&gt;0.6,$AW296&lt;=0.8),0.8,(IF($AW296&gt;0.8,1,""))))))))))</f>
        <v>0.4</v>
      </c>
      <c r="AW296" s="865">
        <f t="shared" ref="AW296" si="1439">+MIN(AI296:AI300)</f>
        <v>0.28799999999999998</v>
      </c>
      <c r="AX296" s="868" t="str">
        <f t="shared" ref="AX296" si="1440">+(IF($AV296=0.2,"MUY BAJA",(IF($AV296=0.4,"BAJA",(IF($AV296=0.6,"MEDIA",(IF($AV296=0.8,"ALTA",(IF($AV296=1,"MUY ALTA",""))))))))))</f>
        <v>BAJA</v>
      </c>
      <c r="AY296" s="871">
        <f t="shared" ref="AY296" si="1441">+MIN(AJ296:AJ300)</f>
        <v>0.6</v>
      </c>
      <c r="AZ296" s="868" t="str">
        <f t="shared" ref="AZ296" si="1442">+(IF($BC296=0.2,"MUY BAJA",(IF($BC296=0.4,"BAJA",(IF($BC296=0.6,"MEDIA",(IF($BC296=0.8,"ALTA",(IF($BC296=1,"MUY ALTA",""))))))))))</f>
        <v>MEDIA</v>
      </c>
      <c r="BA296" s="874" t="str">
        <f t="shared" ref="BA296" si="1443">IF($AV296="","",(CONCATENATE("R.RESIDUAL
",(IF(AND($AV296=0.2,$BC296=0.2),1,(IF(AND($AV296=0.2,$BC296=0.4),6,(IF(AND($AV296=0.2,$BC296=0.6),11,(IF(AND($AV296=0.2,$BC296=0.8),16,(IF(AND($AV296=0.2,$BC296=1),21,(IF(AND($AV296=0.4,$BC296=0.2),2,(IF(AND($AV296=0.4,$BC296=0.4),7,(IF(AND($AV296=0.4,$BC296=0.6),12,(IF(AND($AV296=0.4,$BC296=0.8),17,(IF(AND($AV296=0.4,$BC296=1),22,(IF(AND($AV296=0.6,$BC296=0.2),3,(IF(AND($AV296=0.6,$BC296=0.4),8,(IF(AND($AV296=0.6,$BC296=0.6),13,(IF(AND($AV296=0.6,$BC296=0.8),18,(IF(AND($AV296=0.6,$BC296=1),23,(IF(AND($AV296=0.8,$BC296=0.2),4,(IF(AND($AV296=0.8,$BC296=0.4),9,(IF(AND($AV296=0.8,$BC296=0.6),14,(IF(AND($AV296=0.8,$BC296=0.8),19,(IF(AND($AV296=0.8,$BC296=1),24,(IF(AND($AV296=1,$BC296=0.2),5,(IF(AND($AV296=1,$BC296=0.4),10,(IF(AND($AV296=1,$BC296=0.6),15,(IF(AND($AV296=1,$BC296=0.8),20,(IF(AND($AV296=1,$BC296=1),25,"")))))))))))))))))))))))))))))))))))))))))))))))))))))</f>
        <v>R.RESIDUAL
12</v>
      </c>
      <c r="BB296" s="877" t="s">
        <v>703</v>
      </c>
      <c r="BC296" s="248">
        <f t="shared" ref="BC296" si="1444">+(IF(AND($AY296&gt;0,$AY296&lt;=0.2),0.2,(IF(AND($AY296&gt;0.2,$AY296&lt;=0.4),0.4,(IF(AND($AY296&gt;0.4,$AY296&lt;=0.6),0.6,(IF(AND($AY296&gt;0.6,$AY296&lt;=0.8),0.8,(IF($AY296&gt;0.8,1,""))))))))))</f>
        <v>0.6</v>
      </c>
      <c r="BD296" s="230">
        <f>+VLOOKUP($BA296,Listas!$F$112:$G$136,2,FALSE)</f>
        <v>12</v>
      </c>
      <c r="BE296" s="317">
        <v>1</v>
      </c>
      <c r="BF296" s="231" t="str">
        <f t="shared" ref="BF296" si="1445">IF(ISERROR(IF(S296="R.INHERENTE
5","R. INHERENTE",(IF(BA296="R.RESIDUAL
5","R. RESIDUAL"," ")))),"",(IF(S296="R.INHERENTE
5","R. INHERENTE",(IF(BA296="R.RESIDUAL
5","R. RESIDUAL"," ")))))</f>
        <v xml:space="preserve"> </v>
      </c>
      <c r="BG296" s="232" t="str">
        <f t="shared" ref="BG296" si="1446">IF(ISERROR(IF(S296="R.INHERENTE
10","R. INHERENTE",(IF(BA296="R.RESIDUAL
10","R. RESIDUAL"," ")))),"",(IF(S296="R.INHERENTE
10","R. INHERENTE",(IF(BA296="R.RESIDUAL
10","R. RESIDUAL"," ")))))</f>
        <v xml:space="preserve"> </v>
      </c>
      <c r="BH296" s="232" t="str">
        <f t="shared" ref="BH296" si="1447">IF(ISERROR(IF(S296="R.INHERENTE
15","R. INHERENTE",(IF(BA296="R.RESIDUAL
15","R. RESIDUAL"," ")))),"",(IF(S296="R.INHERENTE
15","R. INHERENTE",(IF(BA296="R.RESIDUAL
15","R. RESIDUAL"," ")))))</f>
        <v xml:space="preserve"> </v>
      </c>
      <c r="BI296" s="232" t="str">
        <f t="shared" ref="BI296" si="1448">IF(ISERROR(IF(S296="R.INHERENTE
20","R. INHERENTE",(IF(BA296="R.RESIDUAL
20","R. RESIDUAL"," ")))),"",(IF(S296="R.INHERENTE
20","R. INHERENTE",(IF(BA296="R.RESIDUAL
20","R. RESIDUAL"," ")))))</f>
        <v xml:space="preserve"> </v>
      </c>
      <c r="BJ296" s="233" t="str">
        <f t="shared" ref="BJ296" si="1449">IF(ISERROR(IF(S296="R.INHERENTE
25","R. INHERENTE",(IF(BA296="R.RESIDUAL
25","R. RESIDUAL"," ")))),"",(IF(S296="R.INHERENTE
25","R. INHERENTE",(IF(BA296="R.RESIDUAL
25","R. RESIDUAL"," ")))))</f>
        <v xml:space="preserve"> </v>
      </c>
      <c r="BK296" s="234"/>
      <c r="BL296" s="847" t="s">
        <v>1630</v>
      </c>
      <c r="BM296" s="850" t="s">
        <v>1627</v>
      </c>
      <c r="BN296" s="881">
        <v>45046</v>
      </c>
      <c r="BO296" s="881">
        <v>45290</v>
      </c>
      <c r="BP296" s="884" t="s">
        <v>1174</v>
      </c>
      <c r="BQ296" s="844" t="s">
        <v>648</v>
      </c>
      <c r="BR296" s="314"/>
      <c r="BS296" s="920" t="s">
        <v>1631</v>
      </c>
      <c r="BT296" s="850" t="s">
        <v>1627</v>
      </c>
      <c r="BU296" s="923" t="s">
        <v>1632</v>
      </c>
      <c r="BV296" s="229"/>
      <c r="BW296" s="1764" t="s">
        <v>2325</v>
      </c>
      <c r="BX296" s="1765" t="s">
        <v>2326</v>
      </c>
      <c r="BY296" s="1766" t="s">
        <v>2327</v>
      </c>
      <c r="BZ296" s="833"/>
      <c r="CA296" s="833" t="s">
        <v>189</v>
      </c>
      <c r="CB296" s="833" t="s">
        <v>189</v>
      </c>
      <c r="CC296" s="833" t="s">
        <v>189</v>
      </c>
      <c r="CD296" s="833"/>
      <c r="CE296" s="833" t="s">
        <v>189</v>
      </c>
      <c r="CF296" s="833" t="s">
        <v>189</v>
      </c>
      <c r="CG296" s="833" t="s">
        <v>189</v>
      </c>
      <c r="CH296" s="833"/>
      <c r="CI296" s="833" t="s">
        <v>39</v>
      </c>
      <c r="CJ296" s="833" t="s">
        <v>39</v>
      </c>
      <c r="CK296" s="833" t="s">
        <v>39</v>
      </c>
      <c r="CL296" s="833"/>
      <c r="CM296" s="833" t="s">
        <v>189</v>
      </c>
      <c r="CN296" s="833" t="s">
        <v>189</v>
      </c>
      <c r="CO296" s="833" t="s">
        <v>189</v>
      </c>
      <c r="CP296" s="833"/>
      <c r="CQ296" s="1773" t="s">
        <v>2328</v>
      </c>
      <c r="CR296" s="249"/>
      <c r="CS296" s="1764" t="s">
        <v>2325</v>
      </c>
      <c r="CT296" s="1765" t="s">
        <v>2326</v>
      </c>
      <c r="CU296" s="1766" t="s">
        <v>2327</v>
      </c>
      <c r="CV296" s="1780"/>
      <c r="CW296" s="1781" t="s">
        <v>39</v>
      </c>
      <c r="CX296" s="1782"/>
      <c r="CY296" s="1781"/>
      <c r="CZ296" s="1782"/>
      <c r="DA296" s="1780" t="s">
        <v>189</v>
      </c>
      <c r="DB296" s="1780" t="s">
        <v>189</v>
      </c>
      <c r="DC296" s="1780" t="s">
        <v>189</v>
      </c>
      <c r="DD296" s="1780"/>
      <c r="DE296" s="1780" t="s">
        <v>189</v>
      </c>
      <c r="DF296" s="1780" t="s">
        <v>189</v>
      </c>
      <c r="DG296" s="1780" t="s">
        <v>189</v>
      </c>
      <c r="DH296" s="1780"/>
      <c r="DI296" s="1780" t="s">
        <v>39</v>
      </c>
      <c r="DJ296" s="1780" t="s">
        <v>39</v>
      </c>
      <c r="DK296" s="1780" t="s">
        <v>39</v>
      </c>
      <c r="DL296" s="1780"/>
      <c r="DM296" s="1780" t="s">
        <v>189</v>
      </c>
      <c r="DN296" s="1780" t="s">
        <v>189</v>
      </c>
      <c r="DO296" s="1780" t="s">
        <v>189</v>
      </c>
      <c r="DP296" s="1780"/>
      <c r="DQ296" s="1773" t="s">
        <v>2334</v>
      </c>
      <c r="DR296" s="246"/>
      <c r="DS296" s="417"/>
      <c r="DT296" s="418"/>
      <c r="DU296" s="418"/>
      <c r="DV296" s="419"/>
    </row>
    <row r="297" spans="2:126" ht="48.75" customHeight="1" x14ac:dyDescent="0.25">
      <c r="B297" s="1293"/>
      <c r="C297" s="890"/>
      <c r="D297" s="893"/>
      <c r="E297" s="896"/>
      <c r="F297" s="896"/>
      <c r="G297" s="896"/>
      <c r="H297" s="918"/>
      <c r="I297" s="479" t="s">
        <v>1621</v>
      </c>
      <c r="J297" s="904"/>
      <c r="K297" s="896"/>
      <c r="L297" s="908"/>
      <c r="M297" s="228"/>
      <c r="N297" s="911"/>
      <c r="O297" s="896"/>
      <c r="P297" s="896"/>
      <c r="Q297" s="896"/>
      <c r="R297" s="896"/>
      <c r="S297" s="908"/>
      <c r="T297" s="228"/>
      <c r="U297" s="477" t="s">
        <v>1623</v>
      </c>
      <c r="V297" s="439" t="s">
        <v>702</v>
      </c>
      <c r="W297" s="439"/>
      <c r="X297" s="825">
        <v>25</v>
      </c>
      <c r="Y297" s="826"/>
      <c r="Z297" s="825"/>
      <c r="AA297" s="826"/>
      <c r="AB297" s="825"/>
      <c r="AC297" s="826"/>
      <c r="AD297" s="825"/>
      <c r="AE297" s="826"/>
      <c r="AF297" s="825">
        <v>15</v>
      </c>
      <c r="AG297" s="826"/>
      <c r="AH297" s="330">
        <f t="shared" si="1437"/>
        <v>40</v>
      </c>
      <c r="AI297" s="322">
        <v>0.28799999999999998</v>
      </c>
      <c r="AJ297" s="323"/>
      <c r="AK297" s="827" t="s">
        <v>189</v>
      </c>
      <c r="AL297" s="828"/>
      <c r="AM297" s="829" t="s">
        <v>563</v>
      </c>
      <c r="AN297" s="830"/>
      <c r="AO297" s="827" t="s">
        <v>189</v>
      </c>
      <c r="AP297" s="828"/>
      <c r="AQ297" s="444" t="s">
        <v>1625</v>
      </c>
      <c r="AR297" s="432" t="s">
        <v>588</v>
      </c>
      <c r="AS297" s="483" t="s">
        <v>1629</v>
      </c>
      <c r="AT297" s="451" t="s">
        <v>1627</v>
      </c>
      <c r="AU297" s="484" t="s">
        <v>1628</v>
      </c>
      <c r="AV297" s="230"/>
      <c r="AW297" s="866"/>
      <c r="AX297" s="869"/>
      <c r="AY297" s="872"/>
      <c r="AZ297" s="869"/>
      <c r="BA297" s="875"/>
      <c r="BB297" s="878"/>
      <c r="BD297" s="235"/>
      <c r="BE297" s="317">
        <v>0.8</v>
      </c>
      <c r="BF297" s="236" t="str">
        <f t="shared" ref="BF297" si="1450">IF(ISERROR(IF(S296="R.INHERENTE
4","R. INHERENTE",(IF(BA296="R.RESIDUAL
4","R. RESIDUAL"," ")))),"",(IF(S296="R.INHERENTE
4","R. INHERENTE",(IF(BA296="R.RESIDUAL
4","R. RESIDUAL"," ")))))</f>
        <v xml:space="preserve"> </v>
      </c>
      <c r="BG297" s="237" t="str">
        <f t="shared" ref="BG297" si="1451">IF(ISERROR(IF(S296="R.INHERENTE
9","R. INHERENTE",(IF(BA296="R.RESIDUAL
9","R. RESIDUAL"," ")))),"",(IF(S296="R.INHERENTE
9","R. INHERENTE",(IF(BA296="R.RESIDUAL
9","R. RESIDUAL"," ")))))</f>
        <v xml:space="preserve"> </v>
      </c>
      <c r="BH297" s="238" t="str">
        <f t="shared" ref="BH297" si="1452">IF(ISERROR(IF(S296="R.INHERENTE
14","R. INHERENTE",(IF(BA296="R.RESIDUAL
14","R. RESIDUAL"," ")))),"",(IF(S296="R.INHERENTE
14","R. INHERENTE",(IF(BA296="R.RESIDUAL
14","R. RESIDUAL"," ")))))</f>
        <v>R. INHERENTE</v>
      </c>
      <c r="BI297" s="238" t="str">
        <f t="shared" ref="BI297" si="1453">IF(ISERROR(IF(S296="R.INHERENTE
19","R. INHERENTE",(IF(BA296="R.RESIDUAL
19","R. RESIDUAL"," ")))),"",(IF(S296="R.INHERENTE
19","R. INHERENTE",(IF(BA296="R.RESIDUAL
19","R. RESIDUAL"," ")))))</f>
        <v xml:space="preserve"> </v>
      </c>
      <c r="BJ297" s="239" t="str">
        <f t="shared" ref="BJ297" si="1454">IF(ISERROR(IF(S296="R.INHERENTE
24","R. INHERENTE",(IF(BA296="R.RESIDUAL
24","R. RESIDUAL"," ")))),"",(IF(S296="R.INHERENTE
24","R. INHERENTE",(IF(BA296="R.RESIDUAL
24","R. RESIDUAL"," ")))))</f>
        <v xml:space="preserve"> </v>
      </c>
      <c r="BK297" s="234"/>
      <c r="BL297" s="848"/>
      <c r="BM297" s="882"/>
      <c r="BN297" s="882"/>
      <c r="BO297" s="882"/>
      <c r="BP297" s="851"/>
      <c r="BQ297" s="845"/>
      <c r="BR297" s="314"/>
      <c r="BS297" s="921"/>
      <c r="BT297" s="882"/>
      <c r="BU297" s="924"/>
      <c r="BV297" s="229"/>
      <c r="BW297" s="1767"/>
      <c r="BX297" s="1768"/>
      <c r="BY297" s="1769"/>
      <c r="BZ297" s="820"/>
      <c r="CA297" s="820"/>
      <c r="CB297" s="820"/>
      <c r="CC297" s="820"/>
      <c r="CD297" s="820"/>
      <c r="CE297" s="820"/>
      <c r="CF297" s="820"/>
      <c r="CG297" s="820"/>
      <c r="CH297" s="820"/>
      <c r="CI297" s="820"/>
      <c r="CJ297" s="820"/>
      <c r="CK297" s="820"/>
      <c r="CL297" s="820"/>
      <c r="CM297" s="820"/>
      <c r="CN297" s="820"/>
      <c r="CO297" s="820"/>
      <c r="CP297" s="820"/>
      <c r="CQ297" s="1774"/>
      <c r="CR297" s="249"/>
      <c r="CS297" s="1767"/>
      <c r="CT297" s="1768"/>
      <c r="CU297" s="1769"/>
      <c r="CV297" s="1010"/>
      <c r="CW297" s="960"/>
      <c r="CX297" s="959"/>
      <c r="CY297" s="960"/>
      <c r="CZ297" s="959"/>
      <c r="DA297" s="1010"/>
      <c r="DB297" s="1010"/>
      <c r="DC297" s="1010"/>
      <c r="DD297" s="1010"/>
      <c r="DE297" s="1010"/>
      <c r="DF297" s="1010"/>
      <c r="DG297" s="1010"/>
      <c r="DH297" s="1010"/>
      <c r="DI297" s="1010"/>
      <c r="DJ297" s="1010"/>
      <c r="DK297" s="1010"/>
      <c r="DL297" s="1010"/>
      <c r="DM297" s="1010"/>
      <c r="DN297" s="1010"/>
      <c r="DO297" s="1010"/>
      <c r="DP297" s="1010"/>
      <c r="DQ297" s="1774"/>
      <c r="DR297" s="246"/>
      <c r="DS297" s="420"/>
      <c r="DT297" s="421"/>
      <c r="DU297" s="421"/>
      <c r="DV297" s="422"/>
    </row>
    <row r="298" spans="2:126" ht="48.75" customHeight="1" x14ac:dyDescent="0.25">
      <c r="B298" s="1293"/>
      <c r="C298" s="890"/>
      <c r="D298" s="893"/>
      <c r="E298" s="896"/>
      <c r="F298" s="896"/>
      <c r="G298" s="896"/>
      <c r="H298" s="918"/>
      <c r="I298" s="479"/>
      <c r="J298" s="904"/>
      <c r="K298" s="896"/>
      <c r="L298" s="908"/>
      <c r="M298" s="228"/>
      <c r="N298" s="911"/>
      <c r="O298" s="896"/>
      <c r="P298" s="896"/>
      <c r="Q298" s="896"/>
      <c r="R298" s="896"/>
      <c r="S298" s="908"/>
      <c r="T298" s="228"/>
      <c r="U298" s="438"/>
      <c r="V298" s="439"/>
      <c r="W298" s="439"/>
      <c r="X298" s="825"/>
      <c r="Y298" s="826"/>
      <c r="Z298" s="825"/>
      <c r="AA298" s="826"/>
      <c r="AB298" s="825"/>
      <c r="AC298" s="826"/>
      <c r="AD298" s="825"/>
      <c r="AE298" s="826"/>
      <c r="AF298" s="825"/>
      <c r="AG298" s="826"/>
      <c r="AH298" s="330">
        <f t="shared" si="1437"/>
        <v>0</v>
      </c>
      <c r="AI298" s="322"/>
      <c r="AJ298" s="323">
        <v>0.6</v>
      </c>
      <c r="AK298" s="827"/>
      <c r="AL298" s="828"/>
      <c r="AM298" s="829"/>
      <c r="AN298" s="830"/>
      <c r="AO298" s="827"/>
      <c r="AP298" s="828"/>
      <c r="AQ298" s="444"/>
      <c r="AR298" s="432"/>
      <c r="AS298" s="450"/>
      <c r="AT298" s="451"/>
      <c r="AU298" s="452"/>
      <c r="AV298" s="230"/>
      <c r="AW298" s="866"/>
      <c r="AX298" s="869"/>
      <c r="AY298" s="872"/>
      <c r="AZ298" s="869"/>
      <c r="BA298" s="875"/>
      <c r="BB298" s="878"/>
      <c r="BD298" s="235"/>
      <c r="BE298" s="317">
        <v>0.60000000000000009</v>
      </c>
      <c r="BF298" s="236" t="str">
        <f t="shared" ref="BF298" si="1455">IF(ISERROR(IF(S296="R.INHERENTE
3","R. INHERENTE",(IF(BA296="R.RESIDUAL
3","R. RESIDUAL"," ")))),"",(IF(S296="R.INHERENTE
3","R. INHERENTE",(IF(BA296="R.RESIDUAL
3","R. RESIDUAL"," ")))))</f>
        <v xml:space="preserve"> </v>
      </c>
      <c r="BG298" s="237" t="str">
        <f t="shared" ref="BG298" si="1456">IF(ISERROR(IF(S296="R.INHERENTE
8","R. INHERENTE",(IF(BA296="R.RESIDUAL
8","R. RESIDUAL"," ")))),"",(IF(S296="R.INHERENTE
8","R. INHERENTE",(IF(BA296="R.RESIDUAL
8","R. RESIDUAL"," ")))))</f>
        <v xml:space="preserve"> </v>
      </c>
      <c r="BH298" s="237" t="str">
        <f t="shared" ref="BH298" si="1457">IF(ISERROR(IF(S296="R.INHERENTE
13","R. INHERENTE",(IF(BA296="R.RESIDUAL
13","R. RESIDUAL"," ")))),"",(IF(S296="R.INHERENTE
13","R. INHERENTE",(IF(BA296="R.RESIDUAL
13","R. RESIDUAL"," ")))))</f>
        <v xml:space="preserve"> </v>
      </c>
      <c r="BI298" s="238" t="str">
        <f t="shared" ref="BI298" si="1458">IF(ISERROR(IF(S296="R.INHERENTE
18","R. INHERENTE",(IF(BA296="R.RESIDUAL
18","R. RESIDUAL"," ")))),"",(IF(S296="R.INHERENTE
18","R. INHERENTE",(IF(BA296="R.RESIDUAL
18","R. RESIDUAL"," ")))))</f>
        <v xml:space="preserve"> </v>
      </c>
      <c r="BJ298" s="239" t="str">
        <f t="shared" ref="BJ298" si="1459">IF(ISERROR(IF(S296="R.INHERENTE
23","R. INHERENTE",(IF(BA296="R.RESIDUAL
23","R. RESIDUAL"," ")))),"",(IF(S296="R.INHERENTE
23","R. INHERENTE",(IF(BA296="R.RESIDUAL
23","R. RESIDUAL"," ")))))</f>
        <v xml:space="preserve"> </v>
      </c>
      <c r="BK298" s="234"/>
      <c r="BL298" s="848"/>
      <c r="BM298" s="882"/>
      <c r="BN298" s="882"/>
      <c r="BO298" s="882"/>
      <c r="BP298" s="851"/>
      <c r="BQ298" s="845"/>
      <c r="BR298" s="314"/>
      <c r="BS298" s="921"/>
      <c r="BT298" s="882"/>
      <c r="BU298" s="924"/>
      <c r="BV298" s="229"/>
      <c r="BW298" s="1767"/>
      <c r="BX298" s="1768"/>
      <c r="BY298" s="1769"/>
      <c r="BZ298" s="820"/>
      <c r="CA298" s="820"/>
      <c r="CB298" s="820"/>
      <c r="CC298" s="820"/>
      <c r="CD298" s="820"/>
      <c r="CE298" s="820"/>
      <c r="CF298" s="820"/>
      <c r="CG298" s="820"/>
      <c r="CH298" s="820"/>
      <c r="CI298" s="820"/>
      <c r="CJ298" s="820"/>
      <c r="CK298" s="820"/>
      <c r="CL298" s="820"/>
      <c r="CM298" s="820"/>
      <c r="CN298" s="820"/>
      <c r="CO298" s="820"/>
      <c r="CP298" s="820"/>
      <c r="CQ298" s="1774"/>
      <c r="CR298" s="249"/>
      <c r="CS298" s="1767"/>
      <c r="CT298" s="1768"/>
      <c r="CU298" s="1769"/>
      <c r="CV298" s="1010"/>
      <c r="CW298" s="960"/>
      <c r="CX298" s="959"/>
      <c r="CY298" s="960"/>
      <c r="CZ298" s="959"/>
      <c r="DA298" s="1010"/>
      <c r="DB298" s="1010"/>
      <c r="DC298" s="1010"/>
      <c r="DD298" s="1010"/>
      <c r="DE298" s="1010"/>
      <c r="DF298" s="1010"/>
      <c r="DG298" s="1010"/>
      <c r="DH298" s="1010"/>
      <c r="DI298" s="1010"/>
      <c r="DJ298" s="1010"/>
      <c r="DK298" s="1010"/>
      <c r="DL298" s="1010"/>
      <c r="DM298" s="1010"/>
      <c r="DN298" s="1010"/>
      <c r="DO298" s="1010"/>
      <c r="DP298" s="1010"/>
      <c r="DQ298" s="1774"/>
      <c r="DR298" s="246"/>
      <c r="DS298" s="420"/>
      <c r="DT298" s="421"/>
      <c r="DU298" s="421"/>
      <c r="DV298" s="422"/>
    </row>
    <row r="299" spans="2:126" ht="48.75" customHeight="1" x14ac:dyDescent="0.25">
      <c r="B299" s="1293"/>
      <c r="C299" s="890"/>
      <c r="D299" s="893"/>
      <c r="E299" s="896"/>
      <c r="F299" s="896"/>
      <c r="G299" s="896"/>
      <c r="H299" s="918"/>
      <c r="I299" s="479"/>
      <c r="J299" s="904"/>
      <c r="K299" s="896"/>
      <c r="L299" s="908"/>
      <c r="M299" s="228"/>
      <c r="N299" s="911"/>
      <c r="O299" s="896"/>
      <c r="P299" s="896"/>
      <c r="Q299" s="896"/>
      <c r="R299" s="896"/>
      <c r="S299" s="908"/>
      <c r="T299" s="228"/>
      <c r="U299" s="440"/>
      <c r="V299" s="439"/>
      <c r="W299" s="439"/>
      <c r="X299" s="825"/>
      <c r="Y299" s="826"/>
      <c r="Z299" s="825"/>
      <c r="AA299" s="826"/>
      <c r="AB299" s="825"/>
      <c r="AC299" s="826"/>
      <c r="AD299" s="825"/>
      <c r="AE299" s="826"/>
      <c r="AF299" s="825"/>
      <c r="AG299" s="826"/>
      <c r="AH299" s="330">
        <f t="shared" si="1437"/>
        <v>0</v>
      </c>
      <c r="AI299" s="322"/>
      <c r="AJ299" s="323"/>
      <c r="AK299" s="827"/>
      <c r="AL299" s="828"/>
      <c r="AM299" s="829"/>
      <c r="AN299" s="830"/>
      <c r="AO299" s="827"/>
      <c r="AP299" s="828"/>
      <c r="AQ299" s="444"/>
      <c r="AR299" s="432"/>
      <c r="AS299" s="450"/>
      <c r="AT299" s="451"/>
      <c r="AU299" s="452"/>
      <c r="AV299" s="230"/>
      <c r="AW299" s="866"/>
      <c r="AX299" s="869"/>
      <c r="AY299" s="872"/>
      <c r="AZ299" s="869"/>
      <c r="BA299" s="875"/>
      <c r="BB299" s="878"/>
      <c r="BD299" s="235"/>
      <c r="BE299" s="317">
        <v>0.4</v>
      </c>
      <c r="BF299" s="240" t="str">
        <f t="shared" ref="BF299" si="1460">IF(ISERROR(IF(S296="R.INHERENTE
2","R. INHERENTE",(IF(BA296="R.RESIDUAL
2","R. RESIDUAL"," ")))),"",(IF(S296="R.INHERENTE
2","R. INHERENTE",(IF(BA296="R.RESIDUAL
2","R. RESIDUAL"," ")))))</f>
        <v xml:space="preserve"> </v>
      </c>
      <c r="BG299" s="237" t="str">
        <f t="shared" ref="BG299" si="1461">IF(ISERROR(IF(S296="R.INHERENTE
7","R. INHERENTE",(IF(BA296="R.RESIDUAL
7","R. RESIDUAL"," ")))),"",(IF(S296="R.INHERENTE
7","R. INHERENTE",(IF(BA296="R.RESIDUAL
7","R. RESIDUAL"," ")))))</f>
        <v xml:space="preserve"> </v>
      </c>
      <c r="BH299" s="237" t="str">
        <f t="shared" ref="BH299" si="1462">IF(ISERROR(IF(S296="R.INHERENTE
12","R. INHERENTE",(IF(BA296="R.RESIDUAL
12","R. RESIDUAL"," ")))),"",(IF(S296="R.INHERENTE
12","R. INHERENTE",(IF(BA296="R.RESIDUAL
12","R. RESIDUAL"," ")))))</f>
        <v>R. RESIDUAL</v>
      </c>
      <c r="BI299" s="238" t="str">
        <f t="shared" ref="BI299" si="1463">IF(ISERROR(IF(S296="R.INHERENTE
17","R. INHERENTE",(IF(BA296="R.RESIDUAL
17","R. RESIDUAL"," ")))),"",(IF(S296="R.INHERENTE
17","R. INHERENTE",(IF(BA296="R.RESIDUAL
17","R. RESIDUAL"," ")))))</f>
        <v xml:space="preserve"> </v>
      </c>
      <c r="BJ299" s="239" t="str">
        <f t="shared" ref="BJ299" si="1464">IF(ISERROR(IF(S296="R.INHERENTE
22","R. INHERENTE",(IF(BA296="R.RESIDUAL
22","R. RESIDUAL"," ")))),"",(IF(S296="R.INHERENTE
22","R. INHERENTE",(IF(BA296="R.RESIDUAL
22","R. RESIDUAL"," ")))))</f>
        <v xml:space="preserve"> </v>
      </c>
      <c r="BK299" s="234"/>
      <c r="BL299" s="848"/>
      <c r="BM299" s="882"/>
      <c r="BN299" s="882"/>
      <c r="BO299" s="882"/>
      <c r="BP299" s="851"/>
      <c r="BQ299" s="845"/>
      <c r="BR299" s="314"/>
      <c r="BS299" s="921"/>
      <c r="BT299" s="882"/>
      <c r="BU299" s="924"/>
      <c r="BV299" s="229"/>
      <c r="BW299" s="1767"/>
      <c r="BX299" s="1768"/>
      <c r="BY299" s="1769"/>
      <c r="BZ299" s="820"/>
      <c r="CA299" s="820"/>
      <c r="CB299" s="820"/>
      <c r="CC299" s="820"/>
      <c r="CD299" s="820"/>
      <c r="CE299" s="820"/>
      <c r="CF299" s="820"/>
      <c r="CG299" s="820"/>
      <c r="CH299" s="820"/>
      <c r="CI299" s="820"/>
      <c r="CJ299" s="820"/>
      <c r="CK299" s="820"/>
      <c r="CL299" s="820"/>
      <c r="CM299" s="820"/>
      <c r="CN299" s="820"/>
      <c r="CO299" s="820"/>
      <c r="CP299" s="820"/>
      <c r="CQ299" s="1774"/>
      <c r="CR299" s="249"/>
      <c r="CS299" s="1767"/>
      <c r="CT299" s="1768"/>
      <c r="CU299" s="1769"/>
      <c r="CV299" s="1010"/>
      <c r="CW299" s="960"/>
      <c r="CX299" s="959"/>
      <c r="CY299" s="960"/>
      <c r="CZ299" s="959"/>
      <c r="DA299" s="1010"/>
      <c r="DB299" s="1010"/>
      <c r="DC299" s="1010"/>
      <c r="DD299" s="1010"/>
      <c r="DE299" s="1010"/>
      <c r="DF299" s="1010"/>
      <c r="DG299" s="1010"/>
      <c r="DH299" s="1010"/>
      <c r="DI299" s="1010"/>
      <c r="DJ299" s="1010"/>
      <c r="DK299" s="1010"/>
      <c r="DL299" s="1010"/>
      <c r="DM299" s="1010"/>
      <c r="DN299" s="1010"/>
      <c r="DO299" s="1010"/>
      <c r="DP299" s="1010"/>
      <c r="DQ299" s="1774"/>
      <c r="DR299" s="246"/>
      <c r="DS299" s="420"/>
      <c r="DT299" s="421"/>
      <c r="DU299" s="421"/>
      <c r="DV299" s="422"/>
    </row>
    <row r="300" spans="2:126" ht="48.75" customHeight="1" thickBot="1" x14ac:dyDescent="0.3">
      <c r="B300" s="1294"/>
      <c r="C300" s="891"/>
      <c r="D300" s="894"/>
      <c r="E300" s="897"/>
      <c r="F300" s="897"/>
      <c r="G300" s="897"/>
      <c r="H300" s="919"/>
      <c r="I300" s="480"/>
      <c r="J300" s="905"/>
      <c r="K300" s="897"/>
      <c r="L300" s="909"/>
      <c r="M300" s="228"/>
      <c r="N300" s="912"/>
      <c r="O300" s="897"/>
      <c r="P300" s="897"/>
      <c r="Q300" s="897"/>
      <c r="R300" s="897"/>
      <c r="S300" s="909"/>
      <c r="T300" s="228"/>
      <c r="U300" s="441"/>
      <c r="V300" s="442"/>
      <c r="W300" s="442"/>
      <c r="X300" s="831"/>
      <c r="Y300" s="832"/>
      <c r="Z300" s="831"/>
      <c r="AA300" s="832"/>
      <c r="AB300" s="831"/>
      <c r="AC300" s="832"/>
      <c r="AD300" s="831"/>
      <c r="AE300" s="832"/>
      <c r="AF300" s="831"/>
      <c r="AG300" s="832"/>
      <c r="AH300" s="331">
        <f t="shared" si="1437"/>
        <v>0</v>
      </c>
      <c r="AI300" s="324"/>
      <c r="AJ300" s="325"/>
      <c r="AK300" s="885"/>
      <c r="AL300" s="886"/>
      <c r="AM300" s="887"/>
      <c r="AN300" s="888"/>
      <c r="AO300" s="885"/>
      <c r="AP300" s="886"/>
      <c r="AQ300" s="445"/>
      <c r="AR300" s="472"/>
      <c r="AS300" s="453"/>
      <c r="AT300" s="454"/>
      <c r="AU300" s="455"/>
      <c r="AV300" s="230"/>
      <c r="AW300" s="867"/>
      <c r="AX300" s="870"/>
      <c r="AY300" s="873"/>
      <c r="AZ300" s="870"/>
      <c r="BA300" s="876"/>
      <c r="BB300" s="879"/>
      <c r="BD300" s="235"/>
      <c r="BE300" s="318">
        <v>0.2</v>
      </c>
      <c r="BF300" s="241" t="str">
        <f t="shared" ref="BF300" si="1465">IF(ISERROR(IF(S296="R.INHERENTE
1","R. INHERENTE",(IF(BA296="R.RESIDUAL
1","R. RESIDUAL"," ")))),"",(IF(S296="R.INHERENTE
1","R. INHERENTE",(IF(BA296="R.RESIDUAL
1","R. RESIDUAL"," ")))))</f>
        <v xml:space="preserve"> </v>
      </c>
      <c r="BG300" s="242" t="str">
        <f t="shared" ref="BG300" si="1466">IF(ISERROR(IF(S296="R.INHERENTE
6","R. INHERENTE",(IF(BA296="R.RESIDUAL
6","R. RESIDUAL"," ")))),"",(IF(S296="R.INHERENTE
6","R. INHERENTE",(IF(BA296="R.RESIDUAL
6","R. RESIDUAL"," ")))))</f>
        <v xml:space="preserve"> </v>
      </c>
      <c r="BH300" s="243" t="str">
        <f t="shared" ref="BH300" si="1467">IF(ISERROR(IF(S296="R.INHERENTE
11","R. INHERENTE",(IF(BA296="R.RESIDUAL
11","R. RESIDUAL"," ")))),"",(IF(S296="R.INHERENTE
11","R. INHERENTE",(IF(BA296="R.RESIDUAL
11","R. RESIDUAL"," ")))))</f>
        <v xml:space="preserve"> </v>
      </c>
      <c r="BI300" s="244" t="str">
        <f t="shared" ref="BI300" si="1468">IF(ISERROR(IF(S296="R.INHERENTE
16","R. INHERENTE",(IF(BA296="R.RESIDUAL
16","R. RESIDUAL"," ")))),"",(IF(S296="R.INHERENTE
16","R. INHERENTE",(IF(BA296="R.RESIDUAL
16","R. RESIDUAL"," ")))))</f>
        <v xml:space="preserve"> </v>
      </c>
      <c r="BJ300" s="245" t="str">
        <f t="shared" ref="BJ300" si="1469">IF(ISERROR(IF(S296="R.INHERENTE
21","R. INHERENTE",(IF(BA296="R.RESIDUAL
21","R. RESIDUAL"," ")))),"",(IF(S296="R.INHERENTE
21","R. INHERENTE",(IF(BA296="R.RESIDUAL
21","R. RESIDUAL"," ")))))</f>
        <v xml:space="preserve"> </v>
      </c>
      <c r="BK300" s="234"/>
      <c r="BL300" s="849"/>
      <c r="BM300" s="883"/>
      <c r="BN300" s="883"/>
      <c r="BO300" s="883"/>
      <c r="BP300" s="852"/>
      <c r="BQ300" s="846"/>
      <c r="BR300" s="314"/>
      <c r="BS300" s="922"/>
      <c r="BT300" s="883"/>
      <c r="BU300" s="925"/>
      <c r="BV300" s="229"/>
      <c r="BW300" s="1770"/>
      <c r="BX300" s="1771"/>
      <c r="BY300" s="1772"/>
      <c r="BZ300" s="834"/>
      <c r="CA300" s="834"/>
      <c r="CB300" s="834"/>
      <c r="CC300" s="834"/>
      <c r="CD300" s="834"/>
      <c r="CE300" s="834"/>
      <c r="CF300" s="834"/>
      <c r="CG300" s="834"/>
      <c r="CH300" s="834"/>
      <c r="CI300" s="834"/>
      <c r="CJ300" s="834"/>
      <c r="CK300" s="834"/>
      <c r="CL300" s="834"/>
      <c r="CM300" s="834"/>
      <c r="CN300" s="834"/>
      <c r="CO300" s="834"/>
      <c r="CP300" s="834"/>
      <c r="CQ300" s="1775"/>
      <c r="CR300" s="249"/>
      <c r="CS300" s="1770"/>
      <c r="CT300" s="1771"/>
      <c r="CU300" s="1772"/>
      <c r="CV300" s="1783"/>
      <c r="CW300" s="1784"/>
      <c r="CX300" s="1785"/>
      <c r="CY300" s="1784"/>
      <c r="CZ300" s="1785"/>
      <c r="DA300" s="1783"/>
      <c r="DB300" s="1783"/>
      <c r="DC300" s="1783"/>
      <c r="DD300" s="1783"/>
      <c r="DE300" s="1783"/>
      <c r="DF300" s="1783"/>
      <c r="DG300" s="1783"/>
      <c r="DH300" s="1783"/>
      <c r="DI300" s="1783"/>
      <c r="DJ300" s="1783"/>
      <c r="DK300" s="1783"/>
      <c r="DL300" s="1783"/>
      <c r="DM300" s="1783"/>
      <c r="DN300" s="1783"/>
      <c r="DO300" s="1783"/>
      <c r="DP300" s="1783"/>
      <c r="DQ300" s="1775"/>
      <c r="DR300" s="246"/>
      <c r="DS300" s="423"/>
      <c r="DT300" s="424"/>
      <c r="DU300" s="424"/>
      <c r="DV300" s="425"/>
    </row>
    <row r="301" spans="2:126" ht="18" customHeight="1" thickBot="1" x14ac:dyDescent="0.3">
      <c r="BF301" s="328">
        <v>0.2</v>
      </c>
      <c r="BG301" s="329">
        <v>0.4</v>
      </c>
      <c r="BH301" s="329">
        <v>0.60000000000000009</v>
      </c>
      <c r="BI301" s="329">
        <v>0.8</v>
      </c>
      <c r="BJ301" s="329">
        <v>1</v>
      </c>
    </row>
    <row r="302" spans="2:126" ht="48.75" customHeight="1" x14ac:dyDescent="0.25">
      <c r="B302" s="1292" t="s">
        <v>1842</v>
      </c>
      <c r="C302" s="889">
        <v>50</v>
      </c>
      <c r="D302" s="892" t="s">
        <v>953</v>
      </c>
      <c r="E302" s="895" t="s">
        <v>973</v>
      </c>
      <c r="F302" s="898" t="s">
        <v>987</v>
      </c>
      <c r="G302" s="899" t="s">
        <v>1065</v>
      </c>
      <c r="H302" s="917" t="s">
        <v>1633</v>
      </c>
      <c r="I302" s="478" t="s">
        <v>1634</v>
      </c>
      <c r="J302" s="903" t="str">
        <f>IF(G302="","",(CONCATENATE("Posibilidad de afectación ",G302," ",H302," ",I302," ",I303," ",I304," ",I305," ",I306)))</f>
        <v xml:space="preserve">Posibilidad de afectación económica y reputacional por ocasionar una lesión o daño al colaborador y/o usuario por fallas en la infraestructura, debido al incumplimiento al plan de mantenimiento, falta de adherencia al protocolo de intervenciones locativas e inoportunidad de respuesta en la mesa de ayuda.  </v>
      </c>
      <c r="K302" s="906" t="s">
        <v>803</v>
      </c>
      <c r="L302" s="907" t="s">
        <v>770</v>
      </c>
      <c r="M302" s="228"/>
      <c r="N302" s="910" t="s">
        <v>610</v>
      </c>
      <c r="O302" s="913">
        <f>IF(ISERROR(VLOOKUP($N302,Listas!$E$20:$F$24,2,FALSE)),"",(VLOOKUP($N302,Listas!$E$20:$F$24,2,FALSE)))</f>
        <v>0.8</v>
      </c>
      <c r="P302" s="914" t="str">
        <f>IF(ISERROR(VLOOKUP($O302,Listas!$E$3:$F$7,2,FALSE)),"",(VLOOKUP($O302,Listas!$E$3:$F$7,2,FALSE)))</f>
        <v>ALTA</v>
      </c>
      <c r="Q302" s="915" t="s">
        <v>568</v>
      </c>
      <c r="R302" s="914">
        <f>IF(ISERROR(VLOOKUP($Q302,Listas!$E$28:$F$35,2,FALSE)),"",(VLOOKUP($Q302,Listas!$E$28:$F$35,2,FALSE)))</f>
        <v>1</v>
      </c>
      <c r="S302" s="916" t="str">
        <f t="shared" ref="S302" si="1470">IF(O302="","",(CONCATENATE("R.INHERENTE
",(IF(AND($O302=0.2,$R302=0.2),1,(IF(AND($O302=0.2,$R302=0.4),6,(IF(AND($O302=0.2,$R302=0.6),11,(IF(AND($O302=0.2,$R302=0.8),16,(IF(AND($O302=0.2,$R302=1),21,(IF(AND($O302=0.4,$R302=0.2),2,(IF(AND($O302=0.4,$R302=0.4),7,(IF(AND($O302=0.4,$R302=0.6),12,(IF(AND($O302=0.4,$R302=0.8),17,(IF(AND($O302=0.4,$R302=1),22,(IF(AND($O302=0.6,$R302=0.2),3,(IF(AND($O302=0.6,$R302=0.4),8,(IF(AND($O302=0.6,$R302=0.6),13,(IF(AND($O302=0.6,$R302=0.8),18,(IF(AND($O302=0.6,$R302=1),23,(IF(AND($O302=0.8,$R302=0.2),4,(IF(AND($O302=0.8,$R302=0.4),9,(IF(AND($O302=0.8,$R302=0.6),14,(IF(AND($O302=0.8,$R302=0.8),19,(IF(AND($O302=0.8,$R302=1),24,(IF(AND($O302=1,$R302=0.2),5,(IF(AND($O302=1,$R302=0.4),10,(IF(AND($O302=1,$R302=0.6),15,(IF(AND($O302=1,$R302=0.8),20,(IF(AND($O302=1,$R302=1),25,"")))))))))))))))))))))))))))))))))))))))))))))))))))))</f>
        <v>R.INHERENTE
24</v>
      </c>
      <c r="T302" s="228">
        <f>+VLOOKUP($S302,Listas!$D$112:$E$136,2,FALSE)</f>
        <v>24</v>
      </c>
      <c r="U302" s="476" t="s">
        <v>1637</v>
      </c>
      <c r="V302" s="437" t="s">
        <v>702</v>
      </c>
      <c r="W302" s="437"/>
      <c r="X302" s="859">
        <v>25</v>
      </c>
      <c r="Y302" s="860"/>
      <c r="Z302" s="859"/>
      <c r="AA302" s="860"/>
      <c r="AB302" s="859"/>
      <c r="AC302" s="860"/>
      <c r="AD302" s="859"/>
      <c r="AE302" s="860"/>
      <c r="AF302" s="859">
        <v>15</v>
      </c>
      <c r="AG302" s="860"/>
      <c r="AH302" s="348">
        <f t="shared" ref="AH302:AH306" si="1471">X302+Z302+AB302+AD302+AF302</f>
        <v>40</v>
      </c>
      <c r="AI302" s="326">
        <v>0.48</v>
      </c>
      <c r="AJ302" s="327"/>
      <c r="AK302" s="861" t="s">
        <v>189</v>
      </c>
      <c r="AL302" s="862"/>
      <c r="AM302" s="863" t="s">
        <v>563</v>
      </c>
      <c r="AN302" s="864"/>
      <c r="AO302" s="861" t="s">
        <v>189</v>
      </c>
      <c r="AP302" s="862"/>
      <c r="AQ302" s="443" t="s">
        <v>1641</v>
      </c>
      <c r="AR302" s="431" t="s">
        <v>587</v>
      </c>
      <c r="AS302" s="485" t="s">
        <v>1646</v>
      </c>
      <c r="AT302" s="448" t="s">
        <v>1645</v>
      </c>
      <c r="AU302" s="482" t="s">
        <v>1628</v>
      </c>
      <c r="AV302" s="248">
        <f t="shared" ref="AV302" si="1472">+(IF(AND($AW302&gt;0,$AW302&lt;=0.2),0.2,(IF(AND($AW302&gt;0.2,$AW302&lt;=0.4),0.4,(IF(AND($AW302&gt;0.4,$AW302&lt;=0.6),0.6,(IF(AND($AW302&gt;0.6,$AW302&lt;=0.8),0.8,(IF($AW302&gt;0.8,1,""))))))))))</f>
        <v>0.4</v>
      </c>
      <c r="AW302" s="865">
        <f t="shared" ref="AW302" si="1473">+MIN(AI302:AI306)</f>
        <v>0.2016</v>
      </c>
      <c r="AX302" s="868" t="str">
        <f t="shared" ref="AX302" si="1474">+(IF($AV302=0.2,"MUY BAJA",(IF($AV302=0.4,"BAJA",(IF($AV302=0.6,"MEDIA",(IF($AV302=0.8,"ALTA",(IF($AV302=1,"MUY ALTA",""))))))))))</f>
        <v>BAJA</v>
      </c>
      <c r="AY302" s="871">
        <f t="shared" ref="AY302" si="1475">+MIN(AJ302:AJ306)</f>
        <v>0.75</v>
      </c>
      <c r="AZ302" s="868" t="str">
        <f t="shared" ref="AZ302" si="1476">+(IF($BC302=0.2,"MUY BAJA",(IF($BC302=0.4,"BAJA",(IF($BC302=0.6,"MEDIA",(IF($BC302=0.8,"ALTA",(IF($BC302=1,"MUY ALTA",""))))))))))</f>
        <v>ALTA</v>
      </c>
      <c r="BA302" s="874" t="str">
        <f t="shared" ref="BA302" si="1477">IF($AV302="","",(CONCATENATE("R.RESIDUAL
",(IF(AND($AV302=0.2,$BC302=0.2),1,(IF(AND($AV302=0.2,$BC302=0.4),6,(IF(AND($AV302=0.2,$BC302=0.6),11,(IF(AND($AV302=0.2,$BC302=0.8),16,(IF(AND($AV302=0.2,$BC302=1),21,(IF(AND($AV302=0.4,$BC302=0.2),2,(IF(AND($AV302=0.4,$BC302=0.4),7,(IF(AND($AV302=0.4,$BC302=0.6),12,(IF(AND($AV302=0.4,$BC302=0.8),17,(IF(AND($AV302=0.4,$BC302=1),22,(IF(AND($AV302=0.6,$BC302=0.2),3,(IF(AND($AV302=0.6,$BC302=0.4),8,(IF(AND($AV302=0.6,$BC302=0.6),13,(IF(AND($AV302=0.6,$BC302=0.8),18,(IF(AND($AV302=0.6,$BC302=1),23,(IF(AND($AV302=0.8,$BC302=0.2),4,(IF(AND($AV302=0.8,$BC302=0.4),9,(IF(AND($AV302=0.8,$BC302=0.6),14,(IF(AND($AV302=0.8,$BC302=0.8),19,(IF(AND($AV302=0.8,$BC302=1),24,(IF(AND($AV302=1,$BC302=0.2),5,(IF(AND($AV302=1,$BC302=0.4),10,(IF(AND($AV302=1,$BC302=0.6),15,(IF(AND($AV302=1,$BC302=0.8),20,(IF(AND($AV302=1,$BC302=1),25,"")))))))))))))))))))))))))))))))))))))))))))))))))))))</f>
        <v>R.RESIDUAL
17</v>
      </c>
      <c r="BB302" s="877" t="s">
        <v>703</v>
      </c>
      <c r="BC302" s="248">
        <f t="shared" ref="BC302" si="1478">+(IF(AND($AY302&gt;0,$AY302&lt;=0.2),0.2,(IF(AND($AY302&gt;0.2,$AY302&lt;=0.4),0.4,(IF(AND($AY302&gt;0.4,$AY302&lt;=0.6),0.6,(IF(AND($AY302&gt;0.6,$AY302&lt;=0.8),0.8,(IF($AY302&gt;0.8,1,""))))))))))</f>
        <v>0.8</v>
      </c>
      <c r="BD302" s="230">
        <f>+VLOOKUP($BA302,Listas!$F$112:$G$136,2,FALSE)</f>
        <v>17</v>
      </c>
      <c r="BE302" s="317">
        <v>1</v>
      </c>
      <c r="BF302" s="231" t="str">
        <f t="shared" ref="BF302" si="1479">IF(ISERROR(IF(S302="R.INHERENTE
5","R. INHERENTE",(IF(BA302="R.RESIDUAL
5","R. RESIDUAL"," ")))),"",(IF(S302="R.INHERENTE
5","R. INHERENTE",(IF(BA302="R.RESIDUAL
5","R. RESIDUAL"," ")))))</f>
        <v xml:space="preserve"> </v>
      </c>
      <c r="BG302" s="232" t="str">
        <f t="shared" ref="BG302" si="1480">IF(ISERROR(IF(S302="R.INHERENTE
10","R. INHERENTE",(IF(BA302="R.RESIDUAL
10","R. RESIDUAL"," ")))),"",(IF(S302="R.INHERENTE
10","R. INHERENTE",(IF(BA302="R.RESIDUAL
10","R. RESIDUAL"," ")))))</f>
        <v xml:space="preserve"> </v>
      </c>
      <c r="BH302" s="232" t="str">
        <f t="shared" ref="BH302" si="1481">IF(ISERROR(IF(S302="R.INHERENTE
15","R. INHERENTE",(IF(BA302="R.RESIDUAL
15","R. RESIDUAL"," ")))),"",(IF(S302="R.INHERENTE
15","R. INHERENTE",(IF(BA302="R.RESIDUAL
15","R. RESIDUAL"," ")))))</f>
        <v xml:space="preserve"> </v>
      </c>
      <c r="BI302" s="232" t="str">
        <f t="shared" ref="BI302" si="1482">IF(ISERROR(IF(S302="R.INHERENTE
20","R. INHERENTE",(IF(BA302="R.RESIDUAL
20","R. RESIDUAL"," ")))),"",(IF(S302="R.INHERENTE
20","R. INHERENTE",(IF(BA302="R.RESIDUAL
20","R. RESIDUAL"," ")))))</f>
        <v xml:space="preserve"> </v>
      </c>
      <c r="BJ302" s="233" t="str">
        <f t="shared" ref="BJ302" si="1483">IF(ISERROR(IF(S302="R.INHERENTE
25","R. INHERENTE",(IF(BA302="R.RESIDUAL
25","R. RESIDUAL"," ")))),"",(IF(S302="R.INHERENTE
25","R. INHERENTE",(IF(BA302="R.RESIDUAL
25","R. RESIDUAL"," ")))))</f>
        <v xml:space="preserve"> </v>
      </c>
      <c r="BK302" s="234"/>
      <c r="BL302" s="847" t="s">
        <v>1650</v>
      </c>
      <c r="BM302" s="850" t="s">
        <v>1645</v>
      </c>
      <c r="BN302" s="881">
        <v>45046</v>
      </c>
      <c r="BO302" s="881">
        <v>45290</v>
      </c>
      <c r="BP302" s="884" t="s">
        <v>1174</v>
      </c>
      <c r="BQ302" s="844" t="s">
        <v>647</v>
      </c>
      <c r="BR302" s="314"/>
      <c r="BS302" s="920" t="s">
        <v>1800</v>
      </c>
      <c r="BT302" s="850"/>
      <c r="BU302" s="923" t="s">
        <v>1651</v>
      </c>
      <c r="BV302" s="229"/>
      <c r="BW302" s="1764" t="s">
        <v>2325</v>
      </c>
      <c r="BX302" s="1765" t="s">
        <v>2326</v>
      </c>
      <c r="BY302" s="1766" t="s">
        <v>2327</v>
      </c>
      <c r="BZ302" s="833"/>
      <c r="CA302" s="833" t="s">
        <v>189</v>
      </c>
      <c r="CB302" s="833" t="s">
        <v>189</v>
      </c>
      <c r="CC302" s="833" t="s">
        <v>189</v>
      </c>
      <c r="CD302" s="833"/>
      <c r="CE302" s="833" t="s">
        <v>189</v>
      </c>
      <c r="CF302" s="833" t="s">
        <v>189</v>
      </c>
      <c r="CG302" s="833" t="s">
        <v>189</v>
      </c>
      <c r="CH302" s="833"/>
      <c r="CI302" s="833" t="s">
        <v>39</v>
      </c>
      <c r="CJ302" s="833" t="s">
        <v>39</v>
      </c>
      <c r="CK302" s="833" t="s">
        <v>39</v>
      </c>
      <c r="CL302" s="833"/>
      <c r="CM302" s="833" t="s">
        <v>189</v>
      </c>
      <c r="CN302" s="833" t="s">
        <v>189</v>
      </c>
      <c r="CO302" s="833" t="s">
        <v>189</v>
      </c>
      <c r="CP302" s="833"/>
      <c r="CQ302" s="1773" t="s">
        <v>2328</v>
      </c>
      <c r="CR302" s="249"/>
      <c r="CS302" s="1764" t="s">
        <v>2325</v>
      </c>
      <c r="CT302" s="1765" t="s">
        <v>2326</v>
      </c>
      <c r="CU302" s="1766" t="s">
        <v>2327</v>
      </c>
      <c r="CV302" s="1780"/>
      <c r="CW302" s="1781" t="s">
        <v>39</v>
      </c>
      <c r="CX302" s="1782"/>
      <c r="CY302" s="1781"/>
      <c r="CZ302" s="1782"/>
      <c r="DA302" s="1780" t="s">
        <v>189</v>
      </c>
      <c r="DB302" s="1780" t="s">
        <v>189</v>
      </c>
      <c r="DC302" s="1780" t="s">
        <v>189</v>
      </c>
      <c r="DD302" s="1780"/>
      <c r="DE302" s="1780" t="s">
        <v>189</v>
      </c>
      <c r="DF302" s="1780" t="s">
        <v>189</v>
      </c>
      <c r="DG302" s="1780" t="s">
        <v>189</v>
      </c>
      <c r="DH302" s="1780"/>
      <c r="DI302" s="1780" t="s">
        <v>39</v>
      </c>
      <c r="DJ302" s="1780" t="s">
        <v>39</v>
      </c>
      <c r="DK302" s="1780" t="s">
        <v>39</v>
      </c>
      <c r="DL302" s="1780"/>
      <c r="DM302" s="1780" t="s">
        <v>189</v>
      </c>
      <c r="DN302" s="1780" t="s">
        <v>189</v>
      </c>
      <c r="DO302" s="1780" t="s">
        <v>189</v>
      </c>
      <c r="DP302" s="1780"/>
      <c r="DQ302" s="1773" t="s">
        <v>2334</v>
      </c>
      <c r="DR302" s="246"/>
      <c r="DS302" s="417"/>
      <c r="DT302" s="418"/>
      <c r="DU302" s="418"/>
      <c r="DV302" s="419"/>
    </row>
    <row r="303" spans="2:126" ht="48.75" customHeight="1" x14ac:dyDescent="0.25">
      <c r="B303" s="1293"/>
      <c r="C303" s="890"/>
      <c r="D303" s="893"/>
      <c r="E303" s="896"/>
      <c r="F303" s="896"/>
      <c r="G303" s="896"/>
      <c r="H303" s="918"/>
      <c r="I303" s="479" t="s">
        <v>1635</v>
      </c>
      <c r="J303" s="904"/>
      <c r="K303" s="896"/>
      <c r="L303" s="908"/>
      <c r="M303" s="228"/>
      <c r="N303" s="911"/>
      <c r="O303" s="896"/>
      <c r="P303" s="896"/>
      <c r="Q303" s="896"/>
      <c r="R303" s="896"/>
      <c r="S303" s="908"/>
      <c r="T303" s="228"/>
      <c r="U303" s="477" t="s">
        <v>1638</v>
      </c>
      <c r="V303" s="439" t="s">
        <v>702</v>
      </c>
      <c r="W303" s="439"/>
      <c r="X303" s="825">
        <v>25</v>
      </c>
      <c r="Y303" s="826"/>
      <c r="Z303" s="825"/>
      <c r="AA303" s="826"/>
      <c r="AB303" s="825"/>
      <c r="AC303" s="826"/>
      <c r="AD303" s="825"/>
      <c r="AE303" s="826"/>
      <c r="AF303" s="825">
        <v>15</v>
      </c>
      <c r="AG303" s="826"/>
      <c r="AH303" s="330">
        <f t="shared" si="1471"/>
        <v>40</v>
      </c>
      <c r="AI303" s="322">
        <v>0.28799999999999998</v>
      </c>
      <c r="AJ303" s="323"/>
      <c r="AK303" s="827" t="s">
        <v>39</v>
      </c>
      <c r="AL303" s="828"/>
      <c r="AM303" s="829" t="s">
        <v>563</v>
      </c>
      <c r="AN303" s="830"/>
      <c r="AO303" s="827" t="s">
        <v>189</v>
      </c>
      <c r="AP303" s="828"/>
      <c r="AQ303" s="444" t="s">
        <v>1642</v>
      </c>
      <c r="AR303" s="432" t="s">
        <v>587</v>
      </c>
      <c r="AS303" s="483" t="s">
        <v>1647</v>
      </c>
      <c r="AT303" s="451" t="s">
        <v>1645</v>
      </c>
      <c r="AU303" s="484" t="s">
        <v>1628</v>
      </c>
      <c r="AV303" s="230"/>
      <c r="AW303" s="866"/>
      <c r="AX303" s="869"/>
      <c r="AY303" s="872"/>
      <c r="AZ303" s="869"/>
      <c r="BA303" s="875"/>
      <c r="BB303" s="878"/>
      <c r="BD303" s="235"/>
      <c r="BE303" s="317">
        <v>0.8</v>
      </c>
      <c r="BF303" s="236" t="str">
        <f t="shared" ref="BF303" si="1484">IF(ISERROR(IF(S302="R.INHERENTE
4","R. INHERENTE",(IF(BA302="R.RESIDUAL
4","R. RESIDUAL"," ")))),"",(IF(S302="R.INHERENTE
4","R. INHERENTE",(IF(BA302="R.RESIDUAL
4","R. RESIDUAL"," ")))))</f>
        <v xml:space="preserve"> </v>
      </c>
      <c r="BG303" s="237" t="str">
        <f t="shared" ref="BG303" si="1485">IF(ISERROR(IF(S302="R.INHERENTE
9","R. INHERENTE",(IF(BA302="R.RESIDUAL
9","R. RESIDUAL"," ")))),"",(IF(S302="R.INHERENTE
9","R. INHERENTE",(IF(BA302="R.RESIDUAL
9","R. RESIDUAL"," ")))))</f>
        <v xml:space="preserve"> </v>
      </c>
      <c r="BH303" s="238" t="str">
        <f t="shared" ref="BH303" si="1486">IF(ISERROR(IF(S302="R.INHERENTE
14","R. INHERENTE",(IF(BA302="R.RESIDUAL
14","R. RESIDUAL"," ")))),"",(IF(S302="R.INHERENTE
14","R. INHERENTE",(IF(BA302="R.RESIDUAL
14","R. RESIDUAL"," ")))))</f>
        <v xml:space="preserve"> </v>
      </c>
      <c r="BI303" s="238" t="str">
        <f t="shared" ref="BI303" si="1487">IF(ISERROR(IF(S302="R.INHERENTE
19","R. INHERENTE",(IF(BA302="R.RESIDUAL
19","R. RESIDUAL"," ")))),"",(IF(S302="R.INHERENTE
19","R. INHERENTE",(IF(BA302="R.RESIDUAL
19","R. RESIDUAL"," ")))))</f>
        <v xml:space="preserve"> </v>
      </c>
      <c r="BJ303" s="239" t="str">
        <f t="shared" ref="BJ303" si="1488">IF(ISERROR(IF(S302="R.INHERENTE
24","R. INHERENTE",(IF(BA302="R.RESIDUAL
24","R. RESIDUAL"," ")))),"",(IF(S302="R.INHERENTE
24","R. INHERENTE",(IF(BA302="R.RESIDUAL
24","R. RESIDUAL"," ")))))</f>
        <v>R. INHERENTE</v>
      </c>
      <c r="BK303" s="234"/>
      <c r="BL303" s="848"/>
      <c r="BM303" s="882"/>
      <c r="BN303" s="882"/>
      <c r="BO303" s="882"/>
      <c r="BP303" s="851"/>
      <c r="BQ303" s="845"/>
      <c r="BR303" s="314"/>
      <c r="BS303" s="921"/>
      <c r="BT303" s="882"/>
      <c r="BU303" s="924"/>
      <c r="BV303" s="229"/>
      <c r="BW303" s="1767"/>
      <c r="BX303" s="1768"/>
      <c r="BY303" s="1769"/>
      <c r="BZ303" s="820"/>
      <c r="CA303" s="820"/>
      <c r="CB303" s="820"/>
      <c r="CC303" s="820"/>
      <c r="CD303" s="820"/>
      <c r="CE303" s="820"/>
      <c r="CF303" s="820"/>
      <c r="CG303" s="820"/>
      <c r="CH303" s="820"/>
      <c r="CI303" s="820"/>
      <c r="CJ303" s="820"/>
      <c r="CK303" s="820"/>
      <c r="CL303" s="820"/>
      <c r="CM303" s="820"/>
      <c r="CN303" s="820"/>
      <c r="CO303" s="820"/>
      <c r="CP303" s="820"/>
      <c r="CQ303" s="1774"/>
      <c r="CR303" s="249"/>
      <c r="CS303" s="1767"/>
      <c r="CT303" s="1768"/>
      <c r="CU303" s="1769"/>
      <c r="CV303" s="1010"/>
      <c r="CW303" s="960"/>
      <c r="CX303" s="959"/>
      <c r="CY303" s="960"/>
      <c r="CZ303" s="959"/>
      <c r="DA303" s="1010"/>
      <c r="DB303" s="1010"/>
      <c r="DC303" s="1010"/>
      <c r="DD303" s="1010"/>
      <c r="DE303" s="1010"/>
      <c r="DF303" s="1010"/>
      <c r="DG303" s="1010"/>
      <c r="DH303" s="1010"/>
      <c r="DI303" s="1010"/>
      <c r="DJ303" s="1010"/>
      <c r="DK303" s="1010"/>
      <c r="DL303" s="1010"/>
      <c r="DM303" s="1010"/>
      <c r="DN303" s="1010"/>
      <c r="DO303" s="1010"/>
      <c r="DP303" s="1010"/>
      <c r="DQ303" s="1774"/>
      <c r="DR303" s="246"/>
      <c r="DS303" s="420"/>
      <c r="DT303" s="421"/>
      <c r="DU303" s="421"/>
      <c r="DV303" s="422"/>
    </row>
    <row r="304" spans="2:126" ht="48.75" customHeight="1" x14ac:dyDescent="0.25">
      <c r="B304" s="1293"/>
      <c r="C304" s="890"/>
      <c r="D304" s="893"/>
      <c r="E304" s="896"/>
      <c r="F304" s="896"/>
      <c r="G304" s="896"/>
      <c r="H304" s="918"/>
      <c r="I304" s="479" t="s">
        <v>1636</v>
      </c>
      <c r="J304" s="904"/>
      <c r="K304" s="896"/>
      <c r="L304" s="908"/>
      <c r="M304" s="228"/>
      <c r="N304" s="911"/>
      <c r="O304" s="896"/>
      <c r="P304" s="896"/>
      <c r="Q304" s="896"/>
      <c r="R304" s="896"/>
      <c r="S304" s="908"/>
      <c r="T304" s="228"/>
      <c r="U304" s="477" t="s">
        <v>1639</v>
      </c>
      <c r="V304" s="439" t="s">
        <v>702</v>
      </c>
      <c r="W304" s="439"/>
      <c r="X304" s="825"/>
      <c r="Y304" s="826"/>
      <c r="Z304" s="825">
        <v>15</v>
      </c>
      <c r="AA304" s="826"/>
      <c r="AB304" s="825"/>
      <c r="AC304" s="826"/>
      <c r="AD304" s="825"/>
      <c r="AE304" s="826"/>
      <c r="AF304" s="825">
        <v>15</v>
      </c>
      <c r="AG304" s="826"/>
      <c r="AH304" s="330">
        <f t="shared" si="1471"/>
        <v>30</v>
      </c>
      <c r="AI304" s="322">
        <v>0.2016</v>
      </c>
      <c r="AJ304" s="323"/>
      <c r="AK304" s="827" t="s">
        <v>189</v>
      </c>
      <c r="AL304" s="828"/>
      <c r="AM304" s="829" t="s">
        <v>563</v>
      </c>
      <c r="AN304" s="830"/>
      <c r="AO304" s="827" t="s">
        <v>189</v>
      </c>
      <c r="AP304" s="828"/>
      <c r="AQ304" s="444" t="s">
        <v>1643</v>
      </c>
      <c r="AR304" s="432" t="s">
        <v>588</v>
      </c>
      <c r="AS304" s="483" t="s">
        <v>1648</v>
      </c>
      <c r="AT304" s="451" t="s">
        <v>1645</v>
      </c>
      <c r="AU304" s="484" t="s">
        <v>1628</v>
      </c>
      <c r="AV304" s="230"/>
      <c r="AW304" s="866"/>
      <c r="AX304" s="869"/>
      <c r="AY304" s="872"/>
      <c r="AZ304" s="869"/>
      <c r="BA304" s="875"/>
      <c r="BB304" s="878"/>
      <c r="BD304" s="235"/>
      <c r="BE304" s="317">
        <v>0.60000000000000009</v>
      </c>
      <c r="BF304" s="236" t="str">
        <f t="shared" ref="BF304" si="1489">IF(ISERROR(IF(S302="R.INHERENTE
3","R. INHERENTE",(IF(BA302="R.RESIDUAL
3","R. RESIDUAL"," ")))),"",(IF(S302="R.INHERENTE
3","R. INHERENTE",(IF(BA302="R.RESIDUAL
3","R. RESIDUAL"," ")))))</f>
        <v xml:space="preserve"> </v>
      </c>
      <c r="BG304" s="237" t="str">
        <f t="shared" ref="BG304" si="1490">IF(ISERROR(IF(S302="R.INHERENTE
8","R. INHERENTE",(IF(BA302="R.RESIDUAL
8","R. RESIDUAL"," ")))),"",(IF(S302="R.INHERENTE
8","R. INHERENTE",(IF(BA302="R.RESIDUAL
8","R. RESIDUAL"," ")))))</f>
        <v xml:space="preserve"> </v>
      </c>
      <c r="BH304" s="237" t="str">
        <f t="shared" ref="BH304" si="1491">IF(ISERROR(IF(S302="R.INHERENTE
13","R. INHERENTE",(IF(BA302="R.RESIDUAL
13","R. RESIDUAL"," ")))),"",(IF(S302="R.INHERENTE
13","R. INHERENTE",(IF(BA302="R.RESIDUAL
13","R. RESIDUAL"," ")))))</f>
        <v xml:space="preserve"> </v>
      </c>
      <c r="BI304" s="238" t="str">
        <f t="shared" ref="BI304" si="1492">IF(ISERROR(IF(S302="R.INHERENTE
18","R. INHERENTE",(IF(BA302="R.RESIDUAL
18","R. RESIDUAL"," ")))),"",(IF(S302="R.INHERENTE
18","R. INHERENTE",(IF(BA302="R.RESIDUAL
18","R. RESIDUAL"," ")))))</f>
        <v xml:space="preserve"> </v>
      </c>
      <c r="BJ304" s="239" t="str">
        <f t="shared" ref="BJ304" si="1493">IF(ISERROR(IF(S302="R.INHERENTE
23","R. INHERENTE",(IF(BA302="R.RESIDUAL
23","R. RESIDUAL"," ")))),"",(IF(S302="R.INHERENTE
23","R. INHERENTE",(IF(BA302="R.RESIDUAL
23","R. RESIDUAL"," ")))))</f>
        <v xml:space="preserve"> </v>
      </c>
      <c r="BK304" s="234"/>
      <c r="BL304" s="848"/>
      <c r="BM304" s="882"/>
      <c r="BN304" s="882"/>
      <c r="BO304" s="882"/>
      <c r="BP304" s="851"/>
      <c r="BQ304" s="845"/>
      <c r="BR304" s="314"/>
      <c r="BS304" s="921"/>
      <c r="BT304" s="882" t="s">
        <v>1645</v>
      </c>
      <c r="BU304" s="924"/>
      <c r="BV304" s="229"/>
      <c r="BW304" s="1767"/>
      <c r="BX304" s="1768"/>
      <c r="BY304" s="1769"/>
      <c r="BZ304" s="820"/>
      <c r="CA304" s="820"/>
      <c r="CB304" s="820"/>
      <c r="CC304" s="820"/>
      <c r="CD304" s="820"/>
      <c r="CE304" s="820"/>
      <c r="CF304" s="820"/>
      <c r="CG304" s="820"/>
      <c r="CH304" s="820"/>
      <c r="CI304" s="820"/>
      <c r="CJ304" s="820"/>
      <c r="CK304" s="820"/>
      <c r="CL304" s="820"/>
      <c r="CM304" s="820"/>
      <c r="CN304" s="820"/>
      <c r="CO304" s="820"/>
      <c r="CP304" s="820"/>
      <c r="CQ304" s="1774"/>
      <c r="CR304" s="249"/>
      <c r="CS304" s="1767"/>
      <c r="CT304" s="1768"/>
      <c r="CU304" s="1769"/>
      <c r="CV304" s="1010"/>
      <c r="CW304" s="960"/>
      <c r="CX304" s="959"/>
      <c r="CY304" s="960"/>
      <c r="CZ304" s="959"/>
      <c r="DA304" s="1010"/>
      <c r="DB304" s="1010"/>
      <c r="DC304" s="1010"/>
      <c r="DD304" s="1010"/>
      <c r="DE304" s="1010"/>
      <c r="DF304" s="1010"/>
      <c r="DG304" s="1010"/>
      <c r="DH304" s="1010"/>
      <c r="DI304" s="1010"/>
      <c r="DJ304" s="1010"/>
      <c r="DK304" s="1010"/>
      <c r="DL304" s="1010"/>
      <c r="DM304" s="1010"/>
      <c r="DN304" s="1010"/>
      <c r="DO304" s="1010"/>
      <c r="DP304" s="1010"/>
      <c r="DQ304" s="1774"/>
      <c r="DR304" s="246"/>
      <c r="DS304" s="420"/>
      <c r="DT304" s="421"/>
      <c r="DU304" s="421"/>
      <c r="DV304" s="422"/>
    </row>
    <row r="305" spans="2:126" ht="48.75" customHeight="1" x14ac:dyDescent="0.25">
      <c r="B305" s="1293"/>
      <c r="C305" s="890"/>
      <c r="D305" s="893"/>
      <c r="E305" s="896"/>
      <c r="F305" s="896"/>
      <c r="G305" s="896"/>
      <c r="H305" s="918"/>
      <c r="I305" s="479"/>
      <c r="J305" s="904"/>
      <c r="K305" s="896"/>
      <c r="L305" s="908"/>
      <c r="M305" s="228"/>
      <c r="N305" s="911"/>
      <c r="O305" s="896"/>
      <c r="P305" s="896"/>
      <c r="Q305" s="896"/>
      <c r="R305" s="896"/>
      <c r="S305" s="908"/>
      <c r="T305" s="228"/>
      <c r="U305" s="477" t="s">
        <v>1640</v>
      </c>
      <c r="V305" s="439"/>
      <c r="W305" s="439" t="s">
        <v>260</v>
      </c>
      <c r="X305" s="825"/>
      <c r="Y305" s="826"/>
      <c r="Z305" s="825"/>
      <c r="AA305" s="826"/>
      <c r="AB305" s="825">
        <v>10</v>
      </c>
      <c r="AC305" s="826"/>
      <c r="AD305" s="825"/>
      <c r="AE305" s="826"/>
      <c r="AF305" s="825">
        <v>15</v>
      </c>
      <c r="AG305" s="826"/>
      <c r="AH305" s="330">
        <f t="shared" si="1471"/>
        <v>25</v>
      </c>
      <c r="AI305" s="322"/>
      <c r="AJ305" s="323">
        <v>0.75</v>
      </c>
      <c r="AK305" s="827" t="s">
        <v>189</v>
      </c>
      <c r="AL305" s="828"/>
      <c r="AM305" s="829" t="s">
        <v>563</v>
      </c>
      <c r="AN305" s="830"/>
      <c r="AO305" s="827" t="s">
        <v>189</v>
      </c>
      <c r="AP305" s="828"/>
      <c r="AQ305" s="444" t="s">
        <v>1644</v>
      </c>
      <c r="AR305" s="432" t="s">
        <v>587</v>
      </c>
      <c r="AS305" s="483" t="s">
        <v>1649</v>
      </c>
      <c r="AT305" s="451" t="s">
        <v>1645</v>
      </c>
      <c r="AU305" s="484" t="s">
        <v>1628</v>
      </c>
      <c r="AV305" s="230"/>
      <c r="AW305" s="866"/>
      <c r="AX305" s="869"/>
      <c r="AY305" s="872"/>
      <c r="AZ305" s="869"/>
      <c r="BA305" s="875"/>
      <c r="BB305" s="878"/>
      <c r="BD305" s="235"/>
      <c r="BE305" s="317">
        <v>0.4</v>
      </c>
      <c r="BF305" s="240" t="str">
        <f t="shared" ref="BF305" si="1494">IF(ISERROR(IF(S302="R.INHERENTE
2","R. INHERENTE",(IF(BA302="R.RESIDUAL
2","R. RESIDUAL"," ")))),"",(IF(S302="R.INHERENTE
2","R. INHERENTE",(IF(BA302="R.RESIDUAL
2","R. RESIDUAL"," ")))))</f>
        <v xml:space="preserve"> </v>
      </c>
      <c r="BG305" s="237" t="str">
        <f t="shared" ref="BG305" si="1495">IF(ISERROR(IF(S302="R.INHERENTE
7","R. INHERENTE",(IF(BA302="R.RESIDUAL
7","R. RESIDUAL"," ")))),"",(IF(S302="R.INHERENTE
7","R. INHERENTE",(IF(BA302="R.RESIDUAL
7","R. RESIDUAL"," ")))))</f>
        <v xml:space="preserve"> </v>
      </c>
      <c r="BH305" s="237" t="str">
        <f t="shared" ref="BH305" si="1496">IF(ISERROR(IF(S302="R.INHERENTE
12","R. INHERENTE",(IF(BA302="R.RESIDUAL
12","R. RESIDUAL"," ")))),"",(IF(S302="R.INHERENTE
12","R. INHERENTE",(IF(BA302="R.RESIDUAL
12","R. RESIDUAL"," ")))))</f>
        <v xml:space="preserve"> </v>
      </c>
      <c r="BI305" s="238" t="str">
        <f t="shared" ref="BI305" si="1497">IF(ISERROR(IF(S302="R.INHERENTE
17","R. INHERENTE",(IF(BA302="R.RESIDUAL
17","R. RESIDUAL"," ")))),"",(IF(S302="R.INHERENTE
17","R. INHERENTE",(IF(BA302="R.RESIDUAL
17","R. RESIDUAL"," ")))))</f>
        <v>R. RESIDUAL</v>
      </c>
      <c r="BJ305" s="239" t="str">
        <f t="shared" ref="BJ305" si="1498">IF(ISERROR(IF(S302="R.INHERENTE
22","R. INHERENTE",(IF(BA302="R.RESIDUAL
22","R. RESIDUAL"," ")))),"",(IF(S302="R.INHERENTE
22","R. INHERENTE",(IF(BA302="R.RESIDUAL
22","R. RESIDUAL"," ")))))</f>
        <v xml:space="preserve"> </v>
      </c>
      <c r="BK305" s="234"/>
      <c r="BL305" s="848"/>
      <c r="BM305" s="882"/>
      <c r="BN305" s="882"/>
      <c r="BO305" s="882"/>
      <c r="BP305" s="851"/>
      <c r="BQ305" s="845"/>
      <c r="BR305" s="314"/>
      <c r="BS305" s="921"/>
      <c r="BT305" s="882"/>
      <c r="BU305" s="924"/>
      <c r="BV305" s="229"/>
      <c r="BW305" s="1767"/>
      <c r="BX305" s="1768"/>
      <c r="BY305" s="1769"/>
      <c r="BZ305" s="820"/>
      <c r="CA305" s="820"/>
      <c r="CB305" s="820"/>
      <c r="CC305" s="820"/>
      <c r="CD305" s="820"/>
      <c r="CE305" s="820"/>
      <c r="CF305" s="820"/>
      <c r="CG305" s="820"/>
      <c r="CH305" s="820"/>
      <c r="CI305" s="820"/>
      <c r="CJ305" s="820"/>
      <c r="CK305" s="820"/>
      <c r="CL305" s="820"/>
      <c r="CM305" s="820"/>
      <c r="CN305" s="820"/>
      <c r="CO305" s="820"/>
      <c r="CP305" s="820"/>
      <c r="CQ305" s="1774"/>
      <c r="CR305" s="249"/>
      <c r="CS305" s="1767"/>
      <c r="CT305" s="1768"/>
      <c r="CU305" s="1769"/>
      <c r="CV305" s="1010"/>
      <c r="CW305" s="960"/>
      <c r="CX305" s="959"/>
      <c r="CY305" s="960"/>
      <c r="CZ305" s="959"/>
      <c r="DA305" s="1010"/>
      <c r="DB305" s="1010"/>
      <c r="DC305" s="1010"/>
      <c r="DD305" s="1010"/>
      <c r="DE305" s="1010"/>
      <c r="DF305" s="1010"/>
      <c r="DG305" s="1010"/>
      <c r="DH305" s="1010"/>
      <c r="DI305" s="1010"/>
      <c r="DJ305" s="1010"/>
      <c r="DK305" s="1010"/>
      <c r="DL305" s="1010"/>
      <c r="DM305" s="1010"/>
      <c r="DN305" s="1010"/>
      <c r="DO305" s="1010"/>
      <c r="DP305" s="1010"/>
      <c r="DQ305" s="1774"/>
      <c r="DR305" s="246"/>
      <c r="DS305" s="420"/>
      <c r="DT305" s="421"/>
      <c r="DU305" s="421"/>
      <c r="DV305" s="422"/>
    </row>
    <row r="306" spans="2:126" ht="48.75" customHeight="1" thickBot="1" x14ac:dyDescent="0.3">
      <c r="B306" s="1294"/>
      <c r="C306" s="891"/>
      <c r="D306" s="894"/>
      <c r="E306" s="897"/>
      <c r="F306" s="897"/>
      <c r="G306" s="897"/>
      <c r="H306" s="919"/>
      <c r="I306" s="480"/>
      <c r="J306" s="905"/>
      <c r="K306" s="897"/>
      <c r="L306" s="909"/>
      <c r="M306" s="228"/>
      <c r="N306" s="912"/>
      <c r="O306" s="897"/>
      <c r="P306" s="897"/>
      <c r="Q306" s="897"/>
      <c r="R306" s="897"/>
      <c r="S306" s="909"/>
      <c r="T306" s="228"/>
      <c r="U306" s="441"/>
      <c r="V306" s="442"/>
      <c r="W306" s="442"/>
      <c r="X306" s="831"/>
      <c r="Y306" s="832"/>
      <c r="Z306" s="831"/>
      <c r="AA306" s="832"/>
      <c r="AB306" s="831"/>
      <c r="AC306" s="832"/>
      <c r="AD306" s="831"/>
      <c r="AE306" s="832"/>
      <c r="AF306" s="831"/>
      <c r="AG306" s="832"/>
      <c r="AH306" s="331">
        <f t="shared" si="1471"/>
        <v>0</v>
      </c>
      <c r="AI306" s="324"/>
      <c r="AJ306" s="325"/>
      <c r="AK306" s="885"/>
      <c r="AL306" s="886"/>
      <c r="AM306" s="887"/>
      <c r="AN306" s="888"/>
      <c r="AO306" s="885"/>
      <c r="AP306" s="886"/>
      <c r="AQ306" s="445"/>
      <c r="AR306" s="472"/>
      <c r="AS306" s="453"/>
      <c r="AT306" s="454"/>
      <c r="AU306" s="455"/>
      <c r="AV306" s="230"/>
      <c r="AW306" s="867"/>
      <c r="AX306" s="870"/>
      <c r="AY306" s="873"/>
      <c r="AZ306" s="870"/>
      <c r="BA306" s="876"/>
      <c r="BB306" s="879"/>
      <c r="BD306" s="235"/>
      <c r="BE306" s="318">
        <v>0.2</v>
      </c>
      <c r="BF306" s="241" t="str">
        <f t="shared" ref="BF306" si="1499">IF(ISERROR(IF(S302="R.INHERENTE
1","R. INHERENTE",(IF(BA302="R.RESIDUAL
1","R. RESIDUAL"," ")))),"",(IF(S302="R.INHERENTE
1","R. INHERENTE",(IF(BA302="R.RESIDUAL
1","R. RESIDUAL"," ")))))</f>
        <v xml:space="preserve"> </v>
      </c>
      <c r="BG306" s="242" t="str">
        <f t="shared" ref="BG306" si="1500">IF(ISERROR(IF(S302="R.INHERENTE
6","R. INHERENTE",(IF(BA302="R.RESIDUAL
6","R. RESIDUAL"," ")))),"",(IF(S302="R.INHERENTE
6","R. INHERENTE",(IF(BA302="R.RESIDUAL
6","R. RESIDUAL"," ")))))</f>
        <v xml:space="preserve"> </v>
      </c>
      <c r="BH306" s="243" t="str">
        <f t="shared" ref="BH306" si="1501">IF(ISERROR(IF(S302="R.INHERENTE
11","R. INHERENTE",(IF(BA302="R.RESIDUAL
11","R. RESIDUAL"," ")))),"",(IF(S302="R.INHERENTE
11","R. INHERENTE",(IF(BA302="R.RESIDUAL
11","R. RESIDUAL"," ")))))</f>
        <v xml:space="preserve"> </v>
      </c>
      <c r="BI306" s="244" t="str">
        <f t="shared" ref="BI306" si="1502">IF(ISERROR(IF(S302="R.INHERENTE
16","R. INHERENTE",(IF(BA302="R.RESIDUAL
16","R. RESIDUAL"," ")))),"",(IF(S302="R.INHERENTE
16","R. INHERENTE",(IF(BA302="R.RESIDUAL
16","R. RESIDUAL"," ")))))</f>
        <v xml:space="preserve"> </v>
      </c>
      <c r="BJ306" s="245" t="str">
        <f t="shared" ref="BJ306" si="1503">IF(ISERROR(IF(S302="R.INHERENTE
21","R. INHERENTE",(IF(BA302="R.RESIDUAL
21","R. RESIDUAL"," ")))),"",(IF(S302="R.INHERENTE
21","R. INHERENTE",(IF(BA302="R.RESIDUAL
21","R. RESIDUAL"," ")))))</f>
        <v xml:space="preserve"> </v>
      </c>
      <c r="BK306" s="234"/>
      <c r="BL306" s="849"/>
      <c r="BM306" s="883"/>
      <c r="BN306" s="883"/>
      <c r="BO306" s="883"/>
      <c r="BP306" s="852"/>
      <c r="BQ306" s="846"/>
      <c r="BR306" s="314"/>
      <c r="BS306" s="922"/>
      <c r="BT306" s="883"/>
      <c r="BU306" s="925"/>
      <c r="BV306" s="229"/>
      <c r="BW306" s="1770"/>
      <c r="BX306" s="1771"/>
      <c r="BY306" s="1772"/>
      <c r="BZ306" s="834"/>
      <c r="CA306" s="834"/>
      <c r="CB306" s="834"/>
      <c r="CC306" s="834"/>
      <c r="CD306" s="834"/>
      <c r="CE306" s="834"/>
      <c r="CF306" s="834"/>
      <c r="CG306" s="834"/>
      <c r="CH306" s="834"/>
      <c r="CI306" s="834"/>
      <c r="CJ306" s="834"/>
      <c r="CK306" s="834"/>
      <c r="CL306" s="834"/>
      <c r="CM306" s="834"/>
      <c r="CN306" s="834"/>
      <c r="CO306" s="834"/>
      <c r="CP306" s="834"/>
      <c r="CQ306" s="1775"/>
      <c r="CR306" s="249"/>
      <c r="CS306" s="1770"/>
      <c r="CT306" s="1771"/>
      <c r="CU306" s="1772"/>
      <c r="CV306" s="1783"/>
      <c r="CW306" s="1784"/>
      <c r="CX306" s="1785"/>
      <c r="CY306" s="1784"/>
      <c r="CZ306" s="1785"/>
      <c r="DA306" s="1783"/>
      <c r="DB306" s="1783"/>
      <c r="DC306" s="1783"/>
      <c r="DD306" s="1783"/>
      <c r="DE306" s="1783"/>
      <c r="DF306" s="1783"/>
      <c r="DG306" s="1783"/>
      <c r="DH306" s="1783"/>
      <c r="DI306" s="1783"/>
      <c r="DJ306" s="1783"/>
      <c r="DK306" s="1783"/>
      <c r="DL306" s="1783"/>
      <c r="DM306" s="1783"/>
      <c r="DN306" s="1783"/>
      <c r="DO306" s="1783"/>
      <c r="DP306" s="1783"/>
      <c r="DQ306" s="1775"/>
      <c r="DR306" s="246"/>
      <c r="DS306" s="423"/>
      <c r="DT306" s="424"/>
      <c r="DU306" s="424"/>
      <c r="DV306" s="425"/>
    </row>
    <row r="307" spans="2:126" ht="18" customHeight="1" thickBot="1" x14ac:dyDescent="0.3">
      <c r="BF307" s="328">
        <v>0.2</v>
      </c>
      <c r="BG307" s="329">
        <v>0.4</v>
      </c>
      <c r="BH307" s="329">
        <v>0.60000000000000009</v>
      </c>
      <c r="BI307" s="329">
        <v>0.8</v>
      </c>
      <c r="BJ307" s="329">
        <v>1</v>
      </c>
    </row>
    <row r="308" spans="2:126" ht="48.75" customHeight="1" x14ac:dyDescent="0.25">
      <c r="B308" s="1292" t="s">
        <v>1842</v>
      </c>
      <c r="C308" s="889">
        <v>51</v>
      </c>
      <c r="D308" s="892" t="s">
        <v>953</v>
      </c>
      <c r="E308" s="895" t="s">
        <v>973</v>
      </c>
      <c r="F308" s="898" t="s">
        <v>983</v>
      </c>
      <c r="G308" s="899" t="s">
        <v>1066</v>
      </c>
      <c r="H308" s="917" t="s">
        <v>1652</v>
      </c>
      <c r="I308" s="478" t="s">
        <v>1653</v>
      </c>
      <c r="J308" s="903" t="str">
        <f>IF(G308="","",(CONCATENATE("Posibilidad de afectación ",G308," ",H308," ",I308," ",I309," ",I310," ",I311," ",I312)))</f>
        <v xml:space="preserve">Posibilidad de afectación económica por la incorporación de equipos biomédicos que incumplen las especificaciones contratadas, debido a no contar con las fichas técnicas establecidas en el proceso pre contractual y la verificación de los criterios determinados al ingreso del recurso tecnológico.   </v>
      </c>
      <c r="K308" s="906" t="s">
        <v>804</v>
      </c>
      <c r="L308" s="907" t="s">
        <v>773</v>
      </c>
      <c r="M308" s="228"/>
      <c r="N308" s="910" t="s">
        <v>611</v>
      </c>
      <c r="O308" s="913">
        <f>IF(ISERROR(VLOOKUP($N308,Listas!$E$20:$F$24,2,FALSE)),"",(VLOOKUP($N308,Listas!$E$20:$F$24,2,FALSE)))</f>
        <v>0.6</v>
      </c>
      <c r="P308" s="914" t="str">
        <f>IF(ISERROR(VLOOKUP($O308,Listas!$E$3:$F$7,2,FALSE)),"",(VLOOKUP($O308,Listas!$E$3:$F$7,2,FALSE)))</f>
        <v>MEDIA</v>
      </c>
      <c r="Q308" s="915" t="s">
        <v>569</v>
      </c>
      <c r="R308" s="914">
        <f>IF(ISERROR(VLOOKUP($Q308,Listas!$E$28:$F$35,2,FALSE)),"",(VLOOKUP($Q308,Listas!$E$28:$F$35,2,FALSE)))</f>
        <v>0.6</v>
      </c>
      <c r="S308" s="916" t="str">
        <f t="shared" ref="S308" si="1504">IF(O308="","",(CONCATENATE("R.INHERENTE
",(IF(AND($O308=0.2,$R308=0.2),1,(IF(AND($O308=0.2,$R308=0.4),6,(IF(AND($O308=0.2,$R308=0.6),11,(IF(AND($O308=0.2,$R308=0.8),16,(IF(AND($O308=0.2,$R308=1),21,(IF(AND($O308=0.4,$R308=0.2),2,(IF(AND($O308=0.4,$R308=0.4),7,(IF(AND($O308=0.4,$R308=0.6),12,(IF(AND($O308=0.4,$R308=0.8),17,(IF(AND($O308=0.4,$R308=1),22,(IF(AND($O308=0.6,$R308=0.2),3,(IF(AND($O308=0.6,$R308=0.4),8,(IF(AND($O308=0.6,$R308=0.6),13,(IF(AND($O308=0.6,$R308=0.8),18,(IF(AND($O308=0.6,$R308=1),23,(IF(AND($O308=0.8,$R308=0.2),4,(IF(AND($O308=0.8,$R308=0.4),9,(IF(AND($O308=0.8,$R308=0.6),14,(IF(AND($O308=0.8,$R308=0.8),19,(IF(AND($O308=0.8,$R308=1),24,(IF(AND($O308=1,$R308=0.2),5,(IF(AND($O308=1,$R308=0.4),10,(IF(AND($O308=1,$R308=0.6),15,(IF(AND($O308=1,$R308=0.8),20,(IF(AND($O308=1,$R308=1),25,"")))))))))))))))))))))))))))))))))))))))))))))))))))))</f>
        <v>R.INHERENTE
13</v>
      </c>
      <c r="T308" s="228">
        <f>+VLOOKUP($S308,Listas!$D$112:$E$136,2,FALSE)</f>
        <v>13</v>
      </c>
      <c r="U308" s="476" t="s">
        <v>1655</v>
      </c>
      <c r="V308" s="437" t="s">
        <v>702</v>
      </c>
      <c r="W308" s="437"/>
      <c r="X308" s="859">
        <v>25</v>
      </c>
      <c r="Y308" s="860"/>
      <c r="Z308" s="859"/>
      <c r="AA308" s="860"/>
      <c r="AB308" s="859"/>
      <c r="AC308" s="860"/>
      <c r="AD308" s="859"/>
      <c r="AE308" s="860"/>
      <c r="AF308" s="859">
        <v>15</v>
      </c>
      <c r="AG308" s="860"/>
      <c r="AH308" s="348">
        <f t="shared" ref="AH308:AH312" si="1505">X308+Z308+AB308+AD308+AF308</f>
        <v>40</v>
      </c>
      <c r="AI308" s="326">
        <v>0.36</v>
      </c>
      <c r="AJ308" s="327"/>
      <c r="AK308" s="861" t="s">
        <v>189</v>
      </c>
      <c r="AL308" s="862"/>
      <c r="AM308" s="863" t="s">
        <v>563</v>
      </c>
      <c r="AN308" s="864"/>
      <c r="AO308" s="861" t="s">
        <v>189</v>
      </c>
      <c r="AP308" s="862"/>
      <c r="AQ308" s="443" t="s">
        <v>1657</v>
      </c>
      <c r="AR308" s="431" t="s">
        <v>588</v>
      </c>
      <c r="AS308" s="486" t="s">
        <v>1660</v>
      </c>
      <c r="AT308" s="448" t="s">
        <v>1659</v>
      </c>
      <c r="AU308" s="482" t="s">
        <v>1628</v>
      </c>
      <c r="AV308" s="248">
        <f t="shared" ref="AV308" si="1506">+(IF(AND($AW308&gt;0,$AW308&lt;=0.2),0.2,(IF(AND($AW308&gt;0.2,$AW308&lt;=0.4),0.4,(IF(AND($AW308&gt;0.4,$AW308&lt;=0.6),0.6,(IF(AND($AW308&gt;0.6,$AW308&lt;=0.8),0.8,(IF($AW308&gt;0.8,1,""))))))))))</f>
        <v>0.4</v>
      </c>
      <c r="AW308" s="865">
        <f t="shared" ref="AW308" si="1507">+MIN(AI308:AI312)</f>
        <v>0.216</v>
      </c>
      <c r="AX308" s="868" t="str">
        <f t="shared" ref="AX308" si="1508">+(IF($AV308=0.2,"MUY BAJA",(IF($AV308=0.4,"BAJA",(IF($AV308=0.6,"MEDIA",(IF($AV308=0.8,"ALTA",(IF($AV308=1,"MUY ALTA",""))))))))))</f>
        <v>BAJA</v>
      </c>
      <c r="AY308" s="871">
        <f t="shared" ref="AY308" si="1509">+MIN(AJ308:AJ312)</f>
        <v>0.6</v>
      </c>
      <c r="AZ308" s="868" t="str">
        <f t="shared" ref="AZ308" si="1510">+(IF($BC308=0.2,"MUY BAJA",(IF($BC308=0.4,"BAJA",(IF($BC308=0.6,"MEDIA",(IF($BC308=0.8,"ALTA",(IF($BC308=1,"MUY ALTA",""))))))))))</f>
        <v>MEDIA</v>
      </c>
      <c r="BA308" s="874" t="str">
        <f t="shared" ref="BA308" si="1511">IF($AV308="","",(CONCATENATE("R.RESIDUAL
",(IF(AND($AV308=0.2,$BC308=0.2),1,(IF(AND($AV308=0.2,$BC308=0.4),6,(IF(AND($AV308=0.2,$BC308=0.6),11,(IF(AND($AV308=0.2,$BC308=0.8),16,(IF(AND($AV308=0.2,$BC308=1),21,(IF(AND($AV308=0.4,$BC308=0.2),2,(IF(AND($AV308=0.4,$BC308=0.4),7,(IF(AND($AV308=0.4,$BC308=0.6),12,(IF(AND($AV308=0.4,$BC308=0.8),17,(IF(AND($AV308=0.4,$BC308=1),22,(IF(AND($AV308=0.6,$BC308=0.2),3,(IF(AND($AV308=0.6,$BC308=0.4),8,(IF(AND($AV308=0.6,$BC308=0.6),13,(IF(AND($AV308=0.6,$BC308=0.8),18,(IF(AND($AV308=0.6,$BC308=1),23,(IF(AND($AV308=0.8,$BC308=0.2),4,(IF(AND($AV308=0.8,$BC308=0.4),9,(IF(AND($AV308=0.8,$BC308=0.6),14,(IF(AND($AV308=0.8,$BC308=0.8),19,(IF(AND($AV308=0.8,$BC308=1),24,(IF(AND($AV308=1,$BC308=0.2),5,(IF(AND($AV308=1,$BC308=0.4),10,(IF(AND($AV308=1,$BC308=0.6),15,(IF(AND($AV308=1,$BC308=0.8),20,(IF(AND($AV308=1,$BC308=1),25,"")))))))))))))))))))))))))))))))))))))))))))))))))))))</f>
        <v>R.RESIDUAL
12</v>
      </c>
      <c r="BB308" s="877" t="s">
        <v>703</v>
      </c>
      <c r="BC308" s="248">
        <f t="shared" ref="BC308" si="1512">+(IF(AND($AY308&gt;0,$AY308&lt;=0.2),0.2,(IF(AND($AY308&gt;0.2,$AY308&lt;=0.4),0.4,(IF(AND($AY308&gt;0.4,$AY308&lt;=0.6),0.6,(IF(AND($AY308&gt;0.6,$AY308&lt;=0.8),0.8,(IF($AY308&gt;0.8,1,""))))))))))</f>
        <v>0.6</v>
      </c>
      <c r="BD308" s="230">
        <f>+VLOOKUP($BA308,Listas!$F$112:$G$136,2,FALSE)</f>
        <v>12</v>
      </c>
      <c r="BE308" s="317">
        <v>1</v>
      </c>
      <c r="BF308" s="231" t="str">
        <f t="shared" ref="BF308" si="1513">IF(ISERROR(IF(S308="R.INHERENTE
5","R. INHERENTE",(IF(BA308="R.RESIDUAL
5","R. RESIDUAL"," ")))),"",(IF(S308="R.INHERENTE
5","R. INHERENTE",(IF(BA308="R.RESIDUAL
5","R. RESIDUAL"," ")))))</f>
        <v xml:space="preserve"> </v>
      </c>
      <c r="BG308" s="232" t="str">
        <f t="shared" ref="BG308" si="1514">IF(ISERROR(IF(S308="R.INHERENTE
10","R. INHERENTE",(IF(BA308="R.RESIDUAL
10","R. RESIDUAL"," ")))),"",(IF(S308="R.INHERENTE
10","R. INHERENTE",(IF(BA308="R.RESIDUAL
10","R. RESIDUAL"," ")))))</f>
        <v xml:space="preserve"> </v>
      </c>
      <c r="BH308" s="232" t="str">
        <f t="shared" ref="BH308" si="1515">IF(ISERROR(IF(S308="R.INHERENTE
15","R. INHERENTE",(IF(BA308="R.RESIDUAL
15","R. RESIDUAL"," ")))),"",(IF(S308="R.INHERENTE
15","R. INHERENTE",(IF(BA308="R.RESIDUAL
15","R. RESIDUAL"," ")))))</f>
        <v xml:space="preserve"> </v>
      </c>
      <c r="BI308" s="232" t="str">
        <f t="shared" ref="BI308" si="1516">IF(ISERROR(IF(S308="R.INHERENTE
20","R. INHERENTE",(IF(BA308="R.RESIDUAL
20","R. RESIDUAL"," ")))),"",(IF(S308="R.INHERENTE
20","R. INHERENTE",(IF(BA308="R.RESIDUAL
20","R. RESIDUAL"," ")))))</f>
        <v xml:space="preserve"> </v>
      </c>
      <c r="BJ308" s="233" t="str">
        <f t="shared" ref="BJ308" si="1517">IF(ISERROR(IF(S308="R.INHERENTE
25","R. INHERENTE",(IF(BA308="R.RESIDUAL
25","R. RESIDUAL"," ")))),"",(IF(S308="R.INHERENTE
25","R. INHERENTE",(IF(BA308="R.RESIDUAL
25","R. RESIDUAL"," ")))))</f>
        <v xml:space="preserve"> </v>
      </c>
      <c r="BK308" s="234"/>
      <c r="BL308" s="847" t="s">
        <v>1662</v>
      </c>
      <c r="BM308" s="850" t="s">
        <v>1659</v>
      </c>
      <c r="BN308" s="881">
        <v>45046</v>
      </c>
      <c r="BO308" s="881">
        <v>45290</v>
      </c>
      <c r="BP308" s="881" t="s">
        <v>1174</v>
      </c>
      <c r="BQ308" s="844" t="s">
        <v>648</v>
      </c>
      <c r="BR308" s="314"/>
      <c r="BS308" s="920" t="s">
        <v>1663</v>
      </c>
      <c r="BT308" s="850" t="s">
        <v>1659</v>
      </c>
      <c r="BU308" s="923" t="s">
        <v>1664</v>
      </c>
      <c r="BV308" s="229"/>
      <c r="BW308" s="1764" t="s">
        <v>2325</v>
      </c>
      <c r="BX308" s="1765" t="s">
        <v>2326</v>
      </c>
      <c r="BY308" s="1766" t="s">
        <v>2327</v>
      </c>
      <c r="BZ308" s="833"/>
      <c r="CA308" s="833" t="s">
        <v>189</v>
      </c>
      <c r="CB308" s="833" t="s">
        <v>189</v>
      </c>
      <c r="CC308" s="833" t="s">
        <v>189</v>
      </c>
      <c r="CD308" s="833"/>
      <c r="CE308" s="833" t="s">
        <v>189</v>
      </c>
      <c r="CF308" s="833" t="s">
        <v>189</v>
      </c>
      <c r="CG308" s="833" t="s">
        <v>189</v>
      </c>
      <c r="CH308" s="833"/>
      <c r="CI308" s="833" t="s">
        <v>39</v>
      </c>
      <c r="CJ308" s="833" t="s">
        <v>39</v>
      </c>
      <c r="CK308" s="833" t="s">
        <v>39</v>
      </c>
      <c r="CL308" s="833"/>
      <c r="CM308" s="833" t="s">
        <v>189</v>
      </c>
      <c r="CN308" s="833" t="s">
        <v>189</v>
      </c>
      <c r="CO308" s="833" t="s">
        <v>189</v>
      </c>
      <c r="CP308" s="833"/>
      <c r="CQ308" s="1773" t="s">
        <v>2328</v>
      </c>
      <c r="CR308" s="249"/>
      <c r="CS308" s="1764" t="s">
        <v>2325</v>
      </c>
      <c r="CT308" s="1765" t="s">
        <v>2326</v>
      </c>
      <c r="CU308" s="1766" t="s">
        <v>2327</v>
      </c>
      <c r="CV308" s="1780"/>
      <c r="CW308" s="1781" t="s">
        <v>39</v>
      </c>
      <c r="CX308" s="1782"/>
      <c r="CY308" s="1781"/>
      <c r="CZ308" s="1782"/>
      <c r="DA308" s="1780" t="s">
        <v>189</v>
      </c>
      <c r="DB308" s="1780" t="s">
        <v>189</v>
      </c>
      <c r="DC308" s="1780" t="s">
        <v>189</v>
      </c>
      <c r="DD308" s="1780"/>
      <c r="DE308" s="1780" t="s">
        <v>189</v>
      </c>
      <c r="DF308" s="1780" t="s">
        <v>189</v>
      </c>
      <c r="DG308" s="1780" t="s">
        <v>189</v>
      </c>
      <c r="DH308" s="1780"/>
      <c r="DI308" s="1780" t="s">
        <v>39</v>
      </c>
      <c r="DJ308" s="1780" t="s">
        <v>39</v>
      </c>
      <c r="DK308" s="1780" t="s">
        <v>39</v>
      </c>
      <c r="DL308" s="1780"/>
      <c r="DM308" s="1780" t="s">
        <v>189</v>
      </c>
      <c r="DN308" s="1780" t="s">
        <v>189</v>
      </c>
      <c r="DO308" s="1780" t="s">
        <v>189</v>
      </c>
      <c r="DP308" s="1780"/>
      <c r="DQ308" s="1773" t="s">
        <v>2334</v>
      </c>
      <c r="DR308" s="246"/>
      <c r="DS308" s="417"/>
      <c r="DT308" s="418"/>
      <c r="DU308" s="418"/>
      <c r="DV308" s="419"/>
    </row>
    <row r="309" spans="2:126" ht="48.75" customHeight="1" x14ac:dyDescent="0.25">
      <c r="B309" s="1293"/>
      <c r="C309" s="890"/>
      <c r="D309" s="893"/>
      <c r="E309" s="896"/>
      <c r="F309" s="896"/>
      <c r="G309" s="896"/>
      <c r="H309" s="918"/>
      <c r="I309" s="479" t="s">
        <v>1654</v>
      </c>
      <c r="J309" s="904"/>
      <c r="K309" s="896"/>
      <c r="L309" s="908"/>
      <c r="M309" s="228"/>
      <c r="N309" s="911"/>
      <c r="O309" s="896"/>
      <c r="P309" s="896"/>
      <c r="Q309" s="896"/>
      <c r="R309" s="896"/>
      <c r="S309" s="908"/>
      <c r="T309" s="228"/>
      <c r="U309" s="477" t="s">
        <v>1656</v>
      </c>
      <c r="V309" s="439" t="s">
        <v>702</v>
      </c>
      <c r="W309" s="439"/>
      <c r="X309" s="825">
        <v>25</v>
      </c>
      <c r="Y309" s="826"/>
      <c r="Z309" s="825"/>
      <c r="AA309" s="826"/>
      <c r="AB309" s="825"/>
      <c r="AC309" s="826"/>
      <c r="AD309" s="825"/>
      <c r="AE309" s="826"/>
      <c r="AF309" s="825">
        <v>15</v>
      </c>
      <c r="AG309" s="826"/>
      <c r="AH309" s="330">
        <f t="shared" si="1505"/>
        <v>40</v>
      </c>
      <c r="AI309" s="322">
        <v>0.216</v>
      </c>
      <c r="AJ309" s="323"/>
      <c r="AK309" s="827" t="s">
        <v>189</v>
      </c>
      <c r="AL309" s="828"/>
      <c r="AM309" s="829" t="s">
        <v>563</v>
      </c>
      <c r="AN309" s="830"/>
      <c r="AO309" s="827" t="s">
        <v>189</v>
      </c>
      <c r="AP309" s="828"/>
      <c r="AQ309" s="444" t="s">
        <v>1658</v>
      </c>
      <c r="AR309" s="432" t="s">
        <v>588</v>
      </c>
      <c r="AS309" s="483" t="s">
        <v>1661</v>
      </c>
      <c r="AT309" s="451" t="s">
        <v>1659</v>
      </c>
      <c r="AU309" s="484" t="s">
        <v>1628</v>
      </c>
      <c r="AV309" s="230"/>
      <c r="AW309" s="866"/>
      <c r="AX309" s="869"/>
      <c r="AY309" s="872"/>
      <c r="AZ309" s="869"/>
      <c r="BA309" s="875"/>
      <c r="BB309" s="878"/>
      <c r="BD309" s="235"/>
      <c r="BE309" s="317">
        <v>0.8</v>
      </c>
      <c r="BF309" s="236" t="str">
        <f t="shared" ref="BF309" si="1518">IF(ISERROR(IF(S308="R.INHERENTE
4","R. INHERENTE",(IF(BA308="R.RESIDUAL
4","R. RESIDUAL"," ")))),"",(IF(S308="R.INHERENTE
4","R. INHERENTE",(IF(BA308="R.RESIDUAL
4","R. RESIDUAL"," ")))))</f>
        <v xml:space="preserve"> </v>
      </c>
      <c r="BG309" s="237" t="str">
        <f t="shared" ref="BG309" si="1519">IF(ISERROR(IF(S308="R.INHERENTE
9","R. INHERENTE",(IF(BA308="R.RESIDUAL
9","R. RESIDUAL"," ")))),"",(IF(S308="R.INHERENTE
9","R. INHERENTE",(IF(BA308="R.RESIDUAL
9","R. RESIDUAL"," ")))))</f>
        <v xml:space="preserve"> </v>
      </c>
      <c r="BH309" s="238" t="str">
        <f t="shared" ref="BH309" si="1520">IF(ISERROR(IF(S308="R.INHERENTE
14","R. INHERENTE",(IF(BA308="R.RESIDUAL
14","R. RESIDUAL"," ")))),"",(IF(S308="R.INHERENTE
14","R. INHERENTE",(IF(BA308="R.RESIDUAL
14","R. RESIDUAL"," ")))))</f>
        <v xml:space="preserve"> </v>
      </c>
      <c r="BI309" s="238" t="str">
        <f t="shared" ref="BI309" si="1521">IF(ISERROR(IF(S308="R.INHERENTE
19","R. INHERENTE",(IF(BA308="R.RESIDUAL
19","R. RESIDUAL"," ")))),"",(IF(S308="R.INHERENTE
19","R. INHERENTE",(IF(BA308="R.RESIDUAL
19","R. RESIDUAL"," ")))))</f>
        <v xml:space="preserve"> </v>
      </c>
      <c r="BJ309" s="239" t="str">
        <f t="shared" ref="BJ309" si="1522">IF(ISERROR(IF(S308="R.INHERENTE
24","R. INHERENTE",(IF(BA308="R.RESIDUAL
24","R. RESIDUAL"," ")))),"",(IF(S308="R.INHERENTE
24","R. INHERENTE",(IF(BA308="R.RESIDUAL
24","R. RESIDUAL"," ")))))</f>
        <v xml:space="preserve"> </v>
      </c>
      <c r="BK309" s="234"/>
      <c r="BL309" s="848"/>
      <c r="BM309" s="882"/>
      <c r="BN309" s="882"/>
      <c r="BO309" s="882"/>
      <c r="BP309" s="882"/>
      <c r="BQ309" s="845"/>
      <c r="BR309" s="314"/>
      <c r="BS309" s="921"/>
      <c r="BT309" s="882"/>
      <c r="BU309" s="924"/>
      <c r="BV309" s="229"/>
      <c r="BW309" s="1767"/>
      <c r="BX309" s="1768"/>
      <c r="BY309" s="1769"/>
      <c r="BZ309" s="820"/>
      <c r="CA309" s="820"/>
      <c r="CB309" s="820"/>
      <c r="CC309" s="820"/>
      <c r="CD309" s="820"/>
      <c r="CE309" s="820"/>
      <c r="CF309" s="820"/>
      <c r="CG309" s="820"/>
      <c r="CH309" s="820"/>
      <c r="CI309" s="820"/>
      <c r="CJ309" s="820"/>
      <c r="CK309" s="820"/>
      <c r="CL309" s="820"/>
      <c r="CM309" s="820"/>
      <c r="CN309" s="820"/>
      <c r="CO309" s="820"/>
      <c r="CP309" s="820"/>
      <c r="CQ309" s="1774"/>
      <c r="CR309" s="249"/>
      <c r="CS309" s="1767"/>
      <c r="CT309" s="1768"/>
      <c r="CU309" s="1769"/>
      <c r="CV309" s="1010"/>
      <c r="CW309" s="960"/>
      <c r="CX309" s="959"/>
      <c r="CY309" s="960"/>
      <c r="CZ309" s="959"/>
      <c r="DA309" s="1010"/>
      <c r="DB309" s="1010"/>
      <c r="DC309" s="1010"/>
      <c r="DD309" s="1010"/>
      <c r="DE309" s="1010"/>
      <c r="DF309" s="1010"/>
      <c r="DG309" s="1010"/>
      <c r="DH309" s="1010"/>
      <c r="DI309" s="1010"/>
      <c r="DJ309" s="1010"/>
      <c r="DK309" s="1010"/>
      <c r="DL309" s="1010"/>
      <c r="DM309" s="1010"/>
      <c r="DN309" s="1010"/>
      <c r="DO309" s="1010"/>
      <c r="DP309" s="1010"/>
      <c r="DQ309" s="1774"/>
      <c r="DR309" s="246"/>
      <c r="DS309" s="420"/>
      <c r="DT309" s="421"/>
      <c r="DU309" s="421"/>
      <c r="DV309" s="422"/>
    </row>
    <row r="310" spans="2:126" ht="48.75" customHeight="1" x14ac:dyDescent="0.25">
      <c r="B310" s="1293"/>
      <c r="C310" s="890"/>
      <c r="D310" s="893"/>
      <c r="E310" s="896"/>
      <c r="F310" s="896"/>
      <c r="G310" s="896"/>
      <c r="H310" s="918"/>
      <c r="I310" s="479"/>
      <c r="J310" s="904"/>
      <c r="K310" s="896"/>
      <c r="L310" s="908"/>
      <c r="M310" s="228"/>
      <c r="N310" s="911"/>
      <c r="O310" s="896"/>
      <c r="P310" s="896"/>
      <c r="Q310" s="896"/>
      <c r="R310" s="896"/>
      <c r="S310" s="908"/>
      <c r="T310" s="228"/>
      <c r="U310" s="438"/>
      <c r="V310" s="439"/>
      <c r="W310" s="439"/>
      <c r="X310" s="825"/>
      <c r="Y310" s="826"/>
      <c r="Z310" s="825"/>
      <c r="AA310" s="826"/>
      <c r="AB310" s="825"/>
      <c r="AC310" s="826"/>
      <c r="AD310" s="825"/>
      <c r="AE310" s="826"/>
      <c r="AF310" s="825"/>
      <c r="AG310" s="826"/>
      <c r="AH310" s="330">
        <f t="shared" si="1505"/>
        <v>0</v>
      </c>
      <c r="AI310" s="322"/>
      <c r="AJ310" s="323">
        <v>0.6</v>
      </c>
      <c r="AK310" s="827"/>
      <c r="AL310" s="828"/>
      <c r="AM310" s="829"/>
      <c r="AN310" s="830"/>
      <c r="AO310" s="827"/>
      <c r="AP310" s="828"/>
      <c r="AQ310" s="444"/>
      <c r="AR310" s="432"/>
      <c r="AS310" s="450"/>
      <c r="AT310" s="451"/>
      <c r="AU310" s="452"/>
      <c r="AV310" s="230"/>
      <c r="AW310" s="866"/>
      <c r="AX310" s="869"/>
      <c r="AY310" s="872"/>
      <c r="AZ310" s="869"/>
      <c r="BA310" s="875"/>
      <c r="BB310" s="878"/>
      <c r="BD310" s="235"/>
      <c r="BE310" s="317">
        <v>0.60000000000000009</v>
      </c>
      <c r="BF310" s="236" t="str">
        <f t="shared" ref="BF310" si="1523">IF(ISERROR(IF(S308="R.INHERENTE
3","R. INHERENTE",(IF(BA308="R.RESIDUAL
3","R. RESIDUAL"," ")))),"",(IF(S308="R.INHERENTE
3","R. INHERENTE",(IF(BA308="R.RESIDUAL
3","R. RESIDUAL"," ")))))</f>
        <v xml:space="preserve"> </v>
      </c>
      <c r="BG310" s="237" t="str">
        <f t="shared" ref="BG310" si="1524">IF(ISERROR(IF(S308="R.INHERENTE
8","R. INHERENTE",(IF(BA308="R.RESIDUAL
8","R. RESIDUAL"," ")))),"",(IF(S308="R.INHERENTE
8","R. INHERENTE",(IF(BA308="R.RESIDUAL
8","R. RESIDUAL"," ")))))</f>
        <v xml:space="preserve"> </v>
      </c>
      <c r="BH310" s="237" t="str">
        <f t="shared" ref="BH310" si="1525">IF(ISERROR(IF(S308="R.INHERENTE
13","R. INHERENTE",(IF(BA308="R.RESIDUAL
13","R. RESIDUAL"," ")))),"",(IF(S308="R.INHERENTE
13","R. INHERENTE",(IF(BA308="R.RESIDUAL
13","R. RESIDUAL"," ")))))</f>
        <v>R. INHERENTE</v>
      </c>
      <c r="BI310" s="238" t="str">
        <f t="shared" ref="BI310" si="1526">IF(ISERROR(IF(S308="R.INHERENTE
18","R. INHERENTE",(IF(BA308="R.RESIDUAL
18","R. RESIDUAL"," ")))),"",(IF(S308="R.INHERENTE
18","R. INHERENTE",(IF(BA308="R.RESIDUAL
18","R. RESIDUAL"," ")))))</f>
        <v xml:space="preserve"> </v>
      </c>
      <c r="BJ310" s="239" t="str">
        <f t="shared" ref="BJ310" si="1527">IF(ISERROR(IF(S308="R.INHERENTE
23","R. INHERENTE",(IF(BA308="R.RESIDUAL
23","R. RESIDUAL"," ")))),"",(IF(S308="R.INHERENTE
23","R. INHERENTE",(IF(BA308="R.RESIDUAL
23","R. RESIDUAL"," ")))))</f>
        <v xml:space="preserve"> </v>
      </c>
      <c r="BK310" s="234"/>
      <c r="BL310" s="848"/>
      <c r="BM310" s="882"/>
      <c r="BN310" s="882"/>
      <c r="BO310" s="882"/>
      <c r="BP310" s="882"/>
      <c r="BQ310" s="845"/>
      <c r="BR310" s="314"/>
      <c r="BS310" s="921"/>
      <c r="BT310" s="882"/>
      <c r="BU310" s="924"/>
      <c r="BV310" s="229"/>
      <c r="BW310" s="1767"/>
      <c r="BX310" s="1768"/>
      <c r="BY310" s="1769"/>
      <c r="BZ310" s="820"/>
      <c r="CA310" s="820"/>
      <c r="CB310" s="820"/>
      <c r="CC310" s="820"/>
      <c r="CD310" s="820"/>
      <c r="CE310" s="820"/>
      <c r="CF310" s="820"/>
      <c r="CG310" s="820"/>
      <c r="CH310" s="820"/>
      <c r="CI310" s="820"/>
      <c r="CJ310" s="820"/>
      <c r="CK310" s="820"/>
      <c r="CL310" s="820"/>
      <c r="CM310" s="820"/>
      <c r="CN310" s="820"/>
      <c r="CO310" s="820"/>
      <c r="CP310" s="820"/>
      <c r="CQ310" s="1774"/>
      <c r="CR310" s="249"/>
      <c r="CS310" s="1767"/>
      <c r="CT310" s="1768"/>
      <c r="CU310" s="1769"/>
      <c r="CV310" s="1010"/>
      <c r="CW310" s="960"/>
      <c r="CX310" s="959"/>
      <c r="CY310" s="960"/>
      <c r="CZ310" s="959"/>
      <c r="DA310" s="1010"/>
      <c r="DB310" s="1010"/>
      <c r="DC310" s="1010"/>
      <c r="DD310" s="1010"/>
      <c r="DE310" s="1010"/>
      <c r="DF310" s="1010"/>
      <c r="DG310" s="1010"/>
      <c r="DH310" s="1010"/>
      <c r="DI310" s="1010"/>
      <c r="DJ310" s="1010"/>
      <c r="DK310" s="1010"/>
      <c r="DL310" s="1010"/>
      <c r="DM310" s="1010"/>
      <c r="DN310" s="1010"/>
      <c r="DO310" s="1010"/>
      <c r="DP310" s="1010"/>
      <c r="DQ310" s="1774"/>
      <c r="DR310" s="246"/>
      <c r="DS310" s="420"/>
      <c r="DT310" s="421"/>
      <c r="DU310" s="421"/>
      <c r="DV310" s="422"/>
    </row>
    <row r="311" spans="2:126" ht="48.75" customHeight="1" x14ac:dyDescent="0.25">
      <c r="B311" s="1293"/>
      <c r="C311" s="890"/>
      <c r="D311" s="893"/>
      <c r="E311" s="896"/>
      <c r="F311" s="896"/>
      <c r="G311" s="896"/>
      <c r="H311" s="918"/>
      <c r="I311" s="479"/>
      <c r="J311" s="904"/>
      <c r="K311" s="896"/>
      <c r="L311" s="908"/>
      <c r="M311" s="228"/>
      <c r="N311" s="911"/>
      <c r="O311" s="896"/>
      <c r="P311" s="896"/>
      <c r="Q311" s="896"/>
      <c r="R311" s="896"/>
      <c r="S311" s="908"/>
      <c r="T311" s="228"/>
      <c r="U311" s="440"/>
      <c r="V311" s="439"/>
      <c r="W311" s="439"/>
      <c r="X311" s="825"/>
      <c r="Y311" s="826"/>
      <c r="Z311" s="825"/>
      <c r="AA311" s="826"/>
      <c r="AB311" s="825"/>
      <c r="AC311" s="826"/>
      <c r="AD311" s="825"/>
      <c r="AE311" s="826"/>
      <c r="AF311" s="825"/>
      <c r="AG311" s="826"/>
      <c r="AH311" s="330">
        <f t="shared" si="1505"/>
        <v>0</v>
      </c>
      <c r="AI311" s="322"/>
      <c r="AJ311" s="323"/>
      <c r="AK311" s="827"/>
      <c r="AL311" s="828"/>
      <c r="AM311" s="829"/>
      <c r="AN311" s="830"/>
      <c r="AO311" s="827"/>
      <c r="AP311" s="828"/>
      <c r="AQ311" s="444"/>
      <c r="AR311" s="432"/>
      <c r="AS311" s="450"/>
      <c r="AT311" s="451"/>
      <c r="AU311" s="452"/>
      <c r="AV311" s="230"/>
      <c r="AW311" s="866"/>
      <c r="AX311" s="869"/>
      <c r="AY311" s="872"/>
      <c r="AZ311" s="869"/>
      <c r="BA311" s="875"/>
      <c r="BB311" s="878"/>
      <c r="BD311" s="235"/>
      <c r="BE311" s="317">
        <v>0.4</v>
      </c>
      <c r="BF311" s="240" t="str">
        <f t="shared" ref="BF311" si="1528">IF(ISERROR(IF(S308="R.INHERENTE
2","R. INHERENTE",(IF(BA308="R.RESIDUAL
2","R. RESIDUAL"," ")))),"",(IF(S308="R.INHERENTE
2","R. INHERENTE",(IF(BA308="R.RESIDUAL
2","R. RESIDUAL"," ")))))</f>
        <v xml:space="preserve"> </v>
      </c>
      <c r="BG311" s="237" t="str">
        <f t="shared" ref="BG311" si="1529">IF(ISERROR(IF(S308="R.INHERENTE
7","R. INHERENTE",(IF(BA308="R.RESIDUAL
7","R. RESIDUAL"," ")))),"",(IF(S308="R.INHERENTE
7","R. INHERENTE",(IF(BA308="R.RESIDUAL
7","R. RESIDUAL"," ")))))</f>
        <v xml:space="preserve"> </v>
      </c>
      <c r="BH311" s="237" t="str">
        <f t="shared" ref="BH311" si="1530">IF(ISERROR(IF(S308="R.INHERENTE
12","R. INHERENTE",(IF(BA308="R.RESIDUAL
12","R. RESIDUAL"," ")))),"",(IF(S308="R.INHERENTE
12","R. INHERENTE",(IF(BA308="R.RESIDUAL
12","R. RESIDUAL"," ")))))</f>
        <v>R. RESIDUAL</v>
      </c>
      <c r="BI311" s="238" t="str">
        <f t="shared" ref="BI311" si="1531">IF(ISERROR(IF(S308="R.INHERENTE
17","R. INHERENTE",(IF(BA308="R.RESIDUAL
17","R. RESIDUAL"," ")))),"",(IF(S308="R.INHERENTE
17","R. INHERENTE",(IF(BA308="R.RESIDUAL
17","R. RESIDUAL"," ")))))</f>
        <v xml:space="preserve"> </v>
      </c>
      <c r="BJ311" s="239" t="str">
        <f t="shared" ref="BJ311" si="1532">IF(ISERROR(IF(S308="R.INHERENTE
22","R. INHERENTE",(IF(BA308="R.RESIDUAL
22","R. RESIDUAL"," ")))),"",(IF(S308="R.INHERENTE
22","R. INHERENTE",(IF(BA308="R.RESIDUAL
22","R. RESIDUAL"," ")))))</f>
        <v xml:space="preserve"> </v>
      </c>
      <c r="BK311" s="234"/>
      <c r="BL311" s="848"/>
      <c r="BM311" s="882"/>
      <c r="BN311" s="882"/>
      <c r="BO311" s="882"/>
      <c r="BP311" s="882"/>
      <c r="BQ311" s="845"/>
      <c r="BR311" s="314"/>
      <c r="BS311" s="921"/>
      <c r="BT311" s="882"/>
      <c r="BU311" s="924"/>
      <c r="BV311" s="229"/>
      <c r="BW311" s="1767"/>
      <c r="BX311" s="1768"/>
      <c r="BY311" s="1769"/>
      <c r="BZ311" s="820"/>
      <c r="CA311" s="820"/>
      <c r="CB311" s="820"/>
      <c r="CC311" s="820"/>
      <c r="CD311" s="820"/>
      <c r="CE311" s="820"/>
      <c r="CF311" s="820"/>
      <c r="CG311" s="820"/>
      <c r="CH311" s="820"/>
      <c r="CI311" s="820"/>
      <c r="CJ311" s="820"/>
      <c r="CK311" s="820"/>
      <c r="CL311" s="820"/>
      <c r="CM311" s="820"/>
      <c r="CN311" s="820"/>
      <c r="CO311" s="820"/>
      <c r="CP311" s="820"/>
      <c r="CQ311" s="1774"/>
      <c r="CR311" s="249"/>
      <c r="CS311" s="1767"/>
      <c r="CT311" s="1768"/>
      <c r="CU311" s="1769"/>
      <c r="CV311" s="1010"/>
      <c r="CW311" s="960"/>
      <c r="CX311" s="959"/>
      <c r="CY311" s="960"/>
      <c r="CZ311" s="959"/>
      <c r="DA311" s="1010"/>
      <c r="DB311" s="1010"/>
      <c r="DC311" s="1010"/>
      <c r="DD311" s="1010"/>
      <c r="DE311" s="1010"/>
      <c r="DF311" s="1010"/>
      <c r="DG311" s="1010"/>
      <c r="DH311" s="1010"/>
      <c r="DI311" s="1010"/>
      <c r="DJ311" s="1010"/>
      <c r="DK311" s="1010"/>
      <c r="DL311" s="1010"/>
      <c r="DM311" s="1010"/>
      <c r="DN311" s="1010"/>
      <c r="DO311" s="1010"/>
      <c r="DP311" s="1010"/>
      <c r="DQ311" s="1774"/>
      <c r="DR311" s="246"/>
      <c r="DS311" s="420"/>
      <c r="DT311" s="421"/>
      <c r="DU311" s="421"/>
      <c r="DV311" s="422"/>
    </row>
    <row r="312" spans="2:126" ht="48.75" customHeight="1" thickBot="1" x14ac:dyDescent="0.3">
      <c r="B312" s="1294"/>
      <c r="C312" s="891"/>
      <c r="D312" s="894"/>
      <c r="E312" s="897"/>
      <c r="F312" s="897"/>
      <c r="G312" s="897"/>
      <c r="H312" s="919"/>
      <c r="I312" s="480"/>
      <c r="J312" s="905"/>
      <c r="K312" s="897"/>
      <c r="L312" s="909"/>
      <c r="M312" s="228"/>
      <c r="N312" s="912"/>
      <c r="O312" s="897"/>
      <c r="P312" s="897"/>
      <c r="Q312" s="897"/>
      <c r="R312" s="897"/>
      <c r="S312" s="909"/>
      <c r="T312" s="228"/>
      <c r="U312" s="441"/>
      <c r="V312" s="442"/>
      <c r="W312" s="442"/>
      <c r="X312" s="831"/>
      <c r="Y312" s="832"/>
      <c r="Z312" s="831"/>
      <c r="AA312" s="832"/>
      <c r="AB312" s="831"/>
      <c r="AC312" s="832"/>
      <c r="AD312" s="831"/>
      <c r="AE312" s="832"/>
      <c r="AF312" s="831"/>
      <c r="AG312" s="832"/>
      <c r="AH312" s="331">
        <f t="shared" si="1505"/>
        <v>0</v>
      </c>
      <c r="AI312" s="324"/>
      <c r="AJ312" s="325"/>
      <c r="AK312" s="885"/>
      <c r="AL312" s="886"/>
      <c r="AM312" s="887"/>
      <c r="AN312" s="888"/>
      <c r="AO312" s="885"/>
      <c r="AP312" s="886"/>
      <c r="AQ312" s="445"/>
      <c r="AR312" s="474"/>
      <c r="AS312" s="453"/>
      <c r="AT312" s="454"/>
      <c r="AU312" s="455"/>
      <c r="AV312" s="230"/>
      <c r="AW312" s="867"/>
      <c r="AX312" s="870"/>
      <c r="AY312" s="873"/>
      <c r="AZ312" s="870"/>
      <c r="BA312" s="876"/>
      <c r="BB312" s="879"/>
      <c r="BD312" s="235"/>
      <c r="BE312" s="318">
        <v>0.2</v>
      </c>
      <c r="BF312" s="241" t="str">
        <f t="shared" ref="BF312" si="1533">IF(ISERROR(IF(S308="R.INHERENTE
1","R. INHERENTE",(IF(BA308="R.RESIDUAL
1","R. RESIDUAL"," ")))),"",(IF(S308="R.INHERENTE
1","R. INHERENTE",(IF(BA308="R.RESIDUAL
1","R. RESIDUAL"," ")))))</f>
        <v xml:space="preserve"> </v>
      </c>
      <c r="BG312" s="242" t="str">
        <f t="shared" ref="BG312" si="1534">IF(ISERROR(IF(S308="R.INHERENTE
6","R. INHERENTE",(IF(BA308="R.RESIDUAL
6","R. RESIDUAL"," ")))),"",(IF(S308="R.INHERENTE
6","R. INHERENTE",(IF(BA308="R.RESIDUAL
6","R. RESIDUAL"," ")))))</f>
        <v xml:space="preserve"> </v>
      </c>
      <c r="BH312" s="243" t="str">
        <f t="shared" ref="BH312" si="1535">IF(ISERROR(IF(S308="R.INHERENTE
11","R. INHERENTE",(IF(BA308="R.RESIDUAL
11","R. RESIDUAL"," ")))),"",(IF(S308="R.INHERENTE
11","R. INHERENTE",(IF(BA308="R.RESIDUAL
11","R. RESIDUAL"," ")))))</f>
        <v xml:space="preserve"> </v>
      </c>
      <c r="BI312" s="244" t="str">
        <f t="shared" ref="BI312" si="1536">IF(ISERROR(IF(S308="R.INHERENTE
16","R. INHERENTE",(IF(BA308="R.RESIDUAL
16","R. RESIDUAL"," ")))),"",(IF(S308="R.INHERENTE
16","R. INHERENTE",(IF(BA308="R.RESIDUAL
16","R. RESIDUAL"," ")))))</f>
        <v xml:space="preserve"> </v>
      </c>
      <c r="BJ312" s="245" t="str">
        <f t="shared" ref="BJ312" si="1537">IF(ISERROR(IF(S308="R.INHERENTE
21","R. INHERENTE",(IF(BA308="R.RESIDUAL
21","R. RESIDUAL"," ")))),"",(IF(S308="R.INHERENTE
21","R. INHERENTE",(IF(BA308="R.RESIDUAL
21","R. RESIDUAL"," ")))))</f>
        <v xml:space="preserve"> </v>
      </c>
      <c r="BK312" s="234"/>
      <c r="BL312" s="849"/>
      <c r="BM312" s="883"/>
      <c r="BN312" s="883"/>
      <c r="BO312" s="883"/>
      <c r="BP312" s="883"/>
      <c r="BQ312" s="846"/>
      <c r="BR312" s="314"/>
      <c r="BS312" s="922"/>
      <c r="BT312" s="883"/>
      <c r="BU312" s="925"/>
      <c r="BV312" s="229"/>
      <c r="BW312" s="1770"/>
      <c r="BX312" s="1771"/>
      <c r="BY312" s="1772"/>
      <c r="BZ312" s="834"/>
      <c r="CA312" s="834"/>
      <c r="CB312" s="834"/>
      <c r="CC312" s="834"/>
      <c r="CD312" s="834"/>
      <c r="CE312" s="834"/>
      <c r="CF312" s="834"/>
      <c r="CG312" s="834"/>
      <c r="CH312" s="834"/>
      <c r="CI312" s="834"/>
      <c r="CJ312" s="834"/>
      <c r="CK312" s="834"/>
      <c r="CL312" s="834"/>
      <c r="CM312" s="834"/>
      <c r="CN312" s="834"/>
      <c r="CO312" s="834"/>
      <c r="CP312" s="834"/>
      <c r="CQ312" s="1775"/>
      <c r="CR312" s="249"/>
      <c r="CS312" s="1770"/>
      <c r="CT312" s="1771"/>
      <c r="CU312" s="1772"/>
      <c r="CV312" s="1783"/>
      <c r="CW312" s="1784"/>
      <c r="CX312" s="1785"/>
      <c r="CY312" s="1784"/>
      <c r="CZ312" s="1785"/>
      <c r="DA312" s="1783"/>
      <c r="DB312" s="1783"/>
      <c r="DC312" s="1783"/>
      <c r="DD312" s="1783"/>
      <c r="DE312" s="1783"/>
      <c r="DF312" s="1783"/>
      <c r="DG312" s="1783"/>
      <c r="DH312" s="1783"/>
      <c r="DI312" s="1783"/>
      <c r="DJ312" s="1783"/>
      <c r="DK312" s="1783"/>
      <c r="DL312" s="1783"/>
      <c r="DM312" s="1783"/>
      <c r="DN312" s="1783"/>
      <c r="DO312" s="1783"/>
      <c r="DP312" s="1783"/>
      <c r="DQ312" s="1775"/>
      <c r="DR312" s="246"/>
      <c r="DS312" s="423"/>
      <c r="DT312" s="424"/>
      <c r="DU312" s="424"/>
      <c r="DV312" s="425"/>
    </row>
    <row r="313" spans="2:126" ht="18" customHeight="1" thickBot="1" x14ac:dyDescent="0.3">
      <c r="BF313" s="328">
        <v>0.2</v>
      </c>
      <c r="BG313" s="329">
        <v>0.4</v>
      </c>
      <c r="BH313" s="329">
        <v>0.60000000000000009</v>
      </c>
      <c r="BI313" s="329">
        <v>0.8</v>
      </c>
      <c r="BJ313" s="329">
        <v>1</v>
      </c>
    </row>
    <row r="314" spans="2:126" ht="48.75" customHeight="1" x14ac:dyDescent="0.25">
      <c r="B314" s="1292" t="s">
        <v>1842</v>
      </c>
      <c r="C314" s="889">
        <v>52</v>
      </c>
      <c r="D314" s="892" t="s">
        <v>953</v>
      </c>
      <c r="E314" s="895" t="s">
        <v>973</v>
      </c>
      <c r="F314" s="898" t="s">
        <v>987</v>
      </c>
      <c r="G314" s="899" t="s">
        <v>1065</v>
      </c>
      <c r="H314" s="917" t="s">
        <v>1665</v>
      </c>
      <c r="I314" s="478" t="s">
        <v>1666</v>
      </c>
      <c r="J314" s="903" t="str">
        <f>IF(G314="","",(CONCATENATE("Posibilidad de afectación ",G314," ",H314," ",I314," ",I315," ",I316," ",I317," ",I318)))</f>
        <v xml:space="preserve">Posibilidad de afectación económica y reputacional por fallas en los equipos industriales que afecten la continuidad en la prestación de los servicios, relacionado al mantenimiento preventivo, correctivo y al uso de los equipos   </v>
      </c>
      <c r="K314" s="906" t="s">
        <v>804</v>
      </c>
      <c r="L314" s="907" t="s">
        <v>773</v>
      </c>
      <c r="M314" s="228"/>
      <c r="N314" s="910" t="s">
        <v>610</v>
      </c>
      <c r="O314" s="913">
        <f>IF(ISERROR(VLOOKUP($N314,Listas!$E$20:$F$24,2,FALSE)),"",(VLOOKUP($N314,Listas!$E$20:$F$24,2,FALSE)))</f>
        <v>0.8</v>
      </c>
      <c r="P314" s="914" t="str">
        <f>IF(ISERROR(VLOOKUP($O314,Listas!$E$3:$F$7,2,FALSE)),"",(VLOOKUP($O314,Listas!$E$3:$F$7,2,FALSE)))</f>
        <v>ALTA</v>
      </c>
      <c r="Q314" s="915" t="s">
        <v>571</v>
      </c>
      <c r="R314" s="914">
        <f>IF(ISERROR(VLOOKUP($Q314,Listas!$E$28:$F$35,2,FALSE)),"",(VLOOKUP($Q314,Listas!$E$28:$F$35,2,FALSE)))</f>
        <v>0.4</v>
      </c>
      <c r="S314" s="916" t="str">
        <f t="shared" ref="S314" si="1538">IF(O314="","",(CONCATENATE("R.INHERENTE
",(IF(AND($O314=0.2,$R314=0.2),1,(IF(AND($O314=0.2,$R314=0.4),6,(IF(AND($O314=0.2,$R314=0.6),11,(IF(AND($O314=0.2,$R314=0.8),16,(IF(AND($O314=0.2,$R314=1),21,(IF(AND($O314=0.4,$R314=0.2),2,(IF(AND($O314=0.4,$R314=0.4),7,(IF(AND($O314=0.4,$R314=0.6),12,(IF(AND($O314=0.4,$R314=0.8),17,(IF(AND($O314=0.4,$R314=1),22,(IF(AND($O314=0.6,$R314=0.2),3,(IF(AND($O314=0.6,$R314=0.4),8,(IF(AND($O314=0.6,$R314=0.6),13,(IF(AND($O314=0.6,$R314=0.8),18,(IF(AND($O314=0.6,$R314=1),23,(IF(AND($O314=0.8,$R314=0.2),4,(IF(AND($O314=0.8,$R314=0.4),9,(IF(AND($O314=0.8,$R314=0.6),14,(IF(AND($O314=0.8,$R314=0.8),19,(IF(AND($O314=0.8,$R314=1),24,(IF(AND($O314=1,$R314=0.2),5,(IF(AND($O314=1,$R314=0.4),10,(IF(AND($O314=1,$R314=0.6),15,(IF(AND($O314=1,$R314=0.8),20,(IF(AND($O314=1,$R314=1),25,"")))))))))))))))))))))))))))))))))))))))))))))))))))))</f>
        <v>R.INHERENTE
9</v>
      </c>
      <c r="T314" s="228">
        <f>+VLOOKUP($S314,Listas!$D$112:$E$136,2,FALSE)</f>
        <v>9</v>
      </c>
      <c r="U314" s="476" t="s">
        <v>1668</v>
      </c>
      <c r="V314" s="437" t="s">
        <v>702</v>
      </c>
      <c r="W314" s="437"/>
      <c r="X314" s="859">
        <v>25</v>
      </c>
      <c r="Y314" s="860"/>
      <c r="Z314" s="859"/>
      <c r="AA314" s="860"/>
      <c r="AB314" s="859"/>
      <c r="AC314" s="860"/>
      <c r="AD314" s="859"/>
      <c r="AE314" s="860"/>
      <c r="AF314" s="859">
        <v>15</v>
      </c>
      <c r="AG314" s="860"/>
      <c r="AH314" s="348">
        <f t="shared" ref="AH314:AH318" si="1539">X314+Z314+AB314+AD314+AF314</f>
        <v>40</v>
      </c>
      <c r="AI314" s="326">
        <v>0.48</v>
      </c>
      <c r="AJ314" s="327"/>
      <c r="AK314" s="861" t="s">
        <v>189</v>
      </c>
      <c r="AL314" s="862"/>
      <c r="AM314" s="863" t="s">
        <v>563</v>
      </c>
      <c r="AN314" s="864"/>
      <c r="AO314" s="861" t="s">
        <v>189</v>
      </c>
      <c r="AP314" s="862"/>
      <c r="AQ314" s="443" t="s">
        <v>1671</v>
      </c>
      <c r="AR314" s="431" t="s">
        <v>806</v>
      </c>
      <c r="AS314" s="486" t="s">
        <v>1688</v>
      </c>
      <c r="AT314" s="448" t="s">
        <v>1674</v>
      </c>
      <c r="AU314" s="482" t="s">
        <v>1628</v>
      </c>
      <c r="AV314" s="248">
        <f t="shared" ref="AV314" si="1540">+(IF(AND($AW314&gt;0,$AW314&lt;=0.2),0.2,(IF(AND($AW314&gt;0.2,$AW314&lt;=0.4),0.4,(IF(AND($AW314&gt;0.4,$AW314&lt;=0.6),0.6,(IF(AND($AW314&gt;0.6,$AW314&lt;=0.8),0.8,(IF($AW314&gt;0.8,1,""))))))))))</f>
        <v>0.4</v>
      </c>
      <c r="AW314" s="865">
        <f t="shared" ref="AW314" si="1541">+MIN(AI314:AI318)</f>
        <v>0.2016</v>
      </c>
      <c r="AX314" s="868" t="str">
        <f t="shared" ref="AX314" si="1542">+(IF($AV314=0.2,"MUY BAJA",(IF($AV314=0.4,"BAJA",(IF($AV314=0.6,"MEDIA",(IF($AV314=0.8,"ALTA",(IF($AV314=1,"MUY ALTA",""))))))))))</f>
        <v>BAJA</v>
      </c>
      <c r="AY314" s="871">
        <f t="shared" ref="AY314" si="1543">+MIN(AJ314:AJ318)</f>
        <v>0.4</v>
      </c>
      <c r="AZ314" s="868" t="str">
        <f t="shared" ref="AZ314" si="1544">+(IF($BC314=0.2,"MUY BAJA",(IF($BC314=0.4,"BAJA",(IF($BC314=0.6,"MEDIA",(IF($BC314=0.8,"ALTA",(IF($BC314=1,"MUY ALTA",""))))))))))</f>
        <v>BAJA</v>
      </c>
      <c r="BA314" s="874" t="str">
        <f t="shared" ref="BA314" si="1545">IF($AV314="","",(CONCATENATE("R.RESIDUAL
",(IF(AND($AV314=0.2,$BC314=0.2),1,(IF(AND($AV314=0.2,$BC314=0.4),6,(IF(AND($AV314=0.2,$BC314=0.6),11,(IF(AND($AV314=0.2,$BC314=0.8),16,(IF(AND($AV314=0.2,$BC314=1),21,(IF(AND($AV314=0.4,$BC314=0.2),2,(IF(AND($AV314=0.4,$BC314=0.4),7,(IF(AND($AV314=0.4,$BC314=0.6),12,(IF(AND($AV314=0.4,$BC314=0.8),17,(IF(AND($AV314=0.4,$BC314=1),22,(IF(AND($AV314=0.6,$BC314=0.2),3,(IF(AND($AV314=0.6,$BC314=0.4),8,(IF(AND($AV314=0.6,$BC314=0.6),13,(IF(AND($AV314=0.6,$BC314=0.8),18,(IF(AND($AV314=0.6,$BC314=1),23,(IF(AND($AV314=0.8,$BC314=0.2),4,(IF(AND($AV314=0.8,$BC314=0.4),9,(IF(AND($AV314=0.8,$BC314=0.6),14,(IF(AND($AV314=0.8,$BC314=0.8),19,(IF(AND($AV314=0.8,$BC314=1),24,(IF(AND($AV314=1,$BC314=0.2),5,(IF(AND($AV314=1,$BC314=0.4),10,(IF(AND($AV314=1,$BC314=0.6),15,(IF(AND($AV314=1,$BC314=0.8),20,(IF(AND($AV314=1,$BC314=1),25,"")))))))))))))))))))))))))))))))))))))))))))))))))))))</f>
        <v>R.RESIDUAL
7</v>
      </c>
      <c r="BB314" s="877" t="s">
        <v>703</v>
      </c>
      <c r="BC314" s="248">
        <f t="shared" ref="BC314" si="1546">+(IF(AND($AY314&gt;0,$AY314&lt;=0.2),0.2,(IF(AND($AY314&gt;0.2,$AY314&lt;=0.4),0.4,(IF(AND($AY314&gt;0.4,$AY314&lt;=0.6),0.6,(IF(AND($AY314&gt;0.6,$AY314&lt;=0.8),0.8,(IF($AY314&gt;0.8,1,""))))))))))</f>
        <v>0.4</v>
      </c>
      <c r="BD314" s="230">
        <f>+VLOOKUP($BA314,Listas!$F$112:$G$136,2,FALSE)</f>
        <v>7</v>
      </c>
      <c r="BE314" s="317">
        <v>1</v>
      </c>
      <c r="BF314" s="231" t="str">
        <f t="shared" ref="BF314" si="1547">IF(ISERROR(IF(S314="R.INHERENTE
5","R. INHERENTE",(IF(BA314="R.RESIDUAL
5","R. RESIDUAL"," ")))),"",(IF(S314="R.INHERENTE
5","R. INHERENTE",(IF(BA314="R.RESIDUAL
5","R. RESIDUAL"," ")))))</f>
        <v xml:space="preserve"> </v>
      </c>
      <c r="BG314" s="232" t="str">
        <f t="shared" ref="BG314" si="1548">IF(ISERROR(IF(S314="R.INHERENTE
10","R. INHERENTE",(IF(BA314="R.RESIDUAL
10","R. RESIDUAL"," ")))),"",(IF(S314="R.INHERENTE
10","R. INHERENTE",(IF(BA314="R.RESIDUAL
10","R. RESIDUAL"," ")))))</f>
        <v xml:space="preserve"> </v>
      </c>
      <c r="BH314" s="232" t="str">
        <f t="shared" ref="BH314" si="1549">IF(ISERROR(IF(S314="R.INHERENTE
15","R. INHERENTE",(IF(BA314="R.RESIDUAL
15","R. RESIDUAL"," ")))),"",(IF(S314="R.INHERENTE
15","R. INHERENTE",(IF(BA314="R.RESIDUAL
15","R. RESIDUAL"," ")))))</f>
        <v xml:space="preserve"> </v>
      </c>
      <c r="BI314" s="232" t="str">
        <f t="shared" ref="BI314" si="1550">IF(ISERROR(IF(S314="R.INHERENTE
20","R. INHERENTE",(IF(BA314="R.RESIDUAL
20","R. RESIDUAL"," ")))),"",(IF(S314="R.INHERENTE
20","R. INHERENTE",(IF(BA314="R.RESIDUAL
20","R. RESIDUAL"," ")))))</f>
        <v xml:space="preserve"> </v>
      </c>
      <c r="BJ314" s="233" t="str">
        <f t="shared" ref="BJ314" si="1551">IF(ISERROR(IF(S314="R.INHERENTE
25","R. INHERENTE",(IF(BA314="R.RESIDUAL
25","R. RESIDUAL"," ")))),"",(IF(S314="R.INHERENTE
25","R. INHERENTE",(IF(BA314="R.RESIDUAL
25","R. RESIDUAL"," ")))))</f>
        <v xml:space="preserve"> </v>
      </c>
      <c r="BK314" s="234"/>
      <c r="BL314" s="847" t="s">
        <v>1675</v>
      </c>
      <c r="BM314" s="850" t="s">
        <v>1674</v>
      </c>
      <c r="BN314" s="881">
        <v>45046</v>
      </c>
      <c r="BO314" s="881">
        <v>45290</v>
      </c>
      <c r="BP314" s="884" t="s">
        <v>1174</v>
      </c>
      <c r="BQ314" s="844" t="s">
        <v>648</v>
      </c>
      <c r="BR314" s="314"/>
      <c r="BS314" s="920" t="s">
        <v>1676</v>
      </c>
      <c r="BT314" s="850" t="s">
        <v>1674</v>
      </c>
      <c r="BU314" s="923" t="s">
        <v>1677</v>
      </c>
      <c r="BV314" s="229"/>
      <c r="BW314" s="1764" t="s">
        <v>2325</v>
      </c>
      <c r="BX314" s="1765" t="s">
        <v>2326</v>
      </c>
      <c r="BY314" s="1766" t="s">
        <v>2327</v>
      </c>
      <c r="BZ314" s="833"/>
      <c r="CA314" s="833" t="s">
        <v>189</v>
      </c>
      <c r="CB314" s="833" t="s">
        <v>189</v>
      </c>
      <c r="CC314" s="833" t="s">
        <v>189</v>
      </c>
      <c r="CD314" s="833"/>
      <c r="CE314" s="833" t="s">
        <v>189</v>
      </c>
      <c r="CF314" s="833" t="s">
        <v>189</v>
      </c>
      <c r="CG314" s="833" t="s">
        <v>189</v>
      </c>
      <c r="CH314" s="833"/>
      <c r="CI314" s="833" t="s">
        <v>39</v>
      </c>
      <c r="CJ314" s="833" t="s">
        <v>39</v>
      </c>
      <c r="CK314" s="833" t="s">
        <v>39</v>
      </c>
      <c r="CL314" s="833"/>
      <c r="CM314" s="833" t="s">
        <v>189</v>
      </c>
      <c r="CN314" s="833" t="s">
        <v>189</v>
      </c>
      <c r="CO314" s="833" t="s">
        <v>189</v>
      </c>
      <c r="CP314" s="833"/>
      <c r="CQ314" s="1773" t="s">
        <v>2328</v>
      </c>
      <c r="CR314" s="249"/>
      <c r="CS314" s="1764" t="s">
        <v>2325</v>
      </c>
      <c r="CT314" s="1765" t="s">
        <v>2326</v>
      </c>
      <c r="CU314" s="1766" t="s">
        <v>2327</v>
      </c>
      <c r="CV314" s="1780"/>
      <c r="CW314" s="1781" t="s">
        <v>39</v>
      </c>
      <c r="CX314" s="1782"/>
      <c r="CY314" s="1781"/>
      <c r="CZ314" s="1782"/>
      <c r="DA314" s="1780" t="s">
        <v>189</v>
      </c>
      <c r="DB314" s="1780" t="s">
        <v>189</v>
      </c>
      <c r="DC314" s="1780" t="s">
        <v>189</v>
      </c>
      <c r="DD314" s="1780"/>
      <c r="DE314" s="1780" t="s">
        <v>189</v>
      </c>
      <c r="DF314" s="1780" t="s">
        <v>189</v>
      </c>
      <c r="DG314" s="1780" t="s">
        <v>189</v>
      </c>
      <c r="DH314" s="1780"/>
      <c r="DI314" s="1780" t="s">
        <v>39</v>
      </c>
      <c r="DJ314" s="1780" t="s">
        <v>39</v>
      </c>
      <c r="DK314" s="1780" t="s">
        <v>39</v>
      </c>
      <c r="DL314" s="1780"/>
      <c r="DM314" s="1780" t="s">
        <v>189</v>
      </c>
      <c r="DN314" s="1780" t="s">
        <v>189</v>
      </c>
      <c r="DO314" s="1780" t="s">
        <v>189</v>
      </c>
      <c r="DP314" s="1780"/>
      <c r="DQ314" s="1773" t="s">
        <v>2334</v>
      </c>
      <c r="DR314" s="246"/>
      <c r="DS314" s="417"/>
      <c r="DT314" s="418"/>
      <c r="DU314" s="418"/>
      <c r="DV314" s="419"/>
    </row>
    <row r="315" spans="2:126" ht="48.75" customHeight="1" x14ac:dyDescent="0.25">
      <c r="B315" s="1293"/>
      <c r="C315" s="890"/>
      <c r="D315" s="893"/>
      <c r="E315" s="896"/>
      <c r="F315" s="896"/>
      <c r="G315" s="896"/>
      <c r="H315" s="918"/>
      <c r="I315" s="479" t="s">
        <v>1667</v>
      </c>
      <c r="J315" s="904"/>
      <c r="K315" s="896"/>
      <c r="L315" s="908"/>
      <c r="M315" s="228"/>
      <c r="N315" s="911"/>
      <c r="O315" s="896"/>
      <c r="P315" s="896"/>
      <c r="Q315" s="896"/>
      <c r="R315" s="896"/>
      <c r="S315" s="908"/>
      <c r="T315" s="228"/>
      <c r="U315" s="477" t="s">
        <v>1669</v>
      </c>
      <c r="V315" s="439" t="s">
        <v>702</v>
      </c>
      <c r="W315" s="439"/>
      <c r="X315" s="825">
        <v>25</v>
      </c>
      <c r="Y315" s="826"/>
      <c r="Z315" s="825"/>
      <c r="AA315" s="826"/>
      <c r="AB315" s="825"/>
      <c r="AC315" s="826"/>
      <c r="AD315" s="825"/>
      <c r="AE315" s="826"/>
      <c r="AF315" s="825">
        <v>15</v>
      </c>
      <c r="AG315" s="826"/>
      <c r="AH315" s="330">
        <f t="shared" si="1539"/>
        <v>40</v>
      </c>
      <c r="AI315" s="322">
        <v>0.28799999999999998</v>
      </c>
      <c r="AJ315" s="323"/>
      <c r="AK315" s="827" t="s">
        <v>189</v>
      </c>
      <c r="AL315" s="828"/>
      <c r="AM315" s="829" t="s">
        <v>563</v>
      </c>
      <c r="AN315" s="830"/>
      <c r="AO315" s="827" t="s">
        <v>189</v>
      </c>
      <c r="AP315" s="828"/>
      <c r="AQ315" s="444" t="s">
        <v>1672</v>
      </c>
      <c r="AR315" s="432" t="s">
        <v>587</v>
      </c>
      <c r="AS315" s="483" t="s">
        <v>1689</v>
      </c>
      <c r="AT315" s="451" t="s">
        <v>1674</v>
      </c>
      <c r="AU315" s="484" t="s">
        <v>1628</v>
      </c>
      <c r="AV315" s="230"/>
      <c r="AW315" s="866"/>
      <c r="AX315" s="869"/>
      <c r="AY315" s="872"/>
      <c r="AZ315" s="869"/>
      <c r="BA315" s="875"/>
      <c r="BB315" s="878"/>
      <c r="BD315" s="235"/>
      <c r="BE315" s="317">
        <v>0.8</v>
      </c>
      <c r="BF315" s="236" t="str">
        <f t="shared" ref="BF315" si="1552">IF(ISERROR(IF(S314="R.INHERENTE
4","R. INHERENTE",(IF(BA314="R.RESIDUAL
4","R. RESIDUAL"," ")))),"",(IF(S314="R.INHERENTE
4","R. INHERENTE",(IF(BA314="R.RESIDUAL
4","R. RESIDUAL"," ")))))</f>
        <v xml:space="preserve"> </v>
      </c>
      <c r="BG315" s="237" t="str">
        <f t="shared" ref="BG315" si="1553">IF(ISERROR(IF(S314="R.INHERENTE
9","R. INHERENTE",(IF(BA314="R.RESIDUAL
9","R. RESIDUAL"," ")))),"",(IF(S314="R.INHERENTE
9","R. INHERENTE",(IF(BA314="R.RESIDUAL
9","R. RESIDUAL"," ")))))</f>
        <v>R. INHERENTE</v>
      </c>
      <c r="BH315" s="238" t="str">
        <f t="shared" ref="BH315" si="1554">IF(ISERROR(IF(S314="R.INHERENTE
14","R. INHERENTE",(IF(BA314="R.RESIDUAL
14","R. RESIDUAL"," ")))),"",(IF(S314="R.INHERENTE
14","R. INHERENTE",(IF(BA314="R.RESIDUAL
14","R. RESIDUAL"," ")))))</f>
        <v xml:space="preserve"> </v>
      </c>
      <c r="BI315" s="238" t="str">
        <f t="shared" ref="BI315" si="1555">IF(ISERROR(IF(S314="R.INHERENTE
19","R. INHERENTE",(IF(BA314="R.RESIDUAL
19","R. RESIDUAL"," ")))),"",(IF(S314="R.INHERENTE
19","R. INHERENTE",(IF(BA314="R.RESIDUAL
19","R. RESIDUAL"," ")))))</f>
        <v xml:space="preserve"> </v>
      </c>
      <c r="BJ315" s="239" t="str">
        <f t="shared" ref="BJ315" si="1556">IF(ISERROR(IF(S314="R.INHERENTE
24","R. INHERENTE",(IF(BA314="R.RESIDUAL
24","R. RESIDUAL"," ")))),"",(IF(S314="R.INHERENTE
24","R. INHERENTE",(IF(BA314="R.RESIDUAL
24","R. RESIDUAL"," ")))))</f>
        <v xml:space="preserve"> </v>
      </c>
      <c r="BK315" s="234"/>
      <c r="BL315" s="848"/>
      <c r="BM315" s="882"/>
      <c r="BN315" s="882"/>
      <c r="BO315" s="882"/>
      <c r="BP315" s="851"/>
      <c r="BQ315" s="845"/>
      <c r="BR315" s="314"/>
      <c r="BS315" s="921"/>
      <c r="BT315" s="882"/>
      <c r="BU315" s="924"/>
      <c r="BV315" s="229"/>
      <c r="BW315" s="1767"/>
      <c r="BX315" s="1768"/>
      <c r="BY315" s="1769"/>
      <c r="BZ315" s="820"/>
      <c r="CA315" s="820"/>
      <c r="CB315" s="820"/>
      <c r="CC315" s="820"/>
      <c r="CD315" s="820"/>
      <c r="CE315" s="820"/>
      <c r="CF315" s="820"/>
      <c r="CG315" s="820"/>
      <c r="CH315" s="820"/>
      <c r="CI315" s="820"/>
      <c r="CJ315" s="820"/>
      <c r="CK315" s="820"/>
      <c r="CL315" s="820"/>
      <c r="CM315" s="820"/>
      <c r="CN315" s="820"/>
      <c r="CO315" s="820"/>
      <c r="CP315" s="820"/>
      <c r="CQ315" s="1774"/>
      <c r="CR315" s="249"/>
      <c r="CS315" s="1767"/>
      <c r="CT315" s="1768"/>
      <c r="CU315" s="1769"/>
      <c r="CV315" s="1010"/>
      <c r="CW315" s="960"/>
      <c r="CX315" s="959"/>
      <c r="CY315" s="960"/>
      <c r="CZ315" s="959"/>
      <c r="DA315" s="1010"/>
      <c r="DB315" s="1010"/>
      <c r="DC315" s="1010"/>
      <c r="DD315" s="1010"/>
      <c r="DE315" s="1010"/>
      <c r="DF315" s="1010"/>
      <c r="DG315" s="1010"/>
      <c r="DH315" s="1010"/>
      <c r="DI315" s="1010"/>
      <c r="DJ315" s="1010"/>
      <c r="DK315" s="1010"/>
      <c r="DL315" s="1010"/>
      <c r="DM315" s="1010"/>
      <c r="DN315" s="1010"/>
      <c r="DO315" s="1010"/>
      <c r="DP315" s="1010"/>
      <c r="DQ315" s="1774"/>
      <c r="DR315" s="246"/>
      <c r="DS315" s="420"/>
      <c r="DT315" s="421"/>
      <c r="DU315" s="421"/>
      <c r="DV315" s="422"/>
    </row>
    <row r="316" spans="2:126" ht="48.75" customHeight="1" x14ac:dyDescent="0.25">
      <c r="B316" s="1293"/>
      <c r="C316" s="890"/>
      <c r="D316" s="893"/>
      <c r="E316" s="896"/>
      <c r="F316" s="896"/>
      <c r="G316" s="896"/>
      <c r="H316" s="918"/>
      <c r="I316" s="479"/>
      <c r="J316" s="904"/>
      <c r="K316" s="896"/>
      <c r="L316" s="908"/>
      <c r="M316" s="228"/>
      <c r="N316" s="911"/>
      <c r="O316" s="896"/>
      <c r="P316" s="896"/>
      <c r="Q316" s="896"/>
      <c r="R316" s="896"/>
      <c r="S316" s="908"/>
      <c r="T316" s="228"/>
      <c r="U316" s="477" t="s">
        <v>1670</v>
      </c>
      <c r="V316" s="439" t="s">
        <v>702</v>
      </c>
      <c r="W316" s="439"/>
      <c r="X316" s="825"/>
      <c r="Y316" s="826"/>
      <c r="Z316" s="825">
        <v>15</v>
      </c>
      <c r="AA316" s="826"/>
      <c r="AB316" s="825"/>
      <c r="AC316" s="826"/>
      <c r="AD316" s="825"/>
      <c r="AE316" s="826"/>
      <c r="AF316" s="825">
        <v>15</v>
      </c>
      <c r="AG316" s="826"/>
      <c r="AH316" s="330">
        <f t="shared" si="1539"/>
        <v>30</v>
      </c>
      <c r="AI316" s="322">
        <v>0.2016</v>
      </c>
      <c r="AJ316" s="323"/>
      <c r="AK316" s="827" t="s">
        <v>189</v>
      </c>
      <c r="AL316" s="828"/>
      <c r="AM316" s="829" t="s">
        <v>563</v>
      </c>
      <c r="AN316" s="830"/>
      <c r="AO316" s="827" t="s">
        <v>189</v>
      </c>
      <c r="AP316" s="828"/>
      <c r="AQ316" s="444" t="s">
        <v>1673</v>
      </c>
      <c r="AR316" s="432" t="s">
        <v>588</v>
      </c>
      <c r="AS316" s="483" t="s">
        <v>1648</v>
      </c>
      <c r="AT316" s="451" t="s">
        <v>1674</v>
      </c>
      <c r="AU316" s="484" t="s">
        <v>1628</v>
      </c>
      <c r="AV316" s="230"/>
      <c r="AW316" s="866"/>
      <c r="AX316" s="869"/>
      <c r="AY316" s="872"/>
      <c r="AZ316" s="869"/>
      <c r="BA316" s="875"/>
      <c r="BB316" s="878"/>
      <c r="BD316" s="235"/>
      <c r="BE316" s="317">
        <v>0.60000000000000009</v>
      </c>
      <c r="BF316" s="236" t="str">
        <f t="shared" ref="BF316" si="1557">IF(ISERROR(IF(S314="R.INHERENTE
3","R. INHERENTE",(IF(BA314="R.RESIDUAL
3","R. RESIDUAL"," ")))),"",(IF(S314="R.INHERENTE
3","R. INHERENTE",(IF(BA314="R.RESIDUAL
3","R. RESIDUAL"," ")))))</f>
        <v xml:space="preserve"> </v>
      </c>
      <c r="BG316" s="237" t="str">
        <f t="shared" ref="BG316" si="1558">IF(ISERROR(IF(S314="R.INHERENTE
8","R. INHERENTE",(IF(BA314="R.RESIDUAL
8","R. RESIDUAL"," ")))),"",(IF(S314="R.INHERENTE
8","R. INHERENTE",(IF(BA314="R.RESIDUAL
8","R. RESIDUAL"," ")))))</f>
        <v xml:space="preserve"> </v>
      </c>
      <c r="BH316" s="237" t="str">
        <f t="shared" ref="BH316" si="1559">IF(ISERROR(IF(S314="R.INHERENTE
13","R. INHERENTE",(IF(BA314="R.RESIDUAL
13","R. RESIDUAL"," ")))),"",(IF(S314="R.INHERENTE
13","R. INHERENTE",(IF(BA314="R.RESIDUAL
13","R. RESIDUAL"," ")))))</f>
        <v xml:space="preserve"> </v>
      </c>
      <c r="BI316" s="238" t="str">
        <f t="shared" ref="BI316" si="1560">IF(ISERROR(IF(S314="R.INHERENTE
18","R. INHERENTE",(IF(BA314="R.RESIDUAL
18","R. RESIDUAL"," ")))),"",(IF(S314="R.INHERENTE
18","R. INHERENTE",(IF(BA314="R.RESIDUAL
18","R. RESIDUAL"," ")))))</f>
        <v xml:space="preserve"> </v>
      </c>
      <c r="BJ316" s="239" t="str">
        <f t="shared" ref="BJ316" si="1561">IF(ISERROR(IF(S314="R.INHERENTE
23","R. INHERENTE",(IF(BA314="R.RESIDUAL
23","R. RESIDUAL"," ")))),"",(IF(S314="R.INHERENTE
23","R. INHERENTE",(IF(BA314="R.RESIDUAL
23","R. RESIDUAL"," ")))))</f>
        <v xml:space="preserve"> </v>
      </c>
      <c r="BK316" s="234"/>
      <c r="BL316" s="848"/>
      <c r="BM316" s="882"/>
      <c r="BN316" s="882"/>
      <c r="BO316" s="882"/>
      <c r="BP316" s="851"/>
      <c r="BQ316" s="845"/>
      <c r="BR316" s="314"/>
      <c r="BS316" s="921"/>
      <c r="BT316" s="882"/>
      <c r="BU316" s="924"/>
      <c r="BV316" s="229"/>
      <c r="BW316" s="1767"/>
      <c r="BX316" s="1768"/>
      <c r="BY316" s="1769"/>
      <c r="BZ316" s="820"/>
      <c r="CA316" s="820"/>
      <c r="CB316" s="820"/>
      <c r="CC316" s="820"/>
      <c r="CD316" s="820"/>
      <c r="CE316" s="820"/>
      <c r="CF316" s="820"/>
      <c r="CG316" s="820"/>
      <c r="CH316" s="820"/>
      <c r="CI316" s="820"/>
      <c r="CJ316" s="820"/>
      <c r="CK316" s="820"/>
      <c r="CL316" s="820"/>
      <c r="CM316" s="820"/>
      <c r="CN316" s="820"/>
      <c r="CO316" s="820"/>
      <c r="CP316" s="820"/>
      <c r="CQ316" s="1774"/>
      <c r="CR316" s="249"/>
      <c r="CS316" s="1767"/>
      <c r="CT316" s="1768"/>
      <c r="CU316" s="1769"/>
      <c r="CV316" s="1010"/>
      <c r="CW316" s="960"/>
      <c r="CX316" s="959"/>
      <c r="CY316" s="960"/>
      <c r="CZ316" s="959"/>
      <c r="DA316" s="1010"/>
      <c r="DB316" s="1010"/>
      <c r="DC316" s="1010"/>
      <c r="DD316" s="1010"/>
      <c r="DE316" s="1010"/>
      <c r="DF316" s="1010"/>
      <c r="DG316" s="1010"/>
      <c r="DH316" s="1010"/>
      <c r="DI316" s="1010"/>
      <c r="DJ316" s="1010"/>
      <c r="DK316" s="1010"/>
      <c r="DL316" s="1010"/>
      <c r="DM316" s="1010"/>
      <c r="DN316" s="1010"/>
      <c r="DO316" s="1010"/>
      <c r="DP316" s="1010"/>
      <c r="DQ316" s="1774"/>
      <c r="DR316" s="246"/>
      <c r="DS316" s="420"/>
      <c r="DT316" s="421"/>
      <c r="DU316" s="421"/>
      <c r="DV316" s="422"/>
    </row>
    <row r="317" spans="2:126" ht="48.75" customHeight="1" x14ac:dyDescent="0.25">
      <c r="B317" s="1293"/>
      <c r="C317" s="890"/>
      <c r="D317" s="893"/>
      <c r="E317" s="896"/>
      <c r="F317" s="896"/>
      <c r="G317" s="896"/>
      <c r="H317" s="918"/>
      <c r="I317" s="479"/>
      <c r="J317" s="904"/>
      <c r="K317" s="896"/>
      <c r="L317" s="908"/>
      <c r="M317" s="228"/>
      <c r="N317" s="911"/>
      <c r="O317" s="896"/>
      <c r="P317" s="896"/>
      <c r="Q317" s="896"/>
      <c r="R317" s="896"/>
      <c r="S317" s="908"/>
      <c r="T317" s="228"/>
      <c r="U317" s="440"/>
      <c r="V317" s="439"/>
      <c r="W317" s="439"/>
      <c r="X317" s="825"/>
      <c r="Y317" s="826"/>
      <c r="Z317" s="825"/>
      <c r="AA317" s="826"/>
      <c r="AB317" s="825"/>
      <c r="AC317" s="826"/>
      <c r="AD317" s="825"/>
      <c r="AE317" s="826"/>
      <c r="AF317" s="825"/>
      <c r="AG317" s="826"/>
      <c r="AH317" s="330">
        <f t="shared" si="1539"/>
        <v>0</v>
      </c>
      <c r="AI317" s="322"/>
      <c r="AJ317" s="323">
        <v>0.4</v>
      </c>
      <c r="AK317" s="827"/>
      <c r="AL317" s="828"/>
      <c r="AM317" s="829"/>
      <c r="AN317" s="830"/>
      <c r="AO317" s="827"/>
      <c r="AP317" s="828"/>
      <c r="AQ317" s="444"/>
      <c r="AR317" s="432"/>
      <c r="AS317" s="450"/>
      <c r="AT317" s="451"/>
      <c r="AU317" s="452"/>
      <c r="AV317" s="230"/>
      <c r="AW317" s="866"/>
      <c r="AX317" s="869"/>
      <c r="AY317" s="872"/>
      <c r="AZ317" s="869"/>
      <c r="BA317" s="875"/>
      <c r="BB317" s="878"/>
      <c r="BD317" s="235"/>
      <c r="BE317" s="317">
        <v>0.4</v>
      </c>
      <c r="BF317" s="240" t="str">
        <f t="shared" ref="BF317" si="1562">IF(ISERROR(IF(S314="R.INHERENTE
2","R. INHERENTE",(IF(BA314="R.RESIDUAL
2","R. RESIDUAL"," ")))),"",(IF(S314="R.INHERENTE
2","R. INHERENTE",(IF(BA314="R.RESIDUAL
2","R. RESIDUAL"," ")))))</f>
        <v xml:space="preserve"> </v>
      </c>
      <c r="BG317" s="237" t="str">
        <f t="shared" ref="BG317" si="1563">IF(ISERROR(IF(S314="R.INHERENTE
7","R. INHERENTE",(IF(BA314="R.RESIDUAL
7","R. RESIDUAL"," ")))),"",(IF(S314="R.INHERENTE
7","R. INHERENTE",(IF(BA314="R.RESIDUAL
7","R. RESIDUAL"," ")))))</f>
        <v>R. RESIDUAL</v>
      </c>
      <c r="BH317" s="237" t="str">
        <f t="shared" ref="BH317" si="1564">IF(ISERROR(IF(S314="R.INHERENTE
12","R. INHERENTE",(IF(BA314="R.RESIDUAL
12","R. RESIDUAL"," ")))),"",(IF(S314="R.INHERENTE
12","R. INHERENTE",(IF(BA314="R.RESIDUAL
12","R. RESIDUAL"," ")))))</f>
        <v xml:space="preserve"> </v>
      </c>
      <c r="BI317" s="238" t="str">
        <f t="shared" ref="BI317" si="1565">IF(ISERROR(IF(S314="R.INHERENTE
17","R. INHERENTE",(IF(BA314="R.RESIDUAL
17","R. RESIDUAL"," ")))),"",(IF(S314="R.INHERENTE
17","R. INHERENTE",(IF(BA314="R.RESIDUAL
17","R. RESIDUAL"," ")))))</f>
        <v xml:space="preserve"> </v>
      </c>
      <c r="BJ317" s="239" t="str">
        <f t="shared" ref="BJ317" si="1566">IF(ISERROR(IF(S314="R.INHERENTE
22","R. INHERENTE",(IF(BA314="R.RESIDUAL
22","R. RESIDUAL"," ")))),"",(IF(S314="R.INHERENTE
22","R. INHERENTE",(IF(BA314="R.RESIDUAL
22","R. RESIDUAL"," ")))))</f>
        <v xml:space="preserve"> </v>
      </c>
      <c r="BK317" s="234"/>
      <c r="BL317" s="848"/>
      <c r="BM317" s="882"/>
      <c r="BN317" s="882"/>
      <c r="BO317" s="882"/>
      <c r="BP317" s="851"/>
      <c r="BQ317" s="845"/>
      <c r="BR317" s="314"/>
      <c r="BS317" s="921"/>
      <c r="BT317" s="882"/>
      <c r="BU317" s="924"/>
      <c r="BV317" s="229"/>
      <c r="BW317" s="1767"/>
      <c r="BX317" s="1768"/>
      <c r="BY317" s="1769"/>
      <c r="BZ317" s="820"/>
      <c r="CA317" s="820"/>
      <c r="CB317" s="820"/>
      <c r="CC317" s="820"/>
      <c r="CD317" s="820"/>
      <c r="CE317" s="820"/>
      <c r="CF317" s="820"/>
      <c r="CG317" s="820"/>
      <c r="CH317" s="820"/>
      <c r="CI317" s="820"/>
      <c r="CJ317" s="820"/>
      <c r="CK317" s="820"/>
      <c r="CL317" s="820"/>
      <c r="CM317" s="820"/>
      <c r="CN317" s="820"/>
      <c r="CO317" s="820"/>
      <c r="CP317" s="820"/>
      <c r="CQ317" s="1774"/>
      <c r="CR317" s="249"/>
      <c r="CS317" s="1767"/>
      <c r="CT317" s="1768"/>
      <c r="CU317" s="1769"/>
      <c r="CV317" s="1010"/>
      <c r="CW317" s="960"/>
      <c r="CX317" s="959"/>
      <c r="CY317" s="960"/>
      <c r="CZ317" s="959"/>
      <c r="DA317" s="1010"/>
      <c r="DB317" s="1010"/>
      <c r="DC317" s="1010"/>
      <c r="DD317" s="1010"/>
      <c r="DE317" s="1010"/>
      <c r="DF317" s="1010"/>
      <c r="DG317" s="1010"/>
      <c r="DH317" s="1010"/>
      <c r="DI317" s="1010"/>
      <c r="DJ317" s="1010"/>
      <c r="DK317" s="1010"/>
      <c r="DL317" s="1010"/>
      <c r="DM317" s="1010"/>
      <c r="DN317" s="1010"/>
      <c r="DO317" s="1010"/>
      <c r="DP317" s="1010"/>
      <c r="DQ317" s="1774"/>
      <c r="DR317" s="246"/>
      <c r="DS317" s="420"/>
      <c r="DT317" s="421"/>
      <c r="DU317" s="421"/>
      <c r="DV317" s="422"/>
    </row>
    <row r="318" spans="2:126" ht="48.75" customHeight="1" thickBot="1" x14ac:dyDescent="0.3">
      <c r="B318" s="1294"/>
      <c r="C318" s="891"/>
      <c r="D318" s="894"/>
      <c r="E318" s="897"/>
      <c r="F318" s="897"/>
      <c r="G318" s="897"/>
      <c r="H318" s="919"/>
      <c r="I318" s="480"/>
      <c r="J318" s="905"/>
      <c r="K318" s="897"/>
      <c r="L318" s="909"/>
      <c r="M318" s="228"/>
      <c r="N318" s="912"/>
      <c r="O318" s="897"/>
      <c r="P318" s="897"/>
      <c r="Q318" s="897"/>
      <c r="R318" s="897"/>
      <c r="S318" s="909"/>
      <c r="T318" s="228"/>
      <c r="U318" s="441"/>
      <c r="V318" s="442"/>
      <c r="W318" s="442"/>
      <c r="X318" s="831"/>
      <c r="Y318" s="832"/>
      <c r="Z318" s="831"/>
      <c r="AA318" s="832"/>
      <c r="AB318" s="831"/>
      <c r="AC318" s="832"/>
      <c r="AD318" s="831"/>
      <c r="AE318" s="832"/>
      <c r="AF318" s="831"/>
      <c r="AG318" s="832"/>
      <c r="AH318" s="331">
        <f t="shared" si="1539"/>
        <v>0</v>
      </c>
      <c r="AI318" s="324"/>
      <c r="AJ318" s="325"/>
      <c r="AK318" s="885"/>
      <c r="AL318" s="886"/>
      <c r="AM318" s="887"/>
      <c r="AN318" s="888"/>
      <c r="AO318" s="885"/>
      <c r="AP318" s="886"/>
      <c r="AQ318" s="445"/>
      <c r="AR318" s="472"/>
      <c r="AS318" s="453"/>
      <c r="AT318" s="454"/>
      <c r="AU318" s="455"/>
      <c r="AV318" s="230"/>
      <c r="AW318" s="867"/>
      <c r="AX318" s="870"/>
      <c r="AY318" s="873"/>
      <c r="AZ318" s="870"/>
      <c r="BA318" s="876"/>
      <c r="BB318" s="879"/>
      <c r="BD318" s="235"/>
      <c r="BE318" s="318">
        <v>0.2</v>
      </c>
      <c r="BF318" s="241" t="str">
        <f t="shared" ref="BF318" si="1567">IF(ISERROR(IF(S314="R.INHERENTE
1","R. INHERENTE",(IF(BA314="R.RESIDUAL
1","R. RESIDUAL"," ")))),"",(IF(S314="R.INHERENTE
1","R. INHERENTE",(IF(BA314="R.RESIDUAL
1","R. RESIDUAL"," ")))))</f>
        <v xml:space="preserve"> </v>
      </c>
      <c r="BG318" s="242" t="str">
        <f t="shared" ref="BG318" si="1568">IF(ISERROR(IF(S314="R.INHERENTE
6","R. INHERENTE",(IF(BA314="R.RESIDUAL
6","R. RESIDUAL"," ")))),"",(IF(S314="R.INHERENTE
6","R. INHERENTE",(IF(BA314="R.RESIDUAL
6","R. RESIDUAL"," ")))))</f>
        <v xml:space="preserve"> </v>
      </c>
      <c r="BH318" s="243" t="str">
        <f t="shared" ref="BH318" si="1569">IF(ISERROR(IF(S314="R.INHERENTE
11","R. INHERENTE",(IF(BA314="R.RESIDUAL
11","R. RESIDUAL"," ")))),"",(IF(S314="R.INHERENTE
11","R. INHERENTE",(IF(BA314="R.RESIDUAL
11","R. RESIDUAL"," ")))))</f>
        <v xml:space="preserve"> </v>
      </c>
      <c r="BI318" s="244" t="str">
        <f t="shared" ref="BI318" si="1570">IF(ISERROR(IF(S314="R.INHERENTE
16","R. INHERENTE",(IF(BA314="R.RESIDUAL
16","R. RESIDUAL"," ")))),"",(IF(S314="R.INHERENTE
16","R. INHERENTE",(IF(BA314="R.RESIDUAL
16","R. RESIDUAL"," ")))))</f>
        <v xml:space="preserve"> </v>
      </c>
      <c r="BJ318" s="245" t="str">
        <f t="shared" ref="BJ318" si="1571">IF(ISERROR(IF(S314="R.INHERENTE
21","R. INHERENTE",(IF(BA314="R.RESIDUAL
21","R. RESIDUAL"," ")))),"",(IF(S314="R.INHERENTE
21","R. INHERENTE",(IF(BA314="R.RESIDUAL
21","R. RESIDUAL"," ")))))</f>
        <v xml:space="preserve"> </v>
      </c>
      <c r="BK318" s="234"/>
      <c r="BL318" s="849"/>
      <c r="BM318" s="883"/>
      <c r="BN318" s="883"/>
      <c r="BO318" s="883"/>
      <c r="BP318" s="852"/>
      <c r="BQ318" s="846"/>
      <c r="BR318" s="314"/>
      <c r="BS318" s="922"/>
      <c r="BT318" s="883"/>
      <c r="BU318" s="925"/>
      <c r="BV318" s="229"/>
      <c r="BW318" s="1770"/>
      <c r="BX318" s="1771"/>
      <c r="BY318" s="1772"/>
      <c r="BZ318" s="834"/>
      <c r="CA318" s="834"/>
      <c r="CB318" s="834"/>
      <c r="CC318" s="834"/>
      <c r="CD318" s="834"/>
      <c r="CE318" s="834"/>
      <c r="CF318" s="834"/>
      <c r="CG318" s="834"/>
      <c r="CH318" s="834"/>
      <c r="CI318" s="834"/>
      <c r="CJ318" s="834"/>
      <c r="CK318" s="834"/>
      <c r="CL318" s="834"/>
      <c r="CM318" s="834"/>
      <c r="CN318" s="834"/>
      <c r="CO318" s="834"/>
      <c r="CP318" s="834"/>
      <c r="CQ318" s="1775"/>
      <c r="CR318" s="249"/>
      <c r="CS318" s="1770"/>
      <c r="CT318" s="1771"/>
      <c r="CU318" s="1772"/>
      <c r="CV318" s="1783"/>
      <c r="CW318" s="1784"/>
      <c r="CX318" s="1785"/>
      <c r="CY318" s="1784"/>
      <c r="CZ318" s="1785"/>
      <c r="DA318" s="1783"/>
      <c r="DB318" s="1783"/>
      <c r="DC318" s="1783"/>
      <c r="DD318" s="1783"/>
      <c r="DE318" s="1783"/>
      <c r="DF318" s="1783"/>
      <c r="DG318" s="1783"/>
      <c r="DH318" s="1783"/>
      <c r="DI318" s="1783"/>
      <c r="DJ318" s="1783"/>
      <c r="DK318" s="1783"/>
      <c r="DL318" s="1783"/>
      <c r="DM318" s="1783"/>
      <c r="DN318" s="1783"/>
      <c r="DO318" s="1783"/>
      <c r="DP318" s="1783"/>
      <c r="DQ318" s="1775"/>
      <c r="DR318" s="246"/>
      <c r="DS318" s="423"/>
      <c r="DT318" s="424"/>
      <c r="DU318" s="424"/>
      <c r="DV318" s="425"/>
    </row>
    <row r="319" spans="2:126" ht="18" customHeight="1" thickBot="1" x14ac:dyDescent="0.3">
      <c r="BF319" s="328">
        <v>0.2</v>
      </c>
      <c r="BG319" s="329">
        <v>0.4</v>
      </c>
      <c r="BH319" s="329">
        <v>0.60000000000000009</v>
      </c>
      <c r="BI319" s="329">
        <v>0.8</v>
      </c>
      <c r="BJ319" s="329">
        <v>1</v>
      </c>
    </row>
    <row r="320" spans="2:126" ht="48.75" customHeight="1" x14ac:dyDescent="0.25">
      <c r="B320" s="1292" t="s">
        <v>1842</v>
      </c>
      <c r="C320" s="889">
        <v>53</v>
      </c>
      <c r="D320" s="892" t="s">
        <v>953</v>
      </c>
      <c r="E320" s="895" t="s">
        <v>973</v>
      </c>
      <c r="F320" s="898" t="s">
        <v>983</v>
      </c>
      <c r="G320" s="899" t="s">
        <v>1065</v>
      </c>
      <c r="H320" s="917" t="s">
        <v>1678</v>
      </c>
      <c r="I320" s="478" t="s">
        <v>1679</v>
      </c>
      <c r="J320" s="903" t="str">
        <f>IF(G320="","",(CONCATENATE("Posibilidad de afectación ",G320," ",H320," ",I320," ",I321," ",I322," ",I323," ",I324)))</f>
        <v xml:space="preserve">Posibilidad de afectación económica y reputacional por mal funcionamiento de los equipos biomédicos que afecten la prestación de servicios de salud, al incumplir al plan de mantenimiento preventivo, inoportunidad de respuesta en la mesa de ayuda y seguimientos al funcionamiento de los equipos biomédicos.  </v>
      </c>
      <c r="K320" s="906" t="s">
        <v>804</v>
      </c>
      <c r="L320" s="907" t="s">
        <v>773</v>
      </c>
      <c r="M320" s="228"/>
      <c r="N320" s="910" t="s">
        <v>614</v>
      </c>
      <c r="O320" s="913">
        <f>IF(ISERROR(VLOOKUP($N320,Listas!$E$20:$F$24,2,FALSE)),"",(VLOOKUP($N320,Listas!$E$20:$F$24,2,FALSE)))</f>
        <v>1</v>
      </c>
      <c r="P320" s="914" t="str">
        <f>IF(ISERROR(VLOOKUP($O320,Listas!$E$3:$F$7,2,FALSE)),"",(VLOOKUP($O320,Listas!$E$3:$F$7,2,FALSE)))</f>
        <v xml:space="preserve">MUY ALTA </v>
      </c>
      <c r="Q320" s="915" t="s">
        <v>572</v>
      </c>
      <c r="R320" s="914">
        <f>IF(ISERROR(VLOOKUP($Q320,Listas!$E$28:$F$35,2,FALSE)),"",(VLOOKUP($Q320,Listas!$E$28:$F$35,2,FALSE)))</f>
        <v>0.8</v>
      </c>
      <c r="S320" s="916" t="str">
        <f t="shared" ref="S320" si="1572">IF(O320="","",(CONCATENATE("R.INHERENTE
",(IF(AND($O320=0.2,$R320=0.2),1,(IF(AND($O320=0.2,$R320=0.4),6,(IF(AND($O320=0.2,$R320=0.6),11,(IF(AND($O320=0.2,$R320=0.8),16,(IF(AND($O320=0.2,$R320=1),21,(IF(AND($O320=0.4,$R320=0.2),2,(IF(AND($O320=0.4,$R320=0.4),7,(IF(AND($O320=0.4,$R320=0.6),12,(IF(AND($O320=0.4,$R320=0.8),17,(IF(AND($O320=0.4,$R320=1),22,(IF(AND($O320=0.6,$R320=0.2),3,(IF(AND($O320=0.6,$R320=0.4),8,(IF(AND($O320=0.6,$R320=0.6),13,(IF(AND($O320=0.6,$R320=0.8),18,(IF(AND($O320=0.6,$R320=1),23,(IF(AND($O320=0.8,$R320=0.2),4,(IF(AND($O320=0.8,$R320=0.4),9,(IF(AND($O320=0.8,$R320=0.6),14,(IF(AND($O320=0.8,$R320=0.8),19,(IF(AND($O320=0.8,$R320=1),24,(IF(AND($O320=1,$R320=0.2),5,(IF(AND($O320=1,$R320=0.4),10,(IF(AND($O320=1,$R320=0.6),15,(IF(AND($O320=1,$R320=0.8),20,(IF(AND($O320=1,$R320=1),25,"")))))))))))))))))))))))))))))))))))))))))))))))))))))</f>
        <v>R.INHERENTE
20</v>
      </c>
      <c r="T320" s="228">
        <f>+VLOOKUP($S320,Listas!$D$112:$E$136,2,FALSE)</f>
        <v>20</v>
      </c>
      <c r="U320" s="476" t="s">
        <v>1682</v>
      </c>
      <c r="V320" s="437" t="s">
        <v>702</v>
      </c>
      <c r="W320" s="437"/>
      <c r="X320" s="859">
        <v>25</v>
      </c>
      <c r="Y320" s="860"/>
      <c r="Z320" s="859"/>
      <c r="AA320" s="860"/>
      <c r="AB320" s="859"/>
      <c r="AC320" s="860"/>
      <c r="AD320" s="859"/>
      <c r="AE320" s="860"/>
      <c r="AF320" s="859">
        <v>15</v>
      </c>
      <c r="AG320" s="860"/>
      <c r="AH320" s="348">
        <f t="shared" ref="AH320:AH324" si="1573">X320+Z320+AB320+AD320+AF320</f>
        <v>40</v>
      </c>
      <c r="AI320" s="326">
        <v>0.6</v>
      </c>
      <c r="AJ320" s="327"/>
      <c r="AK320" s="861" t="s">
        <v>189</v>
      </c>
      <c r="AL320" s="862"/>
      <c r="AM320" s="863" t="s">
        <v>563</v>
      </c>
      <c r="AN320" s="864"/>
      <c r="AO320" s="861" t="s">
        <v>189</v>
      </c>
      <c r="AP320" s="862"/>
      <c r="AQ320" s="443" t="s">
        <v>1685</v>
      </c>
      <c r="AR320" s="431" t="s">
        <v>587</v>
      </c>
      <c r="AS320" s="486" t="s">
        <v>1690</v>
      </c>
      <c r="AT320" s="448" t="s">
        <v>1659</v>
      </c>
      <c r="AU320" s="482" t="s">
        <v>1628</v>
      </c>
      <c r="AV320" s="248">
        <f t="shared" ref="AV320" si="1574">+(IF(AND($AW320&gt;0,$AW320&lt;=0.2),0.2,(IF(AND($AW320&gt;0.2,$AW320&lt;=0.4),0.4,(IF(AND($AW320&gt;0.4,$AW320&lt;=0.6),0.6,(IF(AND($AW320&gt;0.6,$AW320&lt;=0.8),0.8,(IF($AW320&gt;0.8,1,""))))))))))</f>
        <v>0.6</v>
      </c>
      <c r="AW320" s="865">
        <f t="shared" ref="AW320" si="1575">+MIN(AI320:AI324)</f>
        <v>0.42</v>
      </c>
      <c r="AX320" s="868" t="str">
        <f t="shared" ref="AX320" si="1576">+(IF($AV320=0.2,"MUY BAJA",(IF($AV320=0.4,"BAJA",(IF($AV320=0.6,"MEDIA",(IF($AV320=0.8,"ALTA",(IF($AV320=1,"MUY ALTA",""))))))))))</f>
        <v>MEDIA</v>
      </c>
      <c r="AY320" s="871">
        <f t="shared" ref="AY320" si="1577">+MIN(AJ320:AJ324)</f>
        <v>0.6</v>
      </c>
      <c r="AZ320" s="868" t="str">
        <f t="shared" ref="AZ320" si="1578">+(IF($BC320=0.2,"MUY BAJA",(IF($BC320=0.4,"BAJA",(IF($BC320=0.6,"MEDIA",(IF($BC320=0.8,"ALTA",(IF($BC320=1,"MUY ALTA",""))))))))))</f>
        <v>MEDIA</v>
      </c>
      <c r="BA320" s="874" t="str">
        <f t="shared" ref="BA320" si="1579">IF($AV320="","",(CONCATENATE("R.RESIDUAL
",(IF(AND($AV320=0.2,$BC320=0.2),1,(IF(AND($AV320=0.2,$BC320=0.4),6,(IF(AND($AV320=0.2,$BC320=0.6),11,(IF(AND($AV320=0.2,$BC320=0.8),16,(IF(AND($AV320=0.2,$BC320=1),21,(IF(AND($AV320=0.4,$BC320=0.2),2,(IF(AND($AV320=0.4,$BC320=0.4),7,(IF(AND($AV320=0.4,$BC320=0.6),12,(IF(AND($AV320=0.4,$BC320=0.8),17,(IF(AND($AV320=0.4,$BC320=1),22,(IF(AND($AV320=0.6,$BC320=0.2),3,(IF(AND($AV320=0.6,$BC320=0.4),8,(IF(AND($AV320=0.6,$BC320=0.6),13,(IF(AND($AV320=0.6,$BC320=0.8),18,(IF(AND($AV320=0.6,$BC320=1),23,(IF(AND($AV320=0.8,$BC320=0.2),4,(IF(AND($AV320=0.8,$BC320=0.4),9,(IF(AND($AV320=0.8,$BC320=0.6),14,(IF(AND($AV320=0.8,$BC320=0.8),19,(IF(AND($AV320=0.8,$BC320=1),24,(IF(AND($AV320=1,$BC320=0.2),5,(IF(AND($AV320=1,$BC320=0.4),10,(IF(AND($AV320=1,$BC320=0.6),15,(IF(AND($AV320=1,$BC320=0.8),20,(IF(AND($AV320=1,$BC320=1),25,"")))))))))))))))))))))))))))))))))))))))))))))))))))))</f>
        <v>R.RESIDUAL
13</v>
      </c>
      <c r="BB320" s="877" t="s">
        <v>703</v>
      </c>
      <c r="BC320" s="248">
        <f t="shared" ref="BC320" si="1580">+(IF(AND($AY320&gt;0,$AY320&lt;=0.2),0.2,(IF(AND($AY320&gt;0.2,$AY320&lt;=0.4),0.4,(IF(AND($AY320&gt;0.4,$AY320&lt;=0.6),0.6,(IF(AND($AY320&gt;0.6,$AY320&lt;=0.8),0.8,(IF($AY320&gt;0.8,1,""))))))))))</f>
        <v>0.6</v>
      </c>
      <c r="BD320" s="230">
        <f>+VLOOKUP($BA320,Listas!$F$112:$G$136,2,FALSE)</f>
        <v>13</v>
      </c>
      <c r="BE320" s="317">
        <v>1</v>
      </c>
      <c r="BF320" s="231" t="str">
        <f t="shared" ref="BF320" si="1581">IF(ISERROR(IF(S320="R.INHERENTE
5","R. INHERENTE",(IF(BA320="R.RESIDUAL
5","R. RESIDUAL"," ")))),"",(IF(S320="R.INHERENTE
5","R. INHERENTE",(IF(BA320="R.RESIDUAL
5","R. RESIDUAL"," ")))))</f>
        <v xml:space="preserve"> </v>
      </c>
      <c r="BG320" s="232" t="str">
        <f t="shared" ref="BG320" si="1582">IF(ISERROR(IF(S320="R.INHERENTE
10","R. INHERENTE",(IF(BA320="R.RESIDUAL
10","R. RESIDUAL"," ")))),"",(IF(S320="R.INHERENTE
10","R. INHERENTE",(IF(BA320="R.RESIDUAL
10","R. RESIDUAL"," ")))))</f>
        <v xml:space="preserve"> </v>
      </c>
      <c r="BH320" s="232" t="str">
        <f t="shared" ref="BH320" si="1583">IF(ISERROR(IF(S320="R.INHERENTE
15","R. INHERENTE",(IF(BA320="R.RESIDUAL
15","R. RESIDUAL"," ")))),"",(IF(S320="R.INHERENTE
15","R. INHERENTE",(IF(BA320="R.RESIDUAL
15","R. RESIDUAL"," ")))))</f>
        <v xml:space="preserve"> </v>
      </c>
      <c r="BI320" s="232" t="str">
        <f t="shared" ref="BI320" si="1584">IF(ISERROR(IF(S320="R.INHERENTE
20","R. INHERENTE",(IF(BA320="R.RESIDUAL
20","R. RESIDUAL"," ")))),"",(IF(S320="R.INHERENTE
20","R. INHERENTE",(IF(BA320="R.RESIDUAL
20","R. RESIDUAL"," ")))))</f>
        <v>R. INHERENTE</v>
      </c>
      <c r="BJ320" s="233" t="str">
        <f t="shared" ref="BJ320" si="1585">IF(ISERROR(IF(S320="R.INHERENTE
25","R. INHERENTE",(IF(BA320="R.RESIDUAL
25","R. RESIDUAL"," ")))),"",(IF(S320="R.INHERENTE
25","R. INHERENTE",(IF(BA320="R.RESIDUAL
25","R. RESIDUAL"," ")))))</f>
        <v xml:space="preserve"> </v>
      </c>
      <c r="BK320" s="234"/>
      <c r="BL320" s="847" t="s">
        <v>1693</v>
      </c>
      <c r="BM320" s="850" t="s">
        <v>1659</v>
      </c>
      <c r="BN320" s="881">
        <v>45046</v>
      </c>
      <c r="BO320" s="881">
        <v>45290</v>
      </c>
      <c r="BP320" s="884" t="s">
        <v>587</v>
      </c>
      <c r="BQ320" s="844" t="s">
        <v>648</v>
      </c>
      <c r="BR320" s="314"/>
      <c r="BS320" s="920" t="s">
        <v>1694</v>
      </c>
      <c r="BT320" s="850" t="s">
        <v>1659</v>
      </c>
      <c r="BU320" s="923" t="s">
        <v>1695</v>
      </c>
      <c r="BV320" s="229"/>
      <c r="BW320" s="1764" t="s">
        <v>2325</v>
      </c>
      <c r="BX320" s="1765" t="s">
        <v>2326</v>
      </c>
      <c r="BY320" s="1766" t="s">
        <v>2327</v>
      </c>
      <c r="BZ320" s="833"/>
      <c r="CA320" s="833" t="s">
        <v>189</v>
      </c>
      <c r="CB320" s="833" t="s">
        <v>189</v>
      </c>
      <c r="CC320" s="833" t="s">
        <v>189</v>
      </c>
      <c r="CD320" s="833"/>
      <c r="CE320" s="833" t="s">
        <v>189</v>
      </c>
      <c r="CF320" s="833" t="s">
        <v>189</v>
      </c>
      <c r="CG320" s="833" t="s">
        <v>189</v>
      </c>
      <c r="CH320" s="833"/>
      <c r="CI320" s="833" t="s">
        <v>39</v>
      </c>
      <c r="CJ320" s="833" t="s">
        <v>39</v>
      </c>
      <c r="CK320" s="833" t="s">
        <v>39</v>
      </c>
      <c r="CL320" s="833"/>
      <c r="CM320" s="833" t="s">
        <v>189</v>
      </c>
      <c r="CN320" s="833" t="s">
        <v>189</v>
      </c>
      <c r="CO320" s="833" t="s">
        <v>189</v>
      </c>
      <c r="CP320" s="833"/>
      <c r="CQ320" s="1773" t="s">
        <v>2328</v>
      </c>
      <c r="CR320" s="249"/>
      <c r="CS320" s="1764" t="s">
        <v>2325</v>
      </c>
      <c r="CT320" s="1765" t="s">
        <v>2326</v>
      </c>
      <c r="CU320" s="1766" t="s">
        <v>2327</v>
      </c>
      <c r="CV320" s="1780"/>
      <c r="CW320" s="1781" t="s">
        <v>39</v>
      </c>
      <c r="CX320" s="1782"/>
      <c r="CY320" s="1781"/>
      <c r="CZ320" s="1782"/>
      <c r="DA320" s="1780" t="s">
        <v>189</v>
      </c>
      <c r="DB320" s="1780" t="s">
        <v>189</v>
      </c>
      <c r="DC320" s="1780" t="s">
        <v>189</v>
      </c>
      <c r="DD320" s="1780"/>
      <c r="DE320" s="1780" t="s">
        <v>189</v>
      </c>
      <c r="DF320" s="1780" t="s">
        <v>189</v>
      </c>
      <c r="DG320" s="1780" t="s">
        <v>189</v>
      </c>
      <c r="DH320" s="1780"/>
      <c r="DI320" s="1780" t="s">
        <v>39</v>
      </c>
      <c r="DJ320" s="1780" t="s">
        <v>39</v>
      </c>
      <c r="DK320" s="1780" t="s">
        <v>39</v>
      </c>
      <c r="DL320" s="1780"/>
      <c r="DM320" s="1780" t="s">
        <v>189</v>
      </c>
      <c r="DN320" s="1780" t="s">
        <v>189</v>
      </c>
      <c r="DO320" s="1780" t="s">
        <v>189</v>
      </c>
      <c r="DP320" s="1780"/>
      <c r="DQ320" s="1773" t="s">
        <v>2334</v>
      </c>
      <c r="DR320" s="246"/>
      <c r="DS320" s="417"/>
      <c r="DT320" s="418"/>
      <c r="DU320" s="418"/>
      <c r="DV320" s="419"/>
    </row>
    <row r="321" spans="2:126" ht="48.75" customHeight="1" x14ac:dyDescent="0.25">
      <c r="B321" s="1293"/>
      <c r="C321" s="890"/>
      <c r="D321" s="893"/>
      <c r="E321" s="896"/>
      <c r="F321" s="896"/>
      <c r="G321" s="896"/>
      <c r="H321" s="918"/>
      <c r="I321" s="479" t="s">
        <v>1680</v>
      </c>
      <c r="J321" s="904"/>
      <c r="K321" s="896"/>
      <c r="L321" s="908"/>
      <c r="M321" s="228"/>
      <c r="N321" s="911"/>
      <c r="O321" s="896"/>
      <c r="P321" s="896"/>
      <c r="Q321" s="896"/>
      <c r="R321" s="896"/>
      <c r="S321" s="908"/>
      <c r="T321" s="228"/>
      <c r="U321" s="477" t="s">
        <v>1683</v>
      </c>
      <c r="V321" s="439" t="s">
        <v>702</v>
      </c>
      <c r="W321" s="439"/>
      <c r="X321" s="825"/>
      <c r="Y321" s="826"/>
      <c r="Z321" s="825">
        <v>15</v>
      </c>
      <c r="AA321" s="826"/>
      <c r="AB321" s="825"/>
      <c r="AC321" s="826"/>
      <c r="AD321" s="825"/>
      <c r="AE321" s="826"/>
      <c r="AF321" s="825">
        <v>15</v>
      </c>
      <c r="AG321" s="826"/>
      <c r="AH321" s="330">
        <f t="shared" si="1573"/>
        <v>30</v>
      </c>
      <c r="AI321" s="322">
        <v>0.42</v>
      </c>
      <c r="AJ321" s="323"/>
      <c r="AK321" s="827" t="s">
        <v>189</v>
      </c>
      <c r="AL321" s="828"/>
      <c r="AM321" s="829" t="s">
        <v>563</v>
      </c>
      <c r="AN321" s="830"/>
      <c r="AO321" s="827" t="s">
        <v>189</v>
      </c>
      <c r="AP321" s="828"/>
      <c r="AQ321" s="444" t="s">
        <v>1686</v>
      </c>
      <c r="AR321" s="432" t="s">
        <v>587</v>
      </c>
      <c r="AS321" s="483" t="s">
        <v>1691</v>
      </c>
      <c r="AT321" s="451" t="s">
        <v>1659</v>
      </c>
      <c r="AU321" s="484" t="s">
        <v>1628</v>
      </c>
      <c r="AV321" s="230"/>
      <c r="AW321" s="866"/>
      <c r="AX321" s="869"/>
      <c r="AY321" s="872"/>
      <c r="AZ321" s="869"/>
      <c r="BA321" s="875"/>
      <c r="BB321" s="878"/>
      <c r="BD321" s="235"/>
      <c r="BE321" s="317">
        <v>0.8</v>
      </c>
      <c r="BF321" s="236" t="str">
        <f t="shared" ref="BF321" si="1586">IF(ISERROR(IF(S320="R.INHERENTE
4","R. INHERENTE",(IF(BA320="R.RESIDUAL
4","R. RESIDUAL"," ")))),"",(IF(S320="R.INHERENTE
4","R. INHERENTE",(IF(BA320="R.RESIDUAL
4","R. RESIDUAL"," ")))))</f>
        <v xml:space="preserve"> </v>
      </c>
      <c r="BG321" s="237" t="str">
        <f t="shared" ref="BG321" si="1587">IF(ISERROR(IF(S320="R.INHERENTE
9","R. INHERENTE",(IF(BA320="R.RESIDUAL
9","R. RESIDUAL"," ")))),"",(IF(S320="R.INHERENTE
9","R. INHERENTE",(IF(BA320="R.RESIDUAL
9","R. RESIDUAL"," ")))))</f>
        <v xml:space="preserve"> </v>
      </c>
      <c r="BH321" s="238" t="str">
        <f t="shared" ref="BH321" si="1588">IF(ISERROR(IF(S320="R.INHERENTE
14","R. INHERENTE",(IF(BA320="R.RESIDUAL
14","R. RESIDUAL"," ")))),"",(IF(S320="R.INHERENTE
14","R. INHERENTE",(IF(BA320="R.RESIDUAL
14","R. RESIDUAL"," ")))))</f>
        <v xml:space="preserve"> </v>
      </c>
      <c r="BI321" s="238" t="str">
        <f t="shared" ref="BI321" si="1589">IF(ISERROR(IF(S320="R.INHERENTE
19","R. INHERENTE",(IF(BA320="R.RESIDUAL
19","R. RESIDUAL"," ")))),"",(IF(S320="R.INHERENTE
19","R. INHERENTE",(IF(BA320="R.RESIDUAL
19","R. RESIDUAL"," ")))))</f>
        <v xml:space="preserve"> </v>
      </c>
      <c r="BJ321" s="239" t="str">
        <f t="shared" ref="BJ321" si="1590">IF(ISERROR(IF(S320="R.INHERENTE
24","R. INHERENTE",(IF(BA320="R.RESIDUAL
24","R. RESIDUAL"," ")))),"",(IF(S320="R.INHERENTE
24","R. INHERENTE",(IF(BA320="R.RESIDUAL
24","R. RESIDUAL"," ")))))</f>
        <v xml:space="preserve"> </v>
      </c>
      <c r="BK321" s="234"/>
      <c r="BL321" s="848"/>
      <c r="BM321" s="882"/>
      <c r="BN321" s="882"/>
      <c r="BO321" s="882"/>
      <c r="BP321" s="851"/>
      <c r="BQ321" s="845"/>
      <c r="BR321" s="314"/>
      <c r="BS321" s="921"/>
      <c r="BT321" s="882"/>
      <c r="BU321" s="924"/>
      <c r="BV321" s="229"/>
      <c r="BW321" s="1767"/>
      <c r="BX321" s="1768"/>
      <c r="BY321" s="1769"/>
      <c r="BZ321" s="820"/>
      <c r="CA321" s="820"/>
      <c r="CB321" s="820"/>
      <c r="CC321" s="820"/>
      <c r="CD321" s="820"/>
      <c r="CE321" s="820"/>
      <c r="CF321" s="820"/>
      <c r="CG321" s="820"/>
      <c r="CH321" s="820"/>
      <c r="CI321" s="820"/>
      <c r="CJ321" s="820"/>
      <c r="CK321" s="820"/>
      <c r="CL321" s="820"/>
      <c r="CM321" s="820"/>
      <c r="CN321" s="820"/>
      <c r="CO321" s="820"/>
      <c r="CP321" s="820"/>
      <c r="CQ321" s="1774"/>
      <c r="CR321" s="249"/>
      <c r="CS321" s="1767"/>
      <c r="CT321" s="1768"/>
      <c r="CU321" s="1769"/>
      <c r="CV321" s="1010"/>
      <c r="CW321" s="960"/>
      <c r="CX321" s="959"/>
      <c r="CY321" s="960"/>
      <c r="CZ321" s="959"/>
      <c r="DA321" s="1010"/>
      <c r="DB321" s="1010"/>
      <c r="DC321" s="1010"/>
      <c r="DD321" s="1010"/>
      <c r="DE321" s="1010"/>
      <c r="DF321" s="1010"/>
      <c r="DG321" s="1010"/>
      <c r="DH321" s="1010"/>
      <c r="DI321" s="1010"/>
      <c r="DJ321" s="1010"/>
      <c r="DK321" s="1010"/>
      <c r="DL321" s="1010"/>
      <c r="DM321" s="1010"/>
      <c r="DN321" s="1010"/>
      <c r="DO321" s="1010"/>
      <c r="DP321" s="1010"/>
      <c r="DQ321" s="1774"/>
      <c r="DR321" s="246"/>
      <c r="DS321" s="420"/>
      <c r="DT321" s="421"/>
      <c r="DU321" s="421"/>
      <c r="DV321" s="422"/>
    </row>
    <row r="322" spans="2:126" ht="48.75" customHeight="1" x14ac:dyDescent="0.25">
      <c r="B322" s="1293"/>
      <c r="C322" s="890"/>
      <c r="D322" s="893"/>
      <c r="E322" s="896"/>
      <c r="F322" s="896"/>
      <c r="G322" s="896"/>
      <c r="H322" s="918"/>
      <c r="I322" s="479" t="s">
        <v>1681</v>
      </c>
      <c r="J322" s="904"/>
      <c r="K322" s="896"/>
      <c r="L322" s="908"/>
      <c r="M322" s="228"/>
      <c r="N322" s="911"/>
      <c r="O322" s="896"/>
      <c r="P322" s="896"/>
      <c r="Q322" s="896"/>
      <c r="R322" s="896"/>
      <c r="S322" s="908"/>
      <c r="T322" s="228"/>
      <c r="U322" s="477" t="s">
        <v>1684</v>
      </c>
      <c r="V322" s="439"/>
      <c r="W322" s="439" t="s">
        <v>260</v>
      </c>
      <c r="X322" s="825"/>
      <c r="Y322" s="826"/>
      <c r="Z322" s="825"/>
      <c r="AA322" s="826"/>
      <c r="AB322" s="825">
        <v>10</v>
      </c>
      <c r="AC322" s="826"/>
      <c r="AD322" s="825"/>
      <c r="AE322" s="826"/>
      <c r="AF322" s="825">
        <v>15</v>
      </c>
      <c r="AG322" s="826"/>
      <c r="AH322" s="330">
        <f t="shared" si="1573"/>
        <v>25</v>
      </c>
      <c r="AI322" s="322"/>
      <c r="AJ322" s="323">
        <v>0.6</v>
      </c>
      <c r="AK322" s="827" t="s">
        <v>189</v>
      </c>
      <c r="AL322" s="828"/>
      <c r="AM322" s="829" t="s">
        <v>563</v>
      </c>
      <c r="AN322" s="830"/>
      <c r="AO322" s="827" t="s">
        <v>189</v>
      </c>
      <c r="AP322" s="828"/>
      <c r="AQ322" s="444" t="s">
        <v>1687</v>
      </c>
      <c r="AR322" s="432" t="s">
        <v>587</v>
      </c>
      <c r="AS322" s="483" t="s">
        <v>1692</v>
      </c>
      <c r="AT322" s="451" t="s">
        <v>1659</v>
      </c>
      <c r="AU322" s="484" t="s">
        <v>1628</v>
      </c>
      <c r="AV322" s="230"/>
      <c r="AW322" s="866"/>
      <c r="AX322" s="869"/>
      <c r="AY322" s="872"/>
      <c r="AZ322" s="869"/>
      <c r="BA322" s="875"/>
      <c r="BB322" s="878"/>
      <c r="BD322" s="235"/>
      <c r="BE322" s="317">
        <v>0.60000000000000009</v>
      </c>
      <c r="BF322" s="236" t="str">
        <f t="shared" ref="BF322" si="1591">IF(ISERROR(IF(S320="R.INHERENTE
3","R. INHERENTE",(IF(BA320="R.RESIDUAL
3","R. RESIDUAL"," ")))),"",(IF(S320="R.INHERENTE
3","R. INHERENTE",(IF(BA320="R.RESIDUAL
3","R. RESIDUAL"," ")))))</f>
        <v xml:space="preserve"> </v>
      </c>
      <c r="BG322" s="237" t="str">
        <f t="shared" ref="BG322" si="1592">IF(ISERROR(IF(S320="R.INHERENTE
8","R. INHERENTE",(IF(BA320="R.RESIDUAL
8","R. RESIDUAL"," ")))),"",(IF(S320="R.INHERENTE
8","R. INHERENTE",(IF(BA320="R.RESIDUAL
8","R. RESIDUAL"," ")))))</f>
        <v xml:space="preserve"> </v>
      </c>
      <c r="BH322" s="237" t="str">
        <f t="shared" ref="BH322" si="1593">IF(ISERROR(IF(S320="R.INHERENTE
13","R. INHERENTE",(IF(BA320="R.RESIDUAL
13","R. RESIDUAL"," ")))),"",(IF(S320="R.INHERENTE
13","R. INHERENTE",(IF(BA320="R.RESIDUAL
13","R. RESIDUAL"," ")))))</f>
        <v>R. RESIDUAL</v>
      </c>
      <c r="BI322" s="238" t="str">
        <f t="shared" ref="BI322" si="1594">IF(ISERROR(IF(S320="R.INHERENTE
18","R. INHERENTE",(IF(BA320="R.RESIDUAL
18","R. RESIDUAL"," ")))),"",(IF(S320="R.INHERENTE
18","R. INHERENTE",(IF(BA320="R.RESIDUAL
18","R. RESIDUAL"," ")))))</f>
        <v xml:space="preserve"> </v>
      </c>
      <c r="BJ322" s="239" t="str">
        <f t="shared" ref="BJ322" si="1595">IF(ISERROR(IF(S320="R.INHERENTE
23","R. INHERENTE",(IF(BA320="R.RESIDUAL
23","R. RESIDUAL"," ")))),"",(IF(S320="R.INHERENTE
23","R. INHERENTE",(IF(BA320="R.RESIDUAL
23","R. RESIDUAL"," ")))))</f>
        <v xml:space="preserve"> </v>
      </c>
      <c r="BK322" s="234"/>
      <c r="BL322" s="848"/>
      <c r="BM322" s="882"/>
      <c r="BN322" s="882"/>
      <c r="BO322" s="882"/>
      <c r="BP322" s="851"/>
      <c r="BQ322" s="845"/>
      <c r="BR322" s="314"/>
      <c r="BS322" s="921"/>
      <c r="BT322" s="882"/>
      <c r="BU322" s="924"/>
      <c r="BV322" s="229"/>
      <c r="BW322" s="1767"/>
      <c r="BX322" s="1768"/>
      <c r="BY322" s="1769"/>
      <c r="BZ322" s="820"/>
      <c r="CA322" s="820"/>
      <c r="CB322" s="820"/>
      <c r="CC322" s="820"/>
      <c r="CD322" s="820"/>
      <c r="CE322" s="820"/>
      <c r="CF322" s="820"/>
      <c r="CG322" s="820"/>
      <c r="CH322" s="820"/>
      <c r="CI322" s="820"/>
      <c r="CJ322" s="820"/>
      <c r="CK322" s="820"/>
      <c r="CL322" s="820"/>
      <c r="CM322" s="820"/>
      <c r="CN322" s="820"/>
      <c r="CO322" s="820"/>
      <c r="CP322" s="820"/>
      <c r="CQ322" s="1774"/>
      <c r="CR322" s="249"/>
      <c r="CS322" s="1767"/>
      <c r="CT322" s="1768"/>
      <c r="CU322" s="1769"/>
      <c r="CV322" s="1010"/>
      <c r="CW322" s="960"/>
      <c r="CX322" s="959"/>
      <c r="CY322" s="960"/>
      <c r="CZ322" s="959"/>
      <c r="DA322" s="1010"/>
      <c r="DB322" s="1010"/>
      <c r="DC322" s="1010"/>
      <c r="DD322" s="1010"/>
      <c r="DE322" s="1010"/>
      <c r="DF322" s="1010"/>
      <c r="DG322" s="1010"/>
      <c r="DH322" s="1010"/>
      <c r="DI322" s="1010"/>
      <c r="DJ322" s="1010"/>
      <c r="DK322" s="1010"/>
      <c r="DL322" s="1010"/>
      <c r="DM322" s="1010"/>
      <c r="DN322" s="1010"/>
      <c r="DO322" s="1010"/>
      <c r="DP322" s="1010"/>
      <c r="DQ322" s="1774"/>
      <c r="DR322" s="246"/>
      <c r="DS322" s="420"/>
      <c r="DT322" s="421"/>
      <c r="DU322" s="421"/>
      <c r="DV322" s="422"/>
    </row>
    <row r="323" spans="2:126" ht="48.75" customHeight="1" x14ac:dyDescent="0.25">
      <c r="B323" s="1293"/>
      <c r="C323" s="890"/>
      <c r="D323" s="893"/>
      <c r="E323" s="896"/>
      <c r="F323" s="896"/>
      <c r="G323" s="896"/>
      <c r="H323" s="918"/>
      <c r="I323" s="479"/>
      <c r="J323" s="904"/>
      <c r="K323" s="896"/>
      <c r="L323" s="908"/>
      <c r="M323" s="228"/>
      <c r="N323" s="911"/>
      <c r="O323" s="896"/>
      <c r="P323" s="896"/>
      <c r="Q323" s="896"/>
      <c r="R323" s="896"/>
      <c r="S323" s="908"/>
      <c r="T323" s="228"/>
      <c r="U323" s="440"/>
      <c r="V323" s="439"/>
      <c r="W323" s="439"/>
      <c r="X323" s="825"/>
      <c r="Y323" s="826"/>
      <c r="Z323" s="825"/>
      <c r="AA323" s="826"/>
      <c r="AB323" s="825"/>
      <c r="AC323" s="826"/>
      <c r="AD323" s="825"/>
      <c r="AE323" s="826"/>
      <c r="AF323" s="825"/>
      <c r="AG323" s="826"/>
      <c r="AH323" s="330">
        <f t="shared" si="1573"/>
        <v>0</v>
      </c>
      <c r="AI323" s="322"/>
      <c r="AJ323" s="323"/>
      <c r="AK323" s="827"/>
      <c r="AL323" s="828"/>
      <c r="AM323" s="829"/>
      <c r="AN323" s="830"/>
      <c r="AO323" s="827"/>
      <c r="AP323" s="828"/>
      <c r="AQ323" s="444"/>
      <c r="AR323" s="432"/>
      <c r="AS323" s="450"/>
      <c r="AT323" s="451"/>
      <c r="AU323" s="452"/>
      <c r="AV323" s="230"/>
      <c r="AW323" s="866"/>
      <c r="AX323" s="869"/>
      <c r="AY323" s="872"/>
      <c r="AZ323" s="869"/>
      <c r="BA323" s="875"/>
      <c r="BB323" s="878"/>
      <c r="BD323" s="235"/>
      <c r="BE323" s="317">
        <v>0.4</v>
      </c>
      <c r="BF323" s="240" t="str">
        <f t="shared" ref="BF323" si="1596">IF(ISERROR(IF(S320="R.INHERENTE
2","R. INHERENTE",(IF(BA320="R.RESIDUAL
2","R. RESIDUAL"," ")))),"",(IF(S320="R.INHERENTE
2","R. INHERENTE",(IF(BA320="R.RESIDUAL
2","R. RESIDUAL"," ")))))</f>
        <v xml:space="preserve"> </v>
      </c>
      <c r="BG323" s="237" t="str">
        <f t="shared" ref="BG323" si="1597">IF(ISERROR(IF(S320="R.INHERENTE
7","R. INHERENTE",(IF(BA320="R.RESIDUAL
7","R. RESIDUAL"," ")))),"",(IF(S320="R.INHERENTE
7","R. INHERENTE",(IF(BA320="R.RESIDUAL
7","R. RESIDUAL"," ")))))</f>
        <v xml:space="preserve"> </v>
      </c>
      <c r="BH323" s="237" t="str">
        <f t="shared" ref="BH323" si="1598">IF(ISERROR(IF(S320="R.INHERENTE
12","R. INHERENTE",(IF(BA320="R.RESIDUAL
12","R. RESIDUAL"," ")))),"",(IF(S320="R.INHERENTE
12","R. INHERENTE",(IF(BA320="R.RESIDUAL
12","R. RESIDUAL"," ")))))</f>
        <v xml:space="preserve"> </v>
      </c>
      <c r="BI323" s="238" t="str">
        <f t="shared" ref="BI323" si="1599">IF(ISERROR(IF(S320="R.INHERENTE
17","R. INHERENTE",(IF(BA320="R.RESIDUAL
17","R. RESIDUAL"," ")))),"",(IF(S320="R.INHERENTE
17","R. INHERENTE",(IF(BA320="R.RESIDUAL
17","R. RESIDUAL"," ")))))</f>
        <v xml:space="preserve"> </v>
      </c>
      <c r="BJ323" s="239" t="str">
        <f t="shared" ref="BJ323" si="1600">IF(ISERROR(IF(S320="R.INHERENTE
22","R. INHERENTE",(IF(BA320="R.RESIDUAL
22","R. RESIDUAL"," ")))),"",(IF(S320="R.INHERENTE
22","R. INHERENTE",(IF(BA320="R.RESIDUAL
22","R. RESIDUAL"," ")))))</f>
        <v xml:space="preserve"> </v>
      </c>
      <c r="BK323" s="234"/>
      <c r="BL323" s="848"/>
      <c r="BM323" s="882"/>
      <c r="BN323" s="882"/>
      <c r="BO323" s="882"/>
      <c r="BP323" s="851"/>
      <c r="BQ323" s="845"/>
      <c r="BR323" s="314"/>
      <c r="BS323" s="921"/>
      <c r="BT323" s="882"/>
      <c r="BU323" s="924"/>
      <c r="BV323" s="229"/>
      <c r="BW323" s="1767"/>
      <c r="BX323" s="1768"/>
      <c r="BY323" s="1769"/>
      <c r="BZ323" s="820"/>
      <c r="CA323" s="820"/>
      <c r="CB323" s="820"/>
      <c r="CC323" s="820"/>
      <c r="CD323" s="820"/>
      <c r="CE323" s="820"/>
      <c r="CF323" s="820"/>
      <c r="CG323" s="820"/>
      <c r="CH323" s="820"/>
      <c r="CI323" s="820"/>
      <c r="CJ323" s="820"/>
      <c r="CK323" s="820"/>
      <c r="CL323" s="820"/>
      <c r="CM323" s="820"/>
      <c r="CN323" s="820"/>
      <c r="CO323" s="820"/>
      <c r="CP323" s="820"/>
      <c r="CQ323" s="1774"/>
      <c r="CR323" s="249"/>
      <c r="CS323" s="1767"/>
      <c r="CT323" s="1768"/>
      <c r="CU323" s="1769"/>
      <c r="CV323" s="1010"/>
      <c r="CW323" s="960"/>
      <c r="CX323" s="959"/>
      <c r="CY323" s="960"/>
      <c r="CZ323" s="959"/>
      <c r="DA323" s="1010"/>
      <c r="DB323" s="1010"/>
      <c r="DC323" s="1010"/>
      <c r="DD323" s="1010"/>
      <c r="DE323" s="1010"/>
      <c r="DF323" s="1010"/>
      <c r="DG323" s="1010"/>
      <c r="DH323" s="1010"/>
      <c r="DI323" s="1010"/>
      <c r="DJ323" s="1010"/>
      <c r="DK323" s="1010"/>
      <c r="DL323" s="1010"/>
      <c r="DM323" s="1010"/>
      <c r="DN323" s="1010"/>
      <c r="DO323" s="1010"/>
      <c r="DP323" s="1010"/>
      <c r="DQ323" s="1774"/>
      <c r="DR323" s="246"/>
      <c r="DS323" s="420"/>
      <c r="DT323" s="421"/>
      <c r="DU323" s="421"/>
      <c r="DV323" s="422"/>
    </row>
    <row r="324" spans="2:126" ht="48.75" customHeight="1" thickBot="1" x14ac:dyDescent="0.3">
      <c r="B324" s="1294"/>
      <c r="C324" s="891"/>
      <c r="D324" s="894"/>
      <c r="E324" s="897"/>
      <c r="F324" s="897"/>
      <c r="G324" s="897"/>
      <c r="H324" s="919"/>
      <c r="I324" s="480"/>
      <c r="J324" s="905"/>
      <c r="K324" s="897"/>
      <c r="L324" s="909"/>
      <c r="M324" s="228"/>
      <c r="N324" s="912"/>
      <c r="O324" s="897"/>
      <c r="P324" s="897"/>
      <c r="Q324" s="897"/>
      <c r="R324" s="897"/>
      <c r="S324" s="909"/>
      <c r="T324" s="228"/>
      <c r="U324" s="441"/>
      <c r="V324" s="442"/>
      <c r="W324" s="442"/>
      <c r="X324" s="831"/>
      <c r="Y324" s="832"/>
      <c r="Z324" s="831"/>
      <c r="AA324" s="832"/>
      <c r="AB324" s="831"/>
      <c r="AC324" s="832"/>
      <c r="AD324" s="831"/>
      <c r="AE324" s="832"/>
      <c r="AF324" s="831"/>
      <c r="AG324" s="832"/>
      <c r="AH324" s="331">
        <f t="shared" si="1573"/>
        <v>0</v>
      </c>
      <c r="AI324" s="324"/>
      <c r="AJ324" s="325"/>
      <c r="AK324" s="885"/>
      <c r="AL324" s="886"/>
      <c r="AM324" s="887"/>
      <c r="AN324" s="888"/>
      <c r="AO324" s="885"/>
      <c r="AP324" s="886"/>
      <c r="AQ324" s="445"/>
      <c r="AR324" s="472"/>
      <c r="AS324" s="453"/>
      <c r="AT324" s="454"/>
      <c r="AU324" s="455"/>
      <c r="AV324" s="230"/>
      <c r="AW324" s="867"/>
      <c r="AX324" s="870"/>
      <c r="AY324" s="873"/>
      <c r="AZ324" s="870"/>
      <c r="BA324" s="876"/>
      <c r="BB324" s="879"/>
      <c r="BD324" s="235"/>
      <c r="BE324" s="318">
        <v>0.2</v>
      </c>
      <c r="BF324" s="241" t="str">
        <f t="shared" ref="BF324" si="1601">IF(ISERROR(IF(S320="R.INHERENTE
1","R. INHERENTE",(IF(BA320="R.RESIDUAL
1","R. RESIDUAL"," ")))),"",(IF(S320="R.INHERENTE
1","R. INHERENTE",(IF(BA320="R.RESIDUAL
1","R. RESIDUAL"," ")))))</f>
        <v xml:space="preserve"> </v>
      </c>
      <c r="BG324" s="242" t="str">
        <f t="shared" ref="BG324" si="1602">IF(ISERROR(IF(S320="R.INHERENTE
6","R. INHERENTE",(IF(BA320="R.RESIDUAL
6","R. RESIDUAL"," ")))),"",(IF(S320="R.INHERENTE
6","R. INHERENTE",(IF(BA320="R.RESIDUAL
6","R. RESIDUAL"," ")))))</f>
        <v xml:space="preserve"> </v>
      </c>
      <c r="BH324" s="243" t="str">
        <f t="shared" ref="BH324" si="1603">IF(ISERROR(IF(S320="R.INHERENTE
11","R. INHERENTE",(IF(BA320="R.RESIDUAL
11","R. RESIDUAL"," ")))),"",(IF(S320="R.INHERENTE
11","R. INHERENTE",(IF(BA320="R.RESIDUAL
11","R. RESIDUAL"," ")))))</f>
        <v xml:space="preserve"> </v>
      </c>
      <c r="BI324" s="244" t="str">
        <f t="shared" ref="BI324" si="1604">IF(ISERROR(IF(S320="R.INHERENTE
16","R. INHERENTE",(IF(BA320="R.RESIDUAL
16","R. RESIDUAL"," ")))),"",(IF(S320="R.INHERENTE
16","R. INHERENTE",(IF(BA320="R.RESIDUAL
16","R. RESIDUAL"," ")))))</f>
        <v xml:space="preserve"> </v>
      </c>
      <c r="BJ324" s="245" t="str">
        <f t="shared" ref="BJ324" si="1605">IF(ISERROR(IF(S320="R.INHERENTE
21","R. INHERENTE",(IF(BA320="R.RESIDUAL
21","R. RESIDUAL"," ")))),"",(IF(S320="R.INHERENTE
21","R. INHERENTE",(IF(BA320="R.RESIDUAL
21","R. RESIDUAL"," ")))))</f>
        <v xml:space="preserve"> </v>
      </c>
      <c r="BK324" s="234"/>
      <c r="BL324" s="849"/>
      <c r="BM324" s="883"/>
      <c r="BN324" s="883"/>
      <c r="BO324" s="883"/>
      <c r="BP324" s="852"/>
      <c r="BQ324" s="846"/>
      <c r="BR324" s="314"/>
      <c r="BS324" s="922"/>
      <c r="BT324" s="883"/>
      <c r="BU324" s="925"/>
      <c r="BV324" s="229"/>
      <c r="BW324" s="1770"/>
      <c r="BX324" s="1771"/>
      <c r="BY324" s="1772"/>
      <c r="BZ324" s="834"/>
      <c r="CA324" s="834"/>
      <c r="CB324" s="834"/>
      <c r="CC324" s="834"/>
      <c r="CD324" s="834"/>
      <c r="CE324" s="834"/>
      <c r="CF324" s="834"/>
      <c r="CG324" s="834"/>
      <c r="CH324" s="834"/>
      <c r="CI324" s="834"/>
      <c r="CJ324" s="834"/>
      <c r="CK324" s="834"/>
      <c r="CL324" s="834"/>
      <c r="CM324" s="834"/>
      <c r="CN324" s="834"/>
      <c r="CO324" s="834"/>
      <c r="CP324" s="834"/>
      <c r="CQ324" s="1775"/>
      <c r="CR324" s="249"/>
      <c r="CS324" s="1770"/>
      <c r="CT324" s="1771"/>
      <c r="CU324" s="1772"/>
      <c r="CV324" s="1783"/>
      <c r="CW324" s="1784"/>
      <c r="CX324" s="1785"/>
      <c r="CY324" s="1784"/>
      <c r="CZ324" s="1785"/>
      <c r="DA324" s="1783"/>
      <c r="DB324" s="1783"/>
      <c r="DC324" s="1783"/>
      <c r="DD324" s="1783"/>
      <c r="DE324" s="1783"/>
      <c r="DF324" s="1783"/>
      <c r="DG324" s="1783"/>
      <c r="DH324" s="1783"/>
      <c r="DI324" s="1783"/>
      <c r="DJ324" s="1783"/>
      <c r="DK324" s="1783"/>
      <c r="DL324" s="1783"/>
      <c r="DM324" s="1783"/>
      <c r="DN324" s="1783"/>
      <c r="DO324" s="1783"/>
      <c r="DP324" s="1783"/>
      <c r="DQ324" s="1775"/>
      <c r="DR324" s="246"/>
      <c r="DS324" s="423"/>
      <c r="DT324" s="424"/>
      <c r="DU324" s="424"/>
      <c r="DV324" s="425"/>
    </row>
    <row r="325" spans="2:126" ht="18" customHeight="1" thickBot="1" x14ac:dyDescent="0.3">
      <c r="BF325" s="328">
        <v>0.2</v>
      </c>
      <c r="BG325" s="329">
        <v>0.4</v>
      </c>
      <c r="BH325" s="329">
        <v>0.60000000000000009</v>
      </c>
      <c r="BI325" s="329">
        <v>0.8</v>
      </c>
      <c r="BJ325" s="329">
        <v>1</v>
      </c>
    </row>
    <row r="326" spans="2:126" ht="48.75" customHeight="1" x14ac:dyDescent="0.25">
      <c r="B326" s="1292" t="s">
        <v>1842</v>
      </c>
      <c r="C326" s="889">
        <v>54</v>
      </c>
      <c r="D326" s="892" t="s">
        <v>953</v>
      </c>
      <c r="E326" s="895" t="s">
        <v>973</v>
      </c>
      <c r="F326" s="898" t="s">
        <v>983</v>
      </c>
      <c r="G326" s="899" t="s">
        <v>1065</v>
      </c>
      <c r="H326" s="917" t="s">
        <v>1696</v>
      </c>
      <c r="I326" s="478" t="s">
        <v>1697</v>
      </c>
      <c r="J326" s="903" t="str">
        <f>IF(G326="","",(CONCATENATE("Posibilidad de afectación ",G326," ",H326," ",I326," ",I327," ",I328," ",I329," ",I330)))</f>
        <v xml:space="preserve">Posibilidad de afectación económica y reputacional por uso inadecuado de la tecnología biomédica, debido a la falta de capacitación del personal sobre el manejo de equipos     </v>
      </c>
      <c r="K326" s="906" t="s">
        <v>804</v>
      </c>
      <c r="L326" s="907" t="s">
        <v>773</v>
      </c>
      <c r="M326" s="228"/>
      <c r="N326" s="910" t="s">
        <v>611</v>
      </c>
      <c r="O326" s="913">
        <f>IF(ISERROR(VLOOKUP($N326,Listas!$E$20:$F$24,2,FALSE)),"",(VLOOKUP($N326,Listas!$E$20:$F$24,2,FALSE)))</f>
        <v>0.6</v>
      </c>
      <c r="P326" s="914" t="str">
        <f>IF(ISERROR(VLOOKUP($O326,Listas!$E$3:$F$7,2,FALSE)),"",(VLOOKUP($O326,Listas!$E$3:$F$7,2,FALSE)))</f>
        <v>MEDIA</v>
      </c>
      <c r="Q326" s="915" t="s">
        <v>572</v>
      </c>
      <c r="R326" s="914">
        <f>IF(ISERROR(VLOOKUP($Q326,Listas!$E$28:$F$35,2,FALSE)),"",(VLOOKUP($Q326,Listas!$E$28:$F$35,2,FALSE)))</f>
        <v>0.8</v>
      </c>
      <c r="S326" s="916" t="str">
        <f t="shared" ref="S326" si="1606">IF(O326="","",(CONCATENATE("R.INHERENTE
",(IF(AND($O326=0.2,$R326=0.2),1,(IF(AND($O326=0.2,$R326=0.4),6,(IF(AND($O326=0.2,$R326=0.6),11,(IF(AND($O326=0.2,$R326=0.8),16,(IF(AND($O326=0.2,$R326=1),21,(IF(AND($O326=0.4,$R326=0.2),2,(IF(AND($O326=0.4,$R326=0.4),7,(IF(AND($O326=0.4,$R326=0.6),12,(IF(AND($O326=0.4,$R326=0.8),17,(IF(AND($O326=0.4,$R326=1),22,(IF(AND($O326=0.6,$R326=0.2),3,(IF(AND($O326=0.6,$R326=0.4),8,(IF(AND($O326=0.6,$R326=0.6),13,(IF(AND($O326=0.6,$R326=0.8),18,(IF(AND($O326=0.6,$R326=1),23,(IF(AND($O326=0.8,$R326=0.2),4,(IF(AND($O326=0.8,$R326=0.4),9,(IF(AND($O326=0.8,$R326=0.6),14,(IF(AND($O326=0.8,$R326=0.8),19,(IF(AND($O326=0.8,$R326=1),24,(IF(AND($O326=1,$R326=0.2),5,(IF(AND($O326=1,$R326=0.4),10,(IF(AND($O326=1,$R326=0.6),15,(IF(AND($O326=1,$R326=0.8),20,(IF(AND($O326=1,$R326=1),25,"")))))))))))))))))))))))))))))))))))))))))))))))))))))</f>
        <v>R.INHERENTE
18</v>
      </c>
      <c r="T326" s="228">
        <f>+VLOOKUP($S326,Listas!$D$112:$E$136,2,FALSE)</f>
        <v>18</v>
      </c>
      <c r="U326" s="476" t="s">
        <v>1698</v>
      </c>
      <c r="V326" s="437" t="s">
        <v>702</v>
      </c>
      <c r="W326" s="437"/>
      <c r="X326" s="859">
        <v>25</v>
      </c>
      <c r="Y326" s="860"/>
      <c r="Z326" s="859"/>
      <c r="AA326" s="860"/>
      <c r="AB326" s="859"/>
      <c r="AC326" s="860"/>
      <c r="AD326" s="859"/>
      <c r="AE326" s="860"/>
      <c r="AF326" s="859">
        <v>15</v>
      </c>
      <c r="AG326" s="860"/>
      <c r="AH326" s="348">
        <f t="shared" ref="AH326:AH330" si="1607">X326+Z326+AB326+AD326+AF326</f>
        <v>40</v>
      </c>
      <c r="AI326" s="326">
        <v>0.36</v>
      </c>
      <c r="AJ326" s="327"/>
      <c r="AK326" s="861" t="s">
        <v>189</v>
      </c>
      <c r="AL326" s="862"/>
      <c r="AM326" s="863" t="s">
        <v>563</v>
      </c>
      <c r="AN326" s="864"/>
      <c r="AO326" s="861" t="s">
        <v>189</v>
      </c>
      <c r="AP326" s="862"/>
      <c r="AQ326" s="443" t="s">
        <v>1700</v>
      </c>
      <c r="AR326" s="431" t="s">
        <v>587</v>
      </c>
      <c r="AS326" s="486" t="s">
        <v>1702</v>
      </c>
      <c r="AT326" s="448" t="s">
        <v>1659</v>
      </c>
      <c r="AU326" s="482" t="s">
        <v>1628</v>
      </c>
      <c r="AV326" s="248">
        <f t="shared" ref="AV326" si="1608">+(IF(AND($AW326&gt;0,$AW326&lt;=0.2),0.2,(IF(AND($AW326&gt;0.2,$AW326&lt;=0.4),0.4,(IF(AND($AW326&gt;0.4,$AW326&lt;=0.6),0.6,(IF(AND($AW326&gt;0.6,$AW326&lt;=0.8),0.8,(IF($AW326&gt;0.8,1,""))))))))))</f>
        <v>0.4</v>
      </c>
      <c r="AW326" s="865">
        <f t="shared" ref="AW326" si="1609">+MIN(AI326:AI330)</f>
        <v>0.216</v>
      </c>
      <c r="AX326" s="868" t="str">
        <f t="shared" ref="AX326" si="1610">+(IF($AV326=0.2,"MUY BAJA",(IF($AV326=0.4,"BAJA",(IF($AV326=0.6,"MEDIA",(IF($AV326=0.8,"ALTA",(IF($AV326=1,"MUY ALTA",""))))))))))</f>
        <v>BAJA</v>
      </c>
      <c r="AY326" s="871">
        <f t="shared" ref="AY326" si="1611">+MIN(AJ326:AJ330)</f>
        <v>0.8</v>
      </c>
      <c r="AZ326" s="868" t="str">
        <f t="shared" ref="AZ326" si="1612">+(IF($BC326=0.2,"MUY BAJA",(IF($BC326=0.4,"BAJA",(IF($BC326=0.6,"MEDIA",(IF($BC326=0.8,"ALTA",(IF($BC326=1,"MUY ALTA",""))))))))))</f>
        <v>ALTA</v>
      </c>
      <c r="BA326" s="874" t="str">
        <f t="shared" ref="BA326" si="1613">IF($AV326="","",(CONCATENATE("R.RESIDUAL
",(IF(AND($AV326=0.2,$BC326=0.2),1,(IF(AND($AV326=0.2,$BC326=0.4),6,(IF(AND($AV326=0.2,$BC326=0.6),11,(IF(AND($AV326=0.2,$BC326=0.8),16,(IF(AND($AV326=0.2,$BC326=1),21,(IF(AND($AV326=0.4,$BC326=0.2),2,(IF(AND($AV326=0.4,$BC326=0.4),7,(IF(AND($AV326=0.4,$BC326=0.6),12,(IF(AND($AV326=0.4,$BC326=0.8),17,(IF(AND($AV326=0.4,$BC326=1),22,(IF(AND($AV326=0.6,$BC326=0.2),3,(IF(AND($AV326=0.6,$BC326=0.4),8,(IF(AND($AV326=0.6,$BC326=0.6),13,(IF(AND($AV326=0.6,$BC326=0.8),18,(IF(AND($AV326=0.6,$BC326=1),23,(IF(AND($AV326=0.8,$BC326=0.2),4,(IF(AND($AV326=0.8,$BC326=0.4),9,(IF(AND($AV326=0.8,$BC326=0.6),14,(IF(AND($AV326=0.8,$BC326=0.8),19,(IF(AND($AV326=0.8,$BC326=1),24,(IF(AND($AV326=1,$BC326=0.2),5,(IF(AND($AV326=1,$BC326=0.4),10,(IF(AND($AV326=1,$BC326=0.6),15,(IF(AND($AV326=1,$BC326=0.8),20,(IF(AND($AV326=1,$BC326=1),25,"")))))))))))))))))))))))))))))))))))))))))))))))))))))</f>
        <v>R.RESIDUAL
17</v>
      </c>
      <c r="BB326" s="877" t="s">
        <v>703</v>
      </c>
      <c r="BC326" s="248">
        <f t="shared" ref="BC326" si="1614">+(IF(AND($AY326&gt;0,$AY326&lt;=0.2),0.2,(IF(AND($AY326&gt;0.2,$AY326&lt;=0.4),0.4,(IF(AND($AY326&gt;0.4,$AY326&lt;=0.6),0.6,(IF(AND($AY326&gt;0.6,$AY326&lt;=0.8),0.8,(IF($AY326&gt;0.8,1,""))))))))))</f>
        <v>0.8</v>
      </c>
      <c r="BD326" s="230">
        <f>+VLOOKUP($BA326,Listas!$F$112:$G$136,2,FALSE)</f>
        <v>17</v>
      </c>
      <c r="BE326" s="317">
        <v>1</v>
      </c>
      <c r="BF326" s="231" t="str">
        <f t="shared" ref="BF326" si="1615">IF(ISERROR(IF(S326="R.INHERENTE
5","R. INHERENTE",(IF(BA326="R.RESIDUAL
5","R. RESIDUAL"," ")))),"",(IF(S326="R.INHERENTE
5","R. INHERENTE",(IF(BA326="R.RESIDUAL
5","R. RESIDUAL"," ")))))</f>
        <v xml:space="preserve"> </v>
      </c>
      <c r="BG326" s="232" t="str">
        <f t="shared" ref="BG326" si="1616">IF(ISERROR(IF(S326="R.INHERENTE
10","R. INHERENTE",(IF(BA326="R.RESIDUAL
10","R. RESIDUAL"," ")))),"",(IF(S326="R.INHERENTE
10","R. INHERENTE",(IF(BA326="R.RESIDUAL
10","R. RESIDUAL"," ")))))</f>
        <v xml:space="preserve"> </v>
      </c>
      <c r="BH326" s="232" t="str">
        <f t="shared" ref="BH326" si="1617">IF(ISERROR(IF(S326="R.INHERENTE
15","R. INHERENTE",(IF(BA326="R.RESIDUAL
15","R. RESIDUAL"," ")))),"",(IF(S326="R.INHERENTE
15","R. INHERENTE",(IF(BA326="R.RESIDUAL
15","R. RESIDUAL"," ")))))</f>
        <v xml:space="preserve"> </v>
      </c>
      <c r="BI326" s="232" t="str">
        <f t="shared" ref="BI326" si="1618">IF(ISERROR(IF(S326="R.INHERENTE
20","R. INHERENTE",(IF(BA326="R.RESIDUAL
20","R. RESIDUAL"," ")))),"",(IF(S326="R.INHERENTE
20","R. INHERENTE",(IF(BA326="R.RESIDUAL
20","R. RESIDUAL"," ")))))</f>
        <v xml:space="preserve"> </v>
      </c>
      <c r="BJ326" s="233" t="str">
        <f t="shared" ref="BJ326" si="1619">IF(ISERROR(IF(S326="R.INHERENTE
25","R. INHERENTE",(IF(BA326="R.RESIDUAL
25","R. RESIDUAL"," ")))),"",(IF(S326="R.INHERENTE
25","R. INHERENTE",(IF(BA326="R.RESIDUAL
25","R. RESIDUAL"," ")))))</f>
        <v xml:space="preserve"> </v>
      </c>
      <c r="BK326" s="234"/>
      <c r="BL326" s="847" t="s">
        <v>1704</v>
      </c>
      <c r="BM326" s="850" t="s">
        <v>1659</v>
      </c>
      <c r="BN326" s="881">
        <v>45046</v>
      </c>
      <c r="BO326" s="881">
        <v>45290</v>
      </c>
      <c r="BP326" s="884" t="s">
        <v>587</v>
      </c>
      <c r="BQ326" s="844" t="s">
        <v>648</v>
      </c>
      <c r="BR326" s="314"/>
      <c r="BS326" s="920" t="s">
        <v>1694</v>
      </c>
      <c r="BT326" s="850" t="s">
        <v>1659</v>
      </c>
      <c r="BU326" s="923" t="s">
        <v>1695</v>
      </c>
      <c r="BV326" s="229"/>
      <c r="BW326" s="1764" t="s">
        <v>2325</v>
      </c>
      <c r="BX326" s="1765" t="s">
        <v>2326</v>
      </c>
      <c r="BY326" s="1766" t="s">
        <v>2327</v>
      </c>
      <c r="BZ326" s="833"/>
      <c r="CA326" s="833" t="s">
        <v>189</v>
      </c>
      <c r="CB326" s="833" t="s">
        <v>189</v>
      </c>
      <c r="CC326" s="833" t="s">
        <v>189</v>
      </c>
      <c r="CD326" s="833"/>
      <c r="CE326" s="833" t="s">
        <v>189</v>
      </c>
      <c r="CF326" s="833" t="s">
        <v>189</v>
      </c>
      <c r="CG326" s="833" t="s">
        <v>189</v>
      </c>
      <c r="CH326" s="833"/>
      <c r="CI326" s="833" t="s">
        <v>39</v>
      </c>
      <c r="CJ326" s="833" t="s">
        <v>39</v>
      </c>
      <c r="CK326" s="833" t="s">
        <v>39</v>
      </c>
      <c r="CL326" s="833"/>
      <c r="CM326" s="833" t="s">
        <v>189</v>
      </c>
      <c r="CN326" s="833" t="s">
        <v>189</v>
      </c>
      <c r="CO326" s="833" t="s">
        <v>189</v>
      </c>
      <c r="CP326" s="833"/>
      <c r="CQ326" s="1773" t="s">
        <v>2328</v>
      </c>
      <c r="CR326" s="249"/>
      <c r="CS326" s="1764" t="s">
        <v>2325</v>
      </c>
      <c r="CT326" s="1765" t="s">
        <v>2326</v>
      </c>
      <c r="CU326" s="1766" t="s">
        <v>2327</v>
      </c>
      <c r="CV326" s="1780"/>
      <c r="CW326" s="1781" t="s">
        <v>39</v>
      </c>
      <c r="CX326" s="1782"/>
      <c r="CY326" s="1781"/>
      <c r="CZ326" s="1782"/>
      <c r="DA326" s="1780" t="s">
        <v>189</v>
      </c>
      <c r="DB326" s="1780" t="s">
        <v>189</v>
      </c>
      <c r="DC326" s="1780" t="s">
        <v>189</v>
      </c>
      <c r="DD326" s="1780"/>
      <c r="DE326" s="1780" t="s">
        <v>189</v>
      </c>
      <c r="DF326" s="1780" t="s">
        <v>189</v>
      </c>
      <c r="DG326" s="1780" t="s">
        <v>189</v>
      </c>
      <c r="DH326" s="1780"/>
      <c r="DI326" s="1780" t="s">
        <v>39</v>
      </c>
      <c r="DJ326" s="1780" t="s">
        <v>39</v>
      </c>
      <c r="DK326" s="1780" t="s">
        <v>39</v>
      </c>
      <c r="DL326" s="1780"/>
      <c r="DM326" s="1780" t="s">
        <v>189</v>
      </c>
      <c r="DN326" s="1780" t="s">
        <v>189</v>
      </c>
      <c r="DO326" s="1780" t="s">
        <v>189</v>
      </c>
      <c r="DP326" s="1780"/>
      <c r="DQ326" s="1773" t="s">
        <v>2334</v>
      </c>
      <c r="DR326" s="246"/>
      <c r="DS326" s="417"/>
      <c r="DT326" s="418"/>
      <c r="DU326" s="418"/>
      <c r="DV326" s="419"/>
    </row>
    <row r="327" spans="2:126" ht="48.75" customHeight="1" x14ac:dyDescent="0.25">
      <c r="B327" s="1293"/>
      <c r="C327" s="890"/>
      <c r="D327" s="893"/>
      <c r="E327" s="896"/>
      <c r="F327" s="896"/>
      <c r="G327" s="896"/>
      <c r="H327" s="918"/>
      <c r="I327" s="479"/>
      <c r="J327" s="904"/>
      <c r="K327" s="896"/>
      <c r="L327" s="908"/>
      <c r="M327" s="228"/>
      <c r="N327" s="911"/>
      <c r="O327" s="896"/>
      <c r="P327" s="896"/>
      <c r="Q327" s="896"/>
      <c r="R327" s="896"/>
      <c r="S327" s="908"/>
      <c r="T327" s="228"/>
      <c r="U327" s="477" t="s">
        <v>1699</v>
      </c>
      <c r="V327" s="439" t="s">
        <v>702</v>
      </c>
      <c r="W327" s="439"/>
      <c r="X327" s="825">
        <v>25</v>
      </c>
      <c r="Y327" s="826"/>
      <c r="Z327" s="825"/>
      <c r="AA327" s="826"/>
      <c r="AB327" s="825"/>
      <c r="AC327" s="826"/>
      <c r="AD327" s="825"/>
      <c r="AE327" s="826"/>
      <c r="AF327" s="825">
        <v>15</v>
      </c>
      <c r="AG327" s="826"/>
      <c r="AH327" s="330">
        <f t="shared" si="1607"/>
        <v>40</v>
      </c>
      <c r="AI327" s="322">
        <v>0.216</v>
      </c>
      <c r="AJ327" s="323"/>
      <c r="AK327" s="827" t="s">
        <v>189</v>
      </c>
      <c r="AL327" s="828"/>
      <c r="AM327" s="829" t="s">
        <v>563</v>
      </c>
      <c r="AN327" s="830"/>
      <c r="AO327" s="827" t="s">
        <v>189</v>
      </c>
      <c r="AP327" s="828"/>
      <c r="AQ327" s="444" t="s">
        <v>1701</v>
      </c>
      <c r="AR327" s="432" t="s">
        <v>587</v>
      </c>
      <c r="AS327" s="483" t="s">
        <v>1703</v>
      </c>
      <c r="AT327" s="451" t="s">
        <v>1659</v>
      </c>
      <c r="AU327" s="484" t="s">
        <v>1628</v>
      </c>
      <c r="AV327" s="230"/>
      <c r="AW327" s="866"/>
      <c r="AX327" s="869"/>
      <c r="AY327" s="872"/>
      <c r="AZ327" s="869"/>
      <c r="BA327" s="875"/>
      <c r="BB327" s="878"/>
      <c r="BD327" s="235"/>
      <c r="BE327" s="317">
        <v>0.8</v>
      </c>
      <c r="BF327" s="236" t="str">
        <f t="shared" ref="BF327" si="1620">IF(ISERROR(IF(S326="R.INHERENTE
4","R. INHERENTE",(IF(BA326="R.RESIDUAL
4","R. RESIDUAL"," ")))),"",(IF(S326="R.INHERENTE
4","R. INHERENTE",(IF(BA326="R.RESIDUAL
4","R. RESIDUAL"," ")))))</f>
        <v xml:space="preserve"> </v>
      </c>
      <c r="BG327" s="237" t="str">
        <f t="shared" ref="BG327" si="1621">IF(ISERROR(IF(S326="R.INHERENTE
9","R. INHERENTE",(IF(BA326="R.RESIDUAL
9","R. RESIDUAL"," ")))),"",(IF(S326="R.INHERENTE
9","R. INHERENTE",(IF(BA326="R.RESIDUAL
9","R. RESIDUAL"," ")))))</f>
        <v xml:space="preserve"> </v>
      </c>
      <c r="BH327" s="238" t="str">
        <f t="shared" ref="BH327" si="1622">IF(ISERROR(IF(S326="R.INHERENTE
14","R. INHERENTE",(IF(BA326="R.RESIDUAL
14","R. RESIDUAL"," ")))),"",(IF(S326="R.INHERENTE
14","R. INHERENTE",(IF(BA326="R.RESIDUAL
14","R. RESIDUAL"," ")))))</f>
        <v xml:space="preserve"> </v>
      </c>
      <c r="BI327" s="238" t="str">
        <f t="shared" ref="BI327" si="1623">IF(ISERROR(IF(S326="R.INHERENTE
19","R. INHERENTE",(IF(BA326="R.RESIDUAL
19","R. RESIDUAL"," ")))),"",(IF(S326="R.INHERENTE
19","R. INHERENTE",(IF(BA326="R.RESIDUAL
19","R. RESIDUAL"," ")))))</f>
        <v xml:space="preserve"> </v>
      </c>
      <c r="BJ327" s="239" t="str">
        <f t="shared" ref="BJ327" si="1624">IF(ISERROR(IF(S326="R.INHERENTE
24","R. INHERENTE",(IF(BA326="R.RESIDUAL
24","R. RESIDUAL"," ")))),"",(IF(S326="R.INHERENTE
24","R. INHERENTE",(IF(BA326="R.RESIDUAL
24","R. RESIDUAL"," ")))))</f>
        <v xml:space="preserve"> </v>
      </c>
      <c r="BK327" s="234"/>
      <c r="BL327" s="848"/>
      <c r="BM327" s="882"/>
      <c r="BN327" s="882"/>
      <c r="BO327" s="882"/>
      <c r="BP327" s="851"/>
      <c r="BQ327" s="845"/>
      <c r="BR327" s="314"/>
      <c r="BS327" s="921"/>
      <c r="BT327" s="882"/>
      <c r="BU327" s="924"/>
      <c r="BV327" s="229"/>
      <c r="BW327" s="1767"/>
      <c r="BX327" s="1768"/>
      <c r="BY327" s="1769"/>
      <c r="BZ327" s="820"/>
      <c r="CA327" s="820"/>
      <c r="CB327" s="820"/>
      <c r="CC327" s="820"/>
      <c r="CD327" s="820"/>
      <c r="CE327" s="820"/>
      <c r="CF327" s="820"/>
      <c r="CG327" s="820"/>
      <c r="CH327" s="820"/>
      <c r="CI327" s="820"/>
      <c r="CJ327" s="820"/>
      <c r="CK327" s="820"/>
      <c r="CL327" s="820"/>
      <c r="CM327" s="820"/>
      <c r="CN327" s="820"/>
      <c r="CO327" s="820"/>
      <c r="CP327" s="820"/>
      <c r="CQ327" s="1774"/>
      <c r="CR327" s="249"/>
      <c r="CS327" s="1767"/>
      <c r="CT327" s="1768"/>
      <c r="CU327" s="1769"/>
      <c r="CV327" s="1010"/>
      <c r="CW327" s="960"/>
      <c r="CX327" s="959"/>
      <c r="CY327" s="960"/>
      <c r="CZ327" s="959"/>
      <c r="DA327" s="1010"/>
      <c r="DB327" s="1010"/>
      <c r="DC327" s="1010"/>
      <c r="DD327" s="1010"/>
      <c r="DE327" s="1010"/>
      <c r="DF327" s="1010"/>
      <c r="DG327" s="1010"/>
      <c r="DH327" s="1010"/>
      <c r="DI327" s="1010"/>
      <c r="DJ327" s="1010"/>
      <c r="DK327" s="1010"/>
      <c r="DL327" s="1010"/>
      <c r="DM327" s="1010"/>
      <c r="DN327" s="1010"/>
      <c r="DO327" s="1010"/>
      <c r="DP327" s="1010"/>
      <c r="DQ327" s="1774"/>
      <c r="DR327" s="246"/>
      <c r="DS327" s="420"/>
      <c r="DT327" s="421"/>
      <c r="DU327" s="421"/>
      <c r="DV327" s="422"/>
    </row>
    <row r="328" spans="2:126" ht="48.75" customHeight="1" x14ac:dyDescent="0.25">
      <c r="B328" s="1293"/>
      <c r="C328" s="890"/>
      <c r="D328" s="893"/>
      <c r="E328" s="896"/>
      <c r="F328" s="896"/>
      <c r="G328" s="896"/>
      <c r="H328" s="918"/>
      <c r="I328" s="479"/>
      <c r="J328" s="904"/>
      <c r="K328" s="896"/>
      <c r="L328" s="908"/>
      <c r="M328" s="228"/>
      <c r="N328" s="911"/>
      <c r="O328" s="896"/>
      <c r="P328" s="896"/>
      <c r="Q328" s="896"/>
      <c r="R328" s="896"/>
      <c r="S328" s="908"/>
      <c r="T328" s="228"/>
      <c r="U328" s="438"/>
      <c r="V328" s="439"/>
      <c r="W328" s="439"/>
      <c r="X328" s="825"/>
      <c r="Y328" s="826"/>
      <c r="Z328" s="825"/>
      <c r="AA328" s="826"/>
      <c r="AB328" s="825"/>
      <c r="AC328" s="826"/>
      <c r="AD328" s="825"/>
      <c r="AE328" s="826"/>
      <c r="AF328" s="825"/>
      <c r="AG328" s="826"/>
      <c r="AH328" s="330">
        <f t="shared" si="1607"/>
        <v>0</v>
      </c>
      <c r="AI328" s="322"/>
      <c r="AJ328" s="323">
        <v>0.8</v>
      </c>
      <c r="AK328" s="827"/>
      <c r="AL328" s="828"/>
      <c r="AM328" s="829"/>
      <c r="AN328" s="830"/>
      <c r="AO328" s="827"/>
      <c r="AP328" s="828"/>
      <c r="AQ328" s="444"/>
      <c r="AR328" s="432"/>
      <c r="AS328" s="450"/>
      <c r="AT328" s="451"/>
      <c r="AU328" s="452"/>
      <c r="AV328" s="230"/>
      <c r="AW328" s="866"/>
      <c r="AX328" s="869"/>
      <c r="AY328" s="872"/>
      <c r="AZ328" s="869"/>
      <c r="BA328" s="875"/>
      <c r="BB328" s="878"/>
      <c r="BD328" s="235"/>
      <c r="BE328" s="317">
        <v>0.60000000000000009</v>
      </c>
      <c r="BF328" s="236" t="str">
        <f t="shared" ref="BF328" si="1625">IF(ISERROR(IF(S326="R.INHERENTE
3","R. INHERENTE",(IF(BA326="R.RESIDUAL
3","R. RESIDUAL"," ")))),"",(IF(S326="R.INHERENTE
3","R. INHERENTE",(IF(BA326="R.RESIDUAL
3","R. RESIDUAL"," ")))))</f>
        <v xml:space="preserve"> </v>
      </c>
      <c r="BG328" s="237" t="str">
        <f t="shared" ref="BG328" si="1626">IF(ISERROR(IF(S326="R.INHERENTE
8","R. INHERENTE",(IF(BA326="R.RESIDUAL
8","R. RESIDUAL"," ")))),"",(IF(S326="R.INHERENTE
8","R. INHERENTE",(IF(BA326="R.RESIDUAL
8","R. RESIDUAL"," ")))))</f>
        <v xml:space="preserve"> </v>
      </c>
      <c r="BH328" s="237" t="str">
        <f t="shared" ref="BH328" si="1627">IF(ISERROR(IF(S326="R.INHERENTE
13","R. INHERENTE",(IF(BA326="R.RESIDUAL
13","R. RESIDUAL"," ")))),"",(IF(S326="R.INHERENTE
13","R. INHERENTE",(IF(BA326="R.RESIDUAL
13","R. RESIDUAL"," ")))))</f>
        <v xml:space="preserve"> </v>
      </c>
      <c r="BI328" s="238" t="str">
        <f t="shared" ref="BI328" si="1628">IF(ISERROR(IF(S326="R.INHERENTE
18","R. INHERENTE",(IF(BA326="R.RESIDUAL
18","R. RESIDUAL"," ")))),"",(IF(S326="R.INHERENTE
18","R. INHERENTE",(IF(BA326="R.RESIDUAL
18","R. RESIDUAL"," ")))))</f>
        <v>R. INHERENTE</v>
      </c>
      <c r="BJ328" s="239" t="str">
        <f t="shared" ref="BJ328" si="1629">IF(ISERROR(IF(S326="R.INHERENTE
23","R. INHERENTE",(IF(BA326="R.RESIDUAL
23","R. RESIDUAL"," ")))),"",(IF(S326="R.INHERENTE
23","R. INHERENTE",(IF(BA326="R.RESIDUAL
23","R. RESIDUAL"," ")))))</f>
        <v xml:space="preserve"> </v>
      </c>
      <c r="BK328" s="234"/>
      <c r="BL328" s="848"/>
      <c r="BM328" s="882"/>
      <c r="BN328" s="882"/>
      <c r="BO328" s="882"/>
      <c r="BP328" s="851"/>
      <c r="BQ328" s="845"/>
      <c r="BR328" s="314"/>
      <c r="BS328" s="921"/>
      <c r="BT328" s="882"/>
      <c r="BU328" s="924"/>
      <c r="BV328" s="229"/>
      <c r="BW328" s="1767"/>
      <c r="BX328" s="1768"/>
      <c r="BY328" s="1769"/>
      <c r="BZ328" s="820"/>
      <c r="CA328" s="820"/>
      <c r="CB328" s="820"/>
      <c r="CC328" s="820"/>
      <c r="CD328" s="820"/>
      <c r="CE328" s="820"/>
      <c r="CF328" s="820"/>
      <c r="CG328" s="820"/>
      <c r="CH328" s="820"/>
      <c r="CI328" s="820"/>
      <c r="CJ328" s="820"/>
      <c r="CK328" s="820"/>
      <c r="CL328" s="820"/>
      <c r="CM328" s="820"/>
      <c r="CN328" s="820"/>
      <c r="CO328" s="820"/>
      <c r="CP328" s="820"/>
      <c r="CQ328" s="1774"/>
      <c r="CR328" s="249"/>
      <c r="CS328" s="1767"/>
      <c r="CT328" s="1768"/>
      <c r="CU328" s="1769"/>
      <c r="CV328" s="1010"/>
      <c r="CW328" s="960"/>
      <c r="CX328" s="959"/>
      <c r="CY328" s="960"/>
      <c r="CZ328" s="959"/>
      <c r="DA328" s="1010"/>
      <c r="DB328" s="1010"/>
      <c r="DC328" s="1010"/>
      <c r="DD328" s="1010"/>
      <c r="DE328" s="1010"/>
      <c r="DF328" s="1010"/>
      <c r="DG328" s="1010"/>
      <c r="DH328" s="1010"/>
      <c r="DI328" s="1010"/>
      <c r="DJ328" s="1010"/>
      <c r="DK328" s="1010"/>
      <c r="DL328" s="1010"/>
      <c r="DM328" s="1010"/>
      <c r="DN328" s="1010"/>
      <c r="DO328" s="1010"/>
      <c r="DP328" s="1010"/>
      <c r="DQ328" s="1774"/>
      <c r="DR328" s="246"/>
      <c r="DS328" s="420"/>
      <c r="DT328" s="421"/>
      <c r="DU328" s="421"/>
      <c r="DV328" s="422"/>
    </row>
    <row r="329" spans="2:126" ht="48.75" customHeight="1" x14ac:dyDescent="0.25">
      <c r="B329" s="1293"/>
      <c r="C329" s="890"/>
      <c r="D329" s="893"/>
      <c r="E329" s="896"/>
      <c r="F329" s="896"/>
      <c r="G329" s="896"/>
      <c r="H329" s="918"/>
      <c r="I329" s="479"/>
      <c r="J329" s="904"/>
      <c r="K329" s="896"/>
      <c r="L329" s="908"/>
      <c r="M329" s="228"/>
      <c r="N329" s="911"/>
      <c r="O329" s="896"/>
      <c r="P329" s="896"/>
      <c r="Q329" s="896"/>
      <c r="R329" s="896"/>
      <c r="S329" s="908"/>
      <c r="T329" s="228"/>
      <c r="U329" s="440"/>
      <c r="V329" s="439"/>
      <c r="W329" s="439"/>
      <c r="X329" s="825"/>
      <c r="Y329" s="826"/>
      <c r="Z329" s="825"/>
      <c r="AA329" s="826"/>
      <c r="AB329" s="825"/>
      <c r="AC329" s="826"/>
      <c r="AD329" s="825"/>
      <c r="AE329" s="826"/>
      <c r="AF329" s="825"/>
      <c r="AG329" s="826"/>
      <c r="AH329" s="330">
        <f t="shared" si="1607"/>
        <v>0</v>
      </c>
      <c r="AI329" s="322"/>
      <c r="AJ329" s="323"/>
      <c r="AK329" s="827"/>
      <c r="AL329" s="828"/>
      <c r="AM329" s="829"/>
      <c r="AN329" s="830"/>
      <c r="AO329" s="827"/>
      <c r="AP329" s="828"/>
      <c r="AQ329" s="444"/>
      <c r="AR329" s="432"/>
      <c r="AS329" s="450"/>
      <c r="AT329" s="451"/>
      <c r="AU329" s="452"/>
      <c r="AV329" s="230"/>
      <c r="AW329" s="866"/>
      <c r="AX329" s="869"/>
      <c r="AY329" s="872"/>
      <c r="AZ329" s="869"/>
      <c r="BA329" s="875"/>
      <c r="BB329" s="878"/>
      <c r="BD329" s="235"/>
      <c r="BE329" s="317">
        <v>0.4</v>
      </c>
      <c r="BF329" s="240" t="str">
        <f t="shared" ref="BF329" si="1630">IF(ISERROR(IF(S326="R.INHERENTE
2","R. INHERENTE",(IF(BA326="R.RESIDUAL
2","R. RESIDUAL"," ")))),"",(IF(S326="R.INHERENTE
2","R. INHERENTE",(IF(BA326="R.RESIDUAL
2","R. RESIDUAL"," ")))))</f>
        <v xml:space="preserve"> </v>
      </c>
      <c r="BG329" s="237" t="str">
        <f t="shared" ref="BG329" si="1631">IF(ISERROR(IF(S326="R.INHERENTE
7","R. INHERENTE",(IF(BA326="R.RESIDUAL
7","R. RESIDUAL"," ")))),"",(IF(S326="R.INHERENTE
7","R. INHERENTE",(IF(BA326="R.RESIDUAL
7","R. RESIDUAL"," ")))))</f>
        <v xml:space="preserve"> </v>
      </c>
      <c r="BH329" s="237" t="str">
        <f t="shared" ref="BH329" si="1632">IF(ISERROR(IF(S326="R.INHERENTE
12","R. INHERENTE",(IF(BA326="R.RESIDUAL
12","R. RESIDUAL"," ")))),"",(IF(S326="R.INHERENTE
12","R. INHERENTE",(IF(BA326="R.RESIDUAL
12","R. RESIDUAL"," ")))))</f>
        <v xml:space="preserve"> </v>
      </c>
      <c r="BI329" s="238" t="str">
        <f t="shared" ref="BI329" si="1633">IF(ISERROR(IF(S326="R.INHERENTE
17","R. INHERENTE",(IF(BA326="R.RESIDUAL
17","R. RESIDUAL"," ")))),"",(IF(S326="R.INHERENTE
17","R. INHERENTE",(IF(BA326="R.RESIDUAL
17","R. RESIDUAL"," ")))))</f>
        <v>R. RESIDUAL</v>
      </c>
      <c r="BJ329" s="239" t="str">
        <f t="shared" ref="BJ329" si="1634">IF(ISERROR(IF(S326="R.INHERENTE
22","R. INHERENTE",(IF(BA326="R.RESIDUAL
22","R. RESIDUAL"," ")))),"",(IF(S326="R.INHERENTE
22","R. INHERENTE",(IF(BA326="R.RESIDUAL
22","R. RESIDUAL"," ")))))</f>
        <v xml:space="preserve"> </v>
      </c>
      <c r="BK329" s="234"/>
      <c r="BL329" s="848"/>
      <c r="BM329" s="882"/>
      <c r="BN329" s="882"/>
      <c r="BO329" s="882"/>
      <c r="BP329" s="851"/>
      <c r="BQ329" s="845"/>
      <c r="BR329" s="314"/>
      <c r="BS329" s="921"/>
      <c r="BT329" s="882"/>
      <c r="BU329" s="924"/>
      <c r="BV329" s="229"/>
      <c r="BW329" s="1767"/>
      <c r="BX329" s="1768"/>
      <c r="BY329" s="1769"/>
      <c r="BZ329" s="820"/>
      <c r="CA329" s="820"/>
      <c r="CB329" s="820"/>
      <c r="CC329" s="820"/>
      <c r="CD329" s="820"/>
      <c r="CE329" s="820"/>
      <c r="CF329" s="820"/>
      <c r="CG329" s="820"/>
      <c r="CH329" s="820"/>
      <c r="CI329" s="820"/>
      <c r="CJ329" s="820"/>
      <c r="CK329" s="820"/>
      <c r="CL329" s="820"/>
      <c r="CM329" s="820"/>
      <c r="CN329" s="820"/>
      <c r="CO329" s="820"/>
      <c r="CP329" s="820"/>
      <c r="CQ329" s="1774"/>
      <c r="CR329" s="249"/>
      <c r="CS329" s="1767"/>
      <c r="CT329" s="1768"/>
      <c r="CU329" s="1769"/>
      <c r="CV329" s="1010"/>
      <c r="CW329" s="960"/>
      <c r="CX329" s="959"/>
      <c r="CY329" s="960"/>
      <c r="CZ329" s="959"/>
      <c r="DA329" s="1010"/>
      <c r="DB329" s="1010"/>
      <c r="DC329" s="1010"/>
      <c r="DD329" s="1010"/>
      <c r="DE329" s="1010"/>
      <c r="DF329" s="1010"/>
      <c r="DG329" s="1010"/>
      <c r="DH329" s="1010"/>
      <c r="DI329" s="1010"/>
      <c r="DJ329" s="1010"/>
      <c r="DK329" s="1010"/>
      <c r="DL329" s="1010"/>
      <c r="DM329" s="1010"/>
      <c r="DN329" s="1010"/>
      <c r="DO329" s="1010"/>
      <c r="DP329" s="1010"/>
      <c r="DQ329" s="1774"/>
      <c r="DR329" s="246"/>
      <c r="DS329" s="420"/>
      <c r="DT329" s="421"/>
      <c r="DU329" s="421"/>
      <c r="DV329" s="422"/>
    </row>
    <row r="330" spans="2:126" ht="48.75" customHeight="1" thickBot="1" x14ac:dyDescent="0.3">
      <c r="B330" s="1294"/>
      <c r="C330" s="891"/>
      <c r="D330" s="894"/>
      <c r="E330" s="897"/>
      <c r="F330" s="897"/>
      <c r="G330" s="897"/>
      <c r="H330" s="919"/>
      <c r="I330" s="480"/>
      <c r="J330" s="905"/>
      <c r="K330" s="897"/>
      <c r="L330" s="909"/>
      <c r="M330" s="228"/>
      <c r="N330" s="912"/>
      <c r="O330" s="897"/>
      <c r="P330" s="897"/>
      <c r="Q330" s="897"/>
      <c r="R330" s="897"/>
      <c r="S330" s="909"/>
      <c r="T330" s="228"/>
      <c r="U330" s="441"/>
      <c r="V330" s="442"/>
      <c r="W330" s="442"/>
      <c r="X330" s="831"/>
      <c r="Y330" s="832"/>
      <c r="Z330" s="831"/>
      <c r="AA330" s="832"/>
      <c r="AB330" s="831"/>
      <c r="AC330" s="832"/>
      <c r="AD330" s="831"/>
      <c r="AE330" s="832"/>
      <c r="AF330" s="831"/>
      <c r="AG330" s="832"/>
      <c r="AH330" s="331">
        <f t="shared" si="1607"/>
        <v>0</v>
      </c>
      <c r="AI330" s="324"/>
      <c r="AJ330" s="325"/>
      <c r="AK330" s="885"/>
      <c r="AL330" s="886"/>
      <c r="AM330" s="887"/>
      <c r="AN330" s="888"/>
      <c r="AO330" s="885"/>
      <c r="AP330" s="886"/>
      <c r="AQ330" s="445"/>
      <c r="AR330" s="472"/>
      <c r="AS330" s="453"/>
      <c r="AT330" s="454"/>
      <c r="AU330" s="455"/>
      <c r="AV330" s="230"/>
      <c r="AW330" s="867"/>
      <c r="AX330" s="870"/>
      <c r="AY330" s="873"/>
      <c r="AZ330" s="870"/>
      <c r="BA330" s="876"/>
      <c r="BB330" s="879"/>
      <c r="BD330" s="235"/>
      <c r="BE330" s="318">
        <v>0.2</v>
      </c>
      <c r="BF330" s="241" t="str">
        <f t="shared" ref="BF330" si="1635">IF(ISERROR(IF(S326="R.INHERENTE
1","R. INHERENTE",(IF(BA326="R.RESIDUAL
1","R. RESIDUAL"," ")))),"",(IF(S326="R.INHERENTE
1","R. INHERENTE",(IF(BA326="R.RESIDUAL
1","R. RESIDUAL"," ")))))</f>
        <v xml:space="preserve"> </v>
      </c>
      <c r="BG330" s="242" t="str">
        <f t="shared" ref="BG330" si="1636">IF(ISERROR(IF(S326="R.INHERENTE
6","R. INHERENTE",(IF(BA326="R.RESIDUAL
6","R. RESIDUAL"," ")))),"",(IF(S326="R.INHERENTE
6","R. INHERENTE",(IF(BA326="R.RESIDUAL
6","R. RESIDUAL"," ")))))</f>
        <v xml:space="preserve"> </v>
      </c>
      <c r="BH330" s="243" t="str">
        <f t="shared" ref="BH330" si="1637">IF(ISERROR(IF(S326="R.INHERENTE
11","R. INHERENTE",(IF(BA326="R.RESIDUAL
11","R. RESIDUAL"," ")))),"",(IF(S326="R.INHERENTE
11","R. INHERENTE",(IF(BA326="R.RESIDUAL
11","R. RESIDUAL"," ")))))</f>
        <v xml:space="preserve"> </v>
      </c>
      <c r="BI330" s="244" t="str">
        <f t="shared" ref="BI330" si="1638">IF(ISERROR(IF(S326="R.INHERENTE
16","R. INHERENTE",(IF(BA326="R.RESIDUAL
16","R. RESIDUAL"," ")))),"",(IF(S326="R.INHERENTE
16","R. INHERENTE",(IF(BA326="R.RESIDUAL
16","R. RESIDUAL"," ")))))</f>
        <v xml:space="preserve"> </v>
      </c>
      <c r="BJ330" s="245" t="str">
        <f t="shared" ref="BJ330" si="1639">IF(ISERROR(IF(S326="R.INHERENTE
21","R. INHERENTE",(IF(BA326="R.RESIDUAL
21","R. RESIDUAL"," ")))),"",(IF(S326="R.INHERENTE
21","R. INHERENTE",(IF(BA326="R.RESIDUAL
21","R. RESIDUAL"," ")))))</f>
        <v xml:space="preserve"> </v>
      </c>
      <c r="BK330" s="234"/>
      <c r="BL330" s="849"/>
      <c r="BM330" s="883"/>
      <c r="BN330" s="883"/>
      <c r="BO330" s="883"/>
      <c r="BP330" s="852"/>
      <c r="BQ330" s="846"/>
      <c r="BR330" s="314"/>
      <c r="BS330" s="922"/>
      <c r="BT330" s="883"/>
      <c r="BU330" s="925"/>
      <c r="BV330" s="229"/>
      <c r="BW330" s="1770"/>
      <c r="BX330" s="1771"/>
      <c r="BY330" s="1772"/>
      <c r="BZ330" s="834"/>
      <c r="CA330" s="834"/>
      <c r="CB330" s="834"/>
      <c r="CC330" s="834"/>
      <c r="CD330" s="834"/>
      <c r="CE330" s="834"/>
      <c r="CF330" s="834"/>
      <c r="CG330" s="834"/>
      <c r="CH330" s="834"/>
      <c r="CI330" s="834"/>
      <c r="CJ330" s="834"/>
      <c r="CK330" s="834"/>
      <c r="CL330" s="834"/>
      <c r="CM330" s="834"/>
      <c r="CN330" s="834"/>
      <c r="CO330" s="834"/>
      <c r="CP330" s="834"/>
      <c r="CQ330" s="1775"/>
      <c r="CR330" s="249"/>
      <c r="CS330" s="1770"/>
      <c r="CT330" s="1771"/>
      <c r="CU330" s="1772"/>
      <c r="CV330" s="1783"/>
      <c r="CW330" s="1784"/>
      <c r="CX330" s="1785"/>
      <c r="CY330" s="1784"/>
      <c r="CZ330" s="1785"/>
      <c r="DA330" s="1783"/>
      <c r="DB330" s="1783"/>
      <c r="DC330" s="1783"/>
      <c r="DD330" s="1783"/>
      <c r="DE330" s="1783"/>
      <c r="DF330" s="1783"/>
      <c r="DG330" s="1783"/>
      <c r="DH330" s="1783"/>
      <c r="DI330" s="1783"/>
      <c r="DJ330" s="1783"/>
      <c r="DK330" s="1783"/>
      <c r="DL330" s="1783"/>
      <c r="DM330" s="1783"/>
      <c r="DN330" s="1783"/>
      <c r="DO330" s="1783"/>
      <c r="DP330" s="1783"/>
      <c r="DQ330" s="1775"/>
      <c r="DR330" s="246"/>
      <c r="DS330" s="423"/>
      <c r="DT330" s="424"/>
      <c r="DU330" s="424"/>
      <c r="DV330" s="425"/>
    </row>
    <row r="331" spans="2:126" ht="18" customHeight="1" thickBot="1" x14ac:dyDescent="0.3">
      <c r="BF331" s="328">
        <v>0.2</v>
      </c>
      <c r="BG331" s="329">
        <v>0.4</v>
      </c>
      <c r="BH331" s="329">
        <v>0.60000000000000009</v>
      </c>
      <c r="BI331" s="329">
        <v>0.8</v>
      </c>
      <c r="BJ331" s="329">
        <v>1</v>
      </c>
    </row>
    <row r="332" spans="2:126" ht="48.75" customHeight="1" x14ac:dyDescent="0.25">
      <c r="B332" s="1292" t="s">
        <v>1842</v>
      </c>
      <c r="C332" s="889">
        <v>57</v>
      </c>
      <c r="D332" s="892" t="s">
        <v>954</v>
      </c>
      <c r="E332" s="895" t="s">
        <v>974</v>
      </c>
      <c r="F332" s="898" t="s">
        <v>982</v>
      </c>
      <c r="G332" s="899" t="s">
        <v>1064</v>
      </c>
      <c r="H332" s="917" t="s">
        <v>1705</v>
      </c>
      <c r="I332" s="478" t="s">
        <v>1706</v>
      </c>
      <c r="J332" s="903" t="str">
        <f>IF(G332="","",(CONCATENATE("Posibilidad de afectación ",G332," ",H332," ",I332," ",I333," ",I334," ",I335," ",I336)))</f>
        <v xml:space="preserve">Posibilidad de afectación reputacional y económica por multas y sanciones al remitir información contable inconsistente e inoportuna, debido a errores de transcripción de los registros a los formatos, la falta de adherencia al proceso de conciliación entre modulos, incumplimiento de los plazos de procesamiento de datos y/o fallas en el Sistema de Información Dinamica Gerencial. </v>
      </c>
      <c r="K332" s="906" t="s">
        <v>268</v>
      </c>
      <c r="L332" s="907" t="s">
        <v>770</v>
      </c>
      <c r="M332" s="228"/>
      <c r="N332" s="910" t="s">
        <v>612</v>
      </c>
      <c r="O332" s="913">
        <f>IF(ISERROR(VLOOKUP($N332,Listas!$E$20:$F$24,2,FALSE)),"",(VLOOKUP($N332,Listas!$E$20:$F$24,2,FALSE)))</f>
        <v>0.4</v>
      </c>
      <c r="P332" s="914" t="str">
        <f>IF(ISERROR(VLOOKUP($O332,Listas!$E$3:$F$7,2,FALSE)),"",(VLOOKUP($O332,Listas!$E$3:$F$7,2,FALSE)))</f>
        <v>BAJA</v>
      </c>
      <c r="Q332" s="915" t="s">
        <v>572</v>
      </c>
      <c r="R332" s="914">
        <f>IF(ISERROR(VLOOKUP($Q332,Listas!$E$28:$F$35,2,FALSE)),"",(VLOOKUP($Q332,Listas!$E$28:$F$35,2,FALSE)))</f>
        <v>0.8</v>
      </c>
      <c r="S332" s="916" t="str">
        <f t="shared" ref="S332" si="1640">IF(O332="","",(CONCATENATE("R.INHERENTE
",(IF(AND($O332=0.2,$R332=0.2),1,(IF(AND($O332=0.2,$R332=0.4),6,(IF(AND($O332=0.2,$R332=0.6),11,(IF(AND($O332=0.2,$R332=0.8),16,(IF(AND($O332=0.2,$R332=1),21,(IF(AND($O332=0.4,$R332=0.2),2,(IF(AND($O332=0.4,$R332=0.4),7,(IF(AND($O332=0.4,$R332=0.6),12,(IF(AND($O332=0.4,$R332=0.8),17,(IF(AND($O332=0.4,$R332=1),22,(IF(AND($O332=0.6,$R332=0.2),3,(IF(AND($O332=0.6,$R332=0.4),8,(IF(AND($O332=0.6,$R332=0.6),13,(IF(AND($O332=0.6,$R332=0.8),18,(IF(AND($O332=0.6,$R332=1),23,(IF(AND($O332=0.8,$R332=0.2),4,(IF(AND($O332=0.8,$R332=0.4),9,(IF(AND($O332=0.8,$R332=0.6),14,(IF(AND($O332=0.8,$R332=0.8),19,(IF(AND($O332=0.8,$R332=1),24,(IF(AND($O332=1,$R332=0.2),5,(IF(AND($O332=1,$R332=0.4),10,(IF(AND($O332=1,$R332=0.6),15,(IF(AND($O332=1,$R332=0.8),20,(IF(AND($O332=1,$R332=1),25,"")))))))))))))))))))))))))))))))))))))))))))))))))))))</f>
        <v>R.INHERENTE
17</v>
      </c>
      <c r="T332" s="228">
        <f>+VLOOKUP($S332,Listas!$D$112:$E$136,2,FALSE)</f>
        <v>17</v>
      </c>
      <c r="U332" s="456" t="s">
        <v>1710</v>
      </c>
      <c r="V332" s="437" t="s">
        <v>702</v>
      </c>
      <c r="W332" s="437"/>
      <c r="X332" s="859">
        <v>25</v>
      </c>
      <c r="Y332" s="860"/>
      <c r="Z332" s="859"/>
      <c r="AA332" s="860"/>
      <c r="AB332" s="859"/>
      <c r="AC332" s="860"/>
      <c r="AD332" s="859"/>
      <c r="AE332" s="860"/>
      <c r="AF332" s="859">
        <v>15</v>
      </c>
      <c r="AG332" s="860"/>
      <c r="AH332" s="348">
        <f t="shared" ref="AH332:AH336" si="1641">X332+Z332+AB332+AD332+AF332</f>
        <v>40</v>
      </c>
      <c r="AI332" s="326">
        <v>0.24</v>
      </c>
      <c r="AJ332" s="327"/>
      <c r="AK332" s="861" t="s">
        <v>189</v>
      </c>
      <c r="AL332" s="862"/>
      <c r="AM332" s="863" t="s">
        <v>563</v>
      </c>
      <c r="AN332" s="864"/>
      <c r="AO332" s="861" t="s">
        <v>189</v>
      </c>
      <c r="AP332" s="862"/>
      <c r="AQ332" s="443" t="s">
        <v>1714</v>
      </c>
      <c r="AR332" s="431" t="s">
        <v>588</v>
      </c>
      <c r="AS332" s="487" t="s">
        <v>1718</v>
      </c>
      <c r="AT332" s="488" t="s">
        <v>1719</v>
      </c>
      <c r="AU332" s="489" t="s">
        <v>1720</v>
      </c>
      <c r="AV332" s="248">
        <f t="shared" ref="AV332" si="1642">+(IF(AND($AW332&gt;0,$AW332&lt;=0.2),0.2,(IF(AND($AW332&gt;0.2,$AW332&lt;=0.4),0.4,(IF(AND($AW332&gt;0.4,$AW332&lt;=0.6),0.6,(IF(AND($AW332&gt;0.6,$AW332&lt;=0.8),0.8,(IF($AW332&gt;0.8,1,""))))))))))</f>
        <v>0.2</v>
      </c>
      <c r="AW332" s="865">
        <f t="shared" ref="AW332" si="1643">+MIN(AI332:AI336)</f>
        <v>5.1999999999999998E-2</v>
      </c>
      <c r="AX332" s="868" t="str">
        <f t="shared" ref="AX332" si="1644">+(IF($AV332=0.2,"MUY BAJA",(IF($AV332=0.4,"BAJA",(IF($AV332=0.6,"MEDIA",(IF($AV332=0.8,"ALTA",(IF($AV332=1,"MUY ALTA",""))))))))))</f>
        <v>MUY BAJA</v>
      </c>
      <c r="AY332" s="871">
        <f t="shared" ref="AY332" si="1645">+MIN(AJ332:AJ336)</f>
        <v>0.8</v>
      </c>
      <c r="AZ332" s="868" t="str">
        <f t="shared" ref="AZ332" si="1646">+(IF($BC332=0.2,"MUY BAJA",(IF($BC332=0.4,"BAJA",(IF($BC332=0.6,"MEDIA",(IF($BC332=0.8,"ALTA",(IF($BC332=1,"MUY ALTA",""))))))))))</f>
        <v>ALTA</v>
      </c>
      <c r="BA332" s="874" t="str">
        <f t="shared" ref="BA332" si="1647">IF($AV332="","",(CONCATENATE("R.RESIDUAL
",(IF(AND($AV332=0.2,$BC332=0.2),1,(IF(AND($AV332=0.2,$BC332=0.4),6,(IF(AND($AV332=0.2,$BC332=0.6),11,(IF(AND($AV332=0.2,$BC332=0.8),16,(IF(AND($AV332=0.2,$BC332=1),21,(IF(AND($AV332=0.4,$BC332=0.2),2,(IF(AND($AV332=0.4,$BC332=0.4),7,(IF(AND($AV332=0.4,$BC332=0.6),12,(IF(AND($AV332=0.4,$BC332=0.8),17,(IF(AND($AV332=0.4,$BC332=1),22,(IF(AND($AV332=0.6,$BC332=0.2),3,(IF(AND($AV332=0.6,$BC332=0.4),8,(IF(AND($AV332=0.6,$BC332=0.6),13,(IF(AND($AV332=0.6,$BC332=0.8),18,(IF(AND($AV332=0.6,$BC332=1),23,(IF(AND($AV332=0.8,$BC332=0.2),4,(IF(AND($AV332=0.8,$BC332=0.4),9,(IF(AND($AV332=0.8,$BC332=0.6),14,(IF(AND($AV332=0.8,$BC332=0.8),19,(IF(AND($AV332=0.8,$BC332=1),24,(IF(AND($AV332=1,$BC332=0.2),5,(IF(AND($AV332=1,$BC332=0.4),10,(IF(AND($AV332=1,$BC332=0.6),15,(IF(AND($AV332=1,$BC332=0.8),20,(IF(AND($AV332=1,$BC332=1),25,"")))))))))))))))))))))))))))))))))))))))))))))))))))))</f>
        <v>R.RESIDUAL
16</v>
      </c>
      <c r="BB332" s="877" t="s">
        <v>703</v>
      </c>
      <c r="BC332" s="248">
        <f t="shared" ref="BC332" si="1648">+(IF(AND($AY332&gt;0,$AY332&lt;=0.2),0.2,(IF(AND($AY332&gt;0.2,$AY332&lt;=0.4),0.4,(IF(AND($AY332&gt;0.4,$AY332&lt;=0.6),0.6,(IF(AND($AY332&gt;0.6,$AY332&lt;=0.8),0.8,(IF($AY332&gt;0.8,1,""))))))))))</f>
        <v>0.8</v>
      </c>
      <c r="BD332" s="230">
        <f>+VLOOKUP($BA332,Listas!$F$112:$G$136,2,FALSE)</f>
        <v>16</v>
      </c>
      <c r="BE332" s="317">
        <v>1</v>
      </c>
      <c r="BF332" s="231" t="str">
        <f t="shared" ref="BF332" si="1649">IF(ISERROR(IF(S332="R.INHERENTE
5","R. INHERENTE",(IF(BA332="R.RESIDUAL
5","R. RESIDUAL"," ")))),"",(IF(S332="R.INHERENTE
5","R. INHERENTE",(IF(BA332="R.RESIDUAL
5","R. RESIDUAL"," ")))))</f>
        <v xml:space="preserve"> </v>
      </c>
      <c r="BG332" s="232" t="str">
        <f t="shared" ref="BG332" si="1650">IF(ISERROR(IF(S332="R.INHERENTE
10","R. INHERENTE",(IF(BA332="R.RESIDUAL
10","R. RESIDUAL"," ")))),"",(IF(S332="R.INHERENTE
10","R. INHERENTE",(IF(BA332="R.RESIDUAL
10","R. RESIDUAL"," ")))))</f>
        <v xml:space="preserve"> </v>
      </c>
      <c r="BH332" s="232" t="str">
        <f t="shared" ref="BH332" si="1651">IF(ISERROR(IF(S332="R.INHERENTE
15","R. INHERENTE",(IF(BA332="R.RESIDUAL
15","R. RESIDUAL"," ")))),"",(IF(S332="R.INHERENTE
15","R. INHERENTE",(IF(BA332="R.RESIDUAL
15","R. RESIDUAL"," ")))))</f>
        <v xml:space="preserve"> </v>
      </c>
      <c r="BI332" s="232" t="str">
        <f t="shared" ref="BI332" si="1652">IF(ISERROR(IF(S332="R.INHERENTE
20","R. INHERENTE",(IF(BA332="R.RESIDUAL
20","R. RESIDUAL"," ")))),"",(IF(S332="R.INHERENTE
20","R. INHERENTE",(IF(BA332="R.RESIDUAL
20","R. RESIDUAL"," ")))))</f>
        <v xml:space="preserve"> </v>
      </c>
      <c r="BJ332" s="233" t="str">
        <f t="shared" ref="BJ332" si="1653">IF(ISERROR(IF(S332="R.INHERENTE
25","R. INHERENTE",(IF(BA332="R.RESIDUAL
25","R. RESIDUAL"," ")))),"",(IF(S332="R.INHERENTE
25","R. INHERENTE",(IF(BA332="R.RESIDUAL
25","R. RESIDUAL"," ")))))</f>
        <v xml:space="preserve"> </v>
      </c>
      <c r="BK332" s="234"/>
      <c r="BL332" s="847" t="s">
        <v>1724</v>
      </c>
      <c r="BM332" s="850" t="s">
        <v>1725</v>
      </c>
      <c r="BN332" s="881">
        <v>45046</v>
      </c>
      <c r="BO332" s="881">
        <v>45290</v>
      </c>
      <c r="BP332" s="884" t="s">
        <v>1174</v>
      </c>
      <c r="BQ332" s="844" t="s">
        <v>648</v>
      </c>
      <c r="BR332" s="314"/>
      <c r="BS332" s="847" t="s">
        <v>1726</v>
      </c>
      <c r="BT332" s="850" t="s">
        <v>1719</v>
      </c>
      <c r="BU332" s="853" t="s">
        <v>1727</v>
      </c>
      <c r="BV332" s="229"/>
      <c r="BW332" s="1764" t="s">
        <v>2325</v>
      </c>
      <c r="BX332" s="1765" t="s">
        <v>2326</v>
      </c>
      <c r="BY332" s="1766" t="s">
        <v>2327</v>
      </c>
      <c r="BZ332" s="833"/>
      <c r="CA332" s="833" t="s">
        <v>189</v>
      </c>
      <c r="CB332" s="833" t="s">
        <v>189</v>
      </c>
      <c r="CC332" s="833" t="s">
        <v>189</v>
      </c>
      <c r="CD332" s="833"/>
      <c r="CE332" s="833" t="s">
        <v>189</v>
      </c>
      <c r="CF332" s="833" t="s">
        <v>189</v>
      </c>
      <c r="CG332" s="833" t="s">
        <v>189</v>
      </c>
      <c r="CH332" s="833"/>
      <c r="CI332" s="833" t="s">
        <v>39</v>
      </c>
      <c r="CJ332" s="833" t="s">
        <v>39</v>
      </c>
      <c r="CK332" s="833" t="s">
        <v>39</v>
      </c>
      <c r="CL332" s="833"/>
      <c r="CM332" s="833" t="s">
        <v>189</v>
      </c>
      <c r="CN332" s="833" t="s">
        <v>189</v>
      </c>
      <c r="CO332" s="833" t="s">
        <v>189</v>
      </c>
      <c r="CP332" s="833"/>
      <c r="CQ332" s="1773" t="s">
        <v>2328</v>
      </c>
      <c r="CR332" s="249"/>
      <c r="CS332" s="1764" t="s">
        <v>2325</v>
      </c>
      <c r="CT332" s="1765" t="s">
        <v>2326</v>
      </c>
      <c r="CU332" s="1766" t="s">
        <v>2327</v>
      </c>
      <c r="CV332" s="1780"/>
      <c r="CW332" s="1781" t="s">
        <v>39</v>
      </c>
      <c r="CX332" s="1782"/>
      <c r="CY332" s="1781"/>
      <c r="CZ332" s="1782"/>
      <c r="DA332" s="1780" t="s">
        <v>189</v>
      </c>
      <c r="DB332" s="1780" t="s">
        <v>189</v>
      </c>
      <c r="DC332" s="1780" t="s">
        <v>189</v>
      </c>
      <c r="DD332" s="1780"/>
      <c r="DE332" s="1780" t="s">
        <v>189</v>
      </c>
      <c r="DF332" s="1780" t="s">
        <v>189</v>
      </c>
      <c r="DG332" s="1780" t="s">
        <v>189</v>
      </c>
      <c r="DH332" s="1780"/>
      <c r="DI332" s="1780" t="s">
        <v>39</v>
      </c>
      <c r="DJ332" s="1780" t="s">
        <v>39</v>
      </c>
      <c r="DK332" s="1780" t="s">
        <v>39</v>
      </c>
      <c r="DL332" s="1780"/>
      <c r="DM332" s="1780" t="s">
        <v>189</v>
      </c>
      <c r="DN332" s="1780" t="s">
        <v>189</v>
      </c>
      <c r="DO332" s="1780" t="s">
        <v>189</v>
      </c>
      <c r="DP332" s="1780"/>
      <c r="DQ332" s="1773" t="s">
        <v>2334</v>
      </c>
      <c r="DR332" s="246"/>
      <c r="DS332" s="417"/>
      <c r="DT332" s="418"/>
      <c r="DU332" s="418"/>
      <c r="DV332" s="419"/>
    </row>
    <row r="333" spans="2:126" ht="48.75" customHeight="1" x14ac:dyDescent="0.25">
      <c r="B333" s="1293"/>
      <c r="C333" s="890"/>
      <c r="D333" s="893"/>
      <c r="E333" s="896"/>
      <c r="F333" s="896"/>
      <c r="G333" s="896"/>
      <c r="H333" s="918"/>
      <c r="I333" s="479" t="s">
        <v>1707</v>
      </c>
      <c r="J333" s="904"/>
      <c r="K333" s="896"/>
      <c r="L333" s="908"/>
      <c r="M333" s="228"/>
      <c r="N333" s="911"/>
      <c r="O333" s="896"/>
      <c r="P333" s="896"/>
      <c r="Q333" s="896"/>
      <c r="R333" s="896"/>
      <c r="S333" s="908"/>
      <c r="T333" s="228"/>
      <c r="U333" s="457" t="s">
        <v>1711</v>
      </c>
      <c r="V333" s="439" t="s">
        <v>702</v>
      </c>
      <c r="W333" s="439"/>
      <c r="X333" s="825">
        <v>25</v>
      </c>
      <c r="Y333" s="826"/>
      <c r="Z333" s="825"/>
      <c r="AA333" s="826"/>
      <c r="AB333" s="825"/>
      <c r="AC333" s="826"/>
      <c r="AD333" s="825"/>
      <c r="AE333" s="826"/>
      <c r="AF333" s="825">
        <v>15</v>
      </c>
      <c r="AG333" s="826"/>
      <c r="AH333" s="330">
        <f t="shared" si="1641"/>
        <v>40</v>
      </c>
      <c r="AI333" s="322">
        <v>0.14399999999999999</v>
      </c>
      <c r="AJ333" s="323"/>
      <c r="AK333" s="827" t="s">
        <v>39</v>
      </c>
      <c r="AL333" s="828"/>
      <c r="AM333" s="829" t="s">
        <v>563</v>
      </c>
      <c r="AN333" s="830"/>
      <c r="AO333" s="827" t="s">
        <v>39</v>
      </c>
      <c r="AP333" s="828"/>
      <c r="AQ333" s="444" t="s">
        <v>1715</v>
      </c>
      <c r="AR333" s="432" t="s">
        <v>587</v>
      </c>
      <c r="AS333" s="490" t="s">
        <v>1601</v>
      </c>
      <c r="AT333" s="491" t="s">
        <v>1721</v>
      </c>
      <c r="AU333" s="492" t="s">
        <v>1720</v>
      </c>
      <c r="AV333" s="230"/>
      <c r="AW333" s="866"/>
      <c r="AX333" s="869"/>
      <c r="AY333" s="872"/>
      <c r="AZ333" s="869"/>
      <c r="BA333" s="875"/>
      <c r="BB333" s="878"/>
      <c r="BD333" s="235"/>
      <c r="BE333" s="317">
        <v>0.8</v>
      </c>
      <c r="BF333" s="236" t="str">
        <f t="shared" ref="BF333" si="1654">IF(ISERROR(IF(S332="R.INHERENTE
4","R. INHERENTE",(IF(BA332="R.RESIDUAL
4","R. RESIDUAL"," ")))),"",(IF(S332="R.INHERENTE
4","R. INHERENTE",(IF(BA332="R.RESIDUAL
4","R. RESIDUAL"," ")))))</f>
        <v xml:space="preserve"> </v>
      </c>
      <c r="BG333" s="237" t="str">
        <f t="shared" ref="BG333" si="1655">IF(ISERROR(IF(S332="R.INHERENTE
9","R. INHERENTE",(IF(BA332="R.RESIDUAL
9","R. RESIDUAL"," ")))),"",(IF(S332="R.INHERENTE
9","R. INHERENTE",(IF(BA332="R.RESIDUAL
9","R. RESIDUAL"," ")))))</f>
        <v xml:space="preserve"> </v>
      </c>
      <c r="BH333" s="238" t="str">
        <f t="shared" ref="BH333" si="1656">IF(ISERROR(IF(S332="R.INHERENTE
14","R. INHERENTE",(IF(BA332="R.RESIDUAL
14","R. RESIDUAL"," ")))),"",(IF(S332="R.INHERENTE
14","R. INHERENTE",(IF(BA332="R.RESIDUAL
14","R. RESIDUAL"," ")))))</f>
        <v xml:space="preserve"> </v>
      </c>
      <c r="BI333" s="238" t="str">
        <f t="shared" ref="BI333" si="1657">IF(ISERROR(IF(S332="R.INHERENTE
19","R. INHERENTE",(IF(BA332="R.RESIDUAL
19","R. RESIDUAL"," ")))),"",(IF(S332="R.INHERENTE
19","R. INHERENTE",(IF(BA332="R.RESIDUAL
19","R. RESIDUAL"," ")))))</f>
        <v xml:space="preserve"> </v>
      </c>
      <c r="BJ333" s="239" t="str">
        <f t="shared" ref="BJ333" si="1658">IF(ISERROR(IF(S332="R.INHERENTE
24","R. INHERENTE",(IF(BA332="R.RESIDUAL
24","R. RESIDUAL"," ")))),"",(IF(S332="R.INHERENTE
24","R. INHERENTE",(IF(BA332="R.RESIDUAL
24","R. RESIDUAL"," ")))))</f>
        <v xml:space="preserve"> </v>
      </c>
      <c r="BK333" s="234"/>
      <c r="BL333" s="848"/>
      <c r="BM333" s="882"/>
      <c r="BN333" s="882"/>
      <c r="BO333" s="882"/>
      <c r="BP333" s="851"/>
      <c r="BQ333" s="845"/>
      <c r="BR333" s="314"/>
      <c r="BS333" s="848"/>
      <c r="BT333" s="851"/>
      <c r="BU333" s="854"/>
      <c r="BV333" s="229"/>
      <c r="BW333" s="1767"/>
      <c r="BX333" s="1768"/>
      <c r="BY333" s="1769"/>
      <c r="BZ333" s="820"/>
      <c r="CA333" s="820"/>
      <c r="CB333" s="820"/>
      <c r="CC333" s="820"/>
      <c r="CD333" s="820"/>
      <c r="CE333" s="820"/>
      <c r="CF333" s="820"/>
      <c r="CG333" s="820"/>
      <c r="CH333" s="820"/>
      <c r="CI333" s="820"/>
      <c r="CJ333" s="820"/>
      <c r="CK333" s="820"/>
      <c r="CL333" s="820"/>
      <c r="CM333" s="820"/>
      <c r="CN333" s="820"/>
      <c r="CO333" s="820"/>
      <c r="CP333" s="820"/>
      <c r="CQ333" s="1774"/>
      <c r="CR333" s="249"/>
      <c r="CS333" s="1767"/>
      <c r="CT333" s="1768"/>
      <c r="CU333" s="1769"/>
      <c r="CV333" s="1010"/>
      <c r="CW333" s="960"/>
      <c r="CX333" s="959"/>
      <c r="CY333" s="960"/>
      <c r="CZ333" s="959"/>
      <c r="DA333" s="1010"/>
      <c r="DB333" s="1010"/>
      <c r="DC333" s="1010"/>
      <c r="DD333" s="1010"/>
      <c r="DE333" s="1010"/>
      <c r="DF333" s="1010"/>
      <c r="DG333" s="1010"/>
      <c r="DH333" s="1010"/>
      <c r="DI333" s="1010"/>
      <c r="DJ333" s="1010"/>
      <c r="DK333" s="1010"/>
      <c r="DL333" s="1010"/>
      <c r="DM333" s="1010"/>
      <c r="DN333" s="1010"/>
      <c r="DO333" s="1010"/>
      <c r="DP333" s="1010"/>
      <c r="DQ333" s="1774"/>
      <c r="DR333" s="246"/>
      <c r="DS333" s="420"/>
      <c r="DT333" s="421"/>
      <c r="DU333" s="421"/>
      <c r="DV333" s="422"/>
    </row>
    <row r="334" spans="2:126" ht="48.75" customHeight="1" x14ac:dyDescent="0.25">
      <c r="B334" s="1293"/>
      <c r="C334" s="890"/>
      <c r="D334" s="893"/>
      <c r="E334" s="896"/>
      <c r="F334" s="896"/>
      <c r="G334" s="896"/>
      <c r="H334" s="918"/>
      <c r="I334" s="479" t="s">
        <v>1708</v>
      </c>
      <c r="J334" s="904"/>
      <c r="K334" s="896"/>
      <c r="L334" s="908"/>
      <c r="M334" s="228"/>
      <c r="N334" s="911"/>
      <c r="O334" s="896"/>
      <c r="P334" s="896"/>
      <c r="Q334" s="896"/>
      <c r="R334" s="896"/>
      <c r="S334" s="908"/>
      <c r="T334" s="228"/>
      <c r="U334" s="457" t="s">
        <v>1712</v>
      </c>
      <c r="V334" s="439" t="s">
        <v>702</v>
      </c>
      <c r="W334" s="439"/>
      <c r="X334" s="825">
        <v>25</v>
      </c>
      <c r="Y334" s="826"/>
      <c r="Z334" s="825"/>
      <c r="AA334" s="826"/>
      <c r="AB334" s="825"/>
      <c r="AC334" s="826"/>
      <c r="AD334" s="825"/>
      <c r="AE334" s="826"/>
      <c r="AF334" s="825">
        <v>15</v>
      </c>
      <c r="AG334" s="826"/>
      <c r="AH334" s="330">
        <f t="shared" si="1641"/>
        <v>40</v>
      </c>
      <c r="AI334" s="322">
        <v>8.5999999999999993E-2</v>
      </c>
      <c r="AJ334" s="323"/>
      <c r="AK334" s="827" t="s">
        <v>189</v>
      </c>
      <c r="AL334" s="828"/>
      <c r="AM334" s="829" t="s">
        <v>563</v>
      </c>
      <c r="AN334" s="830"/>
      <c r="AO334" s="827" t="s">
        <v>189</v>
      </c>
      <c r="AP334" s="828"/>
      <c r="AQ334" s="444" t="s">
        <v>1716</v>
      </c>
      <c r="AR334" s="432" t="s">
        <v>587</v>
      </c>
      <c r="AS334" s="490" t="s">
        <v>1722</v>
      </c>
      <c r="AT334" s="491" t="s">
        <v>1719</v>
      </c>
      <c r="AU334" s="492" t="s">
        <v>1720</v>
      </c>
      <c r="AV334" s="230"/>
      <c r="AW334" s="866"/>
      <c r="AX334" s="869"/>
      <c r="AY334" s="872"/>
      <c r="AZ334" s="869"/>
      <c r="BA334" s="875"/>
      <c r="BB334" s="878"/>
      <c r="BD334" s="235"/>
      <c r="BE334" s="317">
        <v>0.60000000000000009</v>
      </c>
      <c r="BF334" s="236" t="str">
        <f t="shared" ref="BF334" si="1659">IF(ISERROR(IF(S332="R.INHERENTE
3","R. INHERENTE",(IF(BA332="R.RESIDUAL
3","R. RESIDUAL"," ")))),"",(IF(S332="R.INHERENTE
3","R. INHERENTE",(IF(BA332="R.RESIDUAL
3","R. RESIDUAL"," ")))))</f>
        <v xml:space="preserve"> </v>
      </c>
      <c r="BG334" s="237" t="str">
        <f t="shared" ref="BG334" si="1660">IF(ISERROR(IF(S332="R.INHERENTE
8","R. INHERENTE",(IF(BA332="R.RESIDUAL
8","R. RESIDUAL"," ")))),"",(IF(S332="R.INHERENTE
8","R. INHERENTE",(IF(BA332="R.RESIDUAL
8","R. RESIDUAL"," ")))))</f>
        <v xml:space="preserve"> </v>
      </c>
      <c r="BH334" s="237" t="str">
        <f t="shared" ref="BH334" si="1661">IF(ISERROR(IF(S332="R.INHERENTE
13","R. INHERENTE",(IF(BA332="R.RESIDUAL
13","R. RESIDUAL"," ")))),"",(IF(S332="R.INHERENTE
13","R. INHERENTE",(IF(BA332="R.RESIDUAL
13","R. RESIDUAL"," ")))))</f>
        <v xml:space="preserve"> </v>
      </c>
      <c r="BI334" s="238" t="str">
        <f t="shared" ref="BI334" si="1662">IF(ISERROR(IF(S332="R.INHERENTE
18","R. INHERENTE",(IF(BA332="R.RESIDUAL
18","R. RESIDUAL"," ")))),"",(IF(S332="R.INHERENTE
18","R. INHERENTE",(IF(BA332="R.RESIDUAL
18","R. RESIDUAL"," ")))))</f>
        <v xml:space="preserve"> </v>
      </c>
      <c r="BJ334" s="239" t="str">
        <f t="shared" ref="BJ334" si="1663">IF(ISERROR(IF(S332="R.INHERENTE
23","R. INHERENTE",(IF(BA332="R.RESIDUAL
23","R. RESIDUAL"," ")))),"",(IF(S332="R.INHERENTE
23","R. INHERENTE",(IF(BA332="R.RESIDUAL
23","R. RESIDUAL"," ")))))</f>
        <v xml:space="preserve"> </v>
      </c>
      <c r="BK334" s="234"/>
      <c r="BL334" s="848"/>
      <c r="BM334" s="882"/>
      <c r="BN334" s="882"/>
      <c r="BO334" s="882"/>
      <c r="BP334" s="851"/>
      <c r="BQ334" s="845"/>
      <c r="BR334" s="314"/>
      <c r="BS334" s="848"/>
      <c r="BT334" s="851"/>
      <c r="BU334" s="854"/>
      <c r="BV334" s="229"/>
      <c r="BW334" s="1767"/>
      <c r="BX334" s="1768"/>
      <c r="BY334" s="1769"/>
      <c r="BZ334" s="820"/>
      <c r="CA334" s="820"/>
      <c r="CB334" s="820"/>
      <c r="CC334" s="820"/>
      <c r="CD334" s="820"/>
      <c r="CE334" s="820"/>
      <c r="CF334" s="820"/>
      <c r="CG334" s="820"/>
      <c r="CH334" s="820"/>
      <c r="CI334" s="820"/>
      <c r="CJ334" s="820"/>
      <c r="CK334" s="820"/>
      <c r="CL334" s="820"/>
      <c r="CM334" s="820"/>
      <c r="CN334" s="820"/>
      <c r="CO334" s="820"/>
      <c r="CP334" s="820"/>
      <c r="CQ334" s="1774"/>
      <c r="CR334" s="249"/>
      <c r="CS334" s="1767"/>
      <c r="CT334" s="1768"/>
      <c r="CU334" s="1769"/>
      <c r="CV334" s="1010"/>
      <c r="CW334" s="960"/>
      <c r="CX334" s="959"/>
      <c r="CY334" s="960"/>
      <c r="CZ334" s="959"/>
      <c r="DA334" s="1010"/>
      <c r="DB334" s="1010"/>
      <c r="DC334" s="1010"/>
      <c r="DD334" s="1010"/>
      <c r="DE334" s="1010"/>
      <c r="DF334" s="1010"/>
      <c r="DG334" s="1010"/>
      <c r="DH334" s="1010"/>
      <c r="DI334" s="1010"/>
      <c r="DJ334" s="1010"/>
      <c r="DK334" s="1010"/>
      <c r="DL334" s="1010"/>
      <c r="DM334" s="1010"/>
      <c r="DN334" s="1010"/>
      <c r="DO334" s="1010"/>
      <c r="DP334" s="1010"/>
      <c r="DQ334" s="1774"/>
      <c r="DR334" s="246"/>
      <c r="DS334" s="420"/>
      <c r="DT334" s="421"/>
      <c r="DU334" s="421"/>
      <c r="DV334" s="422"/>
    </row>
    <row r="335" spans="2:126" ht="48.75" customHeight="1" x14ac:dyDescent="0.25">
      <c r="B335" s="1293"/>
      <c r="C335" s="890"/>
      <c r="D335" s="893"/>
      <c r="E335" s="896"/>
      <c r="F335" s="896"/>
      <c r="G335" s="896"/>
      <c r="H335" s="918"/>
      <c r="I335" s="479" t="s">
        <v>1709</v>
      </c>
      <c r="J335" s="904"/>
      <c r="K335" s="896"/>
      <c r="L335" s="908"/>
      <c r="M335" s="228"/>
      <c r="N335" s="911"/>
      <c r="O335" s="896"/>
      <c r="P335" s="896"/>
      <c r="Q335" s="896"/>
      <c r="R335" s="896"/>
      <c r="S335" s="908"/>
      <c r="T335" s="228"/>
      <c r="U335" s="457" t="s">
        <v>1713</v>
      </c>
      <c r="V335" s="439" t="s">
        <v>702</v>
      </c>
      <c r="W335" s="439"/>
      <c r="X335" s="825">
        <v>25</v>
      </c>
      <c r="Y335" s="826"/>
      <c r="Z335" s="825"/>
      <c r="AA335" s="826"/>
      <c r="AB335" s="825"/>
      <c r="AC335" s="826"/>
      <c r="AD335" s="825"/>
      <c r="AE335" s="826"/>
      <c r="AF335" s="825">
        <v>15</v>
      </c>
      <c r="AG335" s="826"/>
      <c r="AH335" s="330">
        <f t="shared" si="1641"/>
        <v>40</v>
      </c>
      <c r="AI335" s="322">
        <v>5.1999999999999998E-2</v>
      </c>
      <c r="AJ335" s="323"/>
      <c r="AK335" s="827" t="s">
        <v>189</v>
      </c>
      <c r="AL335" s="828"/>
      <c r="AM335" s="829" t="s">
        <v>563</v>
      </c>
      <c r="AN335" s="830"/>
      <c r="AO335" s="827" t="s">
        <v>189</v>
      </c>
      <c r="AP335" s="828"/>
      <c r="AQ335" s="444" t="s">
        <v>1717</v>
      </c>
      <c r="AR335" s="432" t="s">
        <v>588</v>
      </c>
      <c r="AS335" s="490" t="s">
        <v>1723</v>
      </c>
      <c r="AT335" s="491" t="s">
        <v>1719</v>
      </c>
      <c r="AU335" s="492" t="s">
        <v>1720</v>
      </c>
      <c r="AV335" s="230"/>
      <c r="AW335" s="866"/>
      <c r="AX335" s="869"/>
      <c r="AY335" s="872"/>
      <c r="AZ335" s="869"/>
      <c r="BA335" s="875"/>
      <c r="BB335" s="878"/>
      <c r="BD335" s="235"/>
      <c r="BE335" s="317">
        <v>0.4</v>
      </c>
      <c r="BF335" s="240" t="str">
        <f t="shared" ref="BF335" si="1664">IF(ISERROR(IF(S332="R.INHERENTE
2","R. INHERENTE",(IF(BA332="R.RESIDUAL
2","R. RESIDUAL"," ")))),"",(IF(S332="R.INHERENTE
2","R. INHERENTE",(IF(BA332="R.RESIDUAL
2","R. RESIDUAL"," ")))))</f>
        <v xml:space="preserve"> </v>
      </c>
      <c r="BG335" s="237" t="str">
        <f t="shared" ref="BG335" si="1665">IF(ISERROR(IF(S332="R.INHERENTE
7","R. INHERENTE",(IF(BA332="R.RESIDUAL
7","R. RESIDUAL"," ")))),"",(IF(S332="R.INHERENTE
7","R. INHERENTE",(IF(BA332="R.RESIDUAL
7","R. RESIDUAL"," ")))))</f>
        <v xml:space="preserve"> </v>
      </c>
      <c r="BH335" s="237" t="str">
        <f t="shared" ref="BH335" si="1666">IF(ISERROR(IF(S332="R.INHERENTE
12","R. INHERENTE",(IF(BA332="R.RESIDUAL
12","R. RESIDUAL"," ")))),"",(IF(S332="R.INHERENTE
12","R. INHERENTE",(IF(BA332="R.RESIDUAL
12","R. RESIDUAL"," ")))))</f>
        <v xml:space="preserve"> </v>
      </c>
      <c r="BI335" s="238" t="str">
        <f t="shared" ref="BI335" si="1667">IF(ISERROR(IF(S332="R.INHERENTE
17","R. INHERENTE",(IF(BA332="R.RESIDUAL
17","R. RESIDUAL"," ")))),"",(IF(S332="R.INHERENTE
17","R. INHERENTE",(IF(BA332="R.RESIDUAL
17","R. RESIDUAL"," ")))))</f>
        <v>R. INHERENTE</v>
      </c>
      <c r="BJ335" s="239" t="str">
        <f t="shared" ref="BJ335" si="1668">IF(ISERROR(IF(S332="R.INHERENTE
22","R. INHERENTE",(IF(BA332="R.RESIDUAL
22","R. RESIDUAL"," ")))),"",(IF(S332="R.INHERENTE
22","R. INHERENTE",(IF(BA332="R.RESIDUAL
22","R. RESIDUAL"," ")))))</f>
        <v xml:space="preserve"> </v>
      </c>
      <c r="BK335" s="234"/>
      <c r="BL335" s="848"/>
      <c r="BM335" s="882"/>
      <c r="BN335" s="882"/>
      <c r="BO335" s="882"/>
      <c r="BP335" s="851"/>
      <c r="BQ335" s="845"/>
      <c r="BR335" s="314"/>
      <c r="BS335" s="848"/>
      <c r="BT335" s="851"/>
      <c r="BU335" s="854"/>
      <c r="BV335" s="229"/>
      <c r="BW335" s="1767"/>
      <c r="BX335" s="1768"/>
      <c r="BY335" s="1769"/>
      <c r="BZ335" s="820"/>
      <c r="CA335" s="820"/>
      <c r="CB335" s="820"/>
      <c r="CC335" s="820"/>
      <c r="CD335" s="820"/>
      <c r="CE335" s="820"/>
      <c r="CF335" s="820"/>
      <c r="CG335" s="820"/>
      <c r="CH335" s="820"/>
      <c r="CI335" s="820"/>
      <c r="CJ335" s="820"/>
      <c r="CK335" s="820"/>
      <c r="CL335" s="820"/>
      <c r="CM335" s="820"/>
      <c r="CN335" s="820"/>
      <c r="CO335" s="820"/>
      <c r="CP335" s="820"/>
      <c r="CQ335" s="1774"/>
      <c r="CR335" s="249"/>
      <c r="CS335" s="1767"/>
      <c r="CT335" s="1768"/>
      <c r="CU335" s="1769"/>
      <c r="CV335" s="1010"/>
      <c r="CW335" s="960"/>
      <c r="CX335" s="959"/>
      <c r="CY335" s="960"/>
      <c r="CZ335" s="959"/>
      <c r="DA335" s="1010"/>
      <c r="DB335" s="1010"/>
      <c r="DC335" s="1010"/>
      <c r="DD335" s="1010"/>
      <c r="DE335" s="1010"/>
      <c r="DF335" s="1010"/>
      <c r="DG335" s="1010"/>
      <c r="DH335" s="1010"/>
      <c r="DI335" s="1010"/>
      <c r="DJ335" s="1010"/>
      <c r="DK335" s="1010"/>
      <c r="DL335" s="1010"/>
      <c r="DM335" s="1010"/>
      <c r="DN335" s="1010"/>
      <c r="DO335" s="1010"/>
      <c r="DP335" s="1010"/>
      <c r="DQ335" s="1774"/>
      <c r="DR335" s="246"/>
      <c r="DS335" s="420"/>
      <c r="DT335" s="421"/>
      <c r="DU335" s="421"/>
      <c r="DV335" s="422"/>
    </row>
    <row r="336" spans="2:126" ht="48.75" customHeight="1" thickBot="1" x14ac:dyDescent="0.3">
      <c r="B336" s="1294"/>
      <c r="C336" s="891"/>
      <c r="D336" s="894"/>
      <c r="E336" s="897"/>
      <c r="F336" s="897"/>
      <c r="G336" s="897"/>
      <c r="H336" s="919"/>
      <c r="I336" s="480"/>
      <c r="J336" s="905"/>
      <c r="K336" s="897"/>
      <c r="L336" s="909"/>
      <c r="M336" s="228"/>
      <c r="N336" s="912"/>
      <c r="O336" s="897"/>
      <c r="P336" s="897"/>
      <c r="Q336" s="897"/>
      <c r="R336" s="897"/>
      <c r="S336" s="909"/>
      <c r="T336" s="228"/>
      <c r="U336" s="441"/>
      <c r="V336" s="442"/>
      <c r="W336" s="442"/>
      <c r="X336" s="831"/>
      <c r="Y336" s="832"/>
      <c r="Z336" s="831"/>
      <c r="AA336" s="832"/>
      <c r="AB336" s="831"/>
      <c r="AC336" s="832"/>
      <c r="AD336" s="831"/>
      <c r="AE336" s="832"/>
      <c r="AF336" s="831"/>
      <c r="AG336" s="832"/>
      <c r="AH336" s="331">
        <f t="shared" si="1641"/>
        <v>0</v>
      </c>
      <c r="AI336" s="324"/>
      <c r="AJ336" s="325">
        <v>0.8</v>
      </c>
      <c r="AK336" s="885"/>
      <c r="AL336" s="886"/>
      <c r="AM336" s="887"/>
      <c r="AN336" s="888"/>
      <c r="AO336" s="885"/>
      <c r="AP336" s="886"/>
      <c r="AQ336" s="445"/>
      <c r="AR336" s="472"/>
      <c r="AS336" s="453"/>
      <c r="AT336" s="454"/>
      <c r="AU336" s="455"/>
      <c r="AV336" s="230"/>
      <c r="AW336" s="867"/>
      <c r="AX336" s="870"/>
      <c r="AY336" s="873"/>
      <c r="AZ336" s="870"/>
      <c r="BA336" s="876"/>
      <c r="BB336" s="879"/>
      <c r="BD336" s="235"/>
      <c r="BE336" s="318">
        <v>0.2</v>
      </c>
      <c r="BF336" s="241" t="str">
        <f t="shared" ref="BF336" si="1669">IF(ISERROR(IF(S332="R.INHERENTE
1","R. INHERENTE",(IF(BA332="R.RESIDUAL
1","R. RESIDUAL"," ")))),"",(IF(S332="R.INHERENTE
1","R. INHERENTE",(IF(BA332="R.RESIDUAL
1","R. RESIDUAL"," ")))))</f>
        <v xml:space="preserve"> </v>
      </c>
      <c r="BG336" s="242" t="str">
        <f t="shared" ref="BG336" si="1670">IF(ISERROR(IF(S332="R.INHERENTE
6","R. INHERENTE",(IF(BA332="R.RESIDUAL
6","R. RESIDUAL"," ")))),"",(IF(S332="R.INHERENTE
6","R. INHERENTE",(IF(BA332="R.RESIDUAL
6","R. RESIDUAL"," ")))))</f>
        <v xml:space="preserve"> </v>
      </c>
      <c r="BH336" s="243" t="str">
        <f t="shared" ref="BH336" si="1671">IF(ISERROR(IF(S332="R.INHERENTE
11","R. INHERENTE",(IF(BA332="R.RESIDUAL
11","R. RESIDUAL"," ")))),"",(IF(S332="R.INHERENTE
11","R. INHERENTE",(IF(BA332="R.RESIDUAL
11","R. RESIDUAL"," ")))))</f>
        <v xml:space="preserve"> </v>
      </c>
      <c r="BI336" s="244" t="str">
        <f t="shared" ref="BI336" si="1672">IF(ISERROR(IF(S332="R.INHERENTE
16","R. INHERENTE",(IF(BA332="R.RESIDUAL
16","R. RESIDUAL"," ")))),"",(IF(S332="R.INHERENTE
16","R. INHERENTE",(IF(BA332="R.RESIDUAL
16","R. RESIDUAL"," ")))))</f>
        <v>R. RESIDUAL</v>
      </c>
      <c r="BJ336" s="245" t="str">
        <f t="shared" ref="BJ336" si="1673">IF(ISERROR(IF(S332="R.INHERENTE
21","R. INHERENTE",(IF(BA332="R.RESIDUAL
21","R. RESIDUAL"," ")))),"",(IF(S332="R.INHERENTE
21","R. INHERENTE",(IF(BA332="R.RESIDUAL
21","R. RESIDUAL"," ")))))</f>
        <v xml:space="preserve"> </v>
      </c>
      <c r="BK336" s="234"/>
      <c r="BL336" s="849"/>
      <c r="BM336" s="883"/>
      <c r="BN336" s="883"/>
      <c r="BO336" s="883"/>
      <c r="BP336" s="852"/>
      <c r="BQ336" s="846"/>
      <c r="BR336" s="314"/>
      <c r="BS336" s="849"/>
      <c r="BT336" s="852"/>
      <c r="BU336" s="855"/>
      <c r="BV336" s="229"/>
      <c r="BW336" s="1770"/>
      <c r="BX336" s="1771"/>
      <c r="BY336" s="1772"/>
      <c r="BZ336" s="834"/>
      <c r="CA336" s="834"/>
      <c r="CB336" s="834"/>
      <c r="CC336" s="834"/>
      <c r="CD336" s="834"/>
      <c r="CE336" s="834"/>
      <c r="CF336" s="834"/>
      <c r="CG336" s="834"/>
      <c r="CH336" s="834"/>
      <c r="CI336" s="834"/>
      <c r="CJ336" s="834"/>
      <c r="CK336" s="834"/>
      <c r="CL336" s="834"/>
      <c r="CM336" s="834"/>
      <c r="CN336" s="834"/>
      <c r="CO336" s="834"/>
      <c r="CP336" s="834"/>
      <c r="CQ336" s="1775"/>
      <c r="CR336" s="249"/>
      <c r="CS336" s="1770"/>
      <c r="CT336" s="1771"/>
      <c r="CU336" s="1772"/>
      <c r="CV336" s="1783"/>
      <c r="CW336" s="1784"/>
      <c r="CX336" s="1785"/>
      <c r="CY336" s="1784"/>
      <c r="CZ336" s="1785"/>
      <c r="DA336" s="1783"/>
      <c r="DB336" s="1783"/>
      <c r="DC336" s="1783"/>
      <c r="DD336" s="1783"/>
      <c r="DE336" s="1783"/>
      <c r="DF336" s="1783"/>
      <c r="DG336" s="1783"/>
      <c r="DH336" s="1783"/>
      <c r="DI336" s="1783"/>
      <c r="DJ336" s="1783"/>
      <c r="DK336" s="1783"/>
      <c r="DL336" s="1783"/>
      <c r="DM336" s="1783"/>
      <c r="DN336" s="1783"/>
      <c r="DO336" s="1783"/>
      <c r="DP336" s="1783"/>
      <c r="DQ336" s="1775"/>
      <c r="DR336" s="246"/>
      <c r="DS336" s="423"/>
      <c r="DT336" s="424"/>
      <c r="DU336" s="424"/>
      <c r="DV336" s="425"/>
    </row>
    <row r="337" spans="2:126" ht="18" customHeight="1" thickBot="1" x14ac:dyDescent="0.3">
      <c r="BF337" s="328">
        <v>0.2</v>
      </c>
      <c r="BG337" s="329">
        <v>0.4</v>
      </c>
      <c r="BH337" s="329">
        <v>0.60000000000000009</v>
      </c>
      <c r="BI337" s="329">
        <v>0.8</v>
      </c>
      <c r="BJ337" s="329">
        <v>1</v>
      </c>
    </row>
    <row r="338" spans="2:126" ht="48.75" customHeight="1" x14ac:dyDescent="0.25">
      <c r="B338" s="1292" t="s">
        <v>1842</v>
      </c>
      <c r="C338" s="889">
        <v>58</v>
      </c>
      <c r="D338" s="892" t="s">
        <v>954</v>
      </c>
      <c r="E338" s="895" t="s">
        <v>974</v>
      </c>
      <c r="F338" s="898" t="s">
        <v>984</v>
      </c>
      <c r="G338" s="899" t="s">
        <v>1067</v>
      </c>
      <c r="H338" s="900" t="s">
        <v>1728</v>
      </c>
      <c r="I338" s="493" t="s">
        <v>1729</v>
      </c>
      <c r="J338" s="903" t="str">
        <f>IF(G338="","",(CONCATENATE("Posibilidad de afectación ",G338," ",H338," ",I338," ",I339," ",I340," ",I341," ",I342)))</f>
        <v xml:space="preserve">Posibilidad de afectación reputacional por sanciones disciplinarias al aplicar inadecuadamente el marco normativo contable que regula a las empresas que no cotizan en el mercado de valores y que no captan ni administran ahorro del público, debido al desconocimiento en cambios de norma    </v>
      </c>
      <c r="K338" s="906" t="s">
        <v>802</v>
      </c>
      <c r="L338" s="907" t="s">
        <v>770</v>
      </c>
      <c r="M338" s="228"/>
      <c r="N338" s="910" t="s">
        <v>613</v>
      </c>
      <c r="O338" s="913">
        <f>IF(ISERROR(VLOOKUP($N338,Listas!$E$20:$F$24,2,FALSE)),"",(VLOOKUP($N338,Listas!$E$20:$F$24,2,FALSE)))</f>
        <v>0.2</v>
      </c>
      <c r="P338" s="914" t="str">
        <f>IF(ISERROR(VLOOKUP($O338,Listas!$E$3:$F$7,2,FALSE)),"",(VLOOKUP($O338,Listas!$E$3:$F$7,2,FALSE)))</f>
        <v>MUY BAJA</v>
      </c>
      <c r="Q338" s="915" t="s">
        <v>571</v>
      </c>
      <c r="R338" s="914">
        <f>IF(ISERROR(VLOOKUP($Q338,Listas!$E$28:$F$35,2,FALSE)),"",(VLOOKUP($Q338,Listas!$E$28:$F$35,2,FALSE)))</f>
        <v>0.4</v>
      </c>
      <c r="S338" s="916" t="str">
        <f t="shared" ref="S338" si="1674">IF(O338="","",(CONCATENATE("R.INHERENTE
",(IF(AND($O338=0.2,$R338=0.2),1,(IF(AND($O338=0.2,$R338=0.4),6,(IF(AND($O338=0.2,$R338=0.6),11,(IF(AND($O338=0.2,$R338=0.8),16,(IF(AND($O338=0.2,$R338=1),21,(IF(AND($O338=0.4,$R338=0.2),2,(IF(AND($O338=0.4,$R338=0.4),7,(IF(AND($O338=0.4,$R338=0.6),12,(IF(AND($O338=0.4,$R338=0.8),17,(IF(AND($O338=0.4,$R338=1),22,(IF(AND($O338=0.6,$R338=0.2),3,(IF(AND($O338=0.6,$R338=0.4),8,(IF(AND($O338=0.6,$R338=0.6),13,(IF(AND($O338=0.6,$R338=0.8),18,(IF(AND($O338=0.6,$R338=1),23,(IF(AND($O338=0.8,$R338=0.2),4,(IF(AND($O338=0.8,$R338=0.4),9,(IF(AND($O338=0.8,$R338=0.6),14,(IF(AND($O338=0.8,$R338=0.8),19,(IF(AND($O338=0.8,$R338=1),24,(IF(AND($O338=1,$R338=0.2),5,(IF(AND($O338=1,$R338=0.4),10,(IF(AND($O338=1,$R338=0.6),15,(IF(AND($O338=1,$R338=0.8),20,(IF(AND($O338=1,$R338=1),25,"")))))))))))))))))))))))))))))))))))))))))))))))))))))</f>
        <v>R.INHERENTE
6</v>
      </c>
      <c r="T338" s="228">
        <f>+VLOOKUP($S338,Listas!$D$112:$E$136,2,FALSE)</f>
        <v>6</v>
      </c>
      <c r="U338" s="456" t="s">
        <v>1730</v>
      </c>
      <c r="V338" s="437" t="s">
        <v>702</v>
      </c>
      <c r="W338" s="437"/>
      <c r="X338" s="859">
        <v>25</v>
      </c>
      <c r="Y338" s="860"/>
      <c r="Z338" s="859"/>
      <c r="AA338" s="860"/>
      <c r="AB338" s="859"/>
      <c r="AC338" s="860"/>
      <c r="AD338" s="859"/>
      <c r="AE338" s="860"/>
      <c r="AF338" s="859">
        <v>15</v>
      </c>
      <c r="AG338" s="860"/>
      <c r="AH338" s="348">
        <f t="shared" ref="AH338:AH342" si="1675">X338+Z338+AB338+AD338+AF338</f>
        <v>40</v>
      </c>
      <c r="AI338" s="326">
        <v>0.12</v>
      </c>
      <c r="AJ338" s="327"/>
      <c r="AK338" s="861" t="s">
        <v>189</v>
      </c>
      <c r="AL338" s="862"/>
      <c r="AM338" s="863" t="s">
        <v>564</v>
      </c>
      <c r="AN338" s="864"/>
      <c r="AO338" s="861" t="s">
        <v>189</v>
      </c>
      <c r="AP338" s="862"/>
      <c r="AQ338" s="443" t="s">
        <v>1732</v>
      </c>
      <c r="AR338" s="431" t="s">
        <v>587</v>
      </c>
      <c r="AS338" s="487" t="s">
        <v>1736</v>
      </c>
      <c r="AT338" s="488" t="s">
        <v>1734</v>
      </c>
      <c r="AU338" s="489" t="s">
        <v>1720</v>
      </c>
      <c r="AV338" s="248">
        <f t="shared" ref="AV338" si="1676">+(IF(AND($AW338&gt;0,$AW338&lt;=0.2),0.2,(IF(AND($AW338&gt;0.2,$AW338&lt;=0.4),0.4,(IF(AND($AW338&gt;0.4,$AW338&lt;=0.6),0.6,(IF(AND($AW338&gt;0.6,$AW338&lt;=0.8),0.8,(IF($AW338&gt;0.8,1,""))))))))))</f>
        <v>0.2</v>
      </c>
      <c r="AW338" s="865">
        <f t="shared" ref="AW338" si="1677">+MIN(AI338:AI342)</f>
        <v>7.1999999999999995E-2</v>
      </c>
      <c r="AX338" s="868" t="str">
        <f t="shared" ref="AX338" si="1678">+(IF($AV338=0.2,"MUY BAJA",(IF($AV338=0.4,"BAJA",(IF($AV338=0.6,"MEDIA",(IF($AV338=0.8,"ALTA",(IF($AV338=1,"MUY ALTA",""))))))))))</f>
        <v>MUY BAJA</v>
      </c>
      <c r="AY338" s="871">
        <f t="shared" ref="AY338" si="1679">+MIN(AJ338:AJ342)</f>
        <v>0.4</v>
      </c>
      <c r="AZ338" s="868" t="str">
        <f t="shared" ref="AZ338" si="1680">+(IF($BC338=0.2,"MUY BAJA",(IF($BC338=0.4,"BAJA",(IF($BC338=0.6,"MEDIA",(IF($BC338=0.8,"ALTA",(IF($BC338=1,"MUY ALTA",""))))))))))</f>
        <v>BAJA</v>
      </c>
      <c r="BA338" s="874" t="str">
        <f t="shared" ref="BA338" si="1681">IF($AV338="","",(CONCATENATE("R.RESIDUAL
",(IF(AND($AV338=0.2,$BC338=0.2),1,(IF(AND($AV338=0.2,$BC338=0.4),6,(IF(AND($AV338=0.2,$BC338=0.6),11,(IF(AND($AV338=0.2,$BC338=0.8),16,(IF(AND($AV338=0.2,$BC338=1),21,(IF(AND($AV338=0.4,$BC338=0.2),2,(IF(AND($AV338=0.4,$BC338=0.4),7,(IF(AND($AV338=0.4,$BC338=0.6),12,(IF(AND($AV338=0.4,$BC338=0.8),17,(IF(AND($AV338=0.4,$BC338=1),22,(IF(AND($AV338=0.6,$BC338=0.2),3,(IF(AND($AV338=0.6,$BC338=0.4),8,(IF(AND($AV338=0.6,$BC338=0.6),13,(IF(AND($AV338=0.6,$BC338=0.8),18,(IF(AND($AV338=0.6,$BC338=1),23,(IF(AND($AV338=0.8,$BC338=0.2),4,(IF(AND($AV338=0.8,$BC338=0.4),9,(IF(AND($AV338=0.8,$BC338=0.6),14,(IF(AND($AV338=0.8,$BC338=0.8),19,(IF(AND($AV338=0.8,$BC338=1),24,(IF(AND($AV338=1,$BC338=0.2),5,(IF(AND($AV338=1,$BC338=0.4),10,(IF(AND($AV338=1,$BC338=0.6),15,(IF(AND($AV338=1,$BC338=0.8),20,(IF(AND($AV338=1,$BC338=1),25,"")))))))))))))))))))))))))))))))))))))))))))))))))))))</f>
        <v>R.RESIDUAL
6</v>
      </c>
      <c r="BB338" s="877" t="s">
        <v>703</v>
      </c>
      <c r="BC338" s="248">
        <f t="shared" ref="BC338" si="1682">+(IF(AND($AY338&gt;0,$AY338&lt;=0.2),0.2,(IF(AND($AY338&gt;0.2,$AY338&lt;=0.4),0.4,(IF(AND($AY338&gt;0.4,$AY338&lt;=0.6),0.6,(IF(AND($AY338&gt;0.6,$AY338&lt;=0.8),0.8,(IF($AY338&gt;0.8,1,""))))))))))</f>
        <v>0.4</v>
      </c>
      <c r="BD338" s="230">
        <f>+VLOOKUP($BA338,Listas!$F$112:$G$136,2,FALSE)</f>
        <v>6</v>
      </c>
      <c r="BE338" s="317">
        <v>1</v>
      </c>
      <c r="BF338" s="231" t="str">
        <f t="shared" ref="BF338" si="1683">IF(ISERROR(IF(S338="R.INHERENTE
5","R. INHERENTE",(IF(BA338="R.RESIDUAL
5","R. RESIDUAL"," ")))),"",(IF(S338="R.INHERENTE
5","R. INHERENTE",(IF(BA338="R.RESIDUAL
5","R. RESIDUAL"," ")))))</f>
        <v xml:space="preserve"> </v>
      </c>
      <c r="BG338" s="232" t="str">
        <f t="shared" ref="BG338" si="1684">IF(ISERROR(IF(S338="R.INHERENTE
10","R. INHERENTE",(IF(BA338="R.RESIDUAL
10","R. RESIDUAL"," ")))),"",(IF(S338="R.INHERENTE
10","R. INHERENTE",(IF(BA338="R.RESIDUAL
10","R. RESIDUAL"," ")))))</f>
        <v xml:space="preserve"> </v>
      </c>
      <c r="BH338" s="232" t="str">
        <f t="shared" ref="BH338" si="1685">IF(ISERROR(IF(S338="R.INHERENTE
15","R. INHERENTE",(IF(BA338="R.RESIDUAL
15","R. RESIDUAL"," ")))),"",(IF(S338="R.INHERENTE
15","R. INHERENTE",(IF(BA338="R.RESIDUAL
15","R. RESIDUAL"," ")))))</f>
        <v xml:space="preserve"> </v>
      </c>
      <c r="BI338" s="232" t="str">
        <f t="shared" ref="BI338" si="1686">IF(ISERROR(IF(S338="R.INHERENTE
20","R. INHERENTE",(IF(BA338="R.RESIDUAL
20","R. RESIDUAL"," ")))),"",(IF(S338="R.INHERENTE
20","R. INHERENTE",(IF(BA338="R.RESIDUAL
20","R. RESIDUAL"," ")))))</f>
        <v xml:space="preserve"> </v>
      </c>
      <c r="BJ338" s="233" t="str">
        <f t="shared" ref="BJ338" si="1687">IF(ISERROR(IF(S338="R.INHERENTE
25","R. INHERENTE",(IF(BA338="R.RESIDUAL
25","R. RESIDUAL"," ")))),"",(IF(S338="R.INHERENTE
25","R. INHERENTE",(IF(BA338="R.RESIDUAL
25","R. RESIDUAL"," ")))))</f>
        <v xml:space="preserve"> </v>
      </c>
      <c r="BK338" s="234"/>
      <c r="BL338" s="847" t="s">
        <v>1737</v>
      </c>
      <c r="BM338" s="880" t="s">
        <v>1719</v>
      </c>
      <c r="BN338" s="881">
        <v>45046</v>
      </c>
      <c r="BO338" s="881">
        <v>45290</v>
      </c>
      <c r="BP338" s="884" t="s">
        <v>1174</v>
      </c>
      <c r="BQ338" s="844" t="s">
        <v>648</v>
      </c>
      <c r="BR338" s="314"/>
      <c r="BS338" s="847" t="s">
        <v>1738</v>
      </c>
      <c r="BT338" s="850" t="s">
        <v>1719</v>
      </c>
      <c r="BU338" s="853" t="s">
        <v>1727</v>
      </c>
      <c r="BV338" s="229"/>
      <c r="BW338" s="1764" t="s">
        <v>2325</v>
      </c>
      <c r="BX338" s="1765" t="s">
        <v>2326</v>
      </c>
      <c r="BY338" s="1766" t="s">
        <v>2327</v>
      </c>
      <c r="BZ338" s="833"/>
      <c r="CA338" s="833" t="s">
        <v>189</v>
      </c>
      <c r="CB338" s="833" t="s">
        <v>189</v>
      </c>
      <c r="CC338" s="833" t="s">
        <v>189</v>
      </c>
      <c r="CD338" s="833"/>
      <c r="CE338" s="833" t="s">
        <v>189</v>
      </c>
      <c r="CF338" s="833" t="s">
        <v>189</v>
      </c>
      <c r="CG338" s="833" t="s">
        <v>189</v>
      </c>
      <c r="CH338" s="833"/>
      <c r="CI338" s="833" t="s">
        <v>39</v>
      </c>
      <c r="CJ338" s="833" t="s">
        <v>39</v>
      </c>
      <c r="CK338" s="833" t="s">
        <v>39</v>
      </c>
      <c r="CL338" s="833"/>
      <c r="CM338" s="833" t="s">
        <v>189</v>
      </c>
      <c r="CN338" s="833" t="s">
        <v>189</v>
      </c>
      <c r="CO338" s="833" t="s">
        <v>189</v>
      </c>
      <c r="CP338" s="833"/>
      <c r="CQ338" s="1773" t="s">
        <v>2328</v>
      </c>
      <c r="CR338" s="249"/>
      <c r="CS338" s="1764" t="s">
        <v>2325</v>
      </c>
      <c r="CT338" s="1765" t="s">
        <v>2326</v>
      </c>
      <c r="CU338" s="1766" t="s">
        <v>2327</v>
      </c>
      <c r="CV338" s="1780"/>
      <c r="CW338" s="1781" t="s">
        <v>39</v>
      </c>
      <c r="CX338" s="1782"/>
      <c r="CY338" s="1781"/>
      <c r="CZ338" s="1782"/>
      <c r="DA338" s="1780" t="s">
        <v>189</v>
      </c>
      <c r="DB338" s="1780" t="s">
        <v>189</v>
      </c>
      <c r="DC338" s="1780" t="s">
        <v>189</v>
      </c>
      <c r="DD338" s="1780"/>
      <c r="DE338" s="1780" t="s">
        <v>189</v>
      </c>
      <c r="DF338" s="1780" t="s">
        <v>189</v>
      </c>
      <c r="DG338" s="1780" t="s">
        <v>189</v>
      </c>
      <c r="DH338" s="1780"/>
      <c r="DI338" s="1780" t="s">
        <v>39</v>
      </c>
      <c r="DJ338" s="1780" t="s">
        <v>39</v>
      </c>
      <c r="DK338" s="1780" t="s">
        <v>39</v>
      </c>
      <c r="DL338" s="1780"/>
      <c r="DM338" s="1780" t="s">
        <v>189</v>
      </c>
      <c r="DN338" s="1780" t="s">
        <v>189</v>
      </c>
      <c r="DO338" s="1780" t="s">
        <v>189</v>
      </c>
      <c r="DP338" s="1780"/>
      <c r="DQ338" s="1773" t="s">
        <v>2334</v>
      </c>
      <c r="DR338" s="246"/>
      <c r="DS338" s="417"/>
      <c r="DT338" s="418"/>
      <c r="DU338" s="418"/>
      <c r="DV338" s="419"/>
    </row>
    <row r="339" spans="2:126" ht="48.75" customHeight="1" x14ac:dyDescent="0.25">
      <c r="B339" s="1293"/>
      <c r="C339" s="890"/>
      <c r="D339" s="893"/>
      <c r="E339" s="896"/>
      <c r="F339" s="896"/>
      <c r="G339" s="896"/>
      <c r="H339" s="901"/>
      <c r="I339" s="494"/>
      <c r="J339" s="904"/>
      <c r="K339" s="896"/>
      <c r="L339" s="908"/>
      <c r="M339" s="228"/>
      <c r="N339" s="911"/>
      <c r="O339" s="896"/>
      <c r="P339" s="896"/>
      <c r="Q339" s="896"/>
      <c r="R339" s="896"/>
      <c r="S339" s="908"/>
      <c r="T339" s="228"/>
      <c r="U339" s="457" t="s">
        <v>1731</v>
      </c>
      <c r="V339" s="439" t="s">
        <v>702</v>
      </c>
      <c r="W339" s="439"/>
      <c r="X339" s="825">
        <v>25</v>
      </c>
      <c r="Y339" s="826"/>
      <c r="Z339" s="825"/>
      <c r="AA339" s="826"/>
      <c r="AB339" s="825"/>
      <c r="AC339" s="826"/>
      <c r="AD339" s="825"/>
      <c r="AE339" s="826"/>
      <c r="AF339" s="825">
        <v>15</v>
      </c>
      <c r="AG339" s="826"/>
      <c r="AH339" s="330">
        <f t="shared" si="1675"/>
        <v>40</v>
      </c>
      <c r="AI339" s="322">
        <v>7.1999999999999995E-2</v>
      </c>
      <c r="AJ339" s="323"/>
      <c r="AK339" s="827" t="s">
        <v>189</v>
      </c>
      <c r="AL339" s="828"/>
      <c r="AM339" s="829" t="s">
        <v>564</v>
      </c>
      <c r="AN339" s="830"/>
      <c r="AO339" s="827" t="s">
        <v>189</v>
      </c>
      <c r="AP339" s="828"/>
      <c r="AQ339" s="444" t="s">
        <v>1733</v>
      </c>
      <c r="AR339" s="432" t="s">
        <v>588</v>
      </c>
      <c r="AS339" s="490" t="s">
        <v>1735</v>
      </c>
      <c r="AT339" s="491" t="s">
        <v>1734</v>
      </c>
      <c r="AU339" s="492" t="s">
        <v>1720</v>
      </c>
      <c r="AV339" s="230"/>
      <c r="AW339" s="866"/>
      <c r="AX339" s="869"/>
      <c r="AY339" s="872"/>
      <c r="AZ339" s="869"/>
      <c r="BA339" s="875"/>
      <c r="BB339" s="878"/>
      <c r="BD339" s="235"/>
      <c r="BE339" s="317">
        <v>0.8</v>
      </c>
      <c r="BF339" s="236" t="str">
        <f t="shared" ref="BF339" si="1688">IF(ISERROR(IF(S338="R.INHERENTE
4","R. INHERENTE",(IF(BA338="R.RESIDUAL
4","R. RESIDUAL"," ")))),"",(IF(S338="R.INHERENTE
4","R. INHERENTE",(IF(BA338="R.RESIDUAL
4","R. RESIDUAL"," ")))))</f>
        <v xml:space="preserve"> </v>
      </c>
      <c r="BG339" s="237" t="str">
        <f t="shared" ref="BG339" si="1689">IF(ISERROR(IF(S338="R.INHERENTE
9","R. INHERENTE",(IF(BA338="R.RESIDUAL
9","R. RESIDUAL"," ")))),"",(IF(S338="R.INHERENTE
9","R. INHERENTE",(IF(BA338="R.RESIDUAL
9","R. RESIDUAL"," ")))))</f>
        <v xml:space="preserve"> </v>
      </c>
      <c r="BH339" s="238" t="str">
        <f t="shared" ref="BH339" si="1690">IF(ISERROR(IF(S338="R.INHERENTE
14","R. INHERENTE",(IF(BA338="R.RESIDUAL
14","R. RESIDUAL"," ")))),"",(IF(S338="R.INHERENTE
14","R. INHERENTE",(IF(BA338="R.RESIDUAL
14","R. RESIDUAL"," ")))))</f>
        <v xml:space="preserve"> </v>
      </c>
      <c r="BI339" s="238" t="str">
        <f t="shared" ref="BI339" si="1691">IF(ISERROR(IF(S338="R.INHERENTE
19","R. INHERENTE",(IF(BA338="R.RESIDUAL
19","R. RESIDUAL"," ")))),"",(IF(S338="R.INHERENTE
19","R. INHERENTE",(IF(BA338="R.RESIDUAL
19","R. RESIDUAL"," ")))))</f>
        <v xml:space="preserve"> </v>
      </c>
      <c r="BJ339" s="239" t="str">
        <f t="shared" ref="BJ339" si="1692">IF(ISERROR(IF(S338="R.INHERENTE
24","R. INHERENTE",(IF(BA338="R.RESIDUAL
24","R. RESIDUAL"," ")))),"",(IF(S338="R.INHERENTE
24","R. INHERENTE",(IF(BA338="R.RESIDUAL
24","R. RESIDUAL"," ")))))</f>
        <v xml:space="preserve"> </v>
      </c>
      <c r="BK339" s="234"/>
      <c r="BL339" s="848"/>
      <c r="BM339" s="851"/>
      <c r="BN339" s="882"/>
      <c r="BO339" s="882"/>
      <c r="BP339" s="851"/>
      <c r="BQ339" s="845"/>
      <c r="BR339" s="314"/>
      <c r="BS339" s="848"/>
      <c r="BT339" s="851"/>
      <c r="BU339" s="854"/>
      <c r="BV339" s="229"/>
      <c r="BW339" s="1767"/>
      <c r="BX339" s="1768"/>
      <c r="BY339" s="1769"/>
      <c r="BZ339" s="820"/>
      <c r="CA339" s="820"/>
      <c r="CB339" s="820"/>
      <c r="CC339" s="820"/>
      <c r="CD339" s="820"/>
      <c r="CE339" s="820"/>
      <c r="CF339" s="820"/>
      <c r="CG339" s="820"/>
      <c r="CH339" s="820"/>
      <c r="CI339" s="820"/>
      <c r="CJ339" s="820"/>
      <c r="CK339" s="820"/>
      <c r="CL339" s="820"/>
      <c r="CM339" s="820"/>
      <c r="CN339" s="820"/>
      <c r="CO339" s="820"/>
      <c r="CP339" s="820"/>
      <c r="CQ339" s="1774"/>
      <c r="CR339" s="249"/>
      <c r="CS339" s="1767"/>
      <c r="CT339" s="1768"/>
      <c r="CU339" s="1769"/>
      <c r="CV339" s="1010"/>
      <c r="CW339" s="960"/>
      <c r="CX339" s="959"/>
      <c r="CY339" s="960"/>
      <c r="CZ339" s="959"/>
      <c r="DA339" s="1010"/>
      <c r="DB339" s="1010"/>
      <c r="DC339" s="1010"/>
      <c r="DD339" s="1010"/>
      <c r="DE339" s="1010"/>
      <c r="DF339" s="1010"/>
      <c r="DG339" s="1010"/>
      <c r="DH339" s="1010"/>
      <c r="DI339" s="1010"/>
      <c r="DJ339" s="1010"/>
      <c r="DK339" s="1010"/>
      <c r="DL339" s="1010"/>
      <c r="DM339" s="1010"/>
      <c r="DN339" s="1010"/>
      <c r="DO339" s="1010"/>
      <c r="DP339" s="1010"/>
      <c r="DQ339" s="1774"/>
      <c r="DR339" s="246"/>
      <c r="DS339" s="420"/>
      <c r="DT339" s="421"/>
      <c r="DU339" s="421"/>
      <c r="DV339" s="422"/>
    </row>
    <row r="340" spans="2:126" ht="48.75" customHeight="1" x14ac:dyDescent="0.25">
      <c r="B340" s="1293"/>
      <c r="C340" s="890"/>
      <c r="D340" s="893"/>
      <c r="E340" s="896"/>
      <c r="F340" s="896"/>
      <c r="G340" s="896"/>
      <c r="H340" s="901"/>
      <c r="I340" s="494"/>
      <c r="J340" s="904"/>
      <c r="K340" s="896"/>
      <c r="L340" s="908"/>
      <c r="M340" s="228"/>
      <c r="N340" s="911"/>
      <c r="O340" s="896"/>
      <c r="P340" s="896"/>
      <c r="Q340" s="896"/>
      <c r="R340" s="896"/>
      <c r="S340" s="908"/>
      <c r="T340" s="228"/>
      <c r="U340" s="438"/>
      <c r="V340" s="439"/>
      <c r="W340" s="439"/>
      <c r="X340" s="825"/>
      <c r="Y340" s="826"/>
      <c r="Z340" s="825"/>
      <c r="AA340" s="826"/>
      <c r="AB340" s="825"/>
      <c r="AC340" s="826"/>
      <c r="AD340" s="825"/>
      <c r="AE340" s="826"/>
      <c r="AF340" s="825"/>
      <c r="AG340" s="826"/>
      <c r="AH340" s="330">
        <f t="shared" si="1675"/>
        <v>0</v>
      </c>
      <c r="AI340" s="322"/>
      <c r="AJ340" s="323">
        <v>0.4</v>
      </c>
      <c r="AK340" s="827"/>
      <c r="AL340" s="828"/>
      <c r="AM340" s="829"/>
      <c r="AN340" s="830"/>
      <c r="AO340" s="827"/>
      <c r="AP340" s="828"/>
      <c r="AQ340" s="444"/>
      <c r="AR340" s="432"/>
      <c r="AS340" s="450"/>
      <c r="AT340" s="451"/>
      <c r="AU340" s="452"/>
      <c r="AV340" s="230"/>
      <c r="AW340" s="866"/>
      <c r="AX340" s="869"/>
      <c r="AY340" s="872"/>
      <c r="AZ340" s="869"/>
      <c r="BA340" s="875"/>
      <c r="BB340" s="878"/>
      <c r="BD340" s="235"/>
      <c r="BE340" s="317">
        <v>0.60000000000000009</v>
      </c>
      <c r="BF340" s="236" t="str">
        <f t="shared" ref="BF340" si="1693">IF(ISERROR(IF(S338="R.INHERENTE
3","R. INHERENTE",(IF(BA338="R.RESIDUAL
3","R. RESIDUAL"," ")))),"",(IF(S338="R.INHERENTE
3","R. INHERENTE",(IF(BA338="R.RESIDUAL
3","R. RESIDUAL"," ")))))</f>
        <v xml:space="preserve"> </v>
      </c>
      <c r="BG340" s="237" t="str">
        <f t="shared" ref="BG340" si="1694">IF(ISERROR(IF(S338="R.INHERENTE
8","R. INHERENTE",(IF(BA338="R.RESIDUAL
8","R. RESIDUAL"," ")))),"",(IF(S338="R.INHERENTE
8","R. INHERENTE",(IF(BA338="R.RESIDUAL
8","R. RESIDUAL"," ")))))</f>
        <v xml:space="preserve"> </v>
      </c>
      <c r="BH340" s="237" t="str">
        <f t="shared" ref="BH340" si="1695">IF(ISERROR(IF(S338="R.INHERENTE
13","R. INHERENTE",(IF(BA338="R.RESIDUAL
13","R. RESIDUAL"," ")))),"",(IF(S338="R.INHERENTE
13","R. INHERENTE",(IF(BA338="R.RESIDUAL
13","R. RESIDUAL"," ")))))</f>
        <v xml:space="preserve"> </v>
      </c>
      <c r="BI340" s="238" t="str">
        <f t="shared" ref="BI340" si="1696">IF(ISERROR(IF(S338="R.INHERENTE
18","R. INHERENTE",(IF(BA338="R.RESIDUAL
18","R. RESIDUAL"," ")))),"",(IF(S338="R.INHERENTE
18","R. INHERENTE",(IF(BA338="R.RESIDUAL
18","R. RESIDUAL"," ")))))</f>
        <v xml:space="preserve"> </v>
      </c>
      <c r="BJ340" s="239" t="str">
        <f t="shared" ref="BJ340" si="1697">IF(ISERROR(IF(S338="R.INHERENTE
23","R. INHERENTE",(IF(BA338="R.RESIDUAL
23","R. RESIDUAL"," ")))),"",(IF(S338="R.INHERENTE
23","R. INHERENTE",(IF(BA338="R.RESIDUAL
23","R. RESIDUAL"," ")))))</f>
        <v xml:space="preserve"> </v>
      </c>
      <c r="BK340" s="234"/>
      <c r="BL340" s="848"/>
      <c r="BM340" s="851"/>
      <c r="BN340" s="882"/>
      <c r="BO340" s="882"/>
      <c r="BP340" s="851"/>
      <c r="BQ340" s="845"/>
      <c r="BR340" s="314"/>
      <c r="BS340" s="848"/>
      <c r="BT340" s="851"/>
      <c r="BU340" s="854"/>
      <c r="BV340" s="229"/>
      <c r="BW340" s="1767"/>
      <c r="BX340" s="1768"/>
      <c r="BY340" s="1769"/>
      <c r="BZ340" s="820"/>
      <c r="CA340" s="820"/>
      <c r="CB340" s="820"/>
      <c r="CC340" s="820"/>
      <c r="CD340" s="820"/>
      <c r="CE340" s="820"/>
      <c r="CF340" s="820"/>
      <c r="CG340" s="820"/>
      <c r="CH340" s="820"/>
      <c r="CI340" s="820"/>
      <c r="CJ340" s="820"/>
      <c r="CK340" s="820"/>
      <c r="CL340" s="820"/>
      <c r="CM340" s="820"/>
      <c r="CN340" s="820"/>
      <c r="CO340" s="820"/>
      <c r="CP340" s="820"/>
      <c r="CQ340" s="1774"/>
      <c r="CR340" s="249"/>
      <c r="CS340" s="1767"/>
      <c r="CT340" s="1768"/>
      <c r="CU340" s="1769"/>
      <c r="CV340" s="1010"/>
      <c r="CW340" s="960"/>
      <c r="CX340" s="959"/>
      <c r="CY340" s="960"/>
      <c r="CZ340" s="959"/>
      <c r="DA340" s="1010"/>
      <c r="DB340" s="1010"/>
      <c r="DC340" s="1010"/>
      <c r="DD340" s="1010"/>
      <c r="DE340" s="1010"/>
      <c r="DF340" s="1010"/>
      <c r="DG340" s="1010"/>
      <c r="DH340" s="1010"/>
      <c r="DI340" s="1010"/>
      <c r="DJ340" s="1010"/>
      <c r="DK340" s="1010"/>
      <c r="DL340" s="1010"/>
      <c r="DM340" s="1010"/>
      <c r="DN340" s="1010"/>
      <c r="DO340" s="1010"/>
      <c r="DP340" s="1010"/>
      <c r="DQ340" s="1774"/>
      <c r="DR340" s="246"/>
      <c r="DS340" s="420"/>
      <c r="DT340" s="421"/>
      <c r="DU340" s="421"/>
      <c r="DV340" s="422"/>
    </row>
    <row r="341" spans="2:126" ht="48.75" customHeight="1" x14ac:dyDescent="0.25">
      <c r="B341" s="1293"/>
      <c r="C341" s="890"/>
      <c r="D341" s="893"/>
      <c r="E341" s="896"/>
      <c r="F341" s="896"/>
      <c r="G341" s="896"/>
      <c r="H341" s="901"/>
      <c r="I341" s="494"/>
      <c r="J341" s="904"/>
      <c r="K341" s="896"/>
      <c r="L341" s="908"/>
      <c r="M341" s="228"/>
      <c r="N341" s="911"/>
      <c r="O341" s="896"/>
      <c r="P341" s="896"/>
      <c r="Q341" s="896"/>
      <c r="R341" s="896"/>
      <c r="S341" s="908"/>
      <c r="T341" s="228"/>
      <c r="U341" s="440"/>
      <c r="V341" s="439"/>
      <c r="W341" s="439"/>
      <c r="X341" s="825"/>
      <c r="Y341" s="826"/>
      <c r="Z341" s="825"/>
      <c r="AA341" s="826"/>
      <c r="AB341" s="825"/>
      <c r="AC341" s="826"/>
      <c r="AD341" s="825"/>
      <c r="AE341" s="826"/>
      <c r="AF341" s="825"/>
      <c r="AG341" s="826"/>
      <c r="AH341" s="330">
        <f t="shared" si="1675"/>
        <v>0</v>
      </c>
      <c r="AI341" s="322"/>
      <c r="AJ341" s="323"/>
      <c r="AK341" s="827"/>
      <c r="AL341" s="828"/>
      <c r="AM341" s="829"/>
      <c r="AN341" s="830"/>
      <c r="AO341" s="827"/>
      <c r="AP341" s="828"/>
      <c r="AQ341" s="444"/>
      <c r="AR341" s="432"/>
      <c r="AS341" s="450"/>
      <c r="AT341" s="451"/>
      <c r="AU341" s="452"/>
      <c r="AV341" s="230"/>
      <c r="AW341" s="866"/>
      <c r="AX341" s="869"/>
      <c r="AY341" s="872"/>
      <c r="AZ341" s="869"/>
      <c r="BA341" s="875"/>
      <c r="BB341" s="878"/>
      <c r="BD341" s="235"/>
      <c r="BE341" s="317">
        <v>0.4</v>
      </c>
      <c r="BF341" s="240" t="str">
        <f t="shared" ref="BF341" si="1698">IF(ISERROR(IF(S338="R.INHERENTE
2","R. INHERENTE",(IF(BA338="R.RESIDUAL
2","R. RESIDUAL"," ")))),"",(IF(S338="R.INHERENTE
2","R. INHERENTE",(IF(BA338="R.RESIDUAL
2","R. RESIDUAL"," ")))))</f>
        <v xml:space="preserve"> </v>
      </c>
      <c r="BG341" s="237" t="str">
        <f t="shared" ref="BG341" si="1699">IF(ISERROR(IF(S338="R.INHERENTE
7","R. INHERENTE",(IF(BA338="R.RESIDUAL
7","R. RESIDUAL"," ")))),"",(IF(S338="R.INHERENTE
7","R. INHERENTE",(IF(BA338="R.RESIDUAL
7","R. RESIDUAL"," ")))))</f>
        <v xml:space="preserve"> </v>
      </c>
      <c r="BH341" s="237" t="str">
        <f t="shared" ref="BH341" si="1700">IF(ISERROR(IF(S338="R.INHERENTE
12","R. INHERENTE",(IF(BA338="R.RESIDUAL
12","R. RESIDUAL"," ")))),"",(IF(S338="R.INHERENTE
12","R. INHERENTE",(IF(BA338="R.RESIDUAL
12","R. RESIDUAL"," ")))))</f>
        <v xml:space="preserve"> </v>
      </c>
      <c r="BI341" s="238" t="str">
        <f t="shared" ref="BI341" si="1701">IF(ISERROR(IF(S338="R.INHERENTE
17","R. INHERENTE",(IF(BA338="R.RESIDUAL
17","R. RESIDUAL"," ")))),"",(IF(S338="R.INHERENTE
17","R. INHERENTE",(IF(BA338="R.RESIDUAL
17","R. RESIDUAL"," ")))))</f>
        <v xml:space="preserve"> </v>
      </c>
      <c r="BJ341" s="239" t="str">
        <f t="shared" ref="BJ341" si="1702">IF(ISERROR(IF(S338="R.INHERENTE
22","R. INHERENTE",(IF(BA338="R.RESIDUAL
22","R. RESIDUAL"," ")))),"",(IF(S338="R.INHERENTE
22","R. INHERENTE",(IF(BA338="R.RESIDUAL
22","R. RESIDUAL"," ")))))</f>
        <v xml:space="preserve"> </v>
      </c>
      <c r="BK341" s="234"/>
      <c r="BL341" s="848"/>
      <c r="BM341" s="851"/>
      <c r="BN341" s="882"/>
      <c r="BO341" s="882"/>
      <c r="BP341" s="851"/>
      <c r="BQ341" s="845"/>
      <c r="BR341" s="314"/>
      <c r="BS341" s="848"/>
      <c r="BT341" s="851"/>
      <c r="BU341" s="854"/>
      <c r="BV341" s="229"/>
      <c r="BW341" s="1767"/>
      <c r="BX341" s="1768"/>
      <c r="BY341" s="1769"/>
      <c r="BZ341" s="820"/>
      <c r="CA341" s="820"/>
      <c r="CB341" s="820"/>
      <c r="CC341" s="820"/>
      <c r="CD341" s="820"/>
      <c r="CE341" s="820"/>
      <c r="CF341" s="820"/>
      <c r="CG341" s="820"/>
      <c r="CH341" s="820"/>
      <c r="CI341" s="820"/>
      <c r="CJ341" s="820"/>
      <c r="CK341" s="820"/>
      <c r="CL341" s="820"/>
      <c r="CM341" s="820"/>
      <c r="CN341" s="820"/>
      <c r="CO341" s="820"/>
      <c r="CP341" s="820"/>
      <c r="CQ341" s="1774"/>
      <c r="CR341" s="249"/>
      <c r="CS341" s="1767"/>
      <c r="CT341" s="1768"/>
      <c r="CU341" s="1769"/>
      <c r="CV341" s="1010"/>
      <c r="CW341" s="960"/>
      <c r="CX341" s="959"/>
      <c r="CY341" s="960"/>
      <c r="CZ341" s="959"/>
      <c r="DA341" s="1010"/>
      <c r="DB341" s="1010"/>
      <c r="DC341" s="1010"/>
      <c r="DD341" s="1010"/>
      <c r="DE341" s="1010"/>
      <c r="DF341" s="1010"/>
      <c r="DG341" s="1010"/>
      <c r="DH341" s="1010"/>
      <c r="DI341" s="1010"/>
      <c r="DJ341" s="1010"/>
      <c r="DK341" s="1010"/>
      <c r="DL341" s="1010"/>
      <c r="DM341" s="1010"/>
      <c r="DN341" s="1010"/>
      <c r="DO341" s="1010"/>
      <c r="DP341" s="1010"/>
      <c r="DQ341" s="1774"/>
      <c r="DR341" s="246"/>
      <c r="DS341" s="420"/>
      <c r="DT341" s="421"/>
      <c r="DU341" s="421"/>
      <c r="DV341" s="422"/>
    </row>
    <row r="342" spans="2:126" ht="48.75" customHeight="1" thickBot="1" x14ac:dyDescent="0.3">
      <c r="B342" s="1294"/>
      <c r="C342" s="891"/>
      <c r="D342" s="894"/>
      <c r="E342" s="897"/>
      <c r="F342" s="897"/>
      <c r="G342" s="897"/>
      <c r="H342" s="902"/>
      <c r="I342" s="495"/>
      <c r="J342" s="905"/>
      <c r="K342" s="897"/>
      <c r="L342" s="909"/>
      <c r="M342" s="228"/>
      <c r="N342" s="912"/>
      <c r="O342" s="897"/>
      <c r="P342" s="897"/>
      <c r="Q342" s="897"/>
      <c r="R342" s="897"/>
      <c r="S342" s="909"/>
      <c r="T342" s="228"/>
      <c r="U342" s="441"/>
      <c r="V342" s="442"/>
      <c r="W342" s="442"/>
      <c r="X342" s="831"/>
      <c r="Y342" s="832"/>
      <c r="Z342" s="831"/>
      <c r="AA342" s="832"/>
      <c r="AB342" s="831"/>
      <c r="AC342" s="832"/>
      <c r="AD342" s="831"/>
      <c r="AE342" s="832"/>
      <c r="AF342" s="831"/>
      <c r="AG342" s="832"/>
      <c r="AH342" s="331">
        <f t="shared" si="1675"/>
        <v>0</v>
      </c>
      <c r="AI342" s="324"/>
      <c r="AJ342" s="325"/>
      <c r="AK342" s="885"/>
      <c r="AL342" s="886"/>
      <c r="AM342" s="887"/>
      <c r="AN342" s="888"/>
      <c r="AO342" s="885"/>
      <c r="AP342" s="886"/>
      <c r="AQ342" s="445"/>
      <c r="AR342" s="472"/>
      <c r="AS342" s="453"/>
      <c r="AT342" s="454"/>
      <c r="AU342" s="455"/>
      <c r="AV342" s="230"/>
      <c r="AW342" s="867"/>
      <c r="AX342" s="870"/>
      <c r="AY342" s="873"/>
      <c r="AZ342" s="870"/>
      <c r="BA342" s="876"/>
      <c r="BB342" s="879"/>
      <c r="BD342" s="235"/>
      <c r="BE342" s="318">
        <v>0.2</v>
      </c>
      <c r="BF342" s="241" t="str">
        <f t="shared" ref="BF342" si="1703">IF(ISERROR(IF(S338="R.INHERENTE
1","R. INHERENTE",(IF(BA338="R.RESIDUAL
1","R. RESIDUAL"," ")))),"",(IF(S338="R.INHERENTE
1","R. INHERENTE",(IF(BA338="R.RESIDUAL
1","R. RESIDUAL"," ")))))</f>
        <v xml:space="preserve"> </v>
      </c>
      <c r="BG342" s="242" t="str">
        <f t="shared" ref="BG342" si="1704">IF(ISERROR(IF(S338="R.INHERENTE
6","R. INHERENTE",(IF(BA338="R.RESIDUAL
6","R. RESIDUAL"," ")))),"",(IF(S338="R.INHERENTE
6","R. INHERENTE",(IF(BA338="R.RESIDUAL
6","R. RESIDUAL"," ")))))</f>
        <v>R. INHERENTE</v>
      </c>
      <c r="BH342" s="243" t="str">
        <f t="shared" ref="BH342" si="1705">IF(ISERROR(IF(S338="R.INHERENTE
11","R. INHERENTE",(IF(BA338="R.RESIDUAL
11","R. RESIDUAL"," ")))),"",(IF(S338="R.INHERENTE
11","R. INHERENTE",(IF(BA338="R.RESIDUAL
11","R. RESIDUAL"," ")))))</f>
        <v xml:space="preserve"> </v>
      </c>
      <c r="BI342" s="244" t="str">
        <f t="shared" ref="BI342" si="1706">IF(ISERROR(IF(S338="R.INHERENTE
16","R. INHERENTE",(IF(BA338="R.RESIDUAL
16","R. RESIDUAL"," ")))),"",(IF(S338="R.INHERENTE
16","R. INHERENTE",(IF(BA338="R.RESIDUAL
16","R. RESIDUAL"," ")))))</f>
        <v xml:space="preserve"> </v>
      </c>
      <c r="BJ342" s="245" t="str">
        <f t="shared" ref="BJ342" si="1707">IF(ISERROR(IF(S338="R.INHERENTE
21","R. INHERENTE",(IF(BA338="R.RESIDUAL
21","R. RESIDUAL"," ")))),"",(IF(S338="R.INHERENTE
21","R. INHERENTE",(IF(BA338="R.RESIDUAL
21","R. RESIDUAL"," ")))))</f>
        <v xml:space="preserve"> </v>
      </c>
      <c r="BK342" s="234"/>
      <c r="BL342" s="849"/>
      <c r="BM342" s="852"/>
      <c r="BN342" s="883"/>
      <c r="BO342" s="883"/>
      <c r="BP342" s="852"/>
      <c r="BQ342" s="846"/>
      <c r="BR342" s="314"/>
      <c r="BS342" s="849"/>
      <c r="BT342" s="852"/>
      <c r="BU342" s="855"/>
      <c r="BV342" s="229"/>
      <c r="BW342" s="1770"/>
      <c r="BX342" s="1771"/>
      <c r="BY342" s="1772"/>
      <c r="BZ342" s="834"/>
      <c r="CA342" s="834"/>
      <c r="CB342" s="834"/>
      <c r="CC342" s="834"/>
      <c r="CD342" s="834"/>
      <c r="CE342" s="834"/>
      <c r="CF342" s="834"/>
      <c r="CG342" s="834"/>
      <c r="CH342" s="834"/>
      <c r="CI342" s="834"/>
      <c r="CJ342" s="834"/>
      <c r="CK342" s="834"/>
      <c r="CL342" s="834"/>
      <c r="CM342" s="834"/>
      <c r="CN342" s="834"/>
      <c r="CO342" s="834"/>
      <c r="CP342" s="834"/>
      <c r="CQ342" s="1775"/>
      <c r="CR342" s="249"/>
      <c r="CS342" s="1770"/>
      <c r="CT342" s="1771"/>
      <c r="CU342" s="1772"/>
      <c r="CV342" s="1783"/>
      <c r="CW342" s="1784"/>
      <c r="CX342" s="1785"/>
      <c r="CY342" s="1784"/>
      <c r="CZ342" s="1785"/>
      <c r="DA342" s="1783"/>
      <c r="DB342" s="1783"/>
      <c r="DC342" s="1783"/>
      <c r="DD342" s="1783"/>
      <c r="DE342" s="1783"/>
      <c r="DF342" s="1783"/>
      <c r="DG342" s="1783"/>
      <c r="DH342" s="1783"/>
      <c r="DI342" s="1783"/>
      <c r="DJ342" s="1783"/>
      <c r="DK342" s="1783"/>
      <c r="DL342" s="1783"/>
      <c r="DM342" s="1783"/>
      <c r="DN342" s="1783"/>
      <c r="DO342" s="1783"/>
      <c r="DP342" s="1783"/>
      <c r="DQ342" s="1775"/>
      <c r="DR342" s="246"/>
      <c r="DS342" s="423"/>
      <c r="DT342" s="424"/>
      <c r="DU342" s="424"/>
      <c r="DV342" s="425"/>
    </row>
    <row r="343" spans="2:126" ht="18" customHeight="1" thickBot="1" x14ac:dyDescent="0.3">
      <c r="BF343" s="328">
        <v>0.2</v>
      </c>
      <c r="BG343" s="329">
        <v>0.4</v>
      </c>
      <c r="BH343" s="329">
        <v>0.60000000000000009</v>
      </c>
      <c r="BI343" s="329">
        <v>0.8</v>
      </c>
      <c r="BJ343" s="329">
        <v>1</v>
      </c>
    </row>
    <row r="344" spans="2:126" ht="48.75" customHeight="1" x14ac:dyDescent="0.25">
      <c r="B344" s="1292" t="s">
        <v>1842</v>
      </c>
      <c r="C344" s="889">
        <v>59</v>
      </c>
      <c r="D344" s="892" t="s">
        <v>954</v>
      </c>
      <c r="E344" s="895" t="s">
        <v>974</v>
      </c>
      <c r="F344" s="898" t="s">
        <v>990</v>
      </c>
      <c r="G344" s="899" t="s">
        <v>1066</v>
      </c>
      <c r="H344" s="900" t="s">
        <v>1739</v>
      </c>
      <c r="I344" s="493" t="s">
        <v>1740</v>
      </c>
      <c r="J344" s="903" t="str">
        <f>IF(G344="","",(CONCATENATE("Posibilidad de afectación ",G344," ",H344," ",I344," ",I345," ",I346," ",I347," ",I348)))</f>
        <v xml:space="preserve">Posibilidad de afectación económica por incumplimiento en las metas de recaudo de la cartera corriente por venta de servicios de salud, debido a que la proyección de ingresos no se realice de forma técnica y se presenten fallas de gestión en el cobro persuasivo  y cobro coactivo   </v>
      </c>
      <c r="K344" s="906" t="s">
        <v>268</v>
      </c>
      <c r="L344" s="907" t="s">
        <v>770</v>
      </c>
      <c r="M344" s="228"/>
      <c r="N344" s="910" t="s">
        <v>610</v>
      </c>
      <c r="O344" s="913">
        <f>IF(ISERROR(VLOOKUP($N344,Listas!$E$20:$F$24,2,FALSE)),"",(VLOOKUP($N344,Listas!$E$20:$F$24,2,FALSE)))</f>
        <v>0.8</v>
      </c>
      <c r="P344" s="914" t="str">
        <f>IF(ISERROR(VLOOKUP($O344,Listas!$E$3:$F$7,2,FALSE)),"",(VLOOKUP($O344,Listas!$E$3:$F$7,2,FALSE)))</f>
        <v>ALTA</v>
      </c>
      <c r="Q344" s="915" t="s">
        <v>572</v>
      </c>
      <c r="R344" s="914">
        <f>IF(ISERROR(VLOOKUP($Q344,Listas!$E$28:$F$35,2,FALSE)),"",(VLOOKUP($Q344,Listas!$E$28:$F$35,2,FALSE)))</f>
        <v>0.8</v>
      </c>
      <c r="S344" s="916" t="str">
        <f t="shared" ref="S344" si="1708">IF(O344="","",(CONCATENATE("R.INHERENTE
",(IF(AND($O344=0.2,$R344=0.2),1,(IF(AND($O344=0.2,$R344=0.4),6,(IF(AND($O344=0.2,$R344=0.6),11,(IF(AND($O344=0.2,$R344=0.8),16,(IF(AND($O344=0.2,$R344=1),21,(IF(AND($O344=0.4,$R344=0.2),2,(IF(AND($O344=0.4,$R344=0.4),7,(IF(AND($O344=0.4,$R344=0.6),12,(IF(AND($O344=0.4,$R344=0.8),17,(IF(AND($O344=0.4,$R344=1),22,(IF(AND($O344=0.6,$R344=0.2),3,(IF(AND($O344=0.6,$R344=0.4),8,(IF(AND($O344=0.6,$R344=0.6),13,(IF(AND($O344=0.6,$R344=0.8),18,(IF(AND($O344=0.6,$R344=1),23,(IF(AND($O344=0.8,$R344=0.2),4,(IF(AND($O344=0.8,$R344=0.4),9,(IF(AND($O344=0.8,$R344=0.6),14,(IF(AND($O344=0.8,$R344=0.8),19,(IF(AND($O344=0.8,$R344=1),24,(IF(AND($O344=1,$R344=0.2),5,(IF(AND($O344=1,$R344=0.4),10,(IF(AND($O344=1,$R344=0.6),15,(IF(AND($O344=1,$R344=0.8),20,(IF(AND($O344=1,$R344=1),25,"")))))))))))))))))))))))))))))))))))))))))))))))))))))</f>
        <v>R.INHERENTE
19</v>
      </c>
      <c r="T344" s="228">
        <f>+VLOOKUP($S344,Listas!$D$112:$E$136,2,FALSE)</f>
        <v>19</v>
      </c>
      <c r="U344" s="456" t="s">
        <v>1743</v>
      </c>
      <c r="V344" s="437" t="s">
        <v>702</v>
      </c>
      <c r="W344" s="437"/>
      <c r="X344" s="859">
        <v>25</v>
      </c>
      <c r="Y344" s="860"/>
      <c r="Z344" s="859"/>
      <c r="AA344" s="860"/>
      <c r="AB344" s="859"/>
      <c r="AC344" s="860"/>
      <c r="AD344" s="859"/>
      <c r="AE344" s="860"/>
      <c r="AF344" s="859">
        <v>15</v>
      </c>
      <c r="AG344" s="860"/>
      <c r="AH344" s="348">
        <f t="shared" ref="AH344:AH348" si="1709">X344+Z344+AB344+AD344+AF344</f>
        <v>40</v>
      </c>
      <c r="AI344" s="326">
        <v>0.48</v>
      </c>
      <c r="AJ344" s="327"/>
      <c r="AK344" s="861" t="s">
        <v>189</v>
      </c>
      <c r="AL344" s="862"/>
      <c r="AM344" s="863" t="s">
        <v>563</v>
      </c>
      <c r="AN344" s="864"/>
      <c r="AO344" s="861" t="s">
        <v>189</v>
      </c>
      <c r="AP344" s="862"/>
      <c r="AQ344" s="443" t="s">
        <v>1746</v>
      </c>
      <c r="AR344" s="431" t="s">
        <v>587</v>
      </c>
      <c r="AS344" s="487" t="s">
        <v>1750</v>
      </c>
      <c r="AT344" s="488" t="s">
        <v>1749</v>
      </c>
      <c r="AU344" s="489" t="s">
        <v>1720</v>
      </c>
      <c r="AV344" s="248">
        <f t="shared" ref="AV344" si="1710">+(IF(AND($AW344&gt;0,$AW344&lt;=0.2),0.2,(IF(AND($AW344&gt;0.2,$AW344&lt;=0.4),0.4,(IF(AND($AW344&gt;0.4,$AW344&lt;=0.6),0.6,(IF(AND($AW344&gt;0.6,$AW344&lt;=0.8),0.8,(IF($AW344&gt;0.8,1,""))))))))))</f>
        <v>0.2</v>
      </c>
      <c r="AW344" s="865">
        <f t="shared" ref="AW344" si="1711">+MIN(AI344:AI348)</f>
        <v>0.17399999999999999</v>
      </c>
      <c r="AX344" s="868" t="str">
        <f t="shared" ref="AX344" si="1712">+(IF($AV344=0.2,"MUY BAJA",(IF($AV344=0.4,"BAJA",(IF($AV344=0.6,"MEDIA",(IF($AV344=0.8,"ALTA",(IF($AV344=1,"MUY ALTA",""))))))))))</f>
        <v>MUY BAJA</v>
      </c>
      <c r="AY344" s="871">
        <f t="shared" ref="AY344" si="1713">+MIN(AJ344:AJ348)</f>
        <v>0.8</v>
      </c>
      <c r="AZ344" s="868" t="str">
        <f t="shared" ref="AZ344" si="1714">+(IF($BC344=0.2,"MUY BAJA",(IF($BC344=0.4,"BAJA",(IF($BC344=0.6,"MEDIA",(IF($BC344=0.8,"ALTA",(IF($BC344=1,"MUY ALTA",""))))))))))</f>
        <v>ALTA</v>
      </c>
      <c r="BA344" s="874" t="str">
        <f t="shared" ref="BA344" si="1715">IF($AV344="","",(CONCATENATE("R.RESIDUAL
",(IF(AND($AV344=0.2,$BC344=0.2),1,(IF(AND($AV344=0.2,$BC344=0.4),6,(IF(AND($AV344=0.2,$BC344=0.6),11,(IF(AND($AV344=0.2,$BC344=0.8),16,(IF(AND($AV344=0.2,$BC344=1),21,(IF(AND($AV344=0.4,$BC344=0.2),2,(IF(AND($AV344=0.4,$BC344=0.4),7,(IF(AND($AV344=0.4,$BC344=0.6),12,(IF(AND($AV344=0.4,$BC344=0.8),17,(IF(AND($AV344=0.4,$BC344=1),22,(IF(AND($AV344=0.6,$BC344=0.2),3,(IF(AND($AV344=0.6,$BC344=0.4),8,(IF(AND($AV344=0.6,$BC344=0.6),13,(IF(AND($AV344=0.6,$BC344=0.8),18,(IF(AND($AV344=0.6,$BC344=1),23,(IF(AND($AV344=0.8,$BC344=0.2),4,(IF(AND($AV344=0.8,$BC344=0.4),9,(IF(AND($AV344=0.8,$BC344=0.6),14,(IF(AND($AV344=0.8,$BC344=0.8),19,(IF(AND($AV344=0.8,$BC344=1),24,(IF(AND($AV344=1,$BC344=0.2),5,(IF(AND($AV344=1,$BC344=0.4),10,(IF(AND($AV344=1,$BC344=0.6),15,(IF(AND($AV344=1,$BC344=0.8),20,(IF(AND($AV344=1,$BC344=1),25,"")))))))))))))))))))))))))))))))))))))))))))))))))))))</f>
        <v>R.RESIDUAL
16</v>
      </c>
      <c r="BB344" s="877" t="s">
        <v>703</v>
      </c>
      <c r="BC344" s="248">
        <f t="shared" ref="BC344" si="1716">+(IF(AND($AY344&gt;0,$AY344&lt;=0.2),0.2,(IF(AND($AY344&gt;0.2,$AY344&lt;=0.4),0.4,(IF(AND($AY344&gt;0.4,$AY344&lt;=0.6),0.6,(IF(AND($AY344&gt;0.6,$AY344&lt;=0.8),0.8,(IF($AY344&gt;0.8,1,""))))))))))</f>
        <v>0.8</v>
      </c>
      <c r="BD344" s="230">
        <f>+VLOOKUP($BA344,Listas!$F$112:$G$136,2,FALSE)</f>
        <v>16</v>
      </c>
      <c r="BE344" s="317">
        <v>1</v>
      </c>
      <c r="BF344" s="231" t="str">
        <f t="shared" ref="BF344" si="1717">IF(ISERROR(IF(S344="R.INHERENTE
5","R. INHERENTE",(IF(BA344="R.RESIDUAL
5","R. RESIDUAL"," ")))),"",(IF(S344="R.INHERENTE
5","R. INHERENTE",(IF(BA344="R.RESIDUAL
5","R. RESIDUAL"," ")))))</f>
        <v xml:space="preserve"> </v>
      </c>
      <c r="BG344" s="232" t="str">
        <f t="shared" ref="BG344" si="1718">IF(ISERROR(IF(S344="R.INHERENTE
10","R. INHERENTE",(IF(BA344="R.RESIDUAL
10","R. RESIDUAL"," ")))),"",(IF(S344="R.INHERENTE
10","R. INHERENTE",(IF(BA344="R.RESIDUAL
10","R. RESIDUAL"," ")))))</f>
        <v xml:space="preserve"> </v>
      </c>
      <c r="BH344" s="232" t="str">
        <f t="shared" ref="BH344" si="1719">IF(ISERROR(IF(S344="R.INHERENTE
15","R. INHERENTE",(IF(BA344="R.RESIDUAL
15","R. RESIDUAL"," ")))),"",(IF(S344="R.INHERENTE
15","R. INHERENTE",(IF(BA344="R.RESIDUAL
15","R. RESIDUAL"," ")))))</f>
        <v xml:space="preserve"> </v>
      </c>
      <c r="BI344" s="232" t="str">
        <f t="shared" ref="BI344" si="1720">IF(ISERROR(IF(S344="R.INHERENTE
20","R. INHERENTE",(IF(BA344="R.RESIDUAL
20","R. RESIDUAL"," ")))),"",(IF(S344="R.INHERENTE
20","R. INHERENTE",(IF(BA344="R.RESIDUAL
20","R. RESIDUAL"," ")))))</f>
        <v xml:space="preserve"> </v>
      </c>
      <c r="BJ344" s="233" t="str">
        <f t="shared" ref="BJ344" si="1721">IF(ISERROR(IF(S344="R.INHERENTE
25","R. INHERENTE",(IF(BA344="R.RESIDUAL
25","R. RESIDUAL"," ")))),"",(IF(S344="R.INHERENTE
25","R. INHERENTE",(IF(BA344="R.RESIDUAL
25","R. RESIDUAL"," ")))))</f>
        <v xml:space="preserve"> </v>
      </c>
      <c r="BK344" s="234"/>
      <c r="BL344" s="847" t="s">
        <v>1753</v>
      </c>
      <c r="BM344" s="880" t="s">
        <v>1754</v>
      </c>
      <c r="BN344" s="881">
        <v>45046</v>
      </c>
      <c r="BO344" s="881">
        <v>45290</v>
      </c>
      <c r="BP344" s="884" t="s">
        <v>1174</v>
      </c>
      <c r="BQ344" s="844" t="s">
        <v>648</v>
      </c>
      <c r="BR344" s="314"/>
      <c r="BS344" s="847" t="s">
        <v>1755</v>
      </c>
      <c r="BT344" s="850" t="s">
        <v>1756</v>
      </c>
      <c r="BU344" s="853" t="s">
        <v>1757</v>
      </c>
      <c r="BV344" s="229"/>
      <c r="BW344" s="1764" t="s">
        <v>2325</v>
      </c>
      <c r="BX344" s="1765" t="s">
        <v>2326</v>
      </c>
      <c r="BY344" s="1766" t="s">
        <v>2327</v>
      </c>
      <c r="BZ344" s="833"/>
      <c r="CA344" s="833" t="s">
        <v>189</v>
      </c>
      <c r="CB344" s="833" t="s">
        <v>189</v>
      </c>
      <c r="CC344" s="833" t="s">
        <v>189</v>
      </c>
      <c r="CD344" s="833"/>
      <c r="CE344" s="833" t="s">
        <v>189</v>
      </c>
      <c r="CF344" s="833" t="s">
        <v>189</v>
      </c>
      <c r="CG344" s="833" t="s">
        <v>189</v>
      </c>
      <c r="CH344" s="833"/>
      <c r="CI344" s="833" t="s">
        <v>39</v>
      </c>
      <c r="CJ344" s="833" t="s">
        <v>39</v>
      </c>
      <c r="CK344" s="833" t="s">
        <v>39</v>
      </c>
      <c r="CL344" s="833"/>
      <c r="CM344" s="833" t="s">
        <v>189</v>
      </c>
      <c r="CN344" s="833" t="s">
        <v>189</v>
      </c>
      <c r="CO344" s="833" t="s">
        <v>189</v>
      </c>
      <c r="CP344" s="833"/>
      <c r="CQ344" s="1773" t="s">
        <v>2328</v>
      </c>
      <c r="CR344" s="249"/>
      <c r="CS344" s="1764" t="s">
        <v>2325</v>
      </c>
      <c r="CT344" s="1765" t="s">
        <v>2326</v>
      </c>
      <c r="CU344" s="1766" t="s">
        <v>2327</v>
      </c>
      <c r="CV344" s="1780"/>
      <c r="CW344" s="1781" t="s">
        <v>39</v>
      </c>
      <c r="CX344" s="1782"/>
      <c r="CY344" s="1781"/>
      <c r="CZ344" s="1782"/>
      <c r="DA344" s="1780" t="s">
        <v>189</v>
      </c>
      <c r="DB344" s="1780" t="s">
        <v>189</v>
      </c>
      <c r="DC344" s="1780" t="s">
        <v>189</v>
      </c>
      <c r="DD344" s="1780"/>
      <c r="DE344" s="1780" t="s">
        <v>189</v>
      </c>
      <c r="DF344" s="1780" t="s">
        <v>189</v>
      </c>
      <c r="DG344" s="1780" t="s">
        <v>189</v>
      </c>
      <c r="DH344" s="1780"/>
      <c r="DI344" s="1780" t="s">
        <v>39</v>
      </c>
      <c r="DJ344" s="1780" t="s">
        <v>39</v>
      </c>
      <c r="DK344" s="1780" t="s">
        <v>39</v>
      </c>
      <c r="DL344" s="1780"/>
      <c r="DM344" s="1780" t="s">
        <v>189</v>
      </c>
      <c r="DN344" s="1780" t="s">
        <v>189</v>
      </c>
      <c r="DO344" s="1780" t="s">
        <v>189</v>
      </c>
      <c r="DP344" s="1780"/>
      <c r="DQ344" s="1773" t="s">
        <v>2334</v>
      </c>
      <c r="DR344" s="246"/>
      <c r="DS344" s="417"/>
      <c r="DT344" s="418"/>
      <c r="DU344" s="418"/>
      <c r="DV344" s="419"/>
    </row>
    <row r="345" spans="2:126" ht="48.75" customHeight="1" x14ac:dyDescent="0.25">
      <c r="B345" s="1293"/>
      <c r="C345" s="890"/>
      <c r="D345" s="893"/>
      <c r="E345" s="896"/>
      <c r="F345" s="896"/>
      <c r="G345" s="896"/>
      <c r="H345" s="901"/>
      <c r="I345" s="494" t="s">
        <v>1741</v>
      </c>
      <c r="J345" s="904"/>
      <c r="K345" s="896"/>
      <c r="L345" s="908"/>
      <c r="M345" s="228"/>
      <c r="N345" s="911"/>
      <c r="O345" s="896"/>
      <c r="P345" s="896"/>
      <c r="Q345" s="896"/>
      <c r="R345" s="896"/>
      <c r="S345" s="908"/>
      <c r="T345" s="228"/>
      <c r="U345" s="457" t="s">
        <v>1744</v>
      </c>
      <c r="V345" s="439" t="s">
        <v>702</v>
      </c>
      <c r="W345" s="439"/>
      <c r="X345" s="825">
        <v>25</v>
      </c>
      <c r="Y345" s="826"/>
      <c r="Z345" s="825"/>
      <c r="AA345" s="826"/>
      <c r="AB345" s="825"/>
      <c r="AC345" s="826"/>
      <c r="AD345" s="825"/>
      <c r="AE345" s="826"/>
      <c r="AF345" s="825">
        <v>15</v>
      </c>
      <c r="AG345" s="826"/>
      <c r="AH345" s="330">
        <f t="shared" si="1709"/>
        <v>40</v>
      </c>
      <c r="AI345" s="322">
        <v>0.28999999999999998</v>
      </c>
      <c r="AJ345" s="323"/>
      <c r="AK345" s="827" t="s">
        <v>189</v>
      </c>
      <c r="AL345" s="828"/>
      <c r="AM345" s="829" t="s">
        <v>563</v>
      </c>
      <c r="AN345" s="830"/>
      <c r="AO345" s="827" t="s">
        <v>189</v>
      </c>
      <c r="AP345" s="828"/>
      <c r="AQ345" s="444" t="s">
        <v>1747</v>
      </c>
      <c r="AR345" s="432" t="s">
        <v>587</v>
      </c>
      <c r="AS345" s="490" t="s">
        <v>1751</v>
      </c>
      <c r="AT345" s="491" t="s">
        <v>1749</v>
      </c>
      <c r="AU345" s="492" t="s">
        <v>1720</v>
      </c>
      <c r="AV345" s="230"/>
      <c r="AW345" s="866"/>
      <c r="AX345" s="869"/>
      <c r="AY345" s="872"/>
      <c r="AZ345" s="869"/>
      <c r="BA345" s="875"/>
      <c r="BB345" s="878"/>
      <c r="BD345" s="235"/>
      <c r="BE345" s="317">
        <v>0.8</v>
      </c>
      <c r="BF345" s="236" t="str">
        <f t="shared" ref="BF345" si="1722">IF(ISERROR(IF(S344="R.INHERENTE
4","R. INHERENTE",(IF(BA344="R.RESIDUAL
4","R. RESIDUAL"," ")))),"",(IF(S344="R.INHERENTE
4","R. INHERENTE",(IF(BA344="R.RESIDUAL
4","R. RESIDUAL"," ")))))</f>
        <v xml:space="preserve"> </v>
      </c>
      <c r="BG345" s="237" t="str">
        <f t="shared" ref="BG345" si="1723">IF(ISERROR(IF(S344="R.INHERENTE
9","R. INHERENTE",(IF(BA344="R.RESIDUAL
9","R. RESIDUAL"," ")))),"",(IF(S344="R.INHERENTE
9","R. INHERENTE",(IF(BA344="R.RESIDUAL
9","R. RESIDUAL"," ")))))</f>
        <v xml:space="preserve"> </v>
      </c>
      <c r="BH345" s="238" t="str">
        <f t="shared" ref="BH345" si="1724">IF(ISERROR(IF(S344="R.INHERENTE
14","R. INHERENTE",(IF(BA344="R.RESIDUAL
14","R. RESIDUAL"," ")))),"",(IF(S344="R.INHERENTE
14","R. INHERENTE",(IF(BA344="R.RESIDUAL
14","R. RESIDUAL"," ")))))</f>
        <v xml:space="preserve"> </v>
      </c>
      <c r="BI345" s="238" t="str">
        <f t="shared" ref="BI345" si="1725">IF(ISERROR(IF(S344="R.INHERENTE
19","R. INHERENTE",(IF(BA344="R.RESIDUAL
19","R. RESIDUAL"," ")))),"",(IF(S344="R.INHERENTE
19","R. INHERENTE",(IF(BA344="R.RESIDUAL
19","R. RESIDUAL"," ")))))</f>
        <v>R. INHERENTE</v>
      </c>
      <c r="BJ345" s="239" t="str">
        <f t="shared" ref="BJ345" si="1726">IF(ISERROR(IF(S344="R.INHERENTE
24","R. INHERENTE",(IF(BA344="R.RESIDUAL
24","R. RESIDUAL"," ")))),"",(IF(S344="R.INHERENTE
24","R. INHERENTE",(IF(BA344="R.RESIDUAL
24","R. RESIDUAL"," ")))))</f>
        <v xml:space="preserve"> </v>
      </c>
      <c r="BK345" s="234"/>
      <c r="BL345" s="848"/>
      <c r="BM345" s="851"/>
      <c r="BN345" s="882"/>
      <c r="BO345" s="882"/>
      <c r="BP345" s="851"/>
      <c r="BQ345" s="845"/>
      <c r="BR345" s="314"/>
      <c r="BS345" s="848"/>
      <c r="BT345" s="851"/>
      <c r="BU345" s="854"/>
      <c r="BV345" s="229"/>
      <c r="BW345" s="1767"/>
      <c r="BX345" s="1768"/>
      <c r="BY345" s="1769"/>
      <c r="BZ345" s="820"/>
      <c r="CA345" s="820"/>
      <c r="CB345" s="820"/>
      <c r="CC345" s="820"/>
      <c r="CD345" s="820"/>
      <c r="CE345" s="820"/>
      <c r="CF345" s="820"/>
      <c r="CG345" s="820"/>
      <c r="CH345" s="820"/>
      <c r="CI345" s="820"/>
      <c r="CJ345" s="820"/>
      <c r="CK345" s="820"/>
      <c r="CL345" s="820"/>
      <c r="CM345" s="820"/>
      <c r="CN345" s="820"/>
      <c r="CO345" s="820"/>
      <c r="CP345" s="820"/>
      <c r="CQ345" s="1774"/>
      <c r="CR345" s="249"/>
      <c r="CS345" s="1767"/>
      <c r="CT345" s="1768"/>
      <c r="CU345" s="1769"/>
      <c r="CV345" s="1010"/>
      <c r="CW345" s="960"/>
      <c r="CX345" s="959"/>
      <c r="CY345" s="960"/>
      <c r="CZ345" s="959"/>
      <c r="DA345" s="1010"/>
      <c r="DB345" s="1010"/>
      <c r="DC345" s="1010"/>
      <c r="DD345" s="1010"/>
      <c r="DE345" s="1010"/>
      <c r="DF345" s="1010"/>
      <c r="DG345" s="1010"/>
      <c r="DH345" s="1010"/>
      <c r="DI345" s="1010"/>
      <c r="DJ345" s="1010"/>
      <c r="DK345" s="1010"/>
      <c r="DL345" s="1010"/>
      <c r="DM345" s="1010"/>
      <c r="DN345" s="1010"/>
      <c r="DO345" s="1010"/>
      <c r="DP345" s="1010"/>
      <c r="DQ345" s="1774"/>
      <c r="DR345" s="246"/>
      <c r="DS345" s="420"/>
      <c r="DT345" s="421"/>
      <c r="DU345" s="421"/>
      <c r="DV345" s="422"/>
    </row>
    <row r="346" spans="2:126" ht="48.75" customHeight="1" x14ac:dyDescent="0.25">
      <c r="B346" s="1293"/>
      <c r="C346" s="890"/>
      <c r="D346" s="893"/>
      <c r="E346" s="896"/>
      <c r="F346" s="896"/>
      <c r="G346" s="896"/>
      <c r="H346" s="901"/>
      <c r="I346" s="494" t="s">
        <v>1742</v>
      </c>
      <c r="J346" s="904"/>
      <c r="K346" s="896"/>
      <c r="L346" s="908"/>
      <c r="M346" s="228"/>
      <c r="N346" s="911"/>
      <c r="O346" s="896"/>
      <c r="P346" s="896"/>
      <c r="Q346" s="896"/>
      <c r="R346" s="896"/>
      <c r="S346" s="908"/>
      <c r="T346" s="228"/>
      <c r="U346" s="457" t="s">
        <v>1745</v>
      </c>
      <c r="V346" s="439" t="s">
        <v>702</v>
      </c>
      <c r="W346" s="439"/>
      <c r="X346" s="825">
        <v>25</v>
      </c>
      <c r="Y346" s="826"/>
      <c r="Z346" s="825"/>
      <c r="AA346" s="826"/>
      <c r="AB346" s="825"/>
      <c r="AC346" s="826"/>
      <c r="AD346" s="825"/>
      <c r="AE346" s="826"/>
      <c r="AF346" s="825">
        <v>15</v>
      </c>
      <c r="AG346" s="826"/>
      <c r="AH346" s="330">
        <f t="shared" si="1709"/>
        <v>40</v>
      </c>
      <c r="AI346" s="322">
        <v>0.17399999999999999</v>
      </c>
      <c r="AJ346" s="323"/>
      <c r="AK346" s="827" t="s">
        <v>189</v>
      </c>
      <c r="AL346" s="828"/>
      <c r="AM346" s="829" t="s">
        <v>563</v>
      </c>
      <c r="AN346" s="830"/>
      <c r="AO346" s="827" t="s">
        <v>189</v>
      </c>
      <c r="AP346" s="828"/>
      <c r="AQ346" s="444" t="s">
        <v>1748</v>
      </c>
      <c r="AR346" s="432" t="s">
        <v>587</v>
      </c>
      <c r="AS346" s="490" t="s">
        <v>1752</v>
      </c>
      <c r="AT346" s="491" t="s">
        <v>1749</v>
      </c>
      <c r="AU346" s="492" t="s">
        <v>1720</v>
      </c>
      <c r="AV346" s="230"/>
      <c r="AW346" s="866"/>
      <c r="AX346" s="869"/>
      <c r="AY346" s="872"/>
      <c r="AZ346" s="869"/>
      <c r="BA346" s="875"/>
      <c r="BB346" s="878"/>
      <c r="BD346" s="235"/>
      <c r="BE346" s="317">
        <v>0.60000000000000009</v>
      </c>
      <c r="BF346" s="236" t="str">
        <f t="shared" ref="BF346" si="1727">IF(ISERROR(IF(S344="R.INHERENTE
3","R. INHERENTE",(IF(BA344="R.RESIDUAL
3","R. RESIDUAL"," ")))),"",(IF(S344="R.INHERENTE
3","R. INHERENTE",(IF(BA344="R.RESIDUAL
3","R. RESIDUAL"," ")))))</f>
        <v xml:space="preserve"> </v>
      </c>
      <c r="BG346" s="237" t="str">
        <f t="shared" ref="BG346" si="1728">IF(ISERROR(IF(S344="R.INHERENTE
8","R. INHERENTE",(IF(BA344="R.RESIDUAL
8","R. RESIDUAL"," ")))),"",(IF(S344="R.INHERENTE
8","R. INHERENTE",(IF(BA344="R.RESIDUAL
8","R. RESIDUAL"," ")))))</f>
        <v xml:space="preserve"> </v>
      </c>
      <c r="BH346" s="237" t="str">
        <f t="shared" ref="BH346" si="1729">IF(ISERROR(IF(S344="R.INHERENTE
13","R. INHERENTE",(IF(BA344="R.RESIDUAL
13","R. RESIDUAL"," ")))),"",(IF(S344="R.INHERENTE
13","R. INHERENTE",(IF(BA344="R.RESIDUAL
13","R. RESIDUAL"," ")))))</f>
        <v xml:space="preserve"> </v>
      </c>
      <c r="BI346" s="238" t="str">
        <f t="shared" ref="BI346" si="1730">IF(ISERROR(IF(S344="R.INHERENTE
18","R. INHERENTE",(IF(BA344="R.RESIDUAL
18","R. RESIDUAL"," ")))),"",(IF(S344="R.INHERENTE
18","R. INHERENTE",(IF(BA344="R.RESIDUAL
18","R. RESIDUAL"," ")))))</f>
        <v xml:space="preserve"> </v>
      </c>
      <c r="BJ346" s="239" t="str">
        <f t="shared" ref="BJ346" si="1731">IF(ISERROR(IF(S344="R.INHERENTE
23","R. INHERENTE",(IF(BA344="R.RESIDUAL
23","R. RESIDUAL"," ")))),"",(IF(S344="R.INHERENTE
23","R. INHERENTE",(IF(BA344="R.RESIDUAL
23","R. RESIDUAL"," ")))))</f>
        <v xml:space="preserve"> </v>
      </c>
      <c r="BK346" s="234"/>
      <c r="BL346" s="848"/>
      <c r="BM346" s="851"/>
      <c r="BN346" s="882"/>
      <c r="BO346" s="882"/>
      <c r="BP346" s="851"/>
      <c r="BQ346" s="845"/>
      <c r="BR346" s="314"/>
      <c r="BS346" s="848"/>
      <c r="BT346" s="851"/>
      <c r="BU346" s="854"/>
      <c r="BV346" s="229"/>
      <c r="BW346" s="1767"/>
      <c r="BX346" s="1768"/>
      <c r="BY346" s="1769"/>
      <c r="BZ346" s="820"/>
      <c r="CA346" s="820"/>
      <c r="CB346" s="820"/>
      <c r="CC346" s="820"/>
      <c r="CD346" s="820"/>
      <c r="CE346" s="820"/>
      <c r="CF346" s="820"/>
      <c r="CG346" s="820"/>
      <c r="CH346" s="820"/>
      <c r="CI346" s="820"/>
      <c r="CJ346" s="820"/>
      <c r="CK346" s="820"/>
      <c r="CL346" s="820"/>
      <c r="CM346" s="820"/>
      <c r="CN346" s="820"/>
      <c r="CO346" s="820"/>
      <c r="CP346" s="820"/>
      <c r="CQ346" s="1774"/>
      <c r="CR346" s="249"/>
      <c r="CS346" s="1767"/>
      <c r="CT346" s="1768"/>
      <c r="CU346" s="1769"/>
      <c r="CV346" s="1010"/>
      <c r="CW346" s="960"/>
      <c r="CX346" s="959"/>
      <c r="CY346" s="960"/>
      <c r="CZ346" s="959"/>
      <c r="DA346" s="1010"/>
      <c r="DB346" s="1010"/>
      <c r="DC346" s="1010"/>
      <c r="DD346" s="1010"/>
      <c r="DE346" s="1010"/>
      <c r="DF346" s="1010"/>
      <c r="DG346" s="1010"/>
      <c r="DH346" s="1010"/>
      <c r="DI346" s="1010"/>
      <c r="DJ346" s="1010"/>
      <c r="DK346" s="1010"/>
      <c r="DL346" s="1010"/>
      <c r="DM346" s="1010"/>
      <c r="DN346" s="1010"/>
      <c r="DO346" s="1010"/>
      <c r="DP346" s="1010"/>
      <c r="DQ346" s="1774"/>
      <c r="DR346" s="246"/>
      <c r="DS346" s="420"/>
      <c r="DT346" s="421"/>
      <c r="DU346" s="421"/>
      <c r="DV346" s="422"/>
    </row>
    <row r="347" spans="2:126" ht="48.75" customHeight="1" x14ac:dyDescent="0.25">
      <c r="B347" s="1293"/>
      <c r="C347" s="890"/>
      <c r="D347" s="893"/>
      <c r="E347" s="896"/>
      <c r="F347" s="896"/>
      <c r="G347" s="896"/>
      <c r="H347" s="901"/>
      <c r="I347" s="494"/>
      <c r="J347" s="904"/>
      <c r="K347" s="896"/>
      <c r="L347" s="908"/>
      <c r="M347" s="228"/>
      <c r="N347" s="911"/>
      <c r="O347" s="896"/>
      <c r="P347" s="896"/>
      <c r="Q347" s="896"/>
      <c r="R347" s="896"/>
      <c r="S347" s="908"/>
      <c r="T347" s="228"/>
      <c r="U347" s="440"/>
      <c r="V347" s="439"/>
      <c r="W347" s="439"/>
      <c r="X347" s="825"/>
      <c r="Y347" s="826"/>
      <c r="Z347" s="825"/>
      <c r="AA347" s="826"/>
      <c r="AB347" s="825"/>
      <c r="AC347" s="826"/>
      <c r="AD347" s="825"/>
      <c r="AE347" s="826"/>
      <c r="AF347" s="825"/>
      <c r="AG347" s="826"/>
      <c r="AH347" s="330">
        <f t="shared" si="1709"/>
        <v>0</v>
      </c>
      <c r="AI347" s="322"/>
      <c r="AJ347" s="323">
        <v>0.8</v>
      </c>
      <c r="AK347" s="827"/>
      <c r="AL347" s="828"/>
      <c r="AM347" s="829"/>
      <c r="AN347" s="830"/>
      <c r="AO347" s="827"/>
      <c r="AP347" s="828"/>
      <c r="AQ347" s="444"/>
      <c r="AR347" s="432"/>
      <c r="AS347" s="450"/>
      <c r="AT347" s="451"/>
      <c r="AU347" s="452"/>
      <c r="AV347" s="230"/>
      <c r="AW347" s="866"/>
      <c r="AX347" s="869"/>
      <c r="AY347" s="872"/>
      <c r="AZ347" s="869"/>
      <c r="BA347" s="875"/>
      <c r="BB347" s="878"/>
      <c r="BD347" s="235"/>
      <c r="BE347" s="317">
        <v>0.4</v>
      </c>
      <c r="BF347" s="240" t="str">
        <f t="shared" ref="BF347" si="1732">IF(ISERROR(IF(S344="R.INHERENTE
2","R. INHERENTE",(IF(BA344="R.RESIDUAL
2","R. RESIDUAL"," ")))),"",(IF(S344="R.INHERENTE
2","R. INHERENTE",(IF(BA344="R.RESIDUAL
2","R. RESIDUAL"," ")))))</f>
        <v xml:space="preserve"> </v>
      </c>
      <c r="BG347" s="237" t="str">
        <f t="shared" ref="BG347" si="1733">IF(ISERROR(IF(S344="R.INHERENTE
7","R. INHERENTE",(IF(BA344="R.RESIDUAL
7","R. RESIDUAL"," ")))),"",(IF(S344="R.INHERENTE
7","R. INHERENTE",(IF(BA344="R.RESIDUAL
7","R. RESIDUAL"," ")))))</f>
        <v xml:space="preserve"> </v>
      </c>
      <c r="BH347" s="237" t="str">
        <f t="shared" ref="BH347" si="1734">IF(ISERROR(IF(S344="R.INHERENTE
12","R. INHERENTE",(IF(BA344="R.RESIDUAL
12","R. RESIDUAL"," ")))),"",(IF(S344="R.INHERENTE
12","R. INHERENTE",(IF(BA344="R.RESIDUAL
12","R. RESIDUAL"," ")))))</f>
        <v xml:space="preserve"> </v>
      </c>
      <c r="BI347" s="238" t="str">
        <f t="shared" ref="BI347" si="1735">IF(ISERROR(IF(S344="R.INHERENTE
17","R. INHERENTE",(IF(BA344="R.RESIDUAL
17","R. RESIDUAL"," ")))),"",(IF(S344="R.INHERENTE
17","R. INHERENTE",(IF(BA344="R.RESIDUAL
17","R. RESIDUAL"," ")))))</f>
        <v xml:space="preserve"> </v>
      </c>
      <c r="BJ347" s="239" t="str">
        <f t="shared" ref="BJ347" si="1736">IF(ISERROR(IF(S344="R.INHERENTE
22","R. INHERENTE",(IF(BA344="R.RESIDUAL
22","R. RESIDUAL"," ")))),"",(IF(S344="R.INHERENTE
22","R. INHERENTE",(IF(BA344="R.RESIDUAL
22","R. RESIDUAL"," ")))))</f>
        <v xml:space="preserve"> </v>
      </c>
      <c r="BK347" s="234"/>
      <c r="BL347" s="848"/>
      <c r="BM347" s="851"/>
      <c r="BN347" s="882"/>
      <c r="BO347" s="882"/>
      <c r="BP347" s="851"/>
      <c r="BQ347" s="845"/>
      <c r="BR347" s="314"/>
      <c r="BS347" s="848"/>
      <c r="BT347" s="851"/>
      <c r="BU347" s="854"/>
      <c r="BV347" s="229"/>
      <c r="BW347" s="1767"/>
      <c r="BX347" s="1768"/>
      <c r="BY347" s="1769"/>
      <c r="BZ347" s="820"/>
      <c r="CA347" s="820"/>
      <c r="CB347" s="820"/>
      <c r="CC347" s="820"/>
      <c r="CD347" s="820"/>
      <c r="CE347" s="820"/>
      <c r="CF347" s="820"/>
      <c r="CG347" s="820"/>
      <c r="CH347" s="820"/>
      <c r="CI347" s="820"/>
      <c r="CJ347" s="820"/>
      <c r="CK347" s="820"/>
      <c r="CL347" s="820"/>
      <c r="CM347" s="820"/>
      <c r="CN347" s="820"/>
      <c r="CO347" s="820"/>
      <c r="CP347" s="820"/>
      <c r="CQ347" s="1774"/>
      <c r="CR347" s="249"/>
      <c r="CS347" s="1767"/>
      <c r="CT347" s="1768"/>
      <c r="CU347" s="1769"/>
      <c r="CV347" s="1010"/>
      <c r="CW347" s="960"/>
      <c r="CX347" s="959"/>
      <c r="CY347" s="960"/>
      <c r="CZ347" s="959"/>
      <c r="DA347" s="1010"/>
      <c r="DB347" s="1010"/>
      <c r="DC347" s="1010"/>
      <c r="DD347" s="1010"/>
      <c r="DE347" s="1010"/>
      <c r="DF347" s="1010"/>
      <c r="DG347" s="1010"/>
      <c r="DH347" s="1010"/>
      <c r="DI347" s="1010"/>
      <c r="DJ347" s="1010"/>
      <c r="DK347" s="1010"/>
      <c r="DL347" s="1010"/>
      <c r="DM347" s="1010"/>
      <c r="DN347" s="1010"/>
      <c r="DO347" s="1010"/>
      <c r="DP347" s="1010"/>
      <c r="DQ347" s="1774"/>
      <c r="DR347" s="246"/>
      <c r="DS347" s="420"/>
      <c r="DT347" s="421"/>
      <c r="DU347" s="421"/>
      <c r="DV347" s="422"/>
    </row>
    <row r="348" spans="2:126" ht="48.75" customHeight="1" thickBot="1" x14ac:dyDescent="0.3">
      <c r="B348" s="1294"/>
      <c r="C348" s="891"/>
      <c r="D348" s="894"/>
      <c r="E348" s="897"/>
      <c r="F348" s="897"/>
      <c r="G348" s="897"/>
      <c r="H348" s="902"/>
      <c r="I348" s="495"/>
      <c r="J348" s="905"/>
      <c r="K348" s="897"/>
      <c r="L348" s="909"/>
      <c r="M348" s="228"/>
      <c r="N348" s="912"/>
      <c r="O348" s="897"/>
      <c r="P348" s="897"/>
      <c r="Q348" s="897"/>
      <c r="R348" s="897"/>
      <c r="S348" s="909"/>
      <c r="T348" s="228"/>
      <c r="U348" s="441"/>
      <c r="V348" s="442"/>
      <c r="W348" s="442"/>
      <c r="X348" s="831"/>
      <c r="Y348" s="832"/>
      <c r="Z348" s="831"/>
      <c r="AA348" s="832"/>
      <c r="AB348" s="831"/>
      <c r="AC348" s="832"/>
      <c r="AD348" s="831"/>
      <c r="AE348" s="832"/>
      <c r="AF348" s="831"/>
      <c r="AG348" s="832"/>
      <c r="AH348" s="331">
        <f t="shared" si="1709"/>
        <v>0</v>
      </c>
      <c r="AI348" s="324"/>
      <c r="AJ348" s="325"/>
      <c r="AK348" s="885"/>
      <c r="AL348" s="886"/>
      <c r="AM348" s="887"/>
      <c r="AN348" s="888"/>
      <c r="AO348" s="885"/>
      <c r="AP348" s="886"/>
      <c r="AQ348" s="445"/>
      <c r="AR348" s="472"/>
      <c r="AS348" s="453"/>
      <c r="AT348" s="454"/>
      <c r="AU348" s="455"/>
      <c r="AV348" s="230"/>
      <c r="AW348" s="867"/>
      <c r="AX348" s="870"/>
      <c r="AY348" s="873"/>
      <c r="AZ348" s="870"/>
      <c r="BA348" s="876"/>
      <c r="BB348" s="879"/>
      <c r="BD348" s="235"/>
      <c r="BE348" s="318">
        <v>0.2</v>
      </c>
      <c r="BF348" s="241" t="str">
        <f t="shared" ref="BF348" si="1737">IF(ISERROR(IF(S344="R.INHERENTE
1","R. INHERENTE",(IF(BA344="R.RESIDUAL
1","R. RESIDUAL"," ")))),"",(IF(S344="R.INHERENTE
1","R. INHERENTE",(IF(BA344="R.RESIDUAL
1","R. RESIDUAL"," ")))))</f>
        <v xml:space="preserve"> </v>
      </c>
      <c r="BG348" s="242" t="str">
        <f t="shared" ref="BG348" si="1738">IF(ISERROR(IF(S344="R.INHERENTE
6","R. INHERENTE",(IF(BA344="R.RESIDUAL
6","R. RESIDUAL"," ")))),"",(IF(S344="R.INHERENTE
6","R. INHERENTE",(IF(BA344="R.RESIDUAL
6","R. RESIDUAL"," ")))))</f>
        <v xml:space="preserve"> </v>
      </c>
      <c r="BH348" s="243" t="str">
        <f t="shared" ref="BH348" si="1739">IF(ISERROR(IF(S344="R.INHERENTE
11","R. INHERENTE",(IF(BA344="R.RESIDUAL
11","R. RESIDUAL"," ")))),"",(IF(S344="R.INHERENTE
11","R. INHERENTE",(IF(BA344="R.RESIDUAL
11","R. RESIDUAL"," ")))))</f>
        <v xml:space="preserve"> </v>
      </c>
      <c r="BI348" s="244" t="str">
        <f t="shared" ref="BI348" si="1740">IF(ISERROR(IF(S344="R.INHERENTE
16","R. INHERENTE",(IF(BA344="R.RESIDUAL
16","R. RESIDUAL"," ")))),"",(IF(S344="R.INHERENTE
16","R. INHERENTE",(IF(BA344="R.RESIDUAL
16","R. RESIDUAL"," ")))))</f>
        <v>R. RESIDUAL</v>
      </c>
      <c r="BJ348" s="245" t="str">
        <f t="shared" ref="BJ348" si="1741">IF(ISERROR(IF(S344="R.INHERENTE
21","R. INHERENTE",(IF(BA344="R.RESIDUAL
21","R. RESIDUAL"," ")))),"",(IF(S344="R.INHERENTE
21","R. INHERENTE",(IF(BA344="R.RESIDUAL
21","R. RESIDUAL"," ")))))</f>
        <v xml:space="preserve"> </v>
      </c>
      <c r="BK348" s="234"/>
      <c r="BL348" s="849"/>
      <c r="BM348" s="852"/>
      <c r="BN348" s="883"/>
      <c r="BO348" s="883"/>
      <c r="BP348" s="852"/>
      <c r="BQ348" s="846"/>
      <c r="BR348" s="314"/>
      <c r="BS348" s="849"/>
      <c r="BT348" s="852"/>
      <c r="BU348" s="855"/>
      <c r="BV348" s="229"/>
      <c r="BW348" s="1770"/>
      <c r="BX348" s="1771"/>
      <c r="BY348" s="1772"/>
      <c r="BZ348" s="834"/>
      <c r="CA348" s="834"/>
      <c r="CB348" s="834"/>
      <c r="CC348" s="834"/>
      <c r="CD348" s="834"/>
      <c r="CE348" s="834"/>
      <c r="CF348" s="834"/>
      <c r="CG348" s="834"/>
      <c r="CH348" s="834"/>
      <c r="CI348" s="834"/>
      <c r="CJ348" s="834"/>
      <c r="CK348" s="834"/>
      <c r="CL348" s="834"/>
      <c r="CM348" s="834"/>
      <c r="CN348" s="834"/>
      <c r="CO348" s="834"/>
      <c r="CP348" s="834"/>
      <c r="CQ348" s="1775"/>
      <c r="CR348" s="249"/>
      <c r="CS348" s="1770"/>
      <c r="CT348" s="1771"/>
      <c r="CU348" s="1772"/>
      <c r="CV348" s="1783"/>
      <c r="CW348" s="1784"/>
      <c r="CX348" s="1785"/>
      <c r="CY348" s="1784"/>
      <c r="CZ348" s="1785"/>
      <c r="DA348" s="1783"/>
      <c r="DB348" s="1783"/>
      <c r="DC348" s="1783"/>
      <c r="DD348" s="1783"/>
      <c r="DE348" s="1783"/>
      <c r="DF348" s="1783"/>
      <c r="DG348" s="1783"/>
      <c r="DH348" s="1783"/>
      <c r="DI348" s="1783"/>
      <c r="DJ348" s="1783"/>
      <c r="DK348" s="1783"/>
      <c r="DL348" s="1783"/>
      <c r="DM348" s="1783"/>
      <c r="DN348" s="1783"/>
      <c r="DO348" s="1783"/>
      <c r="DP348" s="1783"/>
      <c r="DQ348" s="1775"/>
      <c r="DR348" s="246"/>
      <c r="DS348" s="423"/>
      <c r="DT348" s="424"/>
      <c r="DU348" s="424"/>
      <c r="DV348" s="425"/>
    </row>
    <row r="349" spans="2:126" ht="18" customHeight="1" thickBot="1" x14ac:dyDescent="0.3">
      <c r="BF349" s="328">
        <v>0.2</v>
      </c>
      <c r="BG349" s="329">
        <v>0.4</v>
      </c>
      <c r="BH349" s="329">
        <v>0.60000000000000009</v>
      </c>
      <c r="BI349" s="329">
        <v>0.8</v>
      </c>
      <c r="BJ349" s="329">
        <v>1</v>
      </c>
    </row>
    <row r="350" spans="2:126" ht="48.75" customHeight="1" x14ac:dyDescent="0.25">
      <c r="B350" s="1292" t="s">
        <v>1842</v>
      </c>
      <c r="C350" s="889">
        <v>60</v>
      </c>
      <c r="D350" s="892" t="s">
        <v>954</v>
      </c>
      <c r="E350" s="895" t="s">
        <v>974</v>
      </c>
      <c r="F350" s="898" t="s">
        <v>982</v>
      </c>
      <c r="G350" s="899" t="s">
        <v>1066</v>
      </c>
      <c r="H350" s="900" t="s">
        <v>1758</v>
      </c>
      <c r="I350" s="494" t="s">
        <v>1760</v>
      </c>
      <c r="J350" s="903" t="str">
        <f>IF(G350="","",(CONCATENATE("Posibilidad de afectación ",G350," ",H350," ",I350," ",I351," ",I352," ",I353," ",I354)))</f>
        <v xml:space="preserve">Posibilidad de afectación económica por incremento en la facturación glosada por las EAPB frente a la facturación generada por la ESE, debido a la falta de oportunidad en la solicitud y consecución de autorizaciones, y falta de soportes de historia clínica.   </v>
      </c>
      <c r="K350" s="906" t="s">
        <v>268</v>
      </c>
      <c r="L350" s="907" t="s">
        <v>770</v>
      </c>
      <c r="M350" s="228"/>
      <c r="N350" s="910" t="s">
        <v>610</v>
      </c>
      <c r="O350" s="913">
        <f>IF(ISERROR(VLOOKUP($N350,Listas!$E$20:$F$24,2,FALSE)),"",(VLOOKUP($N350,Listas!$E$20:$F$24,2,FALSE)))</f>
        <v>0.8</v>
      </c>
      <c r="P350" s="914" t="str">
        <f>IF(ISERROR(VLOOKUP($O350,Listas!$E$3:$F$7,2,FALSE)),"",(VLOOKUP($O350,Listas!$E$3:$F$7,2,FALSE)))</f>
        <v>ALTA</v>
      </c>
      <c r="Q350" s="915" t="s">
        <v>572</v>
      </c>
      <c r="R350" s="914">
        <f>IF(ISERROR(VLOOKUP($Q350,Listas!$E$28:$F$35,2,FALSE)),"",(VLOOKUP($Q350,Listas!$E$28:$F$35,2,FALSE)))</f>
        <v>0.8</v>
      </c>
      <c r="S350" s="916" t="str">
        <f t="shared" ref="S350" si="1742">IF(O350="","",(CONCATENATE("R.INHERENTE
",(IF(AND($O350=0.2,$R350=0.2),1,(IF(AND($O350=0.2,$R350=0.4),6,(IF(AND($O350=0.2,$R350=0.6),11,(IF(AND($O350=0.2,$R350=0.8),16,(IF(AND($O350=0.2,$R350=1),21,(IF(AND($O350=0.4,$R350=0.2),2,(IF(AND($O350=0.4,$R350=0.4),7,(IF(AND($O350=0.4,$R350=0.6),12,(IF(AND($O350=0.4,$R350=0.8),17,(IF(AND($O350=0.4,$R350=1),22,(IF(AND($O350=0.6,$R350=0.2),3,(IF(AND($O350=0.6,$R350=0.4),8,(IF(AND($O350=0.6,$R350=0.6),13,(IF(AND($O350=0.6,$R350=0.8),18,(IF(AND($O350=0.6,$R350=1),23,(IF(AND($O350=0.8,$R350=0.2),4,(IF(AND($O350=0.8,$R350=0.4),9,(IF(AND($O350=0.8,$R350=0.6),14,(IF(AND($O350=0.8,$R350=0.8),19,(IF(AND($O350=0.8,$R350=1),24,(IF(AND($O350=1,$R350=0.2),5,(IF(AND($O350=1,$R350=0.4),10,(IF(AND($O350=1,$R350=0.6),15,(IF(AND($O350=1,$R350=0.8),20,(IF(AND($O350=1,$R350=1),25,"")))))))))))))))))))))))))))))))))))))))))))))))))))))</f>
        <v>R.INHERENTE
19</v>
      </c>
      <c r="T350" s="228">
        <f>+VLOOKUP($S350,Listas!$D$112:$E$136,2,FALSE)</f>
        <v>19</v>
      </c>
      <c r="U350" s="456" t="s">
        <v>1761</v>
      </c>
      <c r="V350" s="437" t="s">
        <v>702</v>
      </c>
      <c r="W350" s="437"/>
      <c r="X350" s="859">
        <v>25</v>
      </c>
      <c r="Y350" s="860"/>
      <c r="Z350" s="859"/>
      <c r="AA350" s="860"/>
      <c r="AB350" s="859"/>
      <c r="AC350" s="860"/>
      <c r="AD350" s="859"/>
      <c r="AE350" s="860"/>
      <c r="AF350" s="859">
        <v>15</v>
      </c>
      <c r="AG350" s="860"/>
      <c r="AH350" s="348">
        <f t="shared" ref="AH350:AH354" si="1743">X350+Z350+AB350+AD350+AF350</f>
        <v>40</v>
      </c>
      <c r="AI350" s="326">
        <v>0.48</v>
      </c>
      <c r="AJ350" s="327"/>
      <c r="AK350" s="861" t="s">
        <v>189</v>
      </c>
      <c r="AL350" s="862"/>
      <c r="AM350" s="863" t="s">
        <v>563</v>
      </c>
      <c r="AN350" s="864"/>
      <c r="AO350" s="861" t="s">
        <v>189</v>
      </c>
      <c r="AP350" s="862"/>
      <c r="AQ350" s="443" t="s">
        <v>1764</v>
      </c>
      <c r="AR350" s="431" t="s">
        <v>587</v>
      </c>
      <c r="AS350" s="487" t="s">
        <v>1767</v>
      </c>
      <c r="AT350" s="488" t="s">
        <v>1766</v>
      </c>
      <c r="AU350" s="489" t="s">
        <v>1720</v>
      </c>
      <c r="AV350" s="248">
        <f t="shared" ref="AV350" si="1744">+(IF(AND($AW350&gt;0,$AW350&lt;=0.2),0.2,(IF(AND($AW350&gt;0.2,$AW350&lt;=0.4),0.4,(IF(AND($AW350&gt;0.4,$AW350&lt;=0.6),0.6,(IF(AND($AW350&gt;0.6,$AW350&lt;=0.8),0.8,(IF($AW350&gt;0.8,1,""))))))))))</f>
        <v>0.2</v>
      </c>
      <c r="AW350" s="865">
        <f t="shared" ref="AW350" si="1745">+MIN(AI350:AI354)</f>
        <v>0.17299999999999999</v>
      </c>
      <c r="AX350" s="868" t="str">
        <f t="shared" ref="AX350" si="1746">+(IF($AV350=0.2,"MUY BAJA",(IF($AV350=0.4,"BAJA",(IF($AV350=0.6,"MEDIA",(IF($AV350=0.8,"ALTA",(IF($AV350=1,"MUY ALTA",""))))))))))</f>
        <v>MUY BAJA</v>
      </c>
      <c r="AY350" s="871">
        <f t="shared" ref="AY350" si="1747">+MIN(AJ350:AJ354)</f>
        <v>0.8</v>
      </c>
      <c r="AZ350" s="868" t="str">
        <f t="shared" ref="AZ350" si="1748">+(IF($BC350=0.2,"MUY BAJA",(IF($BC350=0.4,"BAJA",(IF($BC350=0.6,"MEDIA",(IF($BC350=0.8,"ALTA",(IF($BC350=1,"MUY ALTA",""))))))))))</f>
        <v>ALTA</v>
      </c>
      <c r="BA350" s="874" t="str">
        <f t="shared" ref="BA350" si="1749">IF($AV350="","",(CONCATENATE("R.RESIDUAL
",(IF(AND($AV350=0.2,$BC350=0.2),1,(IF(AND($AV350=0.2,$BC350=0.4),6,(IF(AND($AV350=0.2,$BC350=0.6),11,(IF(AND($AV350=0.2,$BC350=0.8),16,(IF(AND($AV350=0.2,$BC350=1),21,(IF(AND($AV350=0.4,$BC350=0.2),2,(IF(AND($AV350=0.4,$BC350=0.4),7,(IF(AND($AV350=0.4,$BC350=0.6),12,(IF(AND($AV350=0.4,$BC350=0.8),17,(IF(AND($AV350=0.4,$BC350=1),22,(IF(AND($AV350=0.6,$BC350=0.2),3,(IF(AND($AV350=0.6,$BC350=0.4),8,(IF(AND($AV350=0.6,$BC350=0.6),13,(IF(AND($AV350=0.6,$BC350=0.8),18,(IF(AND($AV350=0.6,$BC350=1),23,(IF(AND($AV350=0.8,$BC350=0.2),4,(IF(AND($AV350=0.8,$BC350=0.4),9,(IF(AND($AV350=0.8,$BC350=0.6),14,(IF(AND($AV350=0.8,$BC350=0.8),19,(IF(AND($AV350=0.8,$BC350=1),24,(IF(AND($AV350=1,$BC350=0.2),5,(IF(AND($AV350=1,$BC350=0.4),10,(IF(AND($AV350=1,$BC350=0.6),15,(IF(AND($AV350=1,$BC350=0.8),20,(IF(AND($AV350=1,$BC350=1),25,"")))))))))))))))))))))))))))))))))))))))))))))))))))))</f>
        <v>R.RESIDUAL
16</v>
      </c>
      <c r="BB350" s="877" t="s">
        <v>703</v>
      </c>
      <c r="BC350" s="248">
        <f t="shared" ref="BC350" si="1750">+(IF(AND($AY350&gt;0,$AY350&lt;=0.2),0.2,(IF(AND($AY350&gt;0.2,$AY350&lt;=0.4),0.4,(IF(AND($AY350&gt;0.4,$AY350&lt;=0.6),0.6,(IF(AND($AY350&gt;0.6,$AY350&lt;=0.8),0.8,(IF($AY350&gt;0.8,1,""))))))))))</f>
        <v>0.8</v>
      </c>
      <c r="BD350" s="230">
        <f>+VLOOKUP($BA350,Listas!$F$112:$G$136,2,FALSE)</f>
        <v>16</v>
      </c>
      <c r="BE350" s="317">
        <v>1</v>
      </c>
      <c r="BF350" s="231" t="str">
        <f t="shared" ref="BF350" si="1751">IF(ISERROR(IF(S350="R.INHERENTE
5","R. INHERENTE",(IF(BA350="R.RESIDUAL
5","R. RESIDUAL"," ")))),"",(IF(S350="R.INHERENTE
5","R. INHERENTE",(IF(BA350="R.RESIDUAL
5","R. RESIDUAL"," ")))))</f>
        <v xml:space="preserve"> </v>
      </c>
      <c r="BG350" s="232" t="str">
        <f t="shared" ref="BG350" si="1752">IF(ISERROR(IF(S350="R.INHERENTE
10","R. INHERENTE",(IF(BA350="R.RESIDUAL
10","R. RESIDUAL"," ")))),"",(IF(S350="R.INHERENTE
10","R. INHERENTE",(IF(BA350="R.RESIDUAL
10","R. RESIDUAL"," ")))))</f>
        <v xml:space="preserve"> </v>
      </c>
      <c r="BH350" s="232" t="str">
        <f t="shared" ref="BH350" si="1753">IF(ISERROR(IF(S350="R.INHERENTE
15","R. INHERENTE",(IF(BA350="R.RESIDUAL
15","R. RESIDUAL"," ")))),"",(IF(S350="R.INHERENTE
15","R. INHERENTE",(IF(BA350="R.RESIDUAL
15","R. RESIDUAL"," ")))))</f>
        <v xml:space="preserve"> </v>
      </c>
      <c r="BI350" s="232" t="str">
        <f t="shared" ref="BI350" si="1754">IF(ISERROR(IF(S350="R.INHERENTE
20","R. INHERENTE",(IF(BA350="R.RESIDUAL
20","R. RESIDUAL"," ")))),"",(IF(S350="R.INHERENTE
20","R. INHERENTE",(IF(BA350="R.RESIDUAL
20","R. RESIDUAL"," ")))))</f>
        <v xml:space="preserve"> </v>
      </c>
      <c r="BJ350" s="233" t="str">
        <f t="shared" ref="BJ350" si="1755">IF(ISERROR(IF(S350="R.INHERENTE
25","R. INHERENTE",(IF(BA350="R.RESIDUAL
25","R. RESIDUAL"," ")))),"",(IF(S350="R.INHERENTE
25","R. INHERENTE",(IF(BA350="R.RESIDUAL
25","R. RESIDUAL"," ")))))</f>
        <v xml:space="preserve"> </v>
      </c>
      <c r="BK350" s="234"/>
      <c r="BL350" s="847" t="s">
        <v>1769</v>
      </c>
      <c r="BM350" s="880" t="s">
        <v>1754</v>
      </c>
      <c r="BN350" s="881">
        <v>45046</v>
      </c>
      <c r="BO350" s="881">
        <v>45290</v>
      </c>
      <c r="BP350" s="884" t="s">
        <v>1174</v>
      </c>
      <c r="BQ350" s="844" t="s">
        <v>648</v>
      </c>
      <c r="BR350" s="314"/>
      <c r="BS350" s="847" t="s">
        <v>1770</v>
      </c>
      <c r="BT350" s="850" t="s">
        <v>1771</v>
      </c>
      <c r="BU350" s="853" t="s">
        <v>1757</v>
      </c>
      <c r="BV350" s="229"/>
      <c r="BW350" s="1764" t="s">
        <v>2325</v>
      </c>
      <c r="BX350" s="1765" t="s">
        <v>2326</v>
      </c>
      <c r="BY350" s="1766" t="s">
        <v>2327</v>
      </c>
      <c r="BZ350" s="833"/>
      <c r="CA350" s="833" t="s">
        <v>189</v>
      </c>
      <c r="CB350" s="833" t="s">
        <v>189</v>
      </c>
      <c r="CC350" s="833" t="s">
        <v>189</v>
      </c>
      <c r="CD350" s="833"/>
      <c r="CE350" s="833" t="s">
        <v>189</v>
      </c>
      <c r="CF350" s="833" t="s">
        <v>189</v>
      </c>
      <c r="CG350" s="833" t="s">
        <v>189</v>
      </c>
      <c r="CH350" s="833"/>
      <c r="CI350" s="833" t="s">
        <v>39</v>
      </c>
      <c r="CJ350" s="833" t="s">
        <v>39</v>
      </c>
      <c r="CK350" s="833" t="s">
        <v>39</v>
      </c>
      <c r="CL350" s="833"/>
      <c r="CM350" s="833" t="s">
        <v>189</v>
      </c>
      <c r="CN350" s="833" t="s">
        <v>189</v>
      </c>
      <c r="CO350" s="833" t="s">
        <v>189</v>
      </c>
      <c r="CP350" s="833"/>
      <c r="CQ350" s="1773" t="s">
        <v>2328</v>
      </c>
      <c r="CR350" s="249"/>
      <c r="CS350" s="1764" t="s">
        <v>2325</v>
      </c>
      <c r="CT350" s="1765" t="s">
        <v>2326</v>
      </c>
      <c r="CU350" s="1766" t="s">
        <v>2327</v>
      </c>
      <c r="CV350" s="1780"/>
      <c r="CW350" s="1781" t="s">
        <v>39</v>
      </c>
      <c r="CX350" s="1782"/>
      <c r="CY350" s="1781"/>
      <c r="CZ350" s="1782"/>
      <c r="DA350" s="1780" t="s">
        <v>189</v>
      </c>
      <c r="DB350" s="1780" t="s">
        <v>189</v>
      </c>
      <c r="DC350" s="1780" t="s">
        <v>189</v>
      </c>
      <c r="DD350" s="1780"/>
      <c r="DE350" s="1780" t="s">
        <v>189</v>
      </c>
      <c r="DF350" s="1780" t="s">
        <v>189</v>
      </c>
      <c r="DG350" s="1780" t="s">
        <v>189</v>
      </c>
      <c r="DH350" s="1780"/>
      <c r="DI350" s="1780" t="s">
        <v>39</v>
      </c>
      <c r="DJ350" s="1780" t="s">
        <v>39</v>
      </c>
      <c r="DK350" s="1780" t="s">
        <v>39</v>
      </c>
      <c r="DL350" s="1780"/>
      <c r="DM350" s="1780" t="s">
        <v>189</v>
      </c>
      <c r="DN350" s="1780" t="s">
        <v>189</v>
      </c>
      <c r="DO350" s="1780" t="s">
        <v>189</v>
      </c>
      <c r="DP350" s="1780"/>
      <c r="DQ350" s="1773" t="s">
        <v>2334</v>
      </c>
      <c r="DR350" s="246"/>
      <c r="DS350" s="417"/>
      <c r="DT350" s="418"/>
      <c r="DU350" s="418"/>
      <c r="DV350" s="419"/>
    </row>
    <row r="351" spans="2:126" ht="48.75" customHeight="1" x14ac:dyDescent="0.25">
      <c r="B351" s="1293"/>
      <c r="C351" s="890"/>
      <c r="D351" s="893"/>
      <c r="E351" s="896"/>
      <c r="F351" s="896"/>
      <c r="G351" s="896"/>
      <c r="H351" s="901"/>
      <c r="I351" s="494" t="s">
        <v>1759</v>
      </c>
      <c r="J351" s="904"/>
      <c r="K351" s="896"/>
      <c r="L351" s="908"/>
      <c r="M351" s="228"/>
      <c r="N351" s="911"/>
      <c r="O351" s="896"/>
      <c r="P351" s="896"/>
      <c r="Q351" s="896"/>
      <c r="R351" s="896"/>
      <c r="S351" s="908"/>
      <c r="T351" s="228"/>
      <c r="U351" s="457" t="s">
        <v>1762</v>
      </c>
      <c r="V351" s="439" t="s">
        <v>702</v>
      </c>
      <c r="W351" s="439"/>
      <c r="X351" s="825">
        <v>25</v>
      </c>
      <c r="Y351" s="826"/>
      <c r="Z351" s="825"/>
      <c r="AA351" s="826"/>
      <c r="AB351" s="825"/>
      <c r="AC351" s="826"/>
      <c r="AD351" s="825"/>
      <c r="AE351" s="826"/>
      <c r="AF351" s="825">
        <v>15</v>
      </c>
      <c r="AG351" s="826"/>
      <c r="AH351" s="330">
        <f t="shared" si="1743"/>
        <v>40</v>
      </c>
      <c r="AI351" s="322">
        <v>0.28799999999999998</v>
      </c>
      <c r="AJ351" s="323"/>
      <c r="AK351" s="827" t="s">
        <v>189</v>
      </c>
      <c r="AL351" s="828"/>
      <c r="AM351" s="829" t="s">
        <v>563</v>
      </c>
      <c r="AN351" s="830"/>
      <c r="AO351" s="827" t="s">
        <v>189</v>
      </c>
      <c r="AP351" s="828"/>
      <c r="AQ351" s="444" t="s">
        <v>1764</v>
      </c>
      <c r="AR351" s="432" t="s">
        <v>587</v>
      </c>
      <c r="AS351" s="490" t="s">
        <v>1767</v>
      </c>
      <c r="AT351" s="491" t="s">
        <v>1766</v>
      </c>
      <c r="AU351" s="492" t="s">
        <v>1720</v>
      </c>
      <c r="AV351" s="230"/>
      <c r="AW351" s="866"/>
      <c r="AX351" s="869"/>
      <c r="AY351" s="872"/>
      <c r="AZ351" s="869"/>
      <c r="BA351" s="875"/>
      <c r="BB351" s="878"/>
      <c r="BD351" s="235"/>
      <c r="BE351" s="317">
        <v>0.8</v>
      </c>
      <c r="BF351" s="236" t="str">
        <f t="shared" ref="BF351" si="1756">IF(ISERROR(IF(S350="R.INHERENTE
4","R. INHERENTE",(IF(BA350="R.RESIDUAL
4","R. RESIDUAL"," ")))),"",(IF(S350="R.INHERENTE
4","R. INHERENTE",(IF(BA350="R.RESIDUAL
4","R. RESIDUAL"," ")))))</f>
        <v xml:space="preserve"> </v>
      </c>
      <c r="BG351" s="237" t="str">
        <f t="shared" ref="BG351" si="1757">IF(ISERROR(IF(S350="R.INHERENTE
9","R. INHERENTE",(IF(BA350="R.RESIDUAL
9","R. RESIDUAL"," ")))),"",(IF(S350="R.INHERENTE
9","R. INHERENTE",(IF(BA350="R.RESIDUAL
9","R. RESIDUAL"," ")))))</f>
        <v xml:space="preserve"> </v>
      </c>
      <c r="BH351" s="238" t="str">
        <f t="shared" ref="BH351" si="1758">IF(ISERROR(IF(S350="R.INHERENTE
14","R. INHERENTE",(IF(BA350="R.RESIDUAL
14","R. RESIDUAL"," ")))),"",(IF(S350="R.INHERENTE
14","R. INHERENTE",(IF(BA350="R.RESIDUAL
14","R. RESIDUAL"," ")))))</f>
        <v xml:space="preserve"> </v>
      </c>
      <c r="BI351" s="238" t="str">
        <f t="shared" ref="BI351" si="1759">IF(ISERROR(IF(S350="R.INHERENTE
19","R. INHERENTE",(IF(BA350="R.RESIDUAL
19","R. RESIDUAL"," ")))),"",(IF(S350="R.INHERENTE
19","R. INHERENTE",(IF(BA350="R.RESIDUAL
19","R. RESIDUAL"," ")))))</f>
        <v>R. INHERENTE</v>
      </c>
      <c r="BJ351" s="239" t="str">
        <f t="shared" ref="BJ351" si="1760">IF(ISERROR(IF(S350="R.INHERENTE
24","R. INHERENTE",(IF(BA350="R.RESIDUAL
24","R. RESIDUAL"," ")))),"",(IF(S350="R.INHERENTE
24","R. INHERENTE",(IF(BA350="R.RESIDUAL
24","R. RESIDUAL"," ")))))</f>
        <v xml:space="preserve"> </v>
      </c>
      <c r="BK351" s="234"/>
      <c r="BL351" s="848"/>
      <c r="BM351" s="851"/>
      <c r="BN351" s="882"/>
      <c r="BO351" s="882"/>
      <c r="BP351" s="851"/>
      <c r="BQ351" s="845"/>
      <c r="BR351" s="314"/>
      <c r="BS351" s="848"/>
      <c r="BT351" s="851"/>
      <c r="BU351" s="854"/>
      <c r="BV351" s="229"/>
      <c r="BW351" s="1767"/>
      <c r="BX351" s="1768"/>
      <c r="BY351" s="1769"/>
      <c r="BZ351" s="820"/>
      <c r="CA351" s="820"/>
      <c r="CB351" s="820"/>
      <c r="CC351" s="820"/>
      <c r="CD351" s="820"/>
      <c r="CE351" s="820"/>
      <c r="CF351" s="820"/>
      <c r="CG351" s="820"/>
      <c r="CH351" s="820"/>
      <c r="CI351" s="820"/>
      <c r="CJ351" s="820"/>
      <c r="CK351" s="820"/>
      <c r="CL351" s="820"/>
      <c r="CM351" s="820"/>
      <c r="CN351" s="820"/>
      <c r="CO351" s="820"/>
      <c r="CP351" s="820"/>
      <c r="CQ351" s="1774"/>
      <c r="CR351" s="249"/>
      <c r="CS351" s="1767"/>
      <c r="CT351" s="1768"/>
      <c r="CU351" s="1769"/>
      <c r="CV351" s="1010"/>
      <c r="CW351" s="960"/>
      <c r="CX351" s="959"/>
      <c r="CY351" s="960"/>
      <c r="CZ351" s="959"/>
      <c r="DA351" s="1010"/>
      <c r="DB351" s="1010"/>
      <c r="DC351" s="1010"/>
      <c r="DD351" s="1010"/>
      <c r="DE351" s="1010"/>
      <c r="DF351" s="1010"/>
      <c r="DG351" s="1010"/>
      <c r="DH351" s="1010"/>
      <c r="DI351" s="1010"/>
      <c r="DJ351" s="1010"/>
      <c r="DK351" s="1010"/>
      <c r="DL351" s="1010"/>
      <c r="DM351" s="1010"/>
      <c r="DN351" s="1010"/>
      <c r="DO351" s="1010"/>
      <c r="DP351" s="1010"/>
      <c r="DQ351" s="1774"/>
      <c r="DR351" s="246"/>
      <c r="DS351" s="420"/>
      <c r="DT351" s="421"/>
      <c r="DU351" s="421"/>
      <c r="DV351" s="422"/>
    </row>
    <row r="352" spans="2:126" ht="48.75" customHeight="1" x14ac:dyDescent="0.25">
      <c r="B352" s="1293"/>
      <c r="C352" s="890"/>
      <c r="D352" s="893"/>
      <c r="E352" s="896"/>
      <c r="F352" s="896"/>
      <c r="G352" s="896"/>
      <c r="H352" s="901"/>
      <c r="I352" s="494"/>
      <c r="J352" s="904"/>
      <c r="K352" s="896"/>
      <c r="L352" s="908"/>
      <c r="M352" s="228"/>
      <c r="N352" s="911"/>
      <c r="O352" s="896"/>
      <c r="P352" s="896"/>
      <c r="Q352" s="896"/>
      <c r="R352" s="896"/>
      <c r="S352" s="908"/>
      <c r="T352" s="228"/>
      <c r="U352" s="457" t="s">
        <v>1763</v>
      </c>
      <c r="V352" s="439" t="s">
        <v>702</v>
      </c>
      <c r="W352" s="439"/>
      <c r="X352" s="825">
        <v>25</v>
      </c>
      <c r="Y352" s="826"/>
      <c r="Z352" s="825"/>
      <c r="AA352" s="826"/>
      <c r="AB352" s="825"/>
      <c r="AC352" s="826"/>
      <c r="AD352" s="825"/>
      <c r="AE352" s="826"/>
      <c r="AF352" s="825">
        <v>15</v>
      </c>
      <c r="AG352" s="826"/>
      <c r="AH352" s="330">
        <f t="shared" si="1743"/>
        <v>40</v>
      </c>
      <c r="AI352" s="322">
        <v>0.17299999999999999</v>
      </c>
      <c r="AJ352" s="323"/>
      <c r="AK352" s="827" t="s">
        <v>189</v>
      </c>
      <c r="AL352" s="828"/>
      <c r="AM352" s="829" t="s">
        <v>563</v>
      </c>
      <c r="AN352" s="830"/>
      <c r="AO352" s="827" t="s">
        <v>189</v>
      </c>
      <c r="AP352" s="828"/>
      <c r="AQ352" s="444" t="s">
        <v>1765</v>
      </c>
      <c r="AR352" s="432" t="s">
        <v>587</v>
      </c>
      <c r="AS352" s="490" t="s">
        <v>1768</v>
      </c>
      <c r="AT352" s="491" t="s">
        <v>1766</v>
      </c>
      <c r="AU352" s="492" t="s">
        <v>1720</v>
      </c>
      <c r="AV352" s="230"/>
      <c r="AW352" s="866"/>
      <c r="AX352" s="869"/>
      <c r="AY352" s="872"/>
      <c r="AZ352" s="869"/>
      <c r="BA352" s="875"/>
      <c r="BB352" s="878"/>
      <c r="BD352" s="235"/>
      <c r="BE352" s="317">
        <v>0.60000000000000009</v>
      </c>
      <c r="BF352" s="236" t="str">
        <f t="shared" ref="BF352" si="1761">IF(ISERROR(IF(S350="R.INHERENTE
3","R. INHERENTE",(IF(BA350="R.RESIDUAL
3","R. RESIDUAL"," ")))),"",(IF(S350="R.INHERENTE
3","R. INHERENTE",(IF(BA350="R.RESIDUAL
3","R. RESIDUAL"," ")))))</f>
        <v xml:space="preserve"> </v>
      </c>
      <c r="BG352" s="237" t="str">
        <f t="shared" ref="BG352" si="1762">IF(ISERROR(IF(S350="R.INHERENTE
8","R. INHERENTE",(IF(BA350="R.RESIDUAL
8","R. RESIDUAL"," ")))),"",(IF(S350="R.INHERENTE
8","R. INHERENTE",(IF(BA350="R.RESIDUAL
8","R. RESIDUAL"," ")))))</f>
        <v xml:space="preserve"> </v>
      </c>
      <c r="BH352" s="237" t="str">
        <f t="shared" ref="BH352" si="1763">IF(ISERROR(IF(S350="R.INHERENTE
13","R. INHERENTE",(IF(BA350="R.RESIDUAL
13","R. RESIDUAL"," ")))),"",(IF(S350="R.INHERENTE
13","R. INHERENTE",(IF(BA350="R.RESIDUAL
13","R. RESIDUAL"," ")))))</f>
        <v xml:space="preserve"> </v>
      </c>
      <c r="BI352" s="238" t="str">
        <f t="shared" ref="BI352" si="1764">IF(ISERROR(IF(S350="R.INHERENTE
18","R. INHERENTE",(IF(BA350="R.RESIDUAL
18","R. RESIDUAL"," ")))),"",(IF(S350="R.INHERENTE
18","R. INHERENTE",(IF(BA350="R.RESIDUAL
18","R. RESIDUAL"," ")))))</f>
        <v xml:space="preserve"> </v>
      </c>
      <c r="BJ352" s="239" t="str">
        <f t="shared" ref="BJ352" si="1765">IF(ISERROR(IF(S350="R.INHERENTE
23","R. INHERENTE",(IF(BA350="R.RESIDUAL
23","R. RESIDUAL"," ")))),"",(IF(S350="R.INHERENTE
23","R. INHERENTE",(IF(BA350="R.RESIDUAL
23","R. RESIDUAL"," ")))))</f>
        <v xml:space="preserve"> </v>
      </c>
      <c r="BK352" s="234"/>
      <c r="BL352" s="848"/>
      <c r="BM352" s="851"/>
      <c r="BN352" s="882"/>
      <c r="BO352" s="882"/>
      <c r="BP352" s="851"/>
      <c r="BQ352" s="845"/>
      <c r="BR352" s="314"/>
      <c r="BS352" s="848"/>
      <c r="BT352" s="851"/>
      <c r="BU352" s="854"/>
      <c r="BV352" s="229"/>
      <c r="BW352" s="1767"/>
      <c r="BX352" s="1768"/>
      <c r="BY352" s="1769"/>
      <c r="BZ352" s="820"/>
      <c r="CA352" s="820"/>
      <c r="CB352" s="820"/>
      <c r="CC352" s="820"/>
      <c r="CD352" s="820"/>
      <c r="CE352" s="820"/>
      <c r="CF352" s="820"/>
      <c r="CG352" s="820"/>
      <c r="CH352" s="820"/>
      <c r="CI352" s="820"/>
      <c r="CJ352" s="820"/>
      <c r="CK352" s="820"/>
      <c r="CL352" s="820"/>
      <c r="CM352" s="820"/>
      <c r="CN352" s="820"/>
      <c r="CO352" s="820"/>
      <c r="CP352" s="820"/>
      <c r="CQ352" s="1774"/>
      <c r="CR352" s="249"/>
      <c r="CS352" s="1767"/>
      <c r="CT352" s="1768"/>
      <c r="CU352" s="1769"/>
      <c r="CV352" s="1010"/>
      <c r="CW352" s="960"/>
      <c r="CX352" s="959"/>
      <c r="CY352" s="960"/>
      <c r="CZ352" s="959"/>
      <c r="DA352" s="1010"/>
      <c r="DB352" s="1010"/>
      <c r="DC352" s="1010"/>
      <c r="DD352" s="1010"/>
      <c r="DE352" s="1010"/>
      <c r="DF352" s="1010"/>
      <c r="DG352" s="1010"/>
      <c r="DH352" s="1010"/>
      <c r="DI352" s="1010"/>
      <c r="DJ352" s="1010"/>
      <c r="DK352" s="1010"/>
      <c r="DL352" s="1010"/>
      <c r="DM352" s="1010"/>
      <c r="DN352" s="1010"/>
      <c r="DO352" s="1010"/>
      <c r="DP352" s="1010"/>
      <c r="DQ352" s="1774"/>
      <c r="DR352" s="246"/>
      <c r="DS352" s="420"/>
      <c r="DT352" s="421"/>
      <c r="DU352" s="421"/>
      <c r="DV352" s="422"/>
    </row>
    <row r="353" spans="2:126" ht="48.75" customHeight="1" x14ac:dyDescent="0.25">
      <c r="B353" s="1293"/>
      <c r="C353" s="890"/>
      <c r="D353" s="893"/>
      <c r="E353" s="896"/>
      <c r="F353" s="896"/>
      <c r="G353" s="896"/>
      <c r="H353" s="901"/>
      <c r="I353" s="494"/>
      <c r="J353" s="904"/>
      <c r="K353" s="896"/>
      <c r="L353" s="908"/>
      <c r="M353" s="228"/>
      <c r="N353" s="911"/>
      <c r="O353" s="896"/>
      <c r="P353" s="896"/>
      <c r="Q353" s="896"/>
      <c r="R353" s="896"/>
      <c r="S353" s="908"/>
      <c r="T353" s="228"/>
      <c r="U353" s="440"/>
      <c r="V353" s="439"/>
      <c r="W353" s="439"/>
      <c r="X353" s="825"/>
      <c r="Y353" s="826"/>
      <c r="Z353" s="825"/>
      <c r="AA353" s="826"/>
      <c r="AB353" s="825"/>
      <c r="AC353" s="826"/>
      <c r="AD353" s="825"/>
      <c r="AE353" s="826"/>
      <c r="AF353" s="825"/>
      <c r="AG353" s="826"/>
      <c r="AH353" s="330">
        <f t="shared" si="1743"/>
        <v>0</v>
      </c>
      <c r="AI353" s="322"/>
      <c r="AJ353" s="323">
        <v>0.8</v>
      </c>
      <c r="AK353" s="827"/>
      <c r="AL353" s="828"/>
      <c r="AM353" s="829"/>
      <c r="AN353" s="830"/>
      <c r="AO353" s="827"/>
      <c r="AP353" s="828"/>
      <c r="AQ353" s="444"/>
      <c r="AR353" s="432"/>
      <c r="AS353" s="450"/>
      <c r="AT353" s="451"/>
      <c r="AU353" s="452"/>
      <c r="AV353" s="230"/>
      <c r="AW353" s="866"/>
      <c r="AX353" s="869"/>
      <c r="AY353" s="872"/>
      <c r="AZ353" s="869"/>
      <c r="BA353" s="875"/>
      <c r="BB353" s="878"/>
      <c r="BD353" s="235"/>
      <c r="BE353" s="317">
        <v>0.4</v>
      </c>
      <c r="BF353" s="240" t="str">
        <f t="shared" ref="BF353" si="1766">IF(ISERROR(IF(S350="R.INHERENTE
2","R. INHERENTE",(IF(BA350="R.RESIDUAL
2","R. RESIDUAL"," ")))),"",(IF(S350="R.INHERENTE
2","R. INHERENTE",(IF(BA350="R.RESIDUAL
2","R. RESIDUAL"," ")))))</f>
        <v xml:space="preserve"> </v>
      </c>
      <c r="BG353" s="237" t="str">
        <f t="shared" ref="BG353" si="1767">IF(ISERROR(IF(S350="R.INHERENTE
7","R. INHERENTE",(IF(BA350="R.RESIDUAL
7","R. RESIDUAL"," ")))),"",(IF(S350="R.INHERENTE
7","R. INHERENTE",(IF(BA350="R.RESIDUAL
7","R. RESIDUAL"," ")))))</f>
        <v xml:space="preserve"> </v>
      </c>
      <c r="BH353" s="237" t="str">
        <f t="shared" ref="BH353" si="1768">IF(ISERROR(IF(S350="R.INHERENTE
12","R. INHERENTE",(IF(BA350="R.RESIDUAL
12","R. RESIDUAL"," ")))),"",(IF(S350="R.INHERENTE
12","R. INHERENTE",(IF(BA350="R.RESIDUAL
12","R. RESIDUAL"," ")))))</f>
        <v xml:space="preserve"> </v>
      </c>
      <c r="BI353" s="238" t="str">
        <f t="shared" ref="BI353" si="1769">IF(ISERROR(IF(S350="R.INHERENTE
17","R. INHERENTE",(IF(BA350="R.RESIDUAL
17","R. RESIDUAL"," ")))),"",(IF(S350="R.INHERENTE
17","R. INHERENTE",(IF(BA350="R.RESIDUAL
17","R. RESIDUAL"," ")))))</f>
        <v xml:space="preserve"> </v>
      </c>
      <c r="BJ353" s="239" t="str">
        <f t="shared" ref="BJ353" si="1770">IF(ISERROR(IF(S350="R.INHERENTE
22","R. INHERENTE",(IF(BA350="R.RESIDUAL
22","R. RESIDUAL"," ")))),"",(IF(S350="R.INHERENTE
22","R. INHERENTE",(IF(BA350="R.RESIDUAL
22","R. RESIDUAL"," ")))))</f>
        <v xml:space="preserve"> </v>
      </c>
      <c r="BK353" s="234"/>
      <c r="BL353" s="848"/>
      <c r="BM353" s="851"/>
      <c r="BN353" s="882"/>
      <c r="BO353" s="882"/>
      <c r="BP353" s="851"/>
      <c r="BQ353" s="845"/>
      <c r="BR353" s="314"/>
      <c r="BS353" s="848"/>
      <c r="BT353" s="851"/>
      <c r="BU353" s="854"/>
      <c r="BV353" s="229"/>
      <c r="BW353" s="1767"/>
      <c r="BX353" s="1768"/>
      <c r="BY353" s="1769"/>
      <c r="BZ353" s="820"/>
      <c r="CA353" s="820"/>
      <c r="CB353" s="820"/>
      <c r="CC353" s="820"/>
      <c r="CD353" s="820"/>
      <c r="CE353" s="820"/>
      <c r="CF353" s="820"/>
      <c r="CG353" s="820"/>
      <c r="CH353" s="820"/>
      <c r="CI353" s="820"/>
      <c r="CJ353" s="820"/>
      <c r="CK353" s="820"/>
      <c r="CL353" s="820"/>
      <c r="CM353" s="820"/>
      <c r="CN353" s="820"/>
      <c r="CO353" s="820"/>
      <c r="CP353" s="820"/>
      <c r="CQ353" s="1774"/>
      <c r="CR353" s="249"/>
      <c r="CS353" s="1767"/>
      <c r="CT353" s="1768"/>
      <c r="CU353" s="1769"/>
      <c r="CV353" s="1010"/>
      <c r="CW353" s="960"/>
      <c r="CX353" s="959"/>
      <c r="CY353" s="960"/>
      <c r="CZ353" s="959"/>
      <c r="DA353" s="1010"/>
      <c r="DB353" s="1010"/>
      <c r="DC353" s="1010"/>
      <c r="DD353" s="1010"/>
      <c r="DE353" s="1010"/>
      <c r="DF353" s="1010"/>
      <c r="DG353" s="1010"/>
      <c r="DH353" s="1010"/>
      <c r="DI353" s="1010"/>
      <c r="DJ353" s="1010"/>
      <c r="DK353" s="1010"/>
      <c r="DL353" s="1010"/>
      <c r="DM353" s="1010"/>
      <c r="DN353" s="1010"/>
      <c r="DO353" s="1010"/>
      <c r="DP353" s="1010"/>
      <c r="DQ353" s="1774"/>
      <c r="DR353" s="246"/>
      <c r="DS353" s="420"/>
      <c r="DT353" s="421"/>
      <c r="DU353" s="421"/>
      <c r="DV353" s="422"/>
    </row>
    <row r="354" spans="2:126" ht="48.75" customHeight="1" thickBot="1" x14ac:dyDescent="0.3">
      <c r="B354" s="1294"/>
      <c r="C354" s="891"/>
      <c r="D354" s="894"/>
      <c r="E354" s="897"/>
      <c r="F354" s="897"/>
      <c r="G354" s="897"/>
      <c r="H354" s="902"/>
      <c r="I354" s="495"/>
      <c r="J354" s="905"/>
      <c r="K354" s="897"/>
      <c r="L354" s="909"/>
      <c r="M354" s="228"/>
      <c r="N354" s="912"/>
      <c r="O354" s="897"/>
      <c r="P354" s="897"/>
      <c r="Q354" s="897"/>
      <c r="R354" s="897"/>
      <c r="S354" s="909"/>
      <c r="T354" s="228"/>
      <c r="U354" s="441"/>
      <c r="V354" s="442"/>
      <c r="W354" s="442"/>
      <c r="X354" s="831"/>
      <c r="Y354" s="832"/>
      <c r="Z354" s="831"/>
      <c r="AA354" s="832"/>
      <c r="AB354" s="831"/>
      <c r="AC354" s="832"/>
      <c r="AD354" s="831"/>
      <c r="AE354" s="832"/>
      <c r="AF354" s="831"/>
      <c r="AG354" s="832"/>
      <c r="AH354" s="331">
        <f t="shared" si="1743"/>
        <v>0</v>
      </c>
      <c r="AI354" s="324"/>
      <c r="AJ354" s="325"/>
      <c r="AK354" s="885"/>
      <c r="AL354" s="886"/>
      <c r="AM354" s="887"/>
      <c r="AN354" s="888"/>
      <c r="AO354" s="885"/>
      <c r="AP354" s="886"/>
      <c r="AQ354" s="445"/>
      <c r="AR354" s="474"/>
      <c r="AS354" s="453"/>
      <c r="AT354" s="454"/>
      <c r="AU354" s="455"/>
      <c r="AV354" s="230"/>
      <c r="AW354" s="867"/>
      <c r="AX354" s="870"/>
      <c r="AY354" s="873"/>
      <c r="AZ354" s="870"/>
      <c r="BA354" s="876"/>
      <c r="BB354" s="879"/>
      <c r="BD354" s="235"/>
      <c r="BE354" s="318">
        <v>0.2</v>
      </c>
      <c r="BF354" s="241" t="str">
        <f t="shared" ref="BF354" si="1771">IF(ISERROR(IF(S350="R.INHERENTE
1","R. INHERENTE",(IF(BA350="R.RESIDUAL
1","R. RESIDUAL"," ")))),"",(IF(S350="R.INHERENTE
1","R. INHERENTE",(IF(BA350="R.RESIDUAL
1","R. RESIDUAL"," ")))))</f>
        <v xml:space="preserve"> </v>
      </c>
      <c r="BG354" s="242" t="str">
        <f t="shared" ref="BG354" si="1772">IF(ISERROR(IF(S350="R.INHERENTE
6","R. INHERENTE",(IF(BA350="R.RESIDUAL
6","R. RESIDUAL"," ")))),"",(IF(S350="R.INHERENTE
6","R. INHERENTE",(IF(BA350="R.RESIDUAL
6","R. RESIDUAL"," ")))))</f>
        <v xml:space="preserve"> </v>
      </c>
      <c r="BH354" s="243" t="str">
        <f t="shared" ref="BH354" si="1773">IF(ISERROR(IF(S350="R.INHERENTE
11","R. INHERENTE",(IF(BA350="R.RESIDUAL
11","R. RESIDUAL"," ")))),"",(IF(S350="R.INHERENTE
11","R. INHERENTE",(IF(BA350="R.RESIDUAL
11","R. RESIDUAL"," ")))))</f>
        <v xml:space="preserve"> </v>
      </c>
      <c r="BI354" s="244" t="str">
        <f t="shared" ref="BI354" si="1774">IF(ISERROR(IF(S350="R.INHERENTE
16","R. INHERENTE",(IF(BA350="R.RESIDUAL
16","R. RESIDUAL"," ")))),"",(IF(S350="R.INHERENTE
16","R. INHERENTE",(IF(BA350="R.RESIDUAL
16","R. RESIDUAL"," ")))))</f>
        <v>R. RESIDUAL</v>
      </c>
      <c r="BJ354" s="245" t="str">
        <f t="shared" ref="BJ354" si="1775">IF(ISERROR(IF(S350="R.INHERENTE
21","R. INHERENTE",(IF(BA350="R.RESIDUAL
21","R. RESIDUAL"," ")))),"",(IF(S350="R.INHERENTE
21","R. INHERENTE",(IF(BA350="R.RESIDUAL
21","R. RESIDUAL"," ")))))</f>
        <v xml:space="preserve"> </v>
      </c>
      <c r="BK354" s="234"/>
      <c r="BL354" s="849"/>
      <c r="BM354" s="852"/>
      <c r="BN354" s="883"/>
      <c r="BO354" s="883"/>
      <c r="BP354" s="852"/>
      <c r="BQ354" s="846"/>
      <c r="BR354" s="314"/>
      <c r="BS354" s="849"/>
      <c r="BT354" s="852"/>
      <c r="BU354" s="855"/>
      <c r="BV354" s="229"/>
      <c r="BW354" s="1770"/>
      <c r="BX354" s="1771"/>
      <c r="BY354" s="1772"/>
      <c r="BZ354" s="834"/>
      <c r="CA354" s="834"/>
      <c r="CB354" s="834"/>
      <c r="CC354" s="834"/>
      <c r="CD354" s="834"/>
      <c r="CE354" s="834"/>
      <c r="CF354" s="834"/>
      <c r="CG354" s="834"/>
      <c r="CH354" s="834"/>
      <c r="CI354" s="834"/>
      <c r="CJ354" s="834"/>
      <c r="CK354" s="834"/>
      <c r="CL354" s="834"/>
      <c r="CM354" s="834"/>
      <c r="CN354" s="834"/>
      <c r="CO354" s="834"/>
      <c r="CP354" s="834"/>
      <c r="CQ354" s="1775"/>
      <c r="CR354" s="249"/>
      <c r="CS354" s="1770"/>
      <c r="CT354" s="1771"/>
      <c r="CU354" s="1772"/>
      <c r="CV354" s="1783"/>
      <c r="CW354" s="1784"/>
      <c r="CX354" s="1785"/>
      <c r="CY354" s="1784"/>
      <c r="CZ354" s="1785"/>
      <c r="DA354" s="1783"/>
      <c r="DB354" s="1783"/>
      <c r="DC354" s="1783"/>
      <c r="DD354" s="1783"/>
      <c r="DE354" s="1783"/>
      <c r="DF354" s="1783"/>
      <c r="DG354" s="1783"/>
      <c r="DH354" s="1783"/>
      <c r="DI354" s="1783"/>
      <c r="DJ354" s="1783"/>
      <c r="DK354" s="1783"/>
      <c r="DL354" s="1783"/>
      <c r="DM354" s="1783"/>
      <c r="DN354" s="1783"/>
      <c r="DO354" s="1783"/>
      <c r="DP354" s="1783"/>
      <c r="DQ354" s="1775"/>
      <c r="DR354" s="246"/>
      <c r="DS354" s="423"/>
      <c r="DT354" s="424"/>
      <c r="DU354" s="424"/>
      <c r="DV354" s="425"/>
    </row>
    <row r="355" spans="2:126" ht="18" customHeight="1" thickBot="1" x14ac:dyDescent="0.3">
      <c r="BF355" s="328">
        <v>0.2</v>
      </c>
      <c r="BG355" s="329">
        <v>0.4</v>
      </c>
      <c r="BH355" s="329">
        <v>0.60000000000000009</v>
      </c>
      <c r="BI355" s="329">
        <v>0.8</v>
      </c>
      <c r="BJ355" s="329">
        <v>1</v>
      </c>
    </row>
    <row r="356" spans="2:126" ht="48.75" customHeight="1" x14ac:dyDescent="0.25">
      <c r="B356" s="1292" t="s">
        <v>1842</v>
      </c>
      <c r="C356" s="889">
        <v>61</v>
      </c>
      <c r="D356" s="892" t="s">
        <v>954</v>
      </c>
      <c r="E356" s="895" t="s">
        <v>974</v>
      </c>
      <c r="F356" s="898" t="s">
        <v>982</v>
      </c>
      <c r="G356" s="899" t="s">
        <v>1066</v>
      </c>
      <c r="H356" s="900" t="s">
        <v>1772</v>
      </c>
      <c r="I356" s="493" t="s">
        <v>1773</v>
      </c>
      <c r="J356" s="903" t="str">
        <f>IF(G356="","",(CONCATENATE("Posibilidad de afectación ",G356," ",H356," ",I356," ",I357," ",I358," ",I359," ",I360)))</f>
        <v xml:space="preserve">Posibilidad de afectación económica por incremento en la facturación devuelta por las EAPB frente a la generada por la ESE, debido a la falta de oportunidad en la consecución de autorizaciones y soportes de acuerdo a lo normado.    </v>
      </c>
      <c r="K356" s="906" t="s">
        <v>268</v>
      </c>
      <c r="L356" s="907" t="s">
        <v>770</v>
      </c>
      <c r="M356" s="228"/>
      <c r="N356" s="910" t="s">
        <v>610</v>
      </c>
      <c r="O356" s="913">
        <f>IF(ISERROR(VLOOKUP($N356,Listas!$E$20:$F$24,2,FALSE)),"",(VLOOKUP($N356,Listas!$E$20:$F$24,2,FALSE)))</f>
        <v>0.8</v>
      </c>
      <c r="P356" s="914" t="str">
        <f>IF(ISERROR(VLOOKUP($O356,Listas!$E$3:$F$7,2,FALSE)),"",(VLOOKUP($O356,Listas!$E$3:$F$7,2,FALSE)))</f>
        <v>ALTA</v>
      </c>
      <c r="Q356" s="915" t="s">
        <v>572</v>
      </c>
      <c r="R356" s="914">
        <f>IF(ISERROR(VLOOKUP($Q356,Listas!$E$28:$F$35,2,FALSE)),"",(VLOOKUP($Q356,Listas!$E$28:$F$35,2,FALSE)))</f>
        <v>0.8</v>
      </c>
      <c r="S356" s="916" t="str">
        <f t="shared" ref="S356" si="1776">IF(O356="","",(CONCATENATE("R.INHERENTE
",(IF(AND($O356=0.2,$R356=0.2),1,(IF(AND($O356=0.2,$R356=0.4),6,(IF(AND($O356=0.2,$R356=0.6),11,(IF(AND($O356=0.2,$R356=0.8),16,(IF(AND($O356=0.2,$R356=1),21,(IF(AND($O356=0.4,$R356=0.2),2,(IF(AND($O356=0.4,$R356=0.4),7,(IF(AND($O356=0.4,$R356=0.6),12,(IF(AND($O356=0.4,$R356=0.8),17,(IF(AND($O356=0.4,$R356=1),22,(IF(AND($O356=0.6,$R356=0.2),3,(IF(AND($O356=0.6,$R356=0.4),8,(IF(AND($O356=0.6,$R356=0.6),13,(IF(AND($O356=0.6,$R356=0.8),18,(IF(AND($O356=0.6,$R356=1),23,(IF(AND($O356=0.8,$R356=0.2),4,(IF(AND($O356=0.8,$R356=0.4),9,(IF(AND($O356=0.8,$R356=0.6),14,(IF(AND($O356=0.8,$R356=0.8),19,(IF(AND($O356=0.8,$R356=1),24,(IF(AND($O356=1,$R356=0.2),5,(IF(AND($O356=1,$R356=0.4),10,(IF(AND($O356=1,$R356=0.6),15,(IF(AND($O356=1,$R356=0.8),20,(IF(AND($O356=1,$R356=1),25,"")))))))))))))))))))))))))))))))))))))))))))))))))))))</f>
        <v>R.INHERENTE
19</v>
      </c>
      <c r="T356" s="228">
        <f>+VLOOKUP($S356,Listas!$D$112:$E$136,2,FALSE)</f>
        <v>19</v>
      </c>
      <c r="U356" s="456" t="s">
        <v>1774</v>
      </c>
      <c r="V356" s="437" t="s">
        <v>702</v>
      </c>
      <c r="W356" s="437"/>
      <c r="X356" s="859">
        <v>25</v>
      </c>
      <c r="Y356" s="860"/>
      <c r="Z356" s="859"/>
      <c r="AA356" s="860"/>
      <c r="AB356" s="859"/>
      <c r="AC356" s="860"/>
      <c r="AD356" s="859"/>
      <c r="AE356" s="860"/>
      <c r="AF356" s="859">
        <v>15</v>
      </c>
      <c r="AG356" s="860"/>
      <c r="AH356" s="348">
        <f t="shared" ref="AH356:AH360" si="1777">X356+Z356+AB356+AD356+AF356</f>
        <v>40</v>
      </c>
      <c r="AI356" s="326">
        <v>0.48</v>
      </c>
      <c r="AJ356" s="327"/>
      <c r="AK356" s="861" t="s">
        <v>189</v>
      </c>
      <c r="AL356" s="862"/>
      <c r="AM356" s="863" t="s">
        <v>563</v>
      </c>
      <c r="AN356" s="864"/>
      <c r="AO356" s="861" t="s">
        <v>189</v>
      </c>
      <c r="AP356" s="862"/>
      <c r="AQ356" s="443" t="s">
        <v>1777</v>
      </c>
      <c r="AR356" s="431" t="s">
        <v>587</v>
      </c>
      <c r="AS356" s="487" t="s">
        <v>1767</v>
      </c>
      <c r="AT356" s="488" t="s">
        <v>1749</v>
      </c>
      <c r="AU356" s="489" t="s">
        <v>1720</v>
      </c>
      <c r="AV356" s="248">
        <f t="shared" ref="AV356" si="1778">+(IF(AND($AW356&gt;0,$AW356&lt;=0.2),0.2,(IF(AND($AW356&gt;0.2,$AW356&lt;=0.4),0.4,(IF(AND($AW356&gt;0.4,$AW356&lt;=0.6),0.6,(IF(AND($AW356&gt;0.6,$AW356&lt;=0.8),0.8,(IF($AW356&gt;0.8,1,""))))))))))</f>
        <v>0.2</v>
      </c>
      <c r="AW356" s="865">
        <f t="shared" ref="AW356" si="1779">+MIN(AI356:AI360)</f>
        <v>0.17280000000000001</v>
      </c>
      <c r="AX356" s="868" t="str">
        <f t="shared" ref="AX356" si="1780">+(IF($AV356=0.2,"MUY BAJA",(IF($AV356=0.4,"BAJA",(IF($AV356=0.6,"MEDIA",(IF($AV356=0.8,"ALTA",(IF($AV356=1,"MUY ALTA",""))))))))))</f>
        <v>MUY BAJA</v>
      </c>
      <c r="AY356" s="871">
        <f t="shared" ref="AY356" si="1781">+MIN(AJ356:AJ360)</f>
        <v>0.8</v>
      </c>
      <c r="AZ356" s="868" t="str">
        <f t="shared" ref="AZ356" si="1782">+(IF($BC356=0.2,"MUY BAJA",(IF($BC356=0.4,"BAJA",(IF($BC356=0.6,"MEDIA",(IF($BC356=0.8,"ALTA",(IF($BC356=1,"MUY ALTA",""))))))))))</f>
        <v>ALTA</v>
      </c>
      <c r="BA356" s="874" t="str">
        <f t="shared" ref="BA356" si="1783">IF($AV356="","",(CONCATENATE("R.RESIDUAL
",(IF(AND($AV356=0.2,$BC356=0.2),1,(IF(AND($AV356=0.2,$BC356=0.4),6,(IF(AND($AV356=0.2,$BC356=0.6),11,(IF(AND($AV356=0.2,$BC356=0.8),16,(IF(AND($AV356=0.2,$BC356=1),21,(IF(AND($AV356=0.4,$BC356=0.2),2,(IF(AND($AV356=0.4,$BC356=0.4),7,(IF(AND($AV356=0.4,$BC356=0.6),12,(IF(AND($AV356=0.4,$BC356=0.8),17,(IF(AND($AV356=0.4,$BC356=1),22,(IF(AND($AV356=0.6,$BC356=0.2),3,(IF(AND($AV356=0.6,$BC356=0.4),8,(IF(AND($AV356=0.6,$BC356=0.6),13,(IF(AND($AV356=0.6,$BC356=0.8),18,(IF(AND($AV356=0.6,$BC356=1),23,(IF(AND($AV356=0.8,$BC356=0.2),4,(IF(AND($AV356=0.8,$BC356=0.4),9,(IF(AND($AV356=0.8,$BC356=0.6),14,(IF(AND($AV356=0.8,$BC356=0.8),19,(IF(AND($AV356=0.8,$BC356=1),24,(IF(AND($AV356=1,$BC356=0.2),5,(IF(AND($AV356=1,$BC356=0.4),10,(IF(AND($AV356=1,$BC356=0.6),15,(IF(AND($AV356=1,$BC356=0.8),20,(IF(AND($AV356=1,$BC356=1),25,"")))))))))))))))))))))))))))))))))))))))))))))))))))))</f>
        <v>R.RESIDUAL
16</v>
      </c>
      <c r="BB356" s="877" t="s">
        <v>703</v>
      </c>
      <c r="BC356" s="248">
        <f t="shared" ref="BC356" si="1784">+(IF(AND($AY356&gt;0,$AY356&lt;=0.2),0.2,(IF(AND($AY356&gt;0.2,$AY356&lt;=0.4),0.4,(IF(AND($AY356&gt;0.4,$AY356&lt;=0.6),0.6,(IF(AND($AY356&gt;0.6,$AY356&lt;=0.8),0.8,(IF($AY356&gt;0.8,1,""))))))))))</f>
        <v>0.8</v>
      </c>
      <c r="BD356" s="230">
        <f>+VLOOKUP($BA356,Listas!$F$112:$G$136,2,FALSE)</f>
        <v>16</v>
      </c>
      <c r="BE356" s="317">
        <v>1</v>
      </c>
      <c r="BF356" s="231" t="str">
        <f t="shared" ref="BF356" si="1785">IF(ISERROR(IF(S356="R.INHERENTE
5","R. INHERENTE",(IF(BA356="R.RESIDUAL
5","R. RESIDUAL"," ")))),"",(IF(S356="R.INHERENTE
5","R. INHERENTE",(IF(BA356="R.RESIDUAL
5","R. RESIDUAL"," ")))))</f>
        <v xml:space="preserve"> </v>
      </c>
      <c r="BG356" s="232" t="str">
        <f t="shared" ref="BG356" si="1786">IF(ISERROR(IF(S356="R.INHERENTE
10","R. INHERENTE",(IF(BA356="R.RESIDUAL
10","R. RESIDUAL"," ")))),"",(IF(S356="R.INHERENTE
10","R. INHERENTE",(IF(BA356="R.RESIDUAL
10","R. RESIDUAL"," ")))))</f>
        <v xml:space="preserve"> </v>
      </c>
      <c r="BH356" s="232" t="str">
        <f t="shared" ref="BH356" si="1787">IF(ISERROR(IF(S356="R.INHERENTE
15","R. INHERENTE",(IF(BA356="R.RESIDUAL
15","R. RESIDUAL"," ")))),"",(IF(S356="R.INHERENTE
15","R. INHERENTE",(IF(BA356="R.RESIDUAL
15","R. RESIDUAL"," ")))))</f>
        <v xml:space="preserve"> </v>
      </c>
      <c r="BI356" s="232" t="str">
        <f t="shared" ref="BI356" si="1788">IF(ISERROR(IF(S356="R.INHERENTE
20","R. INHERENTE",(IF(BA356="R.RESIDUAL
20","R. RESIDUAL"," ")))),"",(IF(S356="R.INHERENTE
20","R. INHERENTE",(IF(BA356="R.RESIDUAL
20","R. RESIDUAL"," ")))))</f>
        <v xml:space="preserve"> </v>
      </c>
      <c r="BJ356" s="233" t="str">
        <f t="shared" ref="BJ356" si="1789">IF(ISERROR(IF(S356="R.INHERENTE
25","R. INHERENTE",(IF(BA356="R.RESIDUAL
25","R. RESIDUAL"," ")))),"",(IF(S356="R.INHERENTE
25","R. INHERENTE",(IF(BA356="R.RESIDUAL
25","R. RESIDUAL"," ")))))</f>
        <v xml:space="preserve"> </v>
      </c>
      <c r="BK356" s="234"/>
      <c r="BL356" s="847" t="s">
        <v>1779</v>
      </c>
      <c r="BM356" s="880" t="s">
        <v>1754</v>
      </c>
      <c r="BN356" s="881">
        <v>45046</v>
      </c>
      <c r="BO356" s="881">
        <v>45290</v>
      </c>
      <c r="BP356" s="884" t="s">
        <v>1174</v>
      </c>
      <c r="BQ356" s="844" t="s">
        <v>648</v>
      </c>
      <c r="BR356" s="314"/>
      <c r="BS356" s="847" t="s">
        <v>1770</v>
      </c>
      <c r="BT356" s="850" t="s">
        <v>1771</v>
      </c>
      <c r="BU356" s="853" t="s">
        <v>1757</v>
      </c>
      <c r="BV356" s="229"/>
      <c r="BW356" s="1764" t="s">
        <v>2325</v>
      </c>
      <c r="BX356" s="1765" t="s">
        <v>2326</v>
      </c>
      <c r="BY356" s="1766" t="s">
        <v>2327</v>
      </c>
      <c r="BZ356" s="833"/>
      <c r="CA356" s="833" t="s">
        <v>189</v>
      </c>
      <c r="CB356" s="833" t="s">
        <v>189</v>
      </c>
      <c r="CC356" s="833" t="s">
        <v>189</v>
      </c>
      <c r="CD356" s="833"/>
      <c r="CE356" s="833" t="s">
        <v>189</v>
      </c>
      <c r="CF356" s="833" t="s">
        <v>189</v>
      </c>
      <c r="CG356" s="833" t="s">
        <v>189</v>
      </c>
      <c r="CH356" s="833"/>
      <c r="CI356" s="833" t="s">
        <v>39</v>
      </c>
      <c r="CJ356" s="833" t="s">
        <v>39</v>
      </c>
      <c r="CK356" s="833" t="s">
        <v>39</v>
      </c>
      <c r="CL356" s="833"/>
      <c r="CM356" s="833" t="s">
        <v>189</v>
      </c>
      <c r="CN356" s="833" t="s">
        <v>189</v>
      </c>
      <c r="CO356" s="833" t="s">
        <v>189</v>
      </c>
      <c r="CP356" s="833"/>
      <c r="CQ356" s="1773" t="s">
        <v>2328</v>
      </c>
      <c r="CR356" s="249"/>
      <c r="CS356" s="1764" t="s">
        <v>2325</v>
      </c>
      <c r="CT356" s="1765" t="s">
        <v>2326</v>
      </c>
      <c r="CU356" s="1766" t="s">
        <v>2327</v>
      </c>
      <c r="CV356" s="1780"/>
      <c r="CW356" s="1781" t="s">
        <v>39</v>
      </c>
      <c r="CX356" s="1782"/>
      <c r="CY356" s="1781"/>
      <c r="CZ356" s="1782"/>
      <c r="DA356" s="1780" t="s">
        <v>189</v>
      </c>
      <c r="DB356" s="1780" t="s">
        <v>189</v>
      </c>
      <c r="DC356" s="1780" t="s">
        <v>189</v>
      </c>
      <c r="DD356" s="1780"/>
      <c r="DE356" s="1780" t="s">
        <v>189</v>
      </c>
      <c r="DF356" s="1780" t="s">
        <v>189</v>
      </c>
      <c r="DG356" s="1780" t="s">
        <v>189</v>
      </c>
      <c r="DH356" s="1780"/>
      <c r="DI356" s="1780" t="s">
        <v>39</v>
      </c>
      <c r="DJ356" s="1780" t="s">
        <v>39</v>
      </c>
      <c r="DK356" s="1780" t="s">
        <v>39</v>
      </c>
      <c r="DL356" s="1780"/>
      <c r="DM356" s="1780" t="s">
        <v>189</v>
      </c>
      <c r="DN356" s="1780" t="s">
        <v>189</v>
      </c>
      <c r="DO356" s="1780" t="s">
        <v>189</v>
      </c>
      <c r="DP356" s="1780"/>
      <c r="DQ356" s="1773" t="s">
        <v>2334</v>
      </c>
      <c r="DR356" s="246"/>
      <c r="DS356" s="417"/>
      <c r="DT356" s="418"/>
      <c r="DU356" s="418"/>
      <c r="DV356" s="419"/>
    </row>
    <row r="357" spans="2:126" ht="48.75" customHeight="1" x14ac:dyDescent="0.25">
      <c r="B357" s="1293"/>
      <c r="C357" s="890"/>
      <c r="D357" s="893"/>
      <c r="E357" s="896"/>
      <c r="F357" s="896"/>
      <c r="G357" s="896"/>
      <c r="H357" s="901"/>
      <c r="I357" s="494"/>
      <c r="J357" s="904"/>
      <c r="K357" s="896"/>
      <c r="L357" s="908"/>
      <c r="M357" s="228"/>
      <c r="N357" s="911"/>
      <c r="O357" s="896"/>
      <c r="P357" s="896"/>
      <c r="Q357" s="896"/>
      <c r="R357" s="896"/>
      <c r="S357" s="908"/>
      <c r="T357" s="228"/>
      <c r="U357" s="457" t="s">
        <v>1775</v>
      </c>
      <c r="V357" s="439" t="s">
        <v>702</v>
      </c>
      <c r="W357" s="439"/>
      <c r="X357" s="825">
        <v>25</v>
      </c>
      <c r="Y357" s="826"/>
      <c r="Z357" s="825"/>
      <c r="AA357" s="826"/>
      <c r="AB357" s="825"/>
      <c r="AC357" s="826"/>
      <c r="AD357" s="825"/>
      <c r="AE357" s="826"/>
      <c r="AF357" s="825">
        <v>15</v>
      </c>
      <c r="AG357" s="826"/>
      <c r="AH357" s="330">
        <f t="shared" si="1777"/>
        <v>40</v>
      </c>
      <c r="AI357" s="322">
        <v>0.28799999999999998</v>
      </c>
      <c r="AJ357" s="323"/>
      <c r="AK357" s="827" t="s">
        <v>189</v>
      </c>
      <c r="AL357" s="828"/>
      <c r="AM357" s="829" t="s">
        <v>563</v>
      </c>
      <c r="AN357" s="830"/>
      <c r="AO357" s="827" t="s">
        <v>189</v>
      </c>
      <c r="AP357" s="828"/>
      <c r="AQ357" s="444" t="s">
        <v>1764</v>
      </c>
      <c r="AR357" s="432" t="s">
        <v>587</v>
      </c>
      <c r="AS357" s="490" t="s">
        <v>1767</v>
      </c>
      <c r="AT357" s="491" t="s">
        <v>1766</v>
      </c>
      <c r="AU357" s="492" t="s">
        <v>1720</v>
      </c>
      <c r="AV357" s="230"/>
      <c r="AW357" s="866"/>
      <c r="AX357" s="869"/>
      <c r="AY357" s="872"/>
      <c r="AZ357" s="869"/>
      <c r="BA357" s="875"/>
      <c r="BB357" s="878"/>
      <c r="BD357" s="235"/>
      <c r="BE357" s="317">
        <v>0.8</v>
      </c>
      <c r="BF357" s="236" t="str">
        <f t="shared" ref="BF357" si="1790">IF(ISERROR(IF(S356="R.INHERENTE
4","R. INHERENTE",(IF(BA356="R.RESIDUAL
4","R. RESIDUAL"," ")))),"",(IF(S356="R.INHERENTE
4","R. INHERENTE",(IF(BA356="R.RESIDUAL
4","R. RESIDUAL"," ")))))</f>
        <v xml:space="preserve"> </v>
      </c>
      <c r="BG357" s="237" t="str">
        <f t="shared" ref="BG357" si="1791">IF(ISERROR(IF(S356="R.INHERENTE
9","R. INHERENTE",(IF(BA356="R.RESIDUAL
9","R. RESIDUAL"," ")))),"",(IF(S356="R.INHERENTE
9","R. INHERENTE",(IF(BA356="R.RESIDUAL
9","R. RESIDUAL"," ")))))</f>
        <v xml:space="preserve"> </v>
      </c>
      <c r="BH357" s="238" t="str">
        <f t="shared" ref="BH357" si="1792">IF(ISERROR(IF(S356="R.INHERENTE
14","R. INHERENTE",(IF(BA356="R.RESIDUAL
14","R. RESIDUAL"," ")))),"",(IF(S356="R.INHERENTE
14","R. INHERENTE",(IF(BA356="R.RESIDUAL
14","R. RESIDUAL"," ")))))</f>
        <v xml:space="preserve"> </v>
      </c>
      <c r="BI357" s="238" t="str">
        <f t="shared" ref="BI357" si="1793">IF(ISERROR(IF(S356="R.INHERENTE
19","R. INHERENTE",(IF(BA356="R.RESIDUAL
19","R. RESIDUAL"," ")))),"",(IF(S356="R.INHERENTE
19","R. INHERENTE",(IF(BA356="R.RESIDUAL
19","R. RESIDUAL"," ")))))</f>
        <v>R. INHERENTE</v>
      </c>
      <c r="BJ357" s="239" t="str">
        <f t="shared" ref="BJ357" si="1794">IF(ISERROR(IF(S356="R.INHERENTE
24","R. INHERENTE",(IF(BA356="R.RESIDUAL
24","R. RESIDUAL"," ")))),"",(IF(S356="R.INHERENTE
24","R. INHERENTE",(IF(BA356="R.RESIDUAL
24","R. RESIDUAL"," ")))))</f>
        <v xml:space="preserve"> </v>
      </c>
      <c r="BK357" s="234"/>
      <c r="BL357" s="848"/>
      <c r="BM357" s="851"/>
      <c r="BN357" s="882"/>
      <c r="BO357" s="882"/>
      <c r="BP357" s="851"/>
      <c r="BQ357" s="845"/>
      <c r="BR357" s="314"/>
      <c r="BS357" s="848"/>
      <c r="BT357" s="851"/>
      <c r="BU357" s="854"/>
      <c r="BV357" s="229"/>
      <c r="BW357" s="1767"/>
      <c r="BX357" s="1768"/>
      <c r="BY357" s="1769"/>
      <c r="BZ357" s="820"/>
      <c r="CA357" s="820"/>
      <c r="CB357" s="820"/>
      <c r="CC357" s="820"/>
      <c r="CD357" s="820"/>
      <c r="CE357" s="820"/>
      <c r="CF357" s="820"/>
      <c r="CG357" s="820"/>
      <c r="CH357" s="820"/>
      <c r="CI357" s="820"/>
      <c r="CJ357" s="820"/>
      <c r="CK357" s="820"/>
      <c r="CL357" s="820"/>
      <c r="CM357" s="820"/>
      <c r="CN357" s="820"/>
      <c r="CO357" s="820"/>
      <c r="CP357" s="820"/>
      <c r="CQ357" s="1774"/>
      <c r="CR357" s="249"/>
      <c r="CS357" s="1767"/>
      <c r="CT357" s="1768"/>
      <c r="CU357" s="1769"/>
      <c r="CV357" s="1010"/>
      <c r="CW357" s="960"/>
      <c r="CX357" s="959"/>
      <c r="CY357" s="960"/>
      <c r="CZ357" s="959"/>
      <c r="DA357" s="1010"/>
      <c r="DB357" s="1010"/>
      <c r="DC357" s="1010"/>
      <c r="DD357" s="1010"/>
      <c r="DE357" s="1010"/>
      <c r="DF357" s="1010"/>
      <c r="DG357" s="1010"/>
      <c r="DH357" s="1010"/>
      <c r="DI357" s="1010"/>
      <c r="DJ357" s="1010"/>
      <c r="DK357" s="1010"/>
      <c r="DL357" s="1010"/>
      <c r="DM357" s="1010"/>
      <c r="DN357" s="1010"/>
      <c r="DO357" s="1010"/>
      <c r="DP357" s="1010"/>
      <c r="DQ357" s="1774"/>
      <c r="DR357" s="246"/>
      <c r="DS357" s="420"/>
      <c r="DT357" s="421"/>
      <c r="DU357" s="421"/>
      <c r="DV357" s="422"/>
    </row>
    <row r="358" spans="2:126" ht="48.75" customHeight="1" x14ac:dyDescent="0.25">
      <c r="B358" s="1293"/>
      <c r="C358" s="890"/>
      <c r="D358" s="893"/>
      <c r="E358" s="896"/>
      <c r="F358" s="896"/>
      <c r="G358" s="896"/>
      <c r="H358" s="901"/>
      <c r="I358" s="494"/>
      <c r="J358" s="904"/>
      <c r="K358" s="896"/>
      <c r="L358" s="908"/>
      <c r="M358" s="228"/>
      <c r="N358" s="911"/>
      <c r="O358" s="896"/>
      <c r="P358" s="896"/>
      <c r="Q358" s="896"/>
      <c r="R358" s="896"/>
      <c r="S358" s="908"/>
      <c r="T358" s="228"/>
      <c r="U358" s="457" t="s">
        <v>1776</v>
      </c>
      <c r="V358" s="439" t="s">
        <v>702</v>
      </c>
      <c r="W358" s="439"/>
      <c r="X358" s="825">
        <v>25</v>
      </c>
      <c r="Y358" s="826"/>
      <c r="Z358" s="825"/>
      <c r="AA358" s="826"/>
      <c r="AB358" s="825"/>
      <c r="AC358" s="826"/>
      <c r="AD358" s="825"/>
      <c r="AE358" s="826"/>
      <c r="AF358" s="825">
        <v>15</v>
      </c>
      <c r="AG358" s="826"/>
      <c r="AH358" s="330">
        <f t="shared" si="1777"/>
        <v>40</v>
      </c>
      <c r="AI358" s="322">
        <v>0.17280000000000001</v>
      </c>
      <c r="AJ358" s="323"/>
      <c r="AK358" s="827" t="s">
        <v>189</v>
      </c>
      <c r="AL358" s="828"/>
      <c r="AM358" s="829" t="s">
        <v>563</v>
      </c>
      <c r="AN358" s="830"/>
      <c r="AO358" s="827" t="s">
        <v>189</v>
      </c>
      <c r="AP358" s="828"/>
      <c r="AQ358" s="444" t="s">
        <v>1778</v>
      </c>
      <c r="AR358" s="432" t="s">
        <v>587</v>
      </c>
      <c r="AS358" s="490" t="s">
        <v>1768</v>
      </c>
      <c r="AT358" s="491" t="s">
        <v>1766</v>
      </c>
      <c r="AU358" s="492" t="s">
        <v>1720</v>
      </c>
      <c r="AV358" s="230"/>
      <c r="AW358" s="866"/>
      <c r="AX358" s="869"/>
      <c r="AY358" s="872"/>
      <c r="AZ358" s="869"/>
      <c r="BA358" s="875"/>
      <c r="BB358" s="878"/>
      <c r="BD358" s="235"/>
      <c r="BE358" s="317">
        <v>0.60000000000000009</v>
      </c>
      <c r="BF358" s="236" t="str">
        <f t="shared" ref="BF358" si="1795">IF(ISERROR(IF(S356="R.INHERENTE
3","R. INHERENTE",(IF(BA356="R.RESIDUAL
3","R. RESIDUAL"," ")))),"",(IF(S356="R.INHERENTE
3","R. INHERENTE",(IF(BA356="R.RESIDUAL
3","R. RESIDUAL"," ")))))</f>
        <v xml:space="preserve"> </v>
      </c>
      <c r="BG358" s="237" t="str">
        <f t="shared" ref="BG358" si="1796">IF(ISERROR(IF(S356="R.INHERENTE
8","R. INHERENTE",(IF(BA356="R.RESIDUAL
8","R. RESIDUAL"," ")))),"",(IF(S356="R.INHERENTE
8","R. INHERENTE",(IF(BA356="R.RESIDUAL
8","R. RESIDUAL"," ")))))</f>
        <v xml:space="preserve"> </v>
      </c>
      <c r="BH358" s="237" t="str">
        <f t="shared" ref="BH358" si="1797">IF(ISERROR(IF(S356="R.INHERENTE
13","R. INHERENTE",(IF(BA356="R.RESIDUAL
13","R. RESIDUAL"," ")))),"",(IF(S356="R.INHERENTE
13","R. INHERENTE",(IF(BA356="R.RESIDUAL
13","R. RESIDUAL"," ")))))</f>
        <v xml:space="preserve"> </v>
      </c>
      <c r="BI358" s="238" t="str">
        <f t="shared" ref="BI358" si="1798">IF(ISERROR(IF(S356="R.INHERENTE
18","R. INHERENTE",(IF(BA356="R.RESIDUAL
18","R. RESIDUAL"," ")))),"",(IF(S356="R.INHERENTE
18","R. INHERENTE",(IF(BA356="R.RESIDUAL
18","R. RESIDUAL"," ")))))</f>
        <v xml:space="preserve"> </v>
      </c>
      <c r="BJ358" s="239" t="str">
        <f t="shared" ref="BJ358" si="1799">IF(ISERROR(IF(S356="R.INHERENTE
23","R. INHERENTE",(IF(BA356="R.RESIDUAL
23","R. RESIDUAL"," ")))),"",(IF(S356="R.INHERENTE
23","R. INHERENTE",(IF(BA356="R.RESIDUAL
23","R. RESIDUAL"," ")))))</f>
        <v xml:space="preserve"> </v>
      </c>
      <c r="BK358" s="234"/>
      <c r="BL358" s="848"/>
      <c r="BM358" s="851"/>
      <c r="BN358" s="882"/>
      <c r="BO358" s="882"/>
      <c r="BP358" s="851"/>
      <c r="BQ358" s="845"/>
      <c r="BR358" s="314"/>
      <c r="BS358" s="848"/>
      <c r="BT358" s="851"/>
      <c r="BU358" s="854"/>
      <c r="BV358" s="229"/>
      <c r="BW358" s="1767"/>
      <c r="BX358" s="1768"/>
      <c r="BY358" s="1769"/>
      <c r="BZ358" s="820"/>
      <c r="CA358" s="820"/>
      <c r="CB358" s="820"/>
      <c r="CC358" s="820"/>
      <c r="CD358" s="820"/>
      <c r="CE358" s="820"/>
      <c r="CF358" s="820"/>
      <c r="CG358" s="820"/>
      <c r="CH358" s="820"/>
      <c r="CI358" s="820"/>
      <c r="CJ358" s="820"/>
      <c r="CK358" s="820"/>
      <c r="CL358" s="820"/>
      <c r="CM358" s="820"/>
      <c r="CN358" s="820"/>
      <c r="CO358" s="820"/>
      <c r="CP358" s="820"/>
      <c r="CQ358" s="1774"/>
      <c r="CR358" s="249"/>
      <c r="CS358" s="1767"/>
      <c r="CT358" s="1768"/>
      <c r="CU358" s="1769"/>
      <c r="CV358" s="1010"/>
      <c r="CW358" s="960"/>
      <c r="CX358" s="959"/>
      <c r="CY358" s="960"/>
      <c r="CZ358" s="959"/>
      <c r="DA358" s="1010"/>
      <c r="DB358" s="1010"/>
      <c r="DC358" s="1010"/>
      <c r="DD358" s="1010"/>
      <c r="DE358" s="1010"/>
      <c r="DF358" s="1010"/>
      <c r="DG358" s="1010"/>
      <c r="DH358" s="1010"/>
      <c r="DI358" s="1010"/>
      <c r="DJ358" s="1010"/>
      <c r="DK358" s="1010"/>
      <c r="DL358" s="1010"/>
      <c r="DM358" s="1010"/>
      <c r="DN358" s="1010"/>
      <c r="DO358" s="1010"/>
      <c r="DP358" s="1010"/>
      <c r="DQ358" s="1774"/>
      <c r="DR358" s="246"/>
      <c r="DS358" s="420"/>
      <c r="DT358" s="421"/>
      <c r="DU358" s="421"/>
      <c r="DV358" s="422"/>
    </row>
    <row r="359" spans="2:126" ht="48.75" customHeight="1" x14ac:dyDescent="0.25">
      <c r="B359" s="1293"/>
      <c r="C359" s="890"/>
      <c r="D359" s="893"/>
      <c r="E359" s="896"/>
      <c r="F359" s="896"/>
      <c r="G359" s="896"/>
      <c r="H359" s="901"/>
      <c r="I359" s="494"/>
      <c r="J359" s="904"/>
      <c r="K359" s="896"/>
      <c r="L359" s="908"/>
      <c r="M359" s="228"/>
      <c r="N359" s="911"/>
      <c r="O359" s="896"/>
      <c r="P359" s="896"/>
      <c r="Q359" s="896"/>
      <c r="R359" s="896"/>
      <c r="S359" s="908"/>
      <c r="T359" s="228"/>
      <c r="U359" s="440"/>
      <c r="V359" s="439"/>
      <c r="W359" s="439"/>
      <c r="X359" s="825"/>
      <c r="Y359" s="826"/>
      <c r="Z359" s="825"/>
      <c r="AA359" s="826"/>
      <c r="AB359" s="825"/>
      <c r="AC359" s="826"/>
      <c r="AD359" s="825"/>
      <c r="AE359" s="826"/>
      <c r="AF359" s="825"/>
      <c r="AG359" s="826"/>
      <c r="AH359" s="330">
        <f t="shared" si="1777"/>
        <v>0</v>
      </c>
      <c r="AI359" s="322"/>
      <c r="AJ359" s="323">
        <v>0.8</v>
      </c>
      <c r="AK359" s="827"/>
      <c r="AL359" s="828"/>
      <c r="AM359" s="829"/>
      <c r="AN359" s="830"/>
      <c r="AO359" s="827"/>
      <c r="AP359" s="828"/>
      <c r="AQ359" s="444"/>
      <c r="AR359" s="432"/>
      <c r="AS359" s="450"/>
      <c r="AT359" s="451"/>
      <c r="AU359" s="452"/>
      <c r="AV359" s="230"/>
      <c r="AW359" s="866"/>
      <c r="AX359" s="869"/>
      <c r="AY359" s="872"/>
      <c r="AZ359" s="869"/>
      <c r="BA359" s="875"/>
      <c r="BB359" s="878"/>
      <c r="BD359" s="235"/>
      <c r="BE359" s="317">
        <v>0.4</v>
      </c>
      <c r="BF359" s="240" t="str">
        <f t="shared" ref="BF359" si="1800">IF(ISERROR(IF(S356="R.INHERENTE
2","R. INHERENTE",(IF(BA356="R.RESIDUAL
2","R. RESIDUAL"," ")))),"",(IF(S356="R.INHERENTE
2","R. INHERENTE",(IF(BA356="R.RESIDUAL
2","R. RESIDUAL"," ")))))</f>
        <v xml:space="preserve"> </v>
      </c>
      <c r="BG359" s="237" t="str">
        <f t="shared" ref="BG359" si="1801">IF(ISERROR(IF(S356="R.INHERENTE
7","R. INHERENTE",(IF(BA356="R.RESIDUAL
7","R. RESIDUAL"," ")))),"",(IF(S356="R.INHERENTE
7","R. INHERENTE",(IF(BA356="R.RESIDUAL
7","R. RESIDUAL"," ")))))</f>
        <v xml:space="preserve"> </v>
      </c>
      <c r="BH359" s="237" t="str">
        <f t="shared" ref="BH359" si="1802">IF(ISERROR(IF(S356="R.INHERENTE
12","R. INHERENTE",(IF(BA356="R.RESIDUAL
12","R. RESIDUAL"," ")))),"",(IF(S356="R.INHERENTE
12","R. INHERENTE",(IF(BA356="R.RESIDUAL
12","R. RESIDUAL"," ")))))</f>
        <v xml:space="preserve"> </v>
      </c>
      <c r="BI359" s="238" t="str">
        <f t="shared" ref="BI359" si="1803">IF(ISERROR(IF(S356="R.INHERENTE
17","R. INHERENTE",(IF(BA356="R.RESIDUAL
17","R. RESIDUAL"," ")))),"",(IF(S356="R.INHERENTE
17","R. INHERENTE",(IF(BA356="R.RESIDUAL
17","R. RESIDUAL"," ")))))</f>
        <v xml:space="preserve"> </v>
      </c>
      <c r="BJ359" s="239" t="str">
        <f t="shared" ref="BJ359" si="1804">IF(ISERROR(IF(S356="R.INHERENTE
22","R. INHERENTE",(IF(BA356="R.RESIDUAL
22","R. RESIDUAL"," ")))),"",(IF(S356="R.INHERENTE
22","R. INHERENTE",(IF(BA356="R.RESIDUAL
22","R. RESIDUAL"," ")))))</f>
        <v xml:space="preserve"> </v>
      </c>
      <c r="BK359" s="234"/>
      <c r="BL359" s="848"/>
      <c r="BM359" s="851"/>
      <c r="BN359" s="882"/>
      <c r="BO359" s="882"/>
      <c r="BP359" s="851"/>
      <c r="BQ359" s="845"/>
      <c r="BR359" s="314"/>
      <c r="BS359" s="848"/>
      <c r="BT359" s="851"/>
      <c r="BU359" s="854"/>
      <c r="BV359" s="229"/>
      <c r="BW359" s="1767"/>
      <c r="BX359" s="1768"/>
      <c r="BY359" s="1769"/>
      <c r="BZ359" s="820"/>
      <c r="CA359" s="820"/>
      <c r="CB359" s="820"/>
      <c r="CC359" s="820"/>
      <c r="CD359" s="820"/>
      <c r="CE359" s="820"/>
      <c r="CF359" s="820"/>
      <c r="CG359" s="820"/>
      <c r="CH359" s="820"/>
      <c r="CI359" s="820"/>
      <c r="CJ359" s="820"/>
      <c r="CK359" s="820"/>
      <c r="CL359" s="820"/>
      <c r="CM359" s="820"/>
      <c r="CN359" s="820"/>
      <c r="CO359" s="820"/>
      <c r="CP359" s="820"/>
      <c r="CQ359" s="1774"/>
      <c r="CR359" s="249"/>
      <c r="CS359" s="1767"/>
      <c r="CT359" s="1768"/>
      <c r="CU359" s="1769"/>
      <c r="CV359" s="1010"/>
      <c r="CW359" s="960"/>
      <c r="CX359" s="959"/>
      <c r="CY359" s="960"/>
      <c r="CZ359" s="959"/>
      <c r="DA359" s="1010"/>
      <c r="DB359" s="1010"/>
      <c r="DC359" s="1010"/>
      <c r="DD359" s="1010"/>
      <c r="DE359" s="1010"/>
      <c r="DF359" s="1010"/>
      <c r="DG359" s="1010"/>
      <c r="DH359" s="1010"/>
      <c r="DI359" s="1010"/>
      <c r="DJ359" s="1010"/>
      <c r="DK359" s="1010"/>
      <c r="DL359" s="1010"/>
      <c r="DM359" s="1010"/>
      <c r="DN359" s="1010"/>
      <c r="DO359" s="1010"/>
      <c r="DP359" s="1010"/>
      <c r="DQ359" s="1774"/>
      <c r="DR359" s="246"/>
      <c r="DS359" s="420"/>
      <c r="DT359" s="421"/>
      <c r="DU359" s="421"/>
      <c r="DV359" s="422"/>
    </row>
    <row r="360" spans="2:126" ht="48.75" customHeight="1" thickBot="1" x14ac:dyDescent="0.3">
      <c r="B360" s="1294"/>
      <c r="C360" s="891"/>
      <c r="D360" s="894"/>
      <c r="E360" s="897"/>
      <c r="F360" s="897"/>
      <c r="G360" s="897"/>
      <c r="H360" s="902"/>
      <c r="I360" s="495"/>
      <c r="J360" s="905"/>
      <c r="K360" s="897"/>
      <c r="L360" s="909"/>
      <c r="M360" s="228"/>
      <c r="N360" s="912"/>
      <c r="O360" s="897"/>
      <c r="P360" s="897"/>
      <c r="Q360" s="897"/>
      <c r="R360" s="897"/>
      <c r="S360" s="909"/>
      <c r="T360" s="228"/>
      <c r="U360" s="441"/>
      <c r="V360" s="442"/>
      <c r="W360" s="442"/>
      <c r="X360" s="831"/>
      <c r="Y360" s="832"/>
      <c r="Z360" s="831"/>
      <c r="AA360" s="832"/>
      <c r="AB360" s="831"/>
      <c r="AC360" s="832"/>
      <c r="AD360" s="831"/>
      <c r="AE360" s="832"/>
      <c r="AF360" s="831"/>
      <c r="AG360" s="832"/>
      <c r="AH360" s="331">
        <f t="shared" si="1777"/>
        <v>0</v>
      </c>
      <c r="AI360" s="324"/>
      <c r="AJ360" s="325"/>
      <c r="AK360" s="885"/>
      <c r="AL360" s="886"/>
      <c r="AM360" s="887"/>
      <c r="AN360" s="888"/>
      <c r="AO360" s="885"/>
      <c r="AP360" s="886"/>
      <c r="AQ360" s="445"/>
      <c r="AR360" s="474"/>
      <c r="AS360" s="453"/>
      <c r="AT360" s="454"/>
      <c r="AU360" s="455"/>
      <c r="AV360" s="230"/>
      <c r="AW360" s="867"/>
      <c r="AX360" s="870"/>
      <c r="AY360" s="873"/>
      <c r="AZ360" s="870"/>
      <c r="BA360" s="876"/>
      <c r="BB360" s="879"/>
      <c r="BD360" s="235"/>
      <c r="BE360" s="318">
        <v>0.2</v>
      </c>
      <c r="BF360" s="241" t="str">
        <f t="shared" ref="BF360" si="1805">IF(ISERROR(IF(S356="R.INHERENTE
1","R. INHERENTE",(IF(BA356="R.RESIDUAL
1","R. RESIDUAL"," ")))),"",(IF(S356="R.INHERENTE
1","R. INHERENTE",(IF(BA356="R.RESIDUAL
1","R. RESIDUAL"," ")))))</f>
        <v xml:space="preserve"> </v>
      </c>
      <c r="BG360" s="242" t="str">
        <f t="shared" ref="BG360" si="1806">IF(ISERROR(IF(S356="R.INHERENTE
6","R. INHERENTE",(IF(BA356="R.RESIDUAL
6","R. RESIDUAL"," ")))),"",(IF(S356="R.INHERENTE
6","R. INHERENTE",(IF(BA356="R.RESIDUAL
6","R. RESIDUAL"," ")))))</f>
        <v xml:space="preserve"> </v>
      </c>
      <c r="BH360" s="243" t="str">
        <f t="shared" ref="BH360" si="1807">IF(ISERROR(IF(S356="R.INHERENTE
11","R. INHERENTE",(IF(BA356="R.RESIDUAL
11","R. RESIDUAL"," ")))),"",(IF(S356="R.INHERENTE
11","R. INHERENTE",(IF(BA356="R.RESIDUAL
11","R. RESIDUAL"," ")))))</f>
        <v xml:space="preserve"> </v>
      </c>
      <c r="BI360" s="244" t="str">
        <f t="shared" ref="BI360" si="1808">IF(ISERROR(IF(S356="R.INHERENTE
16","R. INHERENTE",(IF(BA356="R.RESIDUAL
16","R. RESIDUAL"," ")))),"",(IF(S356="R.INHERENTE
16","R. INHERENTE",(IF(BA356="R.RESIDUAL
16","R. RESIDUAL"," ")))))</f>
        <v>R. RESIDUAL</v>
      </c>
      <c r="BJ360" s="245" t="str">
        <f t="shared" ref="BJ360" si="1809">IF(ISERROR(IF(S356="R.INHERENTE
21","R. INHERENTE",(IF(BA356="R.RESIDUAL
21","R. RESIDUAL"," ")))),"",(IF(S356="R.INHERENTE
21","R. INHERENTE",(IF(BA356="R.RESIDUAL
21","R. RESIDUAL"," ")))))</f>
        <v xml:space="preserve"> </v>
      </c>
      <c r="BK360" s="234"/>
      <c r="BL360" s="849"/>
      <c r="BM360" s="852"/>
      <c r="BN360" s="883"/>
      <c r="BO360" s="883"/>
      <c r="BP360" s="852"/>
      <c r="BQ360" s="846"/>
      <c r="BR360" s="314"/>
      <c r="BS360" s="849"/>
      <c r="BT360" s="852"/>
      <c r="BU360" s="855"/>
      <c r="BV360" s="229"/>
      <c r="BW360" s="1770"/>
      <c r="BX360" s="1771"/>
      <c r="BY360" s="1772"/>
      <c r="BZ360" s="834"/>
      <c r="CA360" s="834"/>
      <c r="CB360" s="834"/>
      <c r="CC360" s="834"/>
      <c r="CD360" s="834"/>
      <c r="CE360" s="834"/>
      <c r="CF360" s="834"/>
      <c r="CG360" s="834"/>
      <c r="CH360" s="834"/>
      <c r="CI360" s="834"/>
      <c r="CJ360" s="834"/>
      <c r="CK360" s="834"/>
      <c r="CL360" s="834"/>
      <c r="CM360" s="834"/>
      <c r="CN360" s="834"/>
      <c r="CO360" s="834"/>
      <c r="CP360" s="834"/>
      <c r="CQ360" s="1775"/>
      <c r="CR360" s="249"/>
      <c r="CS360" s="1770"/>
      <c r="CT360" s="1771"/>
      <c r="CU360" s="1772"/>
      <c r="CV360" s="1783"/>
      <c r="CW360" s="1784"/>
      <c r="CX360" s="1785"/>
      <c r="CY360" s="1784"/>
      <c r="CZ360" s="1785"/>
      <c r="DA360" s="1783"/>
      <c r="DB360" s="1783"/>
      <c r="DC360" s="1783"/>
      <c r="DD360" s="1783"/>
      <c r="DE360" s="1783"/>
      <c r="DF360" s="1783"/>
      <c r="DG360" s="1783"/>
      <c r="DH360" s="1783"/>
      <c r="DI360" s="1783"/>
      <c r="DJ360" s="1783"/>
      <c r="DK360" s="1783"/>
      <c r="DL360" s="1783"/>
      <c r="DM360" s="1783"/>
      <c r="DN360" s="1783"/>
      <c r="DO360" s="1783"/>
      <c r="DP360" s="1783"/>
      <c r="DQ360" s="1775"/>
      <c r="DR360" s="246"/>
      <c r="DS360" s="423"/>
      <c r="DT360" s="424"/>
      <c r="DU360" s="424"/>
      <c r="DV360" s="425"/>
    </row>
    <row r="361" spans="2:126" ht="18" customHeight="1" thickBot="1" x14ac:dyDescent="0.3">
      <c r="BF361" s="328">
        <v>0.2</v>
      </c>
      <c r="BG361" s="329">
        <v>0.4</v>
      </c>
      <c r="BH361" s="329">
        <v>0.60000000000000009</v>
      </c>
      <c r="BI361" s="329">
        <v>0.8</v>
      </c>
      <c r="BJ361" s="329">
        <v>1</v>
      </c>
    </row>
    <row r="362" spans="2:126" ht="48.75" customHeight="1" x14ac:dyDescent="0.25">
      <c r="B362" s="1292" t="s">
        <v>1842</v>
      </c>
      <c r="C362" s="889">
        <v>62</v>
      </c>
      <c r="D362" s="892" t="s">
        <v>954</v>
      </c>
      <c r="E362" s="895" t="s">
        <v>974</v>
      </c>
      <c r="F362" s="898" t="s">
        <v>989</v>
      </c>
      <c r="G362" s="899" t="s">
        <v>1066</v>
      </c>
      <c r="H362" s="900" t="s">
        <v>1780</v>
      </c>
      <c r="I362" s="493" t="s">
        <v>1781</v>
      </c>
      <c r="J362" s="903" t="str">
        <f>IF(G362="","",(CONCATENATE("Posibilidad de afectación ",G362," ",H362," ",I362," ",I363," ",I364," ",I365," ",I366)))</f>
        <v xml:space="preserve">Posibilidad de afectación económica por incremento en la facturación pendiente por radicar, debido al uso de plataformas con validadores propios de las EAPB que no permiten el trámite efectivo de las cuentas, la inoportunidad de la entrega del numero de autorizacion por las EPS y el envio tardio de las facturas de los puntos de atención a la central de radicación.  </v>
      </c>
      <c r="K362" s="906" t="s">
        <v>805</v>
      </c>
      <c r="L362" s="907" t="s">
        <v>770</v>
      </c>
      <c r="M362" s="228"/>
      <c r="N362" s="910" t="s">
        <v>614</v>
      </c>
      <c r="O362" s="913">
        <f>IF(ISERROR(VLOOKUP($N362,Listas!$E$20:$F$24,2,FALSE)),"",(VLOOKUP($N362,Listas!$E$20:$F$24,2,FALSE)))</f>
        <v>1</v>
      </c>
      <c r="P362" s="914" t="str">
        <f>IF(ISERROR(VLOOKUP($O362,Listas!$E$3:$F$7,2,FALSE)),"",(VLOOKUP($O362,Listas!$E$3:$F$7,2,FALSE)))</f>
        <v xml:space="preserve">MUY ALTA </v>
      </c>
      <c r="Q362" s="915" t="s">
        <v>568</v>
      </c>
      <c r="R362" s="914">
        <f>IF(ISERROR(VLOOKUP($Q362,Listas!$E$28:$F$35,2,FALSE)),"",(VLOOKUP($Q362,Listas!$E$28:$F$35,2,FALSE)))</f>
        <v>1</v>
      </c>
      <c r="S362" s="916" t="str">
        <f t="shared" ref="S362" si="1810">IF(O362="","",(CONCATENATE("R.INHERENTE
",(IF(AND($O362=0.2,$R362=0.2),1,(IF(AND($O362=0.2,$R362=0.4),6,(IF(AND($O362=0.2,$R362=0.6),11,(IF(AND($O362=0.2,$R362=0.8),16,(IF(AND($O362=0.2,$R362=1),21,(IF(AND($O362=0.4,$R362=0.2),2,(IF(AND($O362=0.4,$R362=0.4),7,(IF(AND($O362=0.4,$R362=0.6),12,(IF(AND($O362=0.4,$R362=0.8),17,(IF(AND($O362=0.4,$R362=1),22,(IF(AND($O362=0.6,$R362=0.2),3,(IF(AND($O362=0.6,$R362=0.4),8,(IF(AND($O362=0.6,$R362=0.6),13,(IF(AND($O362=0.6,$R362=0.8),18,(IF(AND($O362=0.6,$R362=1),23,(IF(AND($O362=0.8,$R362=0.2),4,(IF(AND($O362=0.8,$R362=0.4),9,(IF(AND($O362=0.8,$R362=0.6),14,(IF(AND($O362=0.8,$R362=0.8),19,(IF(AND($O362=0.8,$R362=1),24,(IF(AND($O362=1,$R362=0.2),5,(IF(AND($O362=1,$R362=0.4),10,(IF(AND($O362=1,$R362=0.6),15,(IF(AND($O362=1,$R362=0.8),20,(IF(AND($O362=1,$R362=1),25,"")))))))))))))))))))))))))))))))))))))))))))))))))))))</f>
        <v>R.INHERENTE
25</v>
      </c>
      <c r="T362" s="228">
        <f>+VLOOKUP($S362,Listas!$D$112:$E$136,2,FALSE)</f>
        <v>25</v>
      </c>
      <c r="U362" s="456" t="s">
        <v>1784</v>
      </c>
      <c r="V362" s="437" t="s">
        <v>702</v>
      </c>
      <c r="W362" s="437"/>
      <c r="X362" s="859">
        <v>25</v>
      </c>
      <c r="Y362" s="860"/>
      <c r="Z362" s="859"/>
      <c r="AA362" s="860"/>
      <c r="AB362" s="859"/>
      <c r="AC362" s="860"/>
      <c r="AD362" s="859"/>
      <c r="AE362" s="860"/>
      <c r="AF362" s="859">
        <v>15</v>
      </c>
      <c r="AG362" s="860"/>
      <c r="AH362" s="348">
        <f t="shared" ref="AH362:AH366" si="1811">X362+Z362+AB362+AD362+AF362</f>
        <v>40</v>
      </c>
      <c r="AI362" s="326">
        <v>0.6</v>
      </c>
      <c r="AJ362" s="327"/>
      <c r="AK362" s="861" t="s">
        <v>39</v>
      </c>
      <c r="AL362" s="862"/>
      <c r="AM362" s="863" t="s">
        <v>564</v>
      </c>
      <c r="AN362" s="864"/>
      <c r="AO362" s="861" t="s">
        <v>189</v>
      </c>
      <c r="AP362" s="862"/>
      <c r="AQ362" s="443" t="s">
        <v>1788</v>
      </c>
      <c r="AR362" s="431" t="s">
        <v>590</v>
      </c>
      <c r="AS362" s="487" t="s">
        <v>1768</v>
      </c>
      <c r="AT362" s="488" t="s">
        <v>1792</v>
      </c>
      <c r="AU362" s="489" t="s">
        <v>1720</v>
      </c>
      <c r="AV362" s="248">
        <f t="shared" ref="AV362" si="1812">+(IF(AND($AW362&gt;0,$AW362&lt;=0.2),0.2,(IF(AND($AW362&gt;0.2,$AW362&lt;=0.4),0.4,(IF(AND($AW362&gt;0.4,$AW362&lt;=0.6),0.6,(IF(AND($AW362&gt;0.6,$AW362&lt;=0.8),0.8,(IF($AW362&gt;0.8,1,""))))))))))</f>
        <v>0.4</v>
      </c>
      <c r="AW362" s="865">
        <f t="shared" ref="AW362" si="1813">+MIN(AI362:AI366)</f>
        <v>0.216</v>
      </c>
      <c r="AX362" s="868" t="str">
        <f t="shared" ref="AX362" si="1814">+(IF($AV362=0.2,"MUY BAJA",(IF($AV362=0.4,"BAJA",(IF($AV362=0.6,"MEDIA",(IF($AV362=0.8,"ALTA",(IF($AV362=1,"MUY ALTA",""))))))))))</f>
        <v>BAJA</v>
      </c>
      <c r="AY362" s="871">
        <f t="shared" ref="AY362" si="1815">+MIN(AJ362:AJ366)</f>
        <v>0.75</v>
      </c>
      <c r="AZ362" s="868" t="str">
        <f t="shared" ref="AZ362" si="1816">+(IF($BC362=0.2,"MUY BAJA",(IF($BC362=0.4,"BAJA",(IF($BC362=0.6,"MEDIA",(IF($BC362=0.8,"ALTA",(IF($BC362=1,"MUY ALTA",""))))))))))</f>
        <v>ALTA</v>
      </c>
      <c r="BA362" s="874" t="str">
        <f t="shared" ref="BA362" si="1817">IF($AV362="","",(CONCATENATE("R.RESIDUAL
",(IF(AND($AV362=0.2,$BC362=0.2),1,(IF(AND($AV362=0.2,$BC362=0.4),6,(IF(AND($AV362=0.2,$BC362=0.6),11,(IF(AND($AV362=0.2,$BC362=0.8),16,(IF(AND($AV362=0.2,$BC362=1),21,(IF(AND($AV362=0.4,$BC362=0.2),2,(IF(AND($AV362=0.4,$BC362=0.4),7,(IF(AND($AV362=0.4,$BC362=0.6),12,(IF(AND($AV362=0.4,$BC362=0.8),17,(IF(AND($AV362=0.4,$BC362=1),22,(IF(AND($AV362=0.6,$BC362=0.2),3,(IF(AND($AV362=0.6,$BC362=0.4),8,(IF(AND($AV362=0.6,$BC362=0.6),13,(IF(AND($AV362=0.6,$BC362=0.8),18,(IF(AND($AV362=0.6,$BC362=1),23,(IF(AND($AV362=0.8,$BC362=0.2),4,(IF(AND($AV362=0.8,$BC362=0.4),9,(IF(AND($AV362=0.8,$BC362=0.6),14,(IF(AND($AV362=0.8,$BC362=0.8),19,(IF(AND($AV362=0.8,$BC362=1),24,(IF(AND($AV362=1,$BC362=0.2),5,(IF(AND($AV362=1,$BC362=0.4),10,(IF(AND($AV362=1,$BC362=0.6),15,(IF(AND($AV362=1,$BC362=0.8),20,(IF(AND($AV362=1,$BC362=1),25,"")))))))))))))))))))))))))))))))))))))))))))))))))))))</f>
        <v>R.RESIDUAL
17</v>
      </c>
      <c r="BB362" s="877" t="s">
        <v>703</v>
      </c>
      <c r="BC362" s="248">
        <f t="shared" ref="BC362" si="1818">+(IF(AND($AY362&gt;0,$AY362&lt;=0.2),0.2,(IF(AND($AY362&gt;0.2,$AY362&lt;=0.4),0.4,(IF(AND($AY362&gt;0.4,$AY362&lt;=0.6),0.6,(IF(AND($AY362&gt;0.6,$AY362&lt;=0.8),0.8,(IF($AY362&gt;0.8,1,""))))))))))</f>
        <v>0.8</v>
      </c>
      <c r="BD362" s="230">
        <f>+VLOOKUP($BA362,Listas!$F$112:$G$136,2,FALSE)</f>
        <v>17</v>
      </c>
      <c r="BE362" s="317">
        <v>1</v>
      </c>
      <c r="BF362" s="231" t="str">
        <f t="shared" ref="BF362" si="1819">IF(ISERROR(IF(S362="R.INHERENTE
5","R. INHERENTE",(IF(BA362="R.RESIDUAL
5","R. RESIDUAL"," ")))),"",(IF(S362="R.INHERENTE
5","R. INHERENTE",(IF(BA362="R.RESIDUAL
5","R. RESIDUAL"," ")))))</f>
        <v xml:space="preserve"> </v>
      </c>
      <c r="BG362" s="232" t="str">
        <f t="shared" ref="BG362" si="1820">IF(ISERROR(IF(S362="R.INHERENTE
10","R. INHERENTE",(IF(BA362="R.RESIDUAL
10","R. RESIDUAL"," ")))),"",(IF(S362="R.INHERENTE
10","R. INHERENTE",(IF(BA362="R.RESIDUAL
10","R. RESIDUAL"," ")))))</f>
        <v xml:space="preserve"> </v>
      </c>
      <c r="BH362" s="232" t="str">
        <f t="shared" ref="BH362" si="1821">IF(ISERROR(IF(S362="R.INHERENTE
15","R. INHERENTE",(IF(BA362="R.RESIDUAL
15","R. RESIDUAL"," ")))),"",(IF(S362="R.INHERENTE
15","R. INHERENTE",(IF(BA362="R.RESIDUAL
15","R. RESIDUAL"," ")))))</f>
        <v xml:space="preserve"> </v>
      </c>
      <c r="BI362" s="232" t="str">
        <f t="shared" ref="BI362" si="1822">IF(ISERROR(IF(S362="R.INHERENTE
20","R. INHERENTE",(IF(BA362="R.RESIDUAL
20","R. RESIDUAL"," ")))),"",(IF(S362="R.INHERENTE
20","R. INHERENTE",(IF(BA362="R.RESIDUAL
20","R. RESIDUAL"," ")))))</f>
        <v xml:space="preserve"> </v>
      </c>
      <c r="BJ362" s="233" t="str">
        <f t="shared" ref="BJ362" si="1823">IF(ISERROR(IF(S362="R.INHERENTE
25","R. INHERENTE",(IF(BA362="R.RESIDUAL
25","R. RESIDUAL"," ")))),"",(IF(S362="R.INHERENTE
25","R. INHERENTE",(IF(BA362="R.RESIDUAL
25","R. RESIDUAL"," ")))))</f>
        <v>R. INHERENTE</v>
      </c>
      <c r="BK362" s="234"/>
      <c r="BL362" s="847" t="s">
        <v>1796</v>
      </c>
      <c r="BM362" s="880" t="s">
        <v>1797</v>
      </c>
      <c r="BN362" s="881">
        <v>45046</v>
      </c>
      <c r="BO362" s="881">
        <v>45290</v>
      </c>
      <c r="BP362" s="884" t="s">
        <v>1174</v>
      </c>
      <c r="BQ362" s="844" t="s">
        <v>648</v>
      </c>
      <c r="BR362" s="314"/>
      <c r="BS362" s="847" t="s">
        <v>1798</v>
      </c>
      <c r="BT362" s="850" t="s">
        <v>1792</v>
      </c>
      <c r="BU362" s="853" t="s">
        <v>1799</v>
      </c>
      <c r="BV362" s="229"/>
      <c r="BW362" s="1764" t="s">
        <v>2325</v>
      </c>
      <c r="BX362" s="1765" t="s">
        <v>2326</v>
      </c>
      <c r="BY362" s="1766" t="s">
        <v>2327</v>
      </c>
      <c r="BZ362" s="833"/>
      <c r="CA362" s="833" t="s">
        <v>189</v>
      </c>
      <c r="CB362" s="833" t="s">
        <v>189</v>
      </c>
      <c r="CC362" s="833" t="s">
        <v>189</v>
      </c>
      <c r="CD362" s="833"/>
      <c r="CE362" s="833" t="s">
        <v>189</v>
      </c>
      <c r="CF362" s="833" t="s">
        <v>189</v>
      </c>
      <c r="CG362" s="833" t="s">
        <v>189</v>
      </c>
      <c r="CH362" s="833"/>
      <c r="CI362" s="833" t="s">
        <v>39</v>
      </c>
      <c r="CJ362" s="833" t="s">
        <v>39</v>
      </c>
      <c r="CK362" s="833" t="s">
        <v>39</v>
      </c>
      <c r="CL362" s="833"/>
      <c r="CM362" s="833" t="s">
        <v>189</v>
      </c>
      <c r="CN362" s="833" t="s">
        <v>189</v>
      </c>
      <c r="CO362" s="833" t="s">
        <v>189</v>
      </c>
      <c r="CP362" s="833"/>
      <c r="CQ362" s="1773" t="s">
        <v>2328</v>
      </c>
      <c r="CR362" s="249"/>
      <c r="CS362" s="1764" t="s">
        <v>2325</v>
      </c>
      <c r="CT362" s="1765" t="s">
        <v>2326</v>
      </c>
      <c r="CU362" s="1766" t="s">
        <v>2327</v>
      </c>
      <c r="CV362" s="1780"/>
      <c r="CW362" s="1781" t="s">
        <v>39</v>
      </c>
      <c r="CX362" s="1782"/>
      <c r="CY362" s="1781"/>
      <c r="CZ362" s="1782"/>
      <c r="DA362" s="1780" t="s">
        <v>189</v>
      </c>
      <c r="DB362" s="1780" t="s">
        <v>189</v>
      </c>
      <c r="DC362" s="1780" t="s">
        <v>189</v>
      </c>
      <c r="DD362" s="1780"/>
      <c r="DE362" s="1780" t="s">
        <v>189</v>
      </c>
      <c r="DF362" s="1780" t="s">
        <v>189</v>
      </c>
      <c r="DG362" s="1780" t="s">
        <v>189</v>
      </c>
      <c r="DH362" s="1780"/>
      <c r="DI362" s="1780" t="s">
        <v>39</v>
      </c>
      <c r="DJ362" s="1780" t="s">
        <v>39</v>
      </c>
      <c r="DK362" s="1780" t="s">
        <v>39</v>
      </c>
      <c r="DL362" s="1780"/>
      <c r="DM362" s="1780" t="s">
        <v>189</v>
      </c>
      <c r="DN362" s="1780" t="s">
        <v>189</v>
      </c>
      <c r="DO362" s="1780" t="s">
        <v>189</v>
      </c>
      <c r="DP362" s="1780"/>
      <c r="DQ362" s="1773" t="s">
        <v>2334</v>
      </c>
      <c r="DR362" s="246"/>
      <c r="DS362" s="417"/>
      <c r="DT362" s="418"/>
      <c r="DU362" s="418"/>
      <c r="DV362" s="419"/>
    </row>
    <row r="363" spans="2:126" ht="48.75" customHeight="1" x14ac:dyDescent="0.25">
      <c r="B363" s="1293"/>
      <c r="C363" s="890"/>
      <c r="D363" s="893"/>
      <c r="E363" s="896"/>
      <c r="F363" s="896"/>
      <c r="G363" s="896"/>
      <c r="H363" s="901"/>
      <c r="I363" s="494" t="s">
        <v>1782</v>
      </c>
      <c r="J363" s="904"/>
      <c r="K363" s="896"/>
      <c r="L363" s="908"/>
      <c r="M363" s="228"/>
      <c r="N363" s="911"/>
      <c r="O363" s="896"/>
      <c r="P363" s="896"/>
      <c r="Q363" s="896"/>
      <c r="R363" s="896"/>
      <c r="S363" s="908"/>
      <c r="T363" s="228"/>
      <c r="U363" s="457" t="s">
        <v>1785</v>
      </c>
      <c r="V363" s="439" t="s">
        <v>702</v>
      </c>
      <c r="W363" s="439"/>
      <c r="X363" s="825">
        <v>25</v>
      </c>
      <c r="Y363" s="826"/>
      <c r="Z363" s="825"/>
      <c r="AA363" s="826"/>
      <c r="AB363" s="825"/>
      <c r="AC363" s="826"/>
      <c r="AD363" s="825"/>
      <c r="AE363" s="826"/>
      <c r="AF363" s="825">
        <v>15</v>
      </c>
      <c r="AG363" s="826"/>
      <c r="AH363" s="330">
        <f t="shared" si="1811"/>
        <v>40</v>
      </c>
      <c r="AI363" s="322">
        <v>0.36</v>
      </c>
      <c r="AJ363" s="323"/>
      <c r="AK363" s="827" t="s">
        <v>189</v>
      </c>
      <c r="AL363" s="828"/>
      <c r="AM363" s="829" t="s">
        <v>564</v>
      </c>
      <c r="AN363" s="830"/>
      <c r="AO363" s="827" t="s">
        <v>189</v>
      </c>
      <c r="AP363" s="828"/>
      <c r="AQ363" s="444" t="s">
        <v>1789</v>
      </c>
      <c r="AR363" s="432" t="s">
        <v>588</v>
      </c>
      <c r="AS363" s="490" t="s">
        <v>1793</v>
      </c>
      <c r="AT363" s="491" t="s">
        <v>1792</v>
      </c>
      <c r="AU363" s="492" t="s">
        <v>1720</v>
      </c>
      <c r="AV363" s="230"/>
      <c r="AW363" s="866"/>
      <c r="AX363" s="869"/>
      <c r="AY363" s="872"/>
      <c r="AZ363" s="869"/>
      <c r="BA363" s="875"/>
      <c r="BB363" s="878"/>
      <c r="BD363" s="235"/>
      <c r="BE363" s="317">
        <v>0.8</v>
      </c>
      <c r="BF363" s="236" t="str">
        <f t="shared" ref="BF363" si="1824">IF(ISERROR(IF(S362="R.INHERENTE
4","R. INHERENTE",(IF(BA362="R.RESIDUAL
4","R. RESIDUAL"," ")))),"",(IF(S362="R.INHERENTE
4","R. INHERENTE",(IF(BA362="R.RESIDUAL
4","R. RESIDUAL"," ")))))</f>
        <v xml:space="preserve"> </v>
      </c>
      <c r="BG363" s="237" t="str">
        <f t="shared" ref="BG363" si="1825">IF(ISERROR(IF(S362="R.INHERENTE
9","R. INHERENTE",(IF(BA362="R.RESIDUAL
9","R. RESIDUAL"," ")))),"",(IF(S362="R.INHERENTE
9","R. INHERENTE",(IF(BA362="R.RESIDUAL
9","R. RESIDUAL"," ")))))</f>
        <v xml:space="preserve"> </v>
      </c>
      <c r="BH363" s="238" t="str">
        <f t="shared" ref="BH363" si="1826">IF(ISERROR(IF(S362="R.INHERENTE
14","R. INHERENTE",(IF(BA362="R.RESIDUAL
14","R. RESIDUAL"," ")))),"",(IF(S362="R.INHERENTE
14","R. INHERENTE",(IF(BA362="R.RESIDUAL
14","R. RESIDUAL"," ")))))</f>
        <v xml:space="preserve"> </v>
      </c>
      <c r="BI363" s="238" t="str">
        <f t="shared" ref="BI363" si="1827">IF(ISERROR(IF(S362="R.INHERENTE
19","R. INHERENTE",(IF(BA362="R.RESIDUAL
19","R. RESIDUAL"," ")))),"",(IF(S362="R.INHERENTE
19","R. INHERENTE",(IF(BA362="R.RESIDUAL
19","R. RESIDUAL"," ")))))</f>
        <v xml:space="preserve"> </v>
      </c>
      <c r="BJ363" s="239" t="str">
        <f t="shared" ref="BJ363" si="1828">IF(ISERROR(IF(S362="R.INHERENTE
24","R. INHERENTE",(IF(BA362="R.RESIDUAL
24","R. RESIDUAL"," ")))),"",(IF(S362="R.INHERENTE
24","R. INHERENTE",(IF(BA362="R.RESIDUAL
24","R. RESIDUAL"," ")))))</f>
        <v xml:space="preserve"> </v>
      </c>
      <c r="BK363" s="234"/>
      <c r="BL363" s="848"/>
      <c r="BM363" s="851"/>
      <c r="BN363" s="882"/>
      <c r="BO363" s="882"/>
      <c r="BP363" s="851"/>
      <c r="BQ363" s="845"/>
      <c r="BR363" s="314"/>
      <c r="BS363" s="848"/>
      <c r="BT363" s="851"/>
      <c r="BU363" s="854"/>
      <c r="BV363" s="229"/>
      <c r="BW363" s="1767"/>
      <c r="BX363" s="1768"/>
      <c r="BY363" s="1769"/>
      <c r="BZ363" s="820"/>
      <c r="CA363" s="820"/>
      <c r="CB363" s="820"/>
      <c r="CC363" s="820"/>
      <c r="CD363" s="820"/>
      <c r="CE363" s="820"/>
      <c r="CF363" s="820"/>
      <c r="CG363" s="820"/>
      <c r="CH363" s="820"/>
      <c r="CI363" s="820"/>
      <c r="CJ363" s="820"/>
      <c r="CK363" s="820"/>
      <c r="CL363" s="820"/>
      <c r="CM363" s="820"/>
      <c r="CN363" s="820"/>
      <c r="CO363" s="820"/>
      <c r="CP363" s="820"/>
      <c r="CQ363" s="1774"/>
      <c r="CR363" s="249"/>
      <c r="CS363" s="1767"/>
      <c r="CT363" s="1768"/>
      <c r="CU363" s="1769"/>
      <c r="CV363" s="1010"/>
      <c r="CW363" s="960"/>
      <c r="CX363" s="959"/>
      <c r="CY363" s="960"/>
      <c r="CZ363" s="959"/>
      <c r="DA363" s="1010"/>
      <c r="DB363" s="1010"/>
      <c r="DC363" s="1010"/>
      <c r="DD363" s="1010"/>
      <c r="DE363" s="1010"/>
      <c r="DF363" s="1010"/>
      <c r="DG363" s="1010"/>
      <c r="DH363" s="1010"/>
      <c r="DI363" s="1010"/>
      <c r="DJ363" s="1010"/>
      <c r="DK363" s="1010"/>
      <c r="DL363" s="1010"/>
      <c r="DM363" s="1010"/>
      <c r="DN363" s="1010"/>
      <c r="DO363" s="1010"/>
      <c r="DP363" s="1010"/>
      <c r="DQ363" s="1774"/>
      <c r="DR363" s="246"/>
      <c r="DS363" s="420"/>
      <c r="DT363" s="421"/>
      <c r="DU363" s="421"/>
      <c r="DV363" s="422"/>
    </row>
    <row r="364" spans="2:126" ht="48.75" customHeight="1" x14ac:dyDescent="0.25">
      <c r="B364" s="1293"/>
      <c r="C364" s="890"/>
      <c r="D364" s="893"/>
      <c r="E364" s="896"/>
      <c r="F364" s="896"/>
      <c r="G364" s="896"/>
      <c r="H364" s="901"/>
      <c r="I364" s="494" t="s">
        <v>1783</v>
      </c>
      <c r="J364" s="904"/>
      <c r="K364" s="896"/>
      <c r="L364" s="908"/>
      <c r="M364" s="228"/>
      <c r="N364" s="911"/>
      <c r="O364" s="896"/>
      <c r="P364" s="896"/>
      <c r="Q364" s="896"/>
      <c r="R364" s="896"/>
      <c r="S364" s="908"/>
      <c r="T364" s="228"/>
      <c r="U364" s="457" t="s">
        <v>1786</v>
      </c>
      <c r="V364" s="439" t="s">
        <v>702</v>
      </c>
      <c r="W364" s="439"/>
      <c r="X364" s="825">
        <v>25</v>
      </c>
      <c r="Y364" s="826"/>
      <c r="Z364" s="825"/>
      <c r="AA364" s="826"/>
      <c r="AB364" s="825"/>
      <c r="AC364" s="826"/>
      <c r="AD364" s="825"/>
      <c r="AE364" s="826"/>
      <c r="AF364" s="825">
        <v>15</v>
      </c>
      <c r="AG364" s="826"/>
      <c r="AH364" s="330">
        <f t="shared" si="1811"/>
        <v>40</v>
      </c>
      <c r="AI364" s="322">
        <v>0.216</v>
      </c>
      <c r="AJ364" s="323"/>
      <c r="AK364" s="827" t="s">
        <v>189</v>
      </c>
      <c r="AL364" s="828"/>
      <c r="AM364" s="829" t="s">
        <v>563</v>
      </c>
      <c r="AN364" s="830"/>
      <c r="AO364" s="827" t="s">
        <v>189</v>
      </c>
      <c r="AP364" s="828"/>
      <c r="AQ364" s="444" t="s">
        <v>1790</v>
      </c>
      <c r="AR364" s="432" t="s">
        <v>806</v>
      </c>
      <c r="AS364" s="490" t="s">
        <v>1794</v>
      </c>
      <c r="AT364" s="491" t="s">
        <v>1792</v>
      </c>
      <c r="AU364" s="492" t="s">
        <v>1720</v>
      </c>
      <c r="AV364" s="230"/>
      <c r="AW364" s="866"/>
      <c r="AX364" s="869"/>
      <c r="AY364" s="872"/>
      <c r="AZ364" s="869"/>
      <c r="BA364" s="875"/>
      <c r="BB364" s="878"/>
      <c r="BD364" s="235"/>
      <c r="BE364" s="317">
        <v>0.60000000000000009</v>
      </c>
      <c r="BF364" s="236" t="str">
        <f t="shared" ref="BF364" si="1829">IF(ISERROR(IF(S362="R.INHERENTE
3","R. INHERENTE",(IF(BA362="R.RESIDUAL
3","R. RESIDUAL"," ")))),"",(IF(S362="R.INHERENTE
3","R. INHERENTE",(IF(BA362="R.RESIDUAL
3","R. RESIDUAL"," ")))))</f>
        <v xml:space="preserve"> </v>
      </c>
      <c r="BG364" s="237" t="str">
        <f t="shared" ref="BG364" si="1830">IF(ISERROR(IF(S362="R.INHERENTE
8","R. INHERENTE",(IF(BA362="R.RESIDUAL
8","R. RESIDUAL"," ")))),"",(IF(S362="R.INHERENTE
8","R. INHERENTE",(IF(BA362="R.RESIDUAL
8","R. RESIDUAL"," ")))))</f>
        <v xml:space="preserve"> </v>
      </c>
      <c r="BH364" s="237" t="str">
        <f t="shared" ref="BH364" si="1831">IF(ISERROR(IF(S362="R.INHERENTE
13","R. INHERENTE",(IF(BA362="R.RESIDUAL
13","R. RESIDUAL"," ")))),"",(IF(S362="R.INHERENTE
13","R. INHERENTE",(IF(BA362="R.RESIDUAL
13","R. RESIDUAL"," ")))))</f>
        <v xml:space="preserve"> </v>
      </c>
      <c r="BI364" s="238" t="str">
        <f t="shared" ref="BI364" si="1832">IF(ISERROR(IF(S362="R.INHERENTE
18","R. INHERENTE",(IF(BA362="R.RESIDUAL
18","R. RESIDUAL"," ")))),"",(IF(S362="R.INHERENTE
18","R. INHERENTE",(IF(BA362="R.RESIDUAL
18","R. RESIDUAL"," ")))))</f>
        <v xml:space="preserve"> </v>
      </c>
      <c r="BJ364" s="239" t="str">
        <f t="shared" ref="BJ364" si="1833">IF(ISERROR(IF(S362="R.INHERENTE
23","R. INHERENTE",(IF(BA362="R.RESIDUAL
23","R. RESIDUAL"," ")))),"",(IF(S362="R.INHERENTE
23","R. INHERENTE",(IF(BA362="R.RESIDUAL
23","R. RESIDUAL"," ")))))</f>
        <v xml:space="preserve"> </v>
      </c>
      <c r="BK364" s="234"/>
      <c r="BL364" s="848"/>
      <c r="BM364" s="851"/>
      <c r="BN364" s="882"/>
      <c r="BO364" s="882"/>
      <c r="BP364" s="851"/>
      <c r="BQ364" s="845"/>
      <c r="BR364" s="314"/>
      <c r="BS364" s="848"/>
      <c r="BT364" s="851"/>
      <c r="BU364" s="854"/>
      <c r="BV364" s="229"/>
      <c r="BW364" s="1767"/>
      <c r="BX364" s="1768"/>
      <c r="BY364" s="1769"/>
      <c r="BZ364" s="820"/>
      <c r="CA364" s="820"/>
      <c r="CB364" s="820"/>
      <c r="CC364" s="820"/>
      <c r="CD364" s="820"/>
      <c r="CE364" s="820"/>
      <c r="CF364" s="820"/>
      <c r="CG364" s="820"/>
      <c r="CH364" s="820"/>
      <c r="CI364" s="820"/>
      <c r="CJ364" s="820"/>
      <c r="CK364" s="820"/>
      <c r="CL364" s="820"/>
      <c r="CM364" s="820"/>
      <c r="CN364" s="820"/>
      <c r="CO364" s="820"/>
      <c r="CP364" s="820"/>
      <c r="CQ364" s="1774"/>
      <c r="CR364" s="249"/>
      <c r="CS364" s="1767"/>
      <c r="CT364" s="1768"/>
      <c r="CU364" s="1769"/>
      <c r="CV364" s="1010"/>
      <c r="CW364" s="960"/>
      <c r="CX364" s="959"/>
      <c r="CY364" s="960"/>
      <c r="CZ364" s="959"/>
      <c r="DA364" s="1010"/>
      <c r="DB364" s="1010"/>
      <c r="DC364" s="1010"/>
      <c r="DD364" s="1010"/>
      <c r="DE364" s="1010"/>
      <c r="DF364" s="1010"/>
      <c r="DG364" s="1010"/>
      <c r="DH364" s="1010"/>
      <c r="DI364" s="1010"/>
      <c r="DJ364" s="1010"/>
      <c r="DK364" s="1010"/>
      <c r="DL364" s="1010"/>
      <c r="DM364" s="1010"/>
      <c r="DN364" s="1010"/>
      <c r="DO364" s="1010"/>
      <c r="DP364" s="1010"/>
      <c r="DQ364" s="1774"/>
      <c r="DR364" s="246"/>
      <c r="DS364" s="420"/>
      <c r="DT364" s="421"/>
      <c r="DU364" s="421"/>
      <c r="DV364" s="422"/>
    </row>
    <row r="365" spans="2:126" ht="48.75" customHeight="1" x14ac:dyDescent="0.25">
      <c r="B365" s="1293"/>
      <c r="C365" s="890"/>
      <c r="D365" s="893"/>
      <c r="E365" s="896"/>
      <c r="F365" s="896"/>
      <c r="G365" s="896"/>
      <c r="H365" s="901"/>
      <c r="I365" s="494"/>
      <c r="J365" s="904"/>
      <c r="K365" s="896"/>
      <c r="L365" s="908"/>
      <c r="M365" s="228"/>
      <c r="N365" s="911"/>
      <c r="O365" s="896"/>
      <c r="P365" s="896"/>
      <c r="Q365" s="896"/>
      <c r="R365" s="896"/>
      <c r="S365" s="908"/>
      <c r="T365" s="228"/>
      <c r="U365" s="457" t="s">
        <v>1787</v>
      </c>
      <c r="V365" s="439"/>
      <c r="W365" s="439" t="s">
        <v>260</v>
      </c>
      <c r="X365" s="825"/>
      <c r="Y365" s="826"/>
      <c r="Z365" s="825"/>
      <c r="AA365" s="826"/>
      <c r="AB365" s="825">
        <v>10</v>
      </c>
      <c r="AC365" s="826"/>
      <c r="AD365" s="825"/>
      <c r="AE365" s="826"/>
      <c r="AF365" s="825">
        <v>15</v>
      </c>
      <c r="AG365" s="826"/>
      <c r="AH365" s="330">
        <f t="shared" si="1811"/>
        <v>25</v>
      </c>
      <c r="AI365" s="322"/>
      <c r="AJ365" s="323">
        <v>0.75</v>
      </c>
      <c r="AK365" s="827" t="s">
        <v>39</v>
      </c>
      <c r="AL365" s="828"/>
      <c r="AM365" s="829" t="s">
        <v>563</v>
      </c>
      <c r="AN365" s="830"/>
      <c r="AO365" s="827" t="s">
        <v>189</v>
      </c>
      <c r="AP365" s="828"/>
      <c r="AQ365" s="444" t="s">
        <v>1791</v>
      </c>
      <c r="AR365" s="432" t="s">
        <v>587</v>
      </c>
      <c r="AS365" s="490" t="s">
        <v>1795</v>
      </c>
      <c r="AT365" s="491" t="s">
        <v>1792</v>
      </c>
      <c r="AU365" s="492" t="s">
        <v>1720</v>
      </c>
      <c r="AV365" s="230"/>
      <c r="AW365" s="866"/>
      <c r="AX365" s="869"/>
      <c r="AY365" s="872"/>
      <c r="AZ365" s="869"/>
      <c r="BA365" s="875"/>
      <c r="BB365" s="878"/>
      <c r="BD365" s="235"/>
      <c r="BE365" s="317">
        <v>0.4</v>
      </c>
      <c r="BF365" s="240" t="str">
        <f t="shared" ref="BF365" si="1834">IF(ISERROR(IF(S362="R.INHERENTE
2","R. INHERENTE",(IF(BA362="R.RESIDUAL
2","R. RESIDUAL"," ")))),"",(IF(S362="R.INHERENTE
2","R. INHERENTE",(IF(BA362="R.RESIDUAL
2","R. RESIDUAL"," ")))))</f>
        <v xml:space="preserve"> </v>
      </c>
      <c r="BG365" s="237" t="str">
        <f t="shared" ref="BG365" si="1835">IF(ISERROR(IF(S362="R.INHERENTE
7","R. INHERENTE",(IF(BA362="R.RESIDUAL
7","R. RESIDUAL"," ")))),"",(IF(S362="R.INHERENTE
7","R. INHERENTE",(IF(BA362="R.RESIDUAL
7","R. RESIDUAL"," ")))))</f>
        <v xml:space="preserve"> </v>
      </c>
      <c r="BH365" s="237" t="str">
        <f t="shared" ref="BH365" si="1836">IF(ISERROR(IF(S362="R.INHERENTE
12","R. INHERENTE",(IF(BA362="R.RESIDUAL
12","R. RESIDUAL"," ")))),"",(IF(S362="R.INHERENTE
12","R. INHERENTE",(IF(BA362="R.RESIDUAL
12","R. RESIDUAL"," ")))))</f>
        <v xml:space="preserve"> </v>
      </c>
      <c r="BI365" s="238" t="str">
        <f t="shared" ref="BI365" si="1837">IF(ISERROR(IF(S362="R.INHERENTE
17","R. INHERENTE",(IF(BA362="R.RESIDUAL
17","R. RESIDUAL"," ")))),"",(IF(S362="R.INHERENTE
17","R. INHERENTE",(IF(BA362="R.RESIDUAL
17","R. RESIDUAL"," ")))))</f>
        <v>R. RESIDUAL</v>
      </c>
      <c r="BJ365" s="239" t="str">
        <f t="shared" ref="BJ365" si="1838">IF(ISERROR(IF(S362="R.INHERENTE
22","R. INHERENTE",(IF(BA362="R.RESIDUAL
22","R. RESIDUAL"," ")))),"",(IF(S362="R.INHERENTE
22","R. INHERENTE",(IF(BA362="R.RESIDUAL
22","R. RESIDUAL"," ")))))</f>
        <v xml:space="preserve"> </v>
      </c>
      <c r="BK365" s="234"/>
      <c r="BL365" s="848"/>
      <c r="BM365" s="851"/>
      <c r="BN365" s="882"/>
      <c r="BO365" s="882"/>
      <c r="BP365" s="851"/>
      <c r="BQ365" s="845"/>
      <c r="BR365" s="314"/>
      <c r="BS365" s="848"/>
      <c r="BT365" s="851"/>
      <c r="BU365" s="854"/>
      <c r="BV365" s="229"/>
      <c r="BW365" s="1767"/>
      <c r="BX365" s="1768"/>
      <c r="BY365" s="1769"/>
      <c r="BZ365" s="820"/>
      <c r="CA365" s="820"/>
      <c r="CB365" s="820"/>
      <c r="CC365" s="820"/>
      <c r="CD365" s="820"/>
      <c r="CE365" s="820"/>
      <c r="CF365" s="820"/>
      <c r="CG365" s="820"/>
      <c r="CH365" s="820"/>
      <c r="CI365" s="820"/>
      <c r="CJ365" s="820"/>
      <c r="CK365" s="820"/>
      <c r="CL365" s="820"/>
      <c r="CM365" s="820"/>
      <c r="CN365" s="820"/>
      <c r="CO365" s="820"/>
      <c r="CP365" s="820"/>
      <c r="CQ365" s="1774"/>
      <c r="CR365" s="249"/>
      <c r="CS365" s="1767"/>
      <c r="CT365" s="1768"/>
      <c r="CU365" s="1769"/>
      <c r="CV365" s="1010"/>
      <c r="CW365" s="960"/>
      <c r="CX365" s="959"/>
      <c r="CY365" s="960"/>
      <c r="CZ365" s="959"/>
      <c r="DA365" s="1010"/>
      <c r="DB365" s="1010"/>
      <c r="DC365" s="1010"/>
      <c r="DD365" s="1010"/>
      <c r="DE365" s="1010"/>
      <c r="DF365" s="1010"/>
      <c r="DG365" s="1010"/>
      <c r="DH365" s="1010"/>
      <c r="DI365" s="1010"/>
      <c r="DJ365" s="1010"/>
      <c r="DK365" s="1010"/>
      <c r="DL365" s="1010"/>
      <c r="DM365" s="1010"/>
      <c r="DN365" s="1010"/>
      <c r="DO365" s="1010"/>
      <c r="DP365" s="1010"/>
      <c r="DQ365" s="1774"/>
      <c r="DR365" s="246"/>
      <c r="DS365" s="420"/>
      <c r="DT365" s="421"/>
      <c r="DU365" s="421"/>
      <c r="DV365" s="422"/>
    </row>
    <row r="366" spans="2:126" ht="48.75" customHeight="1" thickBot="1" x14ac:dyDescent="0.3">
      <c r="B366" s="1294"/>
      <c r="C366" s="891"/>
      <c r="D366" s="894"/>
      <c r="E366" s="897"/>
      <c r="F366" s="897"/>
      <c r="G366" s="897"/>
      <c r="H366" s="902"/>
      <c r="I366" s="495"/>
      <c r="J366" s="905"/>
      <c r="K366" s="897"/>
      <c r="L366" s="909"/>
      <c r="M366" s="228"/>
      <c r="N366" s="912"/>
      <c r="O366" s="897"/>
      <c r="P366" s="897"/>
      <c r="Q366" s="897"/>
      <c r="R366" s="897"/>
      <c r="S366" s="909"/>
      <c r="T366" s="228"/>
      <c r="U366" s="441"/>
      <c r="V366" s="442"/>
      <c r="W366" s="442"/>
      <c r="X366" s="831"/>
      <c r="Y366" s="832"/>
      <c r="Z366" s="831"/>
      <c r="AA366" s="832"/>
      <c r="AB366" s="831"/>
      <c r="AC366" s="832"/>
      <c r="AD366" s="831"/>
      <c r="AE366" s="832"/>
      <c r="AF366" s="831"/>
      <c r="AG366" s="832"/>
      <c r="AH366" s="331">
        <f t="shared" si="1811"/>
        <v>0</v>
      </c>
      <c r="AI366" s="324"/>
      <c r="AJ366" s="325"/>
      <c r="AK366" s="885"/>
      <c r="AL366" s="886"/>
      <c r="AM366" s="887"/>
      <c r="AN366" s="888"/>
      <c r="AO366" s="885"/>
      <c r="AP366" s="886"/>
      <c r="AQ366" s="445"/>
      <c r="AR366" s="474"/>
      <c r="AS366" s="453"/>
      <c r="AT366" s="454"/>
      <c r="AU366" s="455"/>
      <c r="AV366" s="230"/>
      <c r="AW366" s="867"/>
      <c r="AX366" s="870"/>
      <c r="AY366" s="873"/>
      <c r="AZ366" s="870"/>
      <c r="BA366" s="876"/>
      <c r="BB366" s="879"/>
      <c r="BD366" s="235"/>
      <c r="BE366" s="318">
        <v>0.2</v>
      </c>
      <c r="BF366" s="241" t="str">
        <f t="shared" ref="BF366" si="1839">IF(ISERROR(IF(S362="R.INHERENTE
1","R. INHERENTE",(IF(BA362="R.RESIDUAL
1","R. RESIDUAL"," ")))),"",(IF(S362="R.INHERENTE
1","R. INHERENTE",(IF(BA362="R.RESIDUAL
1","R. RESIDUAL"," ")))))</f>
        <v xml:space="preserve"> </v>
      </c>
      <c r="BG366" s="242" t="str">
        <f t="shared" ref="BG366" si="1840">IF(ISERROR(IF(S362="R.INHERENTE
6","R. INHERENTE",(IF(BA362="R.RESIDUAL
6","R. RESIDUAL"," ")))),"",(IF(S362="R.INHERENTE
6","R. INHERENTE",(IF(BA362="R.RESIDUAL
6","R. RESIDUAL"," ")))))</f>
        <v xml:space="preserve"> </v>
      </c>
      <c r="BH366" s="243" t="str">
        <f t="shared" ref="BH366" si="1841">IF(ISERROR(IF(S362="R.INHERENTE
11","R. INHERENTE",(IF(BA362="R.RESIDUAL
11","R. RESIDUAL"," ")))),"",(IF(S362="R.INHERENTE
11","R. INHERENTE",(IF(BA362="R.RESIDUAL
11","R. RESIDUAL"," ")))))</f>
        <v xml:space="preserve"> </v>
      </c>
      <c r="BI366" s="244" t="str">
        <f t="shared" ref="BI366" si="1842">IF(ISERROR(IF(S362="R.INHERENTE
16","R. INHERENTE",(IF(BA362="R.RESIDUAL
16","R. RESIDUAL"," ")))),"",(IF(S362="R.INHERENTE
16","R. INHERENTE",(IF(BA362="R.RESIDUAL
16","R. RESIDUAL"," ")))))</f>
        <v xml:space="preserve"> </v>
      </c>
      <c r="BJ366" s="245" t="str">
        <f t="shared" ref="BJ366" si="1843">IF(ISERROR(IF(S362="R.INHERENTE
21","R. INHERENTE",(IF(BA362="R.RESIDUAL
21","R. RESIDUAL"," ")))),"",(IF(S362="R.INHERENTE
21","R. INHERENTE",(IF(BA362="R.RESIDUAL
21","R. RESIDUAL"," ")))))</f>
        <v xml:space="preserve"> </v>
      </c>
      <c r="BK366" s="234"/>
      <c r="BL366" s="849"/>
      <c r="BM366" s="852"/>
      <c r="BN366" s="883"/>
      <c r="BO366" s="883"/>
      <c r="BP366" s="852"/>
      <c r="BQ366" s="846"/>
      <c r="BR366" s="314"/>
      <c r="BS366" s="849"/>
      <c r="BT366" s="852"/>
      <c r="BU366" s="855"/>
      <c r="BV366" s="229"/>
      <c r="BW366" s="1770"/>
      <c r="BX366" s="1771"/>
      <c r="BY366" s="1772"/>
      <c r="BZ366" s="834"/>
      <c r="CA366" s="834"/>
      <c r="CB366" s="834"/>
      <c r="CC366" s="834"/>
      <c r="CD366" s="834"/>
      <c r="CE366" s="834"/>
      <c r="CF366" s="834"/>
      <c r="CG366" s="834"/>
      <c r="CH366" s="834"/>
      <c r="CI366" s="834"/>
      <c r="CJ366" s="834"/>
      <c r="CK366" s="834"/>
      <c r="CL366" s="834"/>
      <c r="CM366" s="834"/>
      <c r="CN366" s="834"/>
      <c r="CO366" s="834"/>
      <c r="CP366" s="834"/>
      <c r="CQ366" s="1775"/>
      <c r="CR366" s="249"/>
      <c r="CS366" s="1770"/>
      <c r="CT366" s="1771"/>
      <c r="CU366" s="1772"/>
      <c r="CV366" s="1783"/>
      <c r="CW366" s="1784"/>
      <c r="CX366" s="1785"/>
      <c r="CY366" s="1784"/>
      <c r="CZ366" s="1785"/>
      <c r="DA366" s="1783"/>
      <c r="DB366" s="1783"/>
      <c r="DC366" s="1783"/>
      <c r="DD366" s="1783"/>
      <c r="DE366" s="1783"/>
      <c r="DF366" s="1783"/>
      <c r="DG366" s="1783"/>
      <c r="DH366" s="1783"/>
      <c r="DI366" s="1783"/>
      <c r="DJ366" s="1783"/>
      <c r="DK366" s="1783"/>
      <c r="DL366" s="1783"/>
      <c r="DM366" s="1783"/>
      <c r="DN366" s="1783"/>
      <c r="DO366" s="1783"/>
      <c r="DP366" s="1783"/>
      <c r="DQ366" s="1775"/>
      <c r="DR366" s="246"/>
      <c r="DS366" s="423"/>
      <c r="DT366" s="424"/>
      <c r="DU366" s="424"/>
      <c r="DV366" s="425"/>
    </row>
    <row r="367" spans="2:126" ht="18" customHeight="1" thickBot="1" x14ac:dyDescent="0.3">
      <c r="BF367" s="328">
        <v>0.2</v>
      </c>
      <c r="BG367" s="329">
        <v>0.4</v>
      </c>
      <c r="BH367" s="329">
        <v>0.60000000000000009</v>
      </c>
      <c r="BI367" s="329">
        <v>0.8</v>
      </c>
      <c r="BJ367" s="329">
        <v>1</v>
      </c>
    </row>
    <row r="368" spans="2:126" ht="48.75" customHeight="1" x14ac:dyDescent="0.25">
      <c r="B368" s="1298" t="s">
        <v>2004</v>
      </c>
      <c r="C368" s="889">
        <v>63</v>
      </c>
      <c r="D368" s="892" t="s">
        <v>1060</v>
      </c>
      <c r="E368" s="895" t="s">
        <v>1061</v>
      </c>
      <c r="F368" s="898" t="s">
        <v>995</v>
      </c>
      <c r="G368" s="899" t="s">
        <v>1065</v>
      </c>
      <c r="H368" s="930" t="s">
        <v>2023</v>
      </c>
      <c r="I368" s="433" t="s">
        <v>2024</v>
      </c>
      <c r="J368" s="903" t="str">
        <f>IF(G368="","",(CONCATENATE("Posibilidad de afectación ",G368," ",H368," ",I368," ",I369," ",I370," ",I371," ",I372)))</f>
        <v xml:space="preserve">Posibilidad de afectación económica y reputacional por generar requerimientos de los entes de vigilancia y control dando apertura de investigaciones, litigios, demandas, entre otros, debido a la recepción de ingresos o consignaciones de terceros sin identificar y que estos puedan ser provenientes de actividades asociadas a LA/FT/FPADM.    </v>
      </c>
      <c r="K368" s="906" t="s">
        <v>268</v>
      </c>
      <c r="L368" s="907" t="s">
        <v>770</v>
      </c>
      <c r="M368" s="228"/>
      <c r="N368" s="910" t="s">
        <v>614</v>
      </c>
      <c r="O368" s="913">
        <f>IF(ISERROR(VLOOKUP($N368,Listas!$E$20:$F$24,2,FALSE)),"",(VLOOKUP($N368,Listas!$E$20:$F$24,2,FALSE)))</f>
        <v>1</v>
      </c>
      <c r="P368" s="914" t="str">
        <f>IF(ISERROR(VLOOKUP($O368,Listas!$E$3:$F$7,2,FALSE)),"",(VLOOKUP($O368,Listas!$E$3:$F$7,2,FALSE)))</f>
        <v xml:space="preserve">MUY ALTA </v>
      </c>
      <c r="Q368" s="915" t="s">
        <v>572</v>
      </c>
      <c r="R368" s="914">
        <f>IF(ISERROR(VLOOKUP($Q368,Listas!$E$28:$F$35,2,FALSE)),"",(VLOOKUP($Q368,Listas!$E$28:$F$35,2,FALSE)))</f>
        <v>0.8</v>
      </c>
      <c r="S368" s="916" t="str">
        <f>IF(O368="","",(CONCATENATE("R.INHERENTE
",(IF(AND($O368=0.2,$R368=0.2),1,(IF(AND($O368=0.2,$R368=0.4),6,(IF(AND($O368=0.2,$R368=0.6),11,(IF(AND($O368=0.2,$R368=0.8),16,(IF(AND($O368=0.2,$R368=1),21,(IF(AND($O368=0.4,$R368=0.2),2,(IF(AND($O368=0.4,$R368=0.4),7,(IF(AND($O368=0.4,$R368=0.6),12,(IF(AND($O368=0.4,$R368=0.8),17,(IF(AND($O368=0.4,$R368=1),22,(IF(AND($O368=0.6,$R368=0.2),3,(IF(AND($O368=0.6,$R368=0.4),8,(IF(AND($O368=0.6,$R368=0.6),13,(IF(AND($O368=0.6,$R368=0.8),18,(IF(AND($O368=0.6,$R368=1),23,(IF(AND($O368=0.8,$R368=0.2),4,(IF(AND($O368=0.8,$R368=0.4),9,(IF(AND($O368=0.8,$R368=0.6),14,(IF(AND($O368=0.8,$R368=0.8),19,(IF(AND($O368=0.8,$R368=1),24,(IF(AND($O368=1,$R368=0.2),5,(IF(AND($O368=1,$R368=0.4),10,(IF(AND($O368=1,$R368=0.6),15,(IF(AND($O368=1,$R368=0.8),20,(IF(AND($O368=1,$R368=1),25,"")))))))))))))))))))))))))))))))))))))))))))))))))))))</f>
        <v>R.INHERENTE
20</v>
      </c>
      <c r="T368" s="228">
        <f>+VLOOKUP($S368,Listas!$D$112:$E$136,2,FALSE)</f>
        <v>20</v>
      </c>
      <c r="U368" s="436" t="s">
        <v>2320</v>
      </c>
      <c r="V368" s="437" t="s">
        <v>702</v>
      </c>
      <c r="W368" s="437"/>
      <c r="X368" s="859">
        <v>25</v>
      </c>
      <c r="Y368" s="860"/>
      <c r="Z368" s="859"/>
      <c r="AA368" s="860"/>
      <c r="AB368" s="859"/>
      <c r="AC368" s="860"/>
      <c r="AD368" s="859"/>
      <c r="AE368" s="860"/>
      <c r="AF368" s="859">
        <v>15</v>
      </c>
      <c r="AG368" s="860"/>
      <c r="AH368" s="348">
        <f t="shared" ref="AH368:AH372" si="1844">X368+Z368+AB368+AD368+AF368</f>
        <v>40</v>
      </c>
      <c r="AI368" s="326">
        <v>0.6</v>
      </c>
      <c r="AJ368" s="327"/>
      <c r="AK368" s="861" t="s">
        <v>189</v>
      </c>
      <c r="AL368" s="862"/>
      <c r="AM368" s="863" t="s">
        <v>563</v>
      </c>
      <c r="AN368" s="864"/>
      <c r="AO368" s="861" t="s">
        <v>189</v>
      </c>
      <c r="AP368" s="862"/>
      <c r="AQ368" s="443" t="s">
        <v>2025</v>
      </c>
      <c r="AR368" s="431" t="s">
        <v>590</v>
      </c>
      <c r="AS368" s="447" t="s">
        <v>1147</v>
      </c>
      <c r="AT368" s="448" t="s">
        <v>2029</v>
      </c>
      <c r="AU368" s="449" t="s">
        <v>2030</v>
      </c>
      <c r="AV368" s="248">
        <f>+(IF(AND($AW368&gt;0,$AW368&lt;=0.2),0.2,(IF(AND($AW368&gt;0.2,$AW368&lt;=0.4),0.4,(IF(AND($AW368&gt;0.4,$AW368&lt;=0.6),0.6,(IF(AND($AW368&gt;0.6,$AW368&lt;=0.8),0.8,(IF($AW368&gt;0.8,1,""))))))))))</f>
        <v>0.2</v>
      </c>
      <c r="AW368" s="865">
        <f t="shared" ref="AW368" si="1845">+MIN(AI368:AI372)</f>
        <v>0.12959999999999999</v>
      </c>
      <c r="AX368" s="868" t="str">
        <f>+(IF($AV368=0.2,"MUY BAJA",(IF($AV368=0.4,"BAJA",(IF($AV368=0.6,"MEDIA",(IF($AV368=0.8,"ALTA",(IF($AV368=1,"MUY ALTA",""))))))))))</f>
        <v>MUY BAJA</v>
      </c>
      <c r="AY368" s="871">
        <f t="shared" ref="AY368" si="1846">+MIN(AJ368:AJ372)</f>
        <v>0.8</v>
      </c>
      <c r="AZ368" s="868" t="str">
        <f>+(IF($BC368=0.2,"MUY BAJA",(IF($BC368=0.4,"BAJA",(IF($BC368=0.6,"MEDIA",(IF($BC368=0.8,"ALTA",(IF($BC368=1,"MUY ALTA",""))))))))))</f>
        <v>ALTA</v>
      </c>
      <c r="BA368" s="874" t="str">
        <f>IF($AV368="","",(CONCATENATE("R.RESIDUAL
",(IF(AND($AV368=0.2,$BC368=0.2),1,(IF(AND($AV368=0.2,$BC368=0.4),6,(IF(AND($AV368=0.2,$BC368=0.6),11,(IF(AND($AV368=0.2,$BC368=0.8),16,(IF(AND($AV368=0.2,$BC368=1),21,(IF(AND($AV368=0.4,$BC368=0.2),2,(IF(AND($AV368=0.4,$BC368=0.4),7,(IF(AND($AV368=0.4,$BC368=0.6),12,(IF(AND($AV368=0.4,$BC368=0.8),17,(IF(AND($AV368=0.4,$BC368=1),22,(IF(AND($AV368=0.6,$BC368=0.2),3,(IF(AND($AV368=0.6,$BC368=0.4),8,(IF(AND($AV368=0.6,$BC368=0.6),13,(IF(AND($AV368=0.6,$BC368=0.8),18,(IF(AND($AV368=0.6,$BC368=1),23,(IF(AND($AV368=0.8,$BC368=0.2),4,(IF(AND($AV368=0.8,$BC368=0.4),9,(IF(AND($AV368=0.8,$BC368=0.6),14,(IF(AND($AV368=0.8,$BC368=0.8),19,(IF(AND($AV368=0.8,$BC368=1),24,(IF(AND($AV368=1,$BC368=0.2),5,(IF(AND($AV368=1,$BC368=0.4),10,(IF(AND($AV368=1,$BC368=0.6),15,(IF(AND($AV368=1,$BC368=0.8),20,(IF(AND($AV368=1,$BC368=1),25,"")))))))))))))))))))))))))))))))))))))))))))))))))))))</f>
        <v>R.RESIDUAL
16</v>
      </c>
      <c r="BB368" s="877" t="s">
        <v>703</v>
      </c>
      <c r="BC368" s="248">
        <f>+(IF(AND($AY368&gt;0,$AY368&lt;=0.2),0.2,(IF(AND($AY368&gt;0.2,$AY368&lt;=0.4),0.4,(IF(AND($AY368&gt;0.4,$AY368&lt;=0.6),0.6,(IF(AND($AY368&gt;0.6,$AY368&lt;=0.8),0.8,(IF($AY368&gt;0.8,1,""))))))))))</f>
        <v>0.8</v>
      </c>
      <c r="BD368" s="230">
        <f>+VLOOKUP($BA368,Listas!$F$112:$G$136,2,FALSE)</f>
        <v>16</v>
      </c>
      <c r="BE368" s="317">
        <v>1</v>
      </c>
      <c r="BF368" s="231" t="str">
        <f t="shared" ref="BF368" si="1847">IF(ISERROR(IF(S368="R.INHERENTE
5","R. INHERENTE",(IF(BA368="R.RESIDUAL
5","R. RESIDUAL"," ")))),"",(IF(S368="R.INHERENTE
5","R. INHERENTE",(IF(BA368="R.RESIDUAL
5","R. RESIDUAL"," ")))))</f>
        <v xml:space="preserve"> </v>
      </c>
      <c r="BG368" s="232" t="str">
        <f t="shared" ref="BG368" si="1848">IF(ISERROR(IF(S368="R.INHERENTE
10","R. INHERENTE",(IF(BA368="R.RESIDUAL
10","R. RESIDUAL"," ")))),"",(IF(S368="R.INHERENTE
10","R. INHERENTE",(IF(BA368="R.RESIDUAL
10","R. RESIDUAL"," ")))))</f>
        <v xml:space="preserve"> </v>
      </c>
      <c r="BH368" s="232" t="str">
        <f t="shared" ref="BH368" si="1849">IF(ISERROR(IF(S368="R.INHERENTE
15","R. INHERENTE",(IF(BA368="R.RESIDUAL
15","R. RESIDUAL"," ")))),"",(IF(S368="R.INHERENTE
15","R. INHERENTE",(IF(BA368="R.RESIDUAL
15","R. RESIDUAL"," ")))))</f>
        <v xml:space="preserve"> </v>
      </c>
      <c r="BI368" s="232" t="str">
        <f t="shared" ref="BI368" si="1850">IF(ISERROR(IF(S368="R.INHERENTE
20","R. INHERENTE",(IF(BA368="R.RESIDUAL
20","R. RESIDUAL"," ")))),"",(IF(S368="R.INHERENTE
20","R. INHERENTE",(IF(BA368="R.RESIDUAL
20","R. RESIDUAL"," ")))))</f>
        <v>R. INHERENTE</v>
      </c>
      <c r="BJ368" s="233" t="str">
        <f t="shared" ref="BJ368" si="1851">IF(ISERROR(IF(S368="R.INHERENTE
25","R. INHERENTE",(IF(BA368="R.RESIDUAL
25","R. RESIDUAL"," ")))),"",(IF(S368="R.INHERENTE
25","R. INHERENTE",(IF(BA368="R.RESIDUAL
25","R. RESIDUAL"," ")))))</f>
        <v xml:space="preserve"> </v>
      </c>
      <c r="BK368" s="234"/>
      <c r="BL368" s="847" t="s">
        <v>2039</v>
      </c>
      <c r="BM368" s="850" t="s">
        <v>2030</v>
      </c>
      <c r="BN368" s="881">
        <v>45046</v>
      </c>
      <c r="BO368" s="881">
        <v>45290</v>
      </c>
      <c r="BP368" s="1028" t="s">
        <v>1174</v>
      </c>
      <c r="BQ368" s="844" t="s">
        <v>648</v>
      </c>
      <c r="BR368" s="314"/>
      <c r="BS368" s="847" t="s">
        <v>2040</v>
      </c>
      <c r="BT368" s="850" t="s">
        <v>2042</v>
      </c>
      <c r="BU368" s="853" t="s">
        <v>2041</v>
      </c>
      <c r="BV368" s="229"/>
      <c r="BW368" s="1764" t="s">
        <v>2325</v>
      </c>
      <c r="BX368" s="1765" t="s">
        <v>2326</v>
      </c>
      <c r="BY368" s="1766" t="s">
        <v>2327</v>
      </c>
      <c r="BZ368" s="833"/>
      <c r="CA368" s="833" t="s">
        <v>189</v>
      </c>
      <c r="CB368" s="833" t="s">
        <v>189</v>
      </c>
      <c r="CC368" s="833" t="s">
        <v>189</v>
      </c>
      <c r="CD368" s="833"/>
      <c r="CE368" s="833" t="s">
        <v>189</v>
      </c>
      <c r="CF368" s="833" t="s">
        <v>189</v>
      </c>
      <c r="CG368" s="833" t="s">
        <v>189</v>
      </c>
      <c r="CH368" s="833"/>
      <c r="CI368" s="833" t="s">
        <v>39</v>
      </c>
      <c r="CJ368" s="833" t="s">
        <v>39</v>
      </c>
      <c r="CK368" s="833" t="s">
        <v>39</v>
      </c>
      <c r="CL368" s="833"/>
      <c r="CM368" s="833" t="s">
        <v>189</v>
      </c>
      <c r="CN368" s="833" t="s">
        <v>189</v>
      </c>
      <c r="CO368" s="833" t="s">
        <v>189</v>
      </c>
      <c r="CP368" s="833"/>
      <c r="CQ368" s="1773" t="s">
        <v>2328</v>
      </c>
      <c r="CR368" s="249"/>
      <c r="CS368" s="1764" t="s">
        <v>2325</v>
      </c>
      <c r="CT368" s="1765" t="s">
        <v>2326</v>
      </c>
      <c r="CU368" s="1766" t="s">
        <v>2327</v>
      </c>
      <c r="CV368" s="1780"/>
      <c r="CW368" s="1781" t="s">
        <v>39</v>
      </c>
      <c r="CX368" s="1782"/>
      <c r="CY368" s="1781"/>
      <c r="CZ368" s="1782"/>
      <c r="DA368" s="1780" t="s">
        <v>189</v>
      </c>
      <c r="DB368" s="1780" t="s">
        <v>189</v>
      </c>
      <c r="DC368" s="1780" t="s">
        <v>189</v>
      </c>
      <c r="DD368" s="1780"/>
      <c r="DE368" s="1780" t="s">
        <v>189</v>
      </c>
      <c r="DF368" s="1780" t="s">
        <v>189</v>
      </c>
      <c r="DG368" s="1780" t="s">
        <v>189</v>
      </c>
      <c r="DH368" s="1780"/>
      <c r="DI368" s="1780" t="s">
        <v>39</v>
      </c>
      <c r="DJ368" s="1780" t="s">
        <v>39</v>
      </c>
      <c r="DK368" s="1780" t="s">
        <v>39</v>
      </c>
      <c r="DL368" s="1780"/>
      <c r="DM368" s="1780" t="s">
        <v>189</v>
      </c>
      <c r="DN368" s="1780" t="s">
        <v>189</v>
      </c>
      <c r="DO368" s="1780" t="s">
        <v>189</v>
      </c>
      <c r="DP368" s="1780"/>
      <c r="DQ368" s="1773" t="s">
        <v>2334</v>
      </c>
      <c r="DR368" s="246"/>
      <c r="DS368" s="417"/>
      <c r="DT368" s="418"/>
      <c r="DU368" s="418"/>
      <c r="DV368" s="419"/>
    </row>
    <row r="369" spans="2:126" ht="48.75" customHeight="1" x14ac:dyDescent="0.25">
      <c r="B369" s="1299"/>
      <c r="C369" s="890"/>
      <c r="D369" s="893"/>
      <c r="E369" s="896"/>
      <c r="F369" s="896"/>
      <c r="G369" s="896"/>
      <c r="H369" s="896"/>
      <c r="I369" s="434"/>
      <c r="J369" s="904"/>
      <c r="K369" s="896"/>
      <c r="L369" s="908"/>
      <c r="M369" s="228"/>
      <c r="N369" s="911"/>
      <c r="O369" s="896"/>
      <c r="P369" s="896"/>
      <c r="Q369" s="896"/>
      <c r="R369" s="896"/>
      <c r="S369" s="908"/>
      <c r="T369" s="228"/>
      <c r="U369" s="438" t="s">
        <v>2283</v>
      </c>
      <c r="V369" s="439" t="s">
        <v>702</v>
      </c>
      <c r="W369" s="439"/>
      <c r="X369" s="825">
        <v>25</v>
      </c>
      <c r="Y369" s="826"/>
      <c r="Z369" s="825"/>
      <c r="AA369" s="826"/>
      <c r="AB369" s="825"/>
      <c r="AC369" s="826"/>
      <c r="AD369" s="825"/>
      <c r="AE369" s="826"/>
      <c r="AF369" s="825">
        <v>15</v>
      </c>
      <c r="AG369" s="826"/>
      <c r="AH369" s="330">
        <f t="shared" si="1844"/>
        <v>40</v>
      </c>
      <c r="AI369" s="322">
        <v>0.36</v>
      </c>
      <c r="AJ369" s="323"/>
      <c r="AK369" s="827" t="s">
        <v>189</v>
      </c>
      <c r="AL369" s="828"/>
      <c r="AM369" s="829" t="s">
        <v>563</v>
      </c>
      <c r="AN369" s="830"/>
      <c r="AO369" s="827" t="s">
        <v>189</v>
      </c>
      <c r="AP369" s="828"/>
      <c r="AQ369" s="444" t="s">
        <v>2026</v>
      </c>
      <c r="AR369" s="432" t="s">
        <v>587</v>
      </c>
      <c r="AS369" s="450" t="s">
        <v>2031</v>
      </c>
      <c r="AT369" s="451" t="s">
        <v>2032</v>
      </c>
      <c r="AU369" s="452" t="s">
        <v>2033</v>
      </c>
      <c r="AV369" s="230"/>
      <c r="AW369" s="866"/>
      <c r="AX369" s="869"/>
      <c r="AY369" s="872"/>
      <c r="AZ369" s="869"/>
      <c r="BA369" s="875"/>
      <c r="BB369" s="878"/>
      <c r="BD369" s="235"/>
      <c r="BE369" s="317">
        <v>0.8</v>
      </c>
      <c r="BF369" s="236" t="str">
        <f t="shared" ref="BF369" si="1852">IF(ISERROR(IF(S368="R.INHERENTE
4","R. INHERENTE",(IF(BA368="R.RESIDUAL
4","R. RESIDUAL"," ")))),"",(IF(S368="R.INHERENTE
4","R. INHERENTE",(IF(BA368="R.RESIDUAL
4","R. RESIDUAL"," ")))))</f>
        <v xml:space="preserve"> </v>
      </c>
      <c r="BG369" s="237" t="str">
        <f t="shared" ref="BG369" si="1853">IF(ISERROR(IF(S368="R.INHERENTE
9","R. INHERENTE",(IF(BA368="R.RESIDUAL
9","R. RESIDUAL"," ")))),"",(IF(S368="R.INHERENTE
9","R. INHERENTE",(IF(BA368="R.RESIDUAL
9","R. RESIDUAL"," ")))))</f>
        <v xml:space="preserve"> </v>
      </c>
      <c r="BH369" s="238" t="str">
        <f t="shared" ref="BH369" si="1854">IF(ISERROR(IF(S368="R.INHERENTE
14","R. INHERENTE",(IF(BA368="R.RESIDUAL
14","R. RESIDUAL"," ")))),"",(IF(S368="R.INHERENTE
14","R. INHERENTE",(IF(BA368="R.RESIDUAL
14","R. RESIDUAL"," ")))))</f>
        <v xml:space="preserve"> </v>
      </c>
      <c r="BI369" s="238" t="str">
        <f t="shared" ref="BI369" si="1855">IF(ISERROR(IF(S368="R.INHERENTE
19","R. INHERENTE",(IF(BA368="R.RESIDUAL
19","R. RESIDUAL"," ")))),"",(IF(S368="R.INHERENTE
19","R. INHERENTE",(IF(BA368="R.RESIDUAL
19","R. RESIDUAL"," ")))))</f>
        <v xml:space="preserve"> </v>
      </c>
      <c r="BJ369" s="239" t="str">
        <f t="shared" ref="BJ369" si="1856">IF(ISERROR(IF(S368="R.INHERENTE
24","R. INHERENTE",(IF(BA368="R.RESIDUAL
24","R. RESIDUAL"," ")))),"",(IF(S368="R.INHERENTE
24","R. INHERENTE",(IF(BA368="R.RESIDUAL
24","R. RESIDUAL"," ")))))</f>
        <v xml:space="preserve"> </v>
      </c>
      <c r="BK369" s="234"/>
      <c r="BL369" s="961"/>
      <c r="BM369" s="882"/>
      <c r="BN369" s="882"/>
      <c r="BO369" s="882"/>
      <c r="BP369" s="1029"/>
      <c r="BQ369" s="845"/>
      <c r="BR369" s="314"/>
      <c r="BS369" s="848"/>
      <c r="BT369" s="882"/>
      <c r="BU369" s="854"/>
      <c r="BV369" s="229"/>
      <c r="BW369" s="1767"/>
      <c r="BX369" s="1768"/>
      <c r="BY369" s="1769"/>
      <c r="BZ369" s="820"/>
      <c r="CA369" s="820"/>
      <c r="CB369" s="820"/>
      <c r="CC369" s="820"/>
      <c r="CD369" s="820"/>
      <c r="CE369" s="820"/>
      <c r="CF369" s="820"/>
      <c r="CG369" s="820"/>
      <c r="CH369" s="820"/>
      <c r="CI369" s="820"/>
      <c r="CJ369" s="820"/>
      <c r="CK369" s="820"/>
      <c r="CL369" s="820"/>
      <c r="CM369" s="820"/>
      <c r="CN369" s="820"/>
      <c r="CO369" s="820"/>
      <c r="CP369" s="820"/>
      <c r="CQ369" s="1774"/>
      <c r="CR369" s="249"/>
      <c r="CS369" s="1767"/>
      <c r="CT369" s="1768"/>
      <c r="CU369" s="1769"/>
      <c r="CV369" s="1010"/>
      <c r="CW369" s="960"/>
      <c r="CX369" s="959"/>
      <c r="CY369" s="960"/>
      <c r="CZ369" s="959"/>
      <c r="DA369" s="1010"/>
      <c r="DB369" s="1010"/>
      <c r="DC369" s="1010"/>
      <c r="DD369" s="1010"/>
      <c r="DE369" s="1010"/>
      <c r="DF369" s="1010"/>
      <c r="DG369" s="1010"/>
      <c r="DH369" s="1010"/>
      <c r="DI369" s="1010"/>
      <c r="DJ369" s="1010"/>
      <c r="DK369" s="1010"/>
      <c r="DL369" s="1010"/>
      <c r="DM369" s="1010"/>
      <c r="DN369" s="1010"/>
      <c r="DO369" s="1010"/>
      <c r="DP369" s="1010"/>
      <c r="DQ369" s="1774"/>
      <c r="DR369" s="246"/>
      <c r="DS369" s="420"/>
      <c r="DT369" s="421"/>
      <c r="DU369" s="421"/>
      <c r="DV369" s="422"/>
    </row>
    <row r="370" spans="2:126" ht="48.75" customHeight="1" x14ac:dyDescent="0.25">
      <c r="B370" s="1299"/>
      <c r="C370" s="890"/>
      <c r="D370" s="893"/>
      <c r="E370" s="896"/>
      <c r="F370" s="896"/>
      <c r="G370" s="896"/>
      <c r="H370" s="896"/>
      <c r="I370" s="434"/>
      <c r="J370" s="904"/>
      <c r="K370" s="896"/>
      <c r="L370" s="908"/>
      <c r="M370" s="228"/>
      <c r="N370" s="911"/>
      <c r="O370" s="896"/>
      <c r="P370" s="896"/>
      <c r="Q370" s="896"/>
      <c r="R370" s="896"/>
      <c r="S370" s="908"/>
      <c r="T370" s="228"/>
      <c r="U370" s="438" t="s">
        <v>2321</v>
      </c>
      <c r="V370" s="439" t="s">
        <v>702</v>
      </c>
      <c r="W370" s="439"/>
      <c r="X370" s="825">
        <v>25</v>
      </c>
      <c r="Y370" s="826"/>
      <c r="Z370" s="825"/>
      <c r="AA370" s="826"/>
      <c r="AB370" s="825"/>
      <c r="AC370" s="826"/>
      <c r="AD370" s="825"/>
      <c r="AE370" s="826"/>
      <c r="AF370" s="825">
        <v>15</v>
      </c>
      <c r="AG370" s="826"/>
      <c r="AH370" s="330">
        <f t="shared" si="1844"/>
        <v>40</v>
      </c>
      <c r="AI370" s="322">
        <v>0.216</v>
      </c>
      <c r="AJ370" s="323"/>
      <c r="AK370" s="827" t="s">
        <v>189</v>
      </c>
      <c r="AL370" s="828"/>
      <c r="AM370" s="829" t="s">
        <v>563</v>
      </c>
      <c r="AN370" s="830"/>
      <c r="AO370" s="827" t="s">
        <v>189</v>
      </c>
      <c r="AP370" s="828"/>
      <c r="AQ370" s="444" t="s">
        <v>2027</v>
      </c>
      <c r="AR370" s="432" t="s">
        <v>587</v>
      </c>
      <c r="AS370" s="450" t="s">
        <v>2031</v>
      </c>
      <c r="AT370" s="451" t="s">
        <v>2034</v>
      </c>
      <c r="AU370" s="452" t="s">
        <v>2035</v>
      </c>
      <c r="AV370" s="230"/>
      <c r="AW370" s="866"/>
      <c r="AX370" s="869"/>
      <c r="AY370" s="872"/>
      <c r="AZ370" s="869"/>
      <c r="BA370" s="875"/>
      <c r="BB370" s="878"/>
      <c r="BD370" s="235"/>
      <c r="BE370" s="317">
        <v>0.60000000000000009</v>
      </c>
      <c r="BF370" s="236" t="str">
        <f t="shared" ref="BF370" si="1857">IF(ISERROR(IF(S368="R.INHERENTE
3","R. INHERENTE",(IF(BA368="R.RESIDUAL
3","R. RESIDUAL"," ")))),"",(IF(S368="R.INHERENTE
3","R. INHERENTE",(IF(BA368="R.RESIDUAL
3","R. RESIDUAL"," ")))))</f>
        <v xml:space="preserve"> </v>
      </c>
      <c r="BG370" s="237" t="str">
        <f t="shared" ref="BG370" si="1858">IF(ISERROR(IF(S368="R.INHERENTE
8","R. INHERENTE",(IF(BA368="R.RESIDUAL
8","R. RESIDUAL"," ")))),"",(IF(S368="R.INHERENTE
8","R. INHERENTE",(IF(BA368="R.RESIDUAL
8","R. RESIDUAL"," ")))))</f>
        <v xml:space="preserve"> </v>
      </c>
      <c r="BH370" s="237" t="str">
        <f t="shared" ref="BH370" si="1859">IF(ISERROR(IF(S368="R.INHERENTE
13","R. INHERENTE",(IF(BA368="R.RESIDUAL
13","R. RESIDUAL"," ")))),"",(IF(S368="R.INHERENTE
13","R. INHERENTE",(IF(BA368="R.RESIDUAL
13","R. RESIDUAL"," ")))))</f>
        <v xml:space="preserve"> </v>
      </c>
      <c r="BI370" s="238" t="str">
        <f t="shared" ref="BI370" si="1860">IF(ISERROR(IF(S368="R.INHERENTE
18","R. INHERENTE",(IF(BA368="R.RESIDUAL
18","R. RESIDUAL"," ")))),"",(IF(S368="R.INHERENTE
18","R. INHERENTE",(IF(BA368="R.RESIDUAL
18","R. RESIDUAL"," ")))))</f>
        <v xml:space="preserve"> </v>
      </c>
      <c r="BJ370" s="239" t="str">
        <f t="shared" ref="BJ370" si="1861">IF(ISERROR(IF(S368="R.INHERENTE
23","R. INHERENTE",(IF(BA368="R.RESIDUAL
23","R. RESIDUAL"," ")))),"",(IF(S368="R.INHERENTE
23","R. INHERENTE",(IF(BA368="R.RESIDUAL
23","R. RESIDUAL"," ")))))</f>
        <v xml:space="preserve"> </v>
      </c>
      <c r="BK370" s="234"/>
      <c r="BL370" s="961"/>
      <c r="BM370" s="882"/>
      <c r="BN370" s="882"/>
      <c r="BO370" s="882"/>
      <c r="BP370" s="1029"/>
      <c r="BQ370" s="845"/>
      <c r="BR370" s="314"/>
      <c r="BS370" s="848"/>
      <c r="BT370" s="882"/>
      <c r="BU370" s="854"/>
      <c r="BV370" s="229"/>
      <c r="BW370" s="1767"/>
      <c r="BX370" s="1768"/>
      <c r="BY370" s="1769"/>
      <c r="BZ370" s="820"/>
      <c r="CA370" s="820"/>
      <c r="CB370" s="820"/>
      <c r="CC370" s="820"/>
      <c r="CD370" s="820"/>
      <c r="CE370" s="820"/>
      <c r="CF370" s="820"/>
      <c r="CG370" s="820"/>
      <c r="CH370" s="820"/>
      <c r="CI370" s="820"/>
      <c r="CJ370" s="820"/>
      <c r="CK370" s="820"/>
      <c r="CL370" s="820"/>
      <c r="CM370" s="820"/>
      <c r="CN370" s="820"/>
      <c r="CO370" s="820"/>
      <c r="CP370" s="820"/>
      <c r="CQ370" s="1774"/>
      <c r="CR370" s="249"/>
      <c r="CS370" s="1767"/>
      <c r="CT370" s="1768"/>
      <c r="CU370" s="1769"/>
      <c r="CV370" s="1010"/>
      <c r="CW370" s="960"/>
      <c r="CX370" s="959"/>
      <c r="CY370" s="960"/>
      <c r="CZ370" s="959"/>
      <c r="DA370" s="1010"/>
      <c r="DB370" s="1010"/>
      <c r="DC370" s="1010"/>
      <c r="DD370" s="1010"/>
      <c r="DE370" s="1010"/>
      <c r="DF370" s="1010"/>
      <c r="DG370" s="1010"/>
      <c r="DH370" s="1010"/>
      <c r="DI370" s="1010"/>
      <c r="DJ370" s="1010"/>
      <c r="DK370" s="1010"/>
      <c r="DL370" s="1010"/>
      <c r="DM370" s="1010"/>
      <c r="DN370" s="1010"/>
      <c r="DO370" s="1010"/>
      <c r="DP370" s="1010"/>
      <c r="DQ370" s="1774"/>
      <c r="DR370" s="246"/>
      <c r="DS370" s="420"/>
      <c r="DT370" s="421"/>
      <c r="DU370" s="421"/>
      <c r="DV370" s="422"/>
    </row>
    <row r="371" spans="2:126" ht="48.75" customHeight="1" x14ac:dyDescent="0.25">
      <c r="B371" s="1299"/>
      <c r="C371" s="890"/>
      <c r="D371" s="893"/>
      <c r="E371" s="896"/>
      <c r="F371" s="896"/>
      <c r="G371" s="896"/>
      <c r="H371" s="896"/>
      <c r="I371" s="434"/>
      <c r="J371" s="904"/>
      <c r="K371" s="896"/>
      <c r="L371" s="908"/>
      <c r="M371" s="228"/>
      <c r="N371" s="911"/>
      <c r="O371" s="896"/>
      <c r="P371" s="896"/>
      <c r="Q371" s="896"/>
      <c r="R371" s="896"/>
      <c r="S371" s="908"/>
      <c r="T371" s="228"/>
      <c r="U371" s="440" t="s">
        <v>2322</v>
      </c>
      <c r="V371" s="439" t="s">
        <v>702</v>
      </c>
      <c r="W371" s="439"/>
      <c r="X371" s="825">
        <v>25</v>
      </c>
      <c r="Y371" s="826"/>
      <c r="Z371" s="825"/>
      <c r="AA371" s="826"/>
      <c r="AB371" s="825"/>
      <c r="AC371" s="826"/>
      <c r="AD371" s="825"/>
      <c r="AE371" s="826"/>
      <c r="AF371" s="825">
        <v>15</v>
      </c>
      <c r="AG371" s="826"/>
      <c r="AH371" s="330">
        <f t="shared" si="1844"/>
        <v>40</v>
      </c>
      <c r="AI371" s="322">
        <v>0.12959999999999999</v>
      </c>
      <c r="AJ371" s="323"/>
      <c r="AK371" s="827" t="s">
        <v>189</v>
      </c>
      <c r="AL371" s="828"/>
      <c r="AM371" s="829" t="s">
        <v>563</v>
      </c>
      <c r="AN371" s="830"/>
      <c r="AO371" s="827" t="s">
        <v>189</v>
      </c>
      <c r="AP371" s="828"/>
      <c r="AQ371" s="444" t="s">
        <v>2028</v>
      </c>
      <c r="AR371" s="432" t="s">
        <v>587</v>
      </c>
      <c r="AS371" s="450" t="s">
        <v>2036</v>
      </c>
      <c r="AT371" s="451" t="s">
        <v>2037</v>
      </c>
      <c r="AU371" s="452" t="s">
        <v>2038</v>
      </c>
      <c r="AV371" s="230"/>
      <c r="AW371" s="866"/>
      <c r="AX371" s="869"/>
      <c r="AY371" s="872"/>
      <c r="AZ371" s="869"/>
      <c r="BA371" s="875"/>
      <c r="BB371" s="878"/>
      <c r="BD371" s="235"/>
      <c r="BE371" s="317">
        <v>0.4</v>
      </c>
      <c r="BF371" s="240" t="str">
        <f t="shared" ref="BF371" si="1862">IF(ISERROR(IF(S368="R.INHERENTE
2","R. INHERENTE",(IF(BA368="R.RESIDUAL
2","R. RESIDUAL"," ")))),"",(IF(S368="R.INHERENTE
2","R. INHERENTE",(IF(BA368="R.RESIDUAL
2","R. RESIDUAL"," ")))))</f>
        <v xml:space="preserve"> </v>
      </c>
      <c r="BG371" s="237" t="str">
        <f t="shared" ref="BG371" si="1863">IF(ISERROR(IF(S368="R.INHERENTE
7","R. INHERENTE",(IF(BA368="R.RESIDUAL
7","R. RESIDUAL"," ")))),"",(IF(S368="R.INHERENTE
7","R. INHERENTE",(IF(BA368="R.RESIDUAL
7","R. RESIDUAL"," ")))))</f>
        <v xml:space="preserve"> </v>
      </c>
      <c r="BH371" s="237" t="str">
        <f t="shared" ref="BH371" si="1864">IF(ISERROR(IF(S368="R.INHERENTE
12","R. INHERENTE",(IF(BA368="R.RESIDUAL
12","R. RESIDUAL"," ")))),"",(IF(S368="R.INHERENTE
12","R. INHERENTE",(IF(BA368="R.RESIDUAL
12","R. RESIDUAL"," ")))))</f>
        <v xml:space="preserve"> </v>
      </c>
      <c r="BI371" s="238" t="str">
        <f t="shared" ref="BI371" si="1865">IF(ISERROR(IF(S368="R.INHERENTE
17","R. INHERENTE",(IF(BA368="R.RESIDUAL
17","R. RESIDUAL"," ")))),"",(IF(S368="R.INHERENTE
17","R. INHERENTE",(IF(BA368="R.RESIDUAL
17","R. RESIDUAL"," ")))))</f>
        <v xml:space="preserve"> </v>
      </c>
      <c r="BJ371" s="239" t="str">
        <f t="shared" ref="BJ371" si="1866">IF(ISERROR(IF(S368="R.INHERENTE
22","R. INHERENTE",(IF(BA368="R.RESIDUAL
22","R. RESIDUAL"," ")))),"",(IF(S368="R.INHERENTE
22","R. INHERENTE",(IF(BA368="R.RESIDUAL
22","R. RESIDUAL"," ")))))</f>
        <v xml:space="preserve"> </v>
      </c>
      <c r="BK371" s="234"/>
      <c r="BL371" s="961"/>
      <c r="BM371" s="882"/>
      <c r="BN371" s="882"/>
      <c r="BO371" s="882"/>
      <c r="BP371" s="1029"/>
      <c r="BQ371" s="845"/>
      <c r="BR371" s="314"/>
      <c r="BS371" s="848"/>
      <c r="BT371" s="882"/>
      <c r="BU371" s="854"/>
      <c r="BV371" s="229"/>
      <c r="BW371" s="1767"/>
      <c r="BX371" s="1768"/>
      <c r="BY371" s="1769"/>
      <c r="BZ371" s="820"/>
      <c r="CA371" s="820"/>
      <c r="CB371" s="820"/>
      <c r="CC371" s="820"/>
      <c r="CD371" s="820"/>
      <c r="CE371" s="820"/>
      <c r="CF371" s="820"/>
      <c r="CG371" s="820"/>
      <c r="CH371" s="820"/>
      <c r="CI371" s="820"/>
      <c r="CJ371" s="820"/>
      <c r="CK371" s="820"/>
      <c r="CL371" s="820"/>
      <c r="CM371" s="820"/>
      <c r="CN371" s="820"/>
      <c r="CO371" s="820"/>
      <c r="CP371" s="820"/>
      <c r="CQ371" s="1774"/>
      <c r="CR371" s="249"/>
      <c r="CS371" s="1767"/>
      <c r="CT371" s="1768"/>
      <c r="CU371" s="1769"/>
      <c r="CV371" s="1010"/>
      <c r="CW371" s="960"/>
      <c r="CX371" s="959"/>
      <c r="CY371" s="960"/>
      <c r="CZ371" s="959"/>
      <c r="DA371" s="1010"/>
      <c r="DB371" s="1010"/>
      <c r="DC371" s="1010"/>
      <c r="DD371" s="1010"/>
      <c r="DE371" s="1010"/>
      <c r="DF371" s="1010"/>
      <c r="DG371" s="1010"/>
      <c r="DH371" s="1010"/>
      <c r="DI371" s="1010"/>
      <c r="DJ371" s="1010"/>
      <c r="DK371" s="1010"/>
      <c r="DL371" s="1010"/>
      <c r="DM371" s="1010"/>
      <c r="DN371" s="1010"/>
      <c r="DO371" s="1010"/>
      <c r="DP371" s="1010"/>
      <c r="DQ371" s="1774"/>
      <c r="DR371" s="246"/>
      <c r="DS371" s="420"/>
      <c r="DT371" s="421"/>
      <c r="DU371" s="421"/>
      <c r="DV371" s="422"/>
    </row>
    <row r="372" spans="2:126" ht="48.75" customHeight="1" thickBot="1" x14ac:dyDescent="0.3">
      <c r="B372" s="1300"/>
      <c r="C372" s="891"/>
      <c r="D372" s="894"/>
      <c r="E372" s="897"/>
      <c r="F372" s="897"/>
      <c r="G372" s="897"/>
      <c r="H372" s="897"/>
      <c r="I372" s="435"/>
      <c r="J372" s="905"/>
      <c r="K372" s="897"/>
      <c r="L372" s="909"/>
      <c r="M372" s="228"/>
      <c r="N372" s="912"/>
      <c r="O372" s="897"/>
      <c r="P372" s="897"/>
      <c r="Q372" s="897"/>
      <c r="R372" s="897"/>
      <c r="S372" s="909"/>
      <c r="T372" s="228"/>
      <c r="U372" s="441"/>
      <c r="V372" s="442"/>
      <c r="W372" s="442"/>
      <c r="X372" s="831"/>
      <c r="Y372" s="832"/>
      <c r="Z372" s="831"/>
      <c r="AA372" s="832"/>
      <c r="AB372" s="831"/>
      <c r="AC372" s="832"/>
      <c r="AD372" s="831"/>
      <c r="AE372" s="832"/>
      <c r="AF372" s="831"/>
      <c r="AG372" s="832"/>
      <c r="AH372" s="331">
        <f t="shared" si="1844"/>
        <v>0</v>
      </c>
      <c r="AI372" s="324"/>
      <c r="AJ372" s="325">
        <v>0.8</v>
      </c>
      <c r="AK372" s="885"/>
      <c r="AL372" s="886"/>
      <c r="AM372" s="887"/>
      <c r="AN372" s="888"/>
      <c r="AO372" s="885"/>
      <c r="AP372" s="886"/>
      <c r="AQ372" s="445"/>
      <c r="AR372" s="474"/>
      <c r="AS372" s="453"/>
      <c r="AT372" s="454"/>
      <c r="AU372" s="455"/>
      <c r="AV372" s="230"/>
      <c r="AW372" s="867"/>
      <c r="AX372" s="870"/>
      <c r="AY372" s="873"/>
      <c r="AZ372" s="870"/>
      <c r="BA372" s="876"/>
      <c r="BB372" s="879"/>
      <c r="BD372" s="235"/>
      <c r="BE372" s="318">
        <v>0.2</v>
      </c>
      <c r="BF372" s="241" t="str">
        <f t="shared" ref="BF372" si="1867">IF(ISERROR(IF(S368="R.INHERENTE
1","R. INHERENTE",(IF(BA368="R.RESIDUAL
1","R. RESIDUAL"," ")))),"",(IF(S368="R.INHERENTE
1","R. INHERENTE",(IF(BA368="R.RESIDUAL
1","R. RESIDUAL"," ")))))</f>
        <v xml:space="preserve"> </v>
      </c>
      <c r="BG372" s="242" t="str">
        <f t="shared" ref="BG372" si="1868">IF(ISERROR(IF(S368="R.INHERENTE
6","R. INHERENTE",(IF(BA368="R.RESIDUAL
6","R. RESIDUAL"," ")))),"",(IF(S368="R.INHERENTE
6","R. INHERENTE",(IF(BA368="R.RESIDUAL
6","R. RESIDUAL"," ")))))</f>
        <v xml:space="preserve"> </v>
      </c>
      <c r="BH372" s="243" t="str">
        <f t="shared" ref="BH372" si="1869">IF(ISERROR(IF(S368="R.INHERENTE
11","R. INHERENTE",(IF(BA368="R.RESIDUAL
11","R. RESIDUAL"," ")))),"",(IF(S368="R.INHERENTE
11","R. INHERENTE",(IF(BA368="R.RESIDUAL
11","R. RESIDUAL"," ")))))</f>
        <v xml:space="preserve"> </v>
      </c>
      <c r="BI372" s="244" t="str">
        <f t="shared" ref="BI372" si="1870">IF(ISERROR(IF(S368="R.INHERENTE
16","R. INHERENTE",(IF(BA368="R.RESIDUAL
16","R. RESIDUAL"," ")))),"",(IF(S368="R.INHERENTE
16","R. INHERENTE",(IF(BA368="R.RESIDUAL
16","R. RESIDUAL"," ")))))</f>
        <v>R. RESIDUAL</v>
      </c>
      <c r="BJ372" s="245" t="str">
        <f t="shared" ref="BJ372" si="1871">IF(ISERROR(IF(S368="R.INHERENTE
21","R. INHERENTE",(IF(BA368="R.RESIDUAL
21","R. RESIDUAL"," ")))),"",(IF(S368="R.INHERENTE
21","R. INHERENTE",(IF(BA368="R.RESIDUAL
21","R. RESIDUAL"," ")))))</f>
        <v xml:space="preserve"> </v>
      </c>
      <c r="BK372" s="234"/>
      <c r="BL372" s="962"/>
      <c r="BM372" s="883"/>
      <c r="BN372" s="883"/>
      <c r="BO372" s="883"/>
      <c r="BP372" s="1030"/>
      <c r="BQ372" s="846"/>
      <c r="BR372" s="314"/>
      <c r="BS372" s="849"/>
      <c r="BT372" s="883"/>
      <c r="BU372" s="855"/>
      <c r="BV372" s="229"/>
      <c r="BW372" s="1770"/>
      <c r="BX372" s="1771"/>
      <c r="BY372" s="1772"/>
      <c r="BZ372" s="834"/>
      <c r="CA372" s="834"/>
      <c r="CB372" s="834"/>
      <c r="CC372" s="834"/>
      <c r="CD372" s="834"/>
      <c r="CE372" s="834"/>
      <c r="CF372" s="834"/>
      <c r="CG372" s="834"/>
      <c r="CH372" s="834"/>
      <c r="CI372" s="834"/>
      <c r="CJ372" s="834"/>
      <c r="CK372" s="834"/>
      <c r="CL372" s="834"/>
      <c r="CM372" s="834"/>
      <c r="CN372" s="834"/>
      <c r="CO372" s="834"/>
      <c r="CP372" s="834"/>
      <c r="CQ372" s="1775"/>
      <c r="CR372" s="249"/>
      <c r="CS372" s="1770"/>
      <c r="CT372" s="1771"/>
      <c r="CU372" s="1772"/>
      <c r="CV372" s="1783"/>
      <c r="CW372" s="1784"/>
      <c r="CX372" s="1785"/>
      <c r="CY372" s="1784"/>
      <c r="CZ372" s="1785"/>
      <c r="DA372" s="1783"/>
      <c r="DB372" s="1783"/>
      <c r="DC372" s="1783"/>
      <c r="DD372" s="1783"/>
      <c r="DE372" s="1783"/>
      <c r="DF372" s="1783"/>
      <c r="DG372" s="1783"/>
      <c r="DH372" s="1783"/>
      <c r="DI372" s="1783"/>
      <c r="DJ372" s="1783"/>
      <c r="DK372" s="1783"/>
      <c r="DL372" s="1783"/>
      <c r="DM372" s="1783"/>
      <c r="DN372" s="1783"/>
      <c r="DO372" s="1783"/>
      <c r="DP372" s="1783"/>
      <c r="DQ372" s="1775"/>
      <c r="DR372" s="246"/>
      <c r="DS372" s="423"/>
      <c r="DT372" s="424"/>
      <c r="DU372" s="424"/>
      <c r="DV372" s="425"/>
    </row>
    <row r="373" spans="2:126" ht="18" customHeight="1" thickBot="1" x14ac:dyDescent="0.3">
      <c r="BF373" s="328">
        <v>0.2</v>
      </c>
      <c r="BG373" s="329">
        <v>0.4</v>
      </c>
      <c r="BH373" s="329">
        <v>0.60000000000000009</v>
      </c>
      <c r="BI373" s="329">
        <v>0.8</v>
      </c>
      <c r="BJ373" s="329">
        <v>1</v>
      </c>
    </row>
    <row r="374" spans="2:126" ht="48.75" customHeight="1" x14ac:dyDescent="0.25">
      <c r="B374" s="1292" t="s">
        <v>1842</v>
      </c>
      <c r="C374" s="889">
        <v>64</v>
      </c>
      <c r="D374" s="892" t="s">
        <v>955</v>
      </c>
      <c r="E374" s="895" t="s">
        <v>975</v>
      </c>
      <c r="F374" s="898" t="s">
        <v>988</v>
      </c>
      <c r="G374" s="971" t="s">
        <v>1065</v>
      </c>
      <c r="H374" s="900" t="s">
        <v>1843</v>
      </c>
      <c r="I374" s="493" t="s">
        <v>1844</v>
      </c>
      <c r="J374" s="903" t="str">
        <f>IF(G374="","",(CONCATENATE("Posibilidad de afectación ",G374," ",H374," ",I374," ",I375," ",I376," ",I377," ",I378)))</f>
        <v xml:space="preserve">Posibilidad de afectación económica y reputacional por inadecuado seguimiento y control a la ejecución de los contratos por parte de los supervisores asignados, debido a la falta de conocimiento de las generalidades de la ejecución contractual y desconocimiento de las funciones asignadas como supervisor.   </v>
      </c>
      <c r="K374" s="906" t="s">
        <v>802</v>
      </c>
      <c r="L374" s="907" t="s">
        <v>770</v>
      </c>
      <c r="M374" s="228"/>
      <c r="N374" s="910" t="s">
        <v>614</v>
      </c>
      <c r="O374" s="913">
        <f>IF(ISERROR(VLOOKUP($N374,Listas!$E$20:$F$24,2,FALSE)),"",(VLOOKUP($N374,Listas!$E$20:$F$24,2,FALSE)))</f>
        <v>1</v>
      </c>
      <c r="P374" s="914" t="str">
        <f>IF(ISERROR(VLOOKUP($O374,Listas!$E$3:$F$7,2,FALSE)),"",(VLOOKUP($O374,Listas!$E$3:$F$7,2,FALSE)))</f>
        <v xml:space="preserve">MUY ALTA </v>
      </c>
      <c r="Q374" s="915" t="s">
        <v>572</v>
      </c>
      <c r="R374" s="914">
        <f>IF(ISERROR(VLOOKUP($Q374,Listas!$E$28:$F$35,2,FALSE)),"",(VLOOKUP($Q374,Listas!$E$28:$F$35,2,FALSE)))</f>
        <v>0.8</v>
      </c>
      <c r="S374" s="916" t="str">
        <f t="shared" ref="S374" si="1872">IF(O374="","",(CONCATENATE("R.INHERENTE
",(IF(AND($O374=0.2,$R374=0.2),1,(IF(AND($O374=0.2,$R374=0.4),6,(IF(AND($O374=0.2,$R374=0.6),11,(IF(AND($O374=0.2,$R374=0.8),16,(IF(AND($O374=0.2,$R374=1),21,(IF(AND($O374=0.4,$R374=0.2),2,(IF(AND($O374=0.4,$R374=0.4),7,(IF(AND($O374=0.4,$R374=0.6),12,(IF(AND($O374=0.4,$R374=0.8),17,(IF(AND($O374=0.4,$R374=1),22,(IF(AND($O374=0.6,$R374=0.2),3,(IF(AND($O374=0.6,$R374=0.4),8,(IF(AND($O374=0.6,$R374=0.6),13,(IF(AND($O374=0.6,$R374=0.8),18,(IF(AND($O374=0.6,$R374=1),23,(IF(AND($O374=0.8,$R374=0.2),4,(IF(AND($O374=0.8,$R374=0.4),9,(IF(AND($O374=0.8,$R374=0.6),14,(IF(AND($O374=0.8,$R374=0.8),19,(IF(AND($O374=0.8,$R374=1),24,(IF(AND($O374=1,$R374=0.2),5,(IF(AND($O374=1,$R374=0.4),10,(IF(AND($O374=1,$R374=0.6),15,(IF(AND($O374=1,$R374=0.8),20,(IF(AND($O374=1,$R374=1),25,"")))))))))))))))))))))))))))))))))))))))))))))))))))))</f>
        <v>R.INHERENTE
20</v>
      </c>
      <c r="T374" s="228">
        <f>+VLOOKUP($S374,Listas!$D$112:$E$136,2,FALSE)</f>
        <v>20</v>
      </c>
      <c r="U374" s="456" t="s">
        <v>1846</v>
      </c>
      <c r="V374" s="437" t="s">
        <v>702</v>
      </c>
      <c r="W374" s="437"/>
      <c r="X374" s="859">
        <v>25</v>
      </c>
      <c r="Y374" s="860"/>
      <c r="Z374" s="859"/>
      <c r="AA374" s="860"/>
      <c r="AB374" s="859"/>
      <c r="AC374" s="860"/>
      <c r="AD374" s="859"/>
      <c r="AE374" s="860"/>
      <c r="AF374" s="859">
        <v>15</v>
      </c>
      <c r="AG374" s="860"/>
      <c r="AH374" s="348">
        <f t="shared" ref="AH374:AH378" si="1873">X374+Z374+AB374+AD374+AF374</f>
        <v>40</v>
      </c>
      <c r="AI374" s="326">
        <v>0.6</v>
      </c>
      <c r="AJ374" s="327"/>
      <c r="AK374" s="861" t="s">
        <v>189</v>
      </c>
      <c r="AL374" s="862"/>
      <c r="AM374" s="863" t="s">
        <v>563</v>
      </c>
      <c r="AN374" s="864"/>
      <c r="AO374" s="861" t="s">
        <v>189</v>
      </c>
      <c r="AP374" s="862"/>
      <c r="AQ374" s="443" t="s">
        <v>1848</v>
      </c>
      <c r="AR374" s="431" t="s">
        <v>588</v>
      </c>
      <c r="AS374" s="487" t="s">
        <v>1850</v>
      </c>
      <c r="AT374" s="488" t="s">
        <v>1851</v>
      </c>
      <c r="AU374" s="489" t="s">
        <v>1852</v>
      </c>
      <c r="AV374" s="248">
        <f t="shared" ref="AV374" si="1874">+(IF(AND($AW374&gt;0,$AW374&lt;=0.2),0.2,(IF(AND($AW374&gt;0.2,$AW374&lt;=0.4),0.4,(IF(AND($AW374&gt;0.4,$AW374&lt;=0.6),0.6,(IF(AND($AW374&gt;0.6,$AW374&lt;=0.8),0.8,(IF($AW374&gt;0.8,1,""))))))))))</f>
        <v>0.4</v>
      </c>
      <c r="AW374" s="865">
        <f t="shared" ref="AW374" si="1875">+MIN(AI374:AI378)</f>
        <v>0.36</v>
      </c>
      <c r="AX374" s="868" t="str">
        <f t="shared" ref="AX374" si="1876">+(IF($AV374=0.2,"MUY BAJA",(IF($AV374=0.4,"BAJA",(IF($AV374=0.6,"MEDIA",(IF($AV374=0.8,"ALTA",(IF($AV374=1,"MUY ALTA",""))))))))))</f>
        <v>BAJA</v>
      </c>
      <c r="AY374" s="871">
        <f t="shared" ref="AY374" si="1877">+MIN(AJ374:AJ378)</f>
        <v>0.8</v>
      </c>
      <c r="AZ374" s="868" t="str">
        <f t="shared" ref="AZ374" si="1878">+(IF($BC374=0.2,"MUY BAJA",(IF($BC374=0.4,"BAJA",(IF($BC374=0.6,"MEDIA",(IF($BC374=0.8,"ALTA",(IF($BC374=1,"MUY ALTA",""))))))))))</f>
        <v>ALTA</v>
      </c>
      <c r="BA374" s="874" t="str">
        <f t="shared" ref="BA374" si="1879">IF($AV374="","",(CONCATENATE("R.RESIDUAL
",(IF(AND($AV374=0.2,$BC374=0.2),1,(IF(AND($AV374=0.2,$BC374=0.4),6,(IF(AND($AV374=0.2,$BC374=0.6),11,(IF(AND($AV374=0.2,$BC374=0.8),16,(IF(AND($AV374=0.2,$BC374=1),21,(IF(AND($AV374=0.4,$BC374=0.2),2,(IF(AND($AV374=0.4,$BC374=0.4),7,(IF(AND($AV374=0.4,$BC374=0.6),12,(IF(AND($AV374=0.4,$BC374=0.8),17,(IF(AND($AV374=0.4,$BC374=1),22,(IF(AND($AV374=0.6,$BC374=0.2),3,(IF(AND($AV374=0.6,$BC374=0.4),8,(IF(AND($AV374=0.6,$BC374=0.6),13,(IF(AND($AV374=0.6,$BC374=0.8),18,(IF(AND($AV374=0.6,$BC374=1),23,(IF(AND($AV374=0.8,$BC374=0.2),4,(IF(AND($AV374=0.8,$BC374=0.4),9,(IF(AND($AV374=0.8,$BC374=0.6),14,(IF(AND($AV374=0.8,$BC374=0.8),19,(IF(AND($AV374=0.8,$BC374=1),24,(IF(AND($AV374=1,$BC374=0.2),5,(IF(AND($AV374=1,$BC374=0.4),10,(IF(AND($AV374=1,$BC374=0.6),15,(IF(AND($AV374=1,$BC374=0.8),20,(IF(AND($AV374=1,$BC374=1),25,"")))))))))))))))))))))))))))))))))))))))))))))))))))))</f>
        <v>R.RESIDUAL
17</v>
      </c>
      <c r="BB374" s="877" t="s">
        <v>703</v>
      </c>
      <c r="BC374" s="248">
        <f t="shared" ref="BC374" si="1880">+(IF(AND($AY374&gt;0,$AY374&lt;=0.2),0.2,(IF(AND($AY374&gt;0.2,$AY374&lt;=0.4),0.4,(IF(AND($AY374&gt;0.4,$AY374&lt;=0.6),0.6,(IF(AND($AY374&gt;0.6,$AY374&lt;=0.8),0.8,(IF($AY374&gt;0.8,1,""))))))))))</f>
        <v>0.8</v>
      </c>
      <c r="BD374" s="230">
        <f>+VLOOKUP($BA374,Listas!$F$112:$G$136,2,FALSE)</f>
        <v>17</v>
      </c>
      <c r="BE374" s="317">
        <v>1</v>
      </c>
      <c r="BF374" s="231" t="str">
        <f t="shared" ref="BF374" si="1881">IF(ISERROR(IF(S374="R.INHERENTE
5","R. INHERENTE",(IF(BA374="R.RESIDUAL
5","R. RESIDUAL"," ")))),"",(IF(S374="R.INHERENTE
5","R. INHERENTE",(IF(BA374="R.RESIDUAL
5","R. RESIDUAL"," ")))))</f>
        <v xml:space="preserve"> </v>
      </c>
      <c r="BG374" s="232" t="str">
        <f t="shared" ref="BG374" si="1882">IF(ISERROR(IF(S374="R.INHERENTE
10","R. INHERENTE",(IF(BA374="R.RESIDUAL
10","R. RESIDUAL"," ")))),"",(IF(S374="R.INHERENTE
10","R. INHERENTE",(IF(BA374="R.RESIDUAL
10","R. RESIDUAL"," ")))))</f>
        <v xml:space="preserve"> </v>
      </c>
      <c r="BH374" s="232" t="str">
        <f t="shared" ref="BH374" si="1883">IF(ISERROR(IF(S374="R.INHERENTE
15","R. INHERENTE",(IF(BA374="R.RESIDUAL
15","R. RESIDUAL"," ")))),"",(IF(S374="R.INHERENTE
15","R. INHERENTE",(IF(BA374="R.RESIDUAL
15","R. RESIDUAL"," ")))))</f>
        <v xml:space="preserve"> </v>
      </c>
      <c r="BI374" s="232" t="str">
        <f t="shared" ref="BI374" si="1884">IF(ISERROR(IF(S374="R.INHERENTE
20","R. INHERENTE",(IF(BA374="R.RESIDUAL
20","R. RESIDUAL"," ")))),"",(IF(S374="R.INHERENTE
20","R. INHERENTE",(IF(BA374="R.RESIDUAL
20","R. RESIDUAL"," ")))))</f>
        <v>R. INHERENTE</v>
      </c>
      <c r="BJ374" s="233" t="str">
        <f t="shared" ref="BJ374" si="1885">IF(ISERROR(IF(S374="R.INHERENTE
25","R. INHERENTE",(IF(BA374="R.RESIDUAL
25","R. RESIDUAL"," ")))),"",(IF(S374="R.INHERENTE
25","R. INHERENTE",(IF(BA374="R.RESIDUAL
25","R. RESIDUAL"," ")))))</f>
        <v xml:space="preserve"> </v>
      </c>
      <c r="BK374" s="234"/>
      <c r="BL374" s="847" t="s">
        <v>1854</v>
      </c>
      <c r="BM374" s="850" t="s">
        <v>1855</v>
      </c>
      <c r="BN374" s="881">
        <v>45046</v>
      </c>
      <c r="BO374" s="881">
        <v>45290</v>
      </c>
      <c r="BP374" s="884" t="s">
        <v>1174</v>
      </c>
      <c r="BQ374" s="844" t="s">
        <v>648</v>
      </c>
      <c r="BR374" s="314"/>
      <c r="BS374" s="847" t="s">
        <v>1856</v>
      </c>
      <c r="BT374" s="850" t="s">
        <v>1857</v>
      </c>
      <c r="BU374" s="853" t="s">
        <v>1857</v>
      </c>
      <c r="BV374" s="229"/>
      <c r="BW374" s="1764" t="s">
        <v>2325</v>
      </c>
      <c r="BX374" s="1765" t="s">
        <v>2326</v>
      </c>
      <c r="BY374" s="1766" t="s">
        <v>2327</v>
      </c>
      <c r="BZ374" s="833"/>
      <c r="CA374" s="833" t="s">
        <v>189</v>
      </c>
      <c r="CB374" s="833" t="s">
        <v>189</v>
      </c>
      <c r="CC374" s="833" t="s">
        <v>189</v>
      </c>
      <c r="CD374" s="833"/>
      <c r="CE374" s="833" t="s">
        <v>189</v>
      </c>
      <c r="CF374" s="833" t="s">
        <v>189</v>
      </c>
      <c r="CG374" s="833" t="s">
        <v>189</v>
      </c>
      <c r="CH374" s="833"/>
      <c r="CI374" s="833" t="s">
        <v>39</v>
      </c>
      <c r="CJ374" s="833" t="s">
        <v>39</v>
      </c>
      <c r="CK374" s="833" t="s">
        <v>39</v>
      </c>
      <c r="CL374" s="833"/>
      <c r="CM374" s="833" t="s">
        <v>189</v>
      </c>
      <c r="CN374" s="833" t="s">
        <v>189</v>
      </c>
      <c r="CO374" s="833" t="s">
        <v>189</v>
      </c>
      <c r="CP374" s="833"/>
      <c r="CQ374" s="1773" t="s">
        <v>2328</v>
      </c>
      <c r="CR374" s="249"/>
      <c r="CS374" s="1764" t="s">
        <v>2325</v>
      </c>
      <c r="CT374" s="1765" t="s">
        <v>2326</v>
      </c>
      <c r="CU374" s="1766" t="s">
        <v>2327</v>
      </c>
      <c r="CV374" s="1780"/>
      <c r="CW374" s="1781" t="s">
        <v>39</v>
      </c>
      <c r="CX374" s="1782"/>
      <c r="CY374" s="1781"/>
      <c r="CZ374" s="1782"/>
      <c r="DA374" s="1780" t="s">
        <v>189</v>
      </c>
      <c r="DB374" s="1780" t="s">
        <v>189</v>
      </c>
      <c r="DC374" s="1780" t="s">
        <v>189</v>
      </c>
      <c r="DD374" s="1780"/>
      <c r="DE374" s="1780" t="s">
        <v>189</v>
      </c>
      <c r="DF374" s="1780" t="s">
        <v>189</v>
      </c>
      <c r="DG374" s="1780" t="s">
        <v>189</v>
      </c>
      <c r="DH374" s="1780"/>
      <c r="DI374" s="1780" t="s">
        <v>39</v>
      </c>
      <c r="DJ374" s="1780" t="s">
        <v>39</v>
      </c>
      <c r="DK374" s="1780" t="s">
        <v>39</v>
      </c>
      <c r="DL374" s="1780"/>
      <c r="DM374" s="1780" t="s">
        <v>189</v>
      </c>
      <c r="DN374" s="1780" t="s">
        <v>189</v>
      </c>
      <c r="DO374" s="1780" t="s">
        <v>189</v>
      </c>
      <c r="DP374" s="1780"/>
      <c r="DQ374" s="1773" t="s">
        <v>2334</v>
      </c>
      <c r="DR374" s="246"/>
      <c r="DS374" s="417"/>
      <c r="DT374" s="418"/>
      <c r="DU374" s="418"/>
      <c r="DV374" s="419"/>
    </row>
    <row r="375" spans="2:126" ht="48.75" customHeight="1" x14ac:dyDescent="0.25">
      <c r="B375" s="1293"/>
      <c r="C375" s="890"/>
      <c r="D375" s="893"/>
      <c r="E375" s="896"/>
      <c r="F375" s="896"/>
      <c r="G375" s="972"/>
      <c r="H375" s="901"/>
      <c r="I375" s="494" t="s">
        <v>1845</v>
      </c>
      <c r="J375" s="904"/>
      <c r="K375" s="896"/>
      <c r="L375" s="908"/>
      <c r="M375" s="228"/>
      <c r="N375" s="911"/>
      <c r="O375" s="896"/>
      <c r="P375" s="896"/>
      <c r="Q375" s="896"/>
      <c r="R375" s="896"/>
      <c r="S375" s="908"/>
      <c r="T375" s="228"/>
      <c r="U375" s="457" t="s">
        <v>1847</v>
      </c>
      <c r="V375" s="439" t="s">
        <v>702</v>
      </c>
      <c r="W375" s="439"/>
      <c r="X375" s="825">
        <v>25</v>
      </c>
      <c r="Y375" s="826"/>
      <c r="Z375" s="825"/>
      <c r="AA375" s="826"/>
      <c r="AB375" s="825"/>
      <c r="AC375" s="826"/>
      <c r="AD375" s="825"/>
      <c r="AE375" s="826"/>
      <c r="AF375" s="825">
        <v>15</v>
      </c>
      <c r="AG375" s="826"/>
      <c r="AH375" s="330">
        <f t="shared" si="1873"/>
        <v>40</v>
      </c>
      <c r="AI375" s="322">
        <v>0.36</v>
      </c>
      <c r="AJ375" s="323"/>
      <c r="AK375" s="827" t="s">
        <v>189</v>
      </c>
      <c r="AL375" s="828"/>
      <c r="AM375" s="829" t="s">
        <v>563</v>
      </c>
      <c r="AN375" s="830"/>
      <c r="AO375" s="827" t="s">
        <v>189</v>
      </c>
      <c r="AP375" s="828"/>
      <c r="AQ375" s="444" t="s">
        <v>1849</v>
      </c>
      <c r="AR375" s="432" t="s">
        <v>588</v>
      </c>
      <c r="AS375" s="490" t="s">
        <v>1853</v>
      </c>
      <c r="AT375" s="491" t="s">
        <v>1851</v>
      </c>
      <c r="AU375" s="492" t="s">
        <v>1852</v>
      </c>
      <c r="AV375" s="230"/>
      <c r="AW375" s="866"/>
      <c r="AX375" s="869"/>
      <c r="AY375" s="872"/>
      <c r="AZ375" s="869"/>
      <c r="BA375" s="875"/>
      <c r="BB375" s="878"/>
      <c r="BD375" s="235"/>
      <c r="BE375" s="317">
        <v>0.8</v>
      </c>
      <c r="BF375" s="236" t="str">
        <f t="shared" ref="BF375" si="1886">IF(ISERROR(IF(S374="R.INHERENTE
4","R. INHERENTE",(IF(BA374="R.RESIDUAL
4","R. RESIDUAL"," ")))),"",(IF(S374="R.INHERENTE
4","R. INHERENTE",(IF(BA374="R.RESIDUAL
4","R. RESIDUAL"," ")))))</f>
        <v xml:space="preserve"> </v>
      </c>
      <c r="BG375" s="237" t="str">
        <f t="shared" ref="BG375" si="1887">IF(ISERROR(IF(S374="R.INHERENTE
9","R. INHERENTE",(IF(BA374="R.RESIDUAL
9","R. RESIDUAL"," ")))),"",(IF(S374="R.INHERENTE
9","R. INHERENTE",(IF(BA374="R.RESIDUAL
9","R. RESIDUAL"," ")))))</f>
        <v xml:space="preserve"> </v>
      </c>
      <c r="BH375" s="238" t="str">
        <f t="shared" ref="BH375" si="1888">IF(ISERROR(IF(S374="R.INHERENTE
14","R. INHERENTE",(IF(BA374="R.RESIDUAL
14","R. RESIDUAL"," ")))),"",(IF(S374="R.INHERENTE
14","R. INHERENTE",(IF(BA374="R.RESIDUAL
14","R. RESIDUAL"," ")))))</f>
        <v xml:space="preserve"> </v>
      </c>
      <c r="BI375" s="238" t="str">
        <f t="shared" ref="BI375" si="1889">IF(ISERROR(IF(S374="R.INHERENTE
19","R. INHERENTE",(IF(BA374="R.RESIDUAL
19","R. RESIDUAL"," ")))),"",(IF(S374="R.INHERENTE
19","R. INHERENTE",(IF(BA374="R.RESIDUAL
19","R. RESIDUAL"," ")))))</f>
        <v xml:space="preserve"> </v>
      </c>
      <c r="BJ375" s="239" t="str">
        <f t="shared" ref="BJ375" si="1890">IF(ISERROR(IF(S374="R.INHERENTE
24","R. INHERENTE",(IF(BA374="R.RESIDUAL
24","R. RESIDUAL"," ")))),"",(IF(S374="R.INHERENTE
24","R. INHERENTE",(IF(BA374="R.RESIDUAL
24","R. RESIDUAL"," ")))))</f>
        <v xml:space="preserve"> </v>
      </c>
      <c r="BK375" s="234"/>
      <c r="BL375" s="848"/>
      <c r="BM375" s="882"/>
      <c r="BN375" s="882"/>
      <c r="BO375" s="882"/>
      <c r="BP375" s="851"/>
      <c r="BQ375" s="845"/>
      <c r="BR375" s="314"/>
      <c r="BS375" s="848"/>
      <c r="BT375" s="851"/>
      <c r="BU375" s="854"/>
      <c r="BV375" s="229"/>
      <c r="BW375" s="1767"/>
      <c r="BX375" s="1768"/>
      <c r="BY375" s="1769"/>
      <c r="BZ375" s="820"/>
      <c r="CA375" s="820"/>
      <c r="CB375" s="820"/>
      <c r="CC375" s="820"/>
      <c r="CD375" s="820"/>
      <c r="CE375" s="820"/>
      <c r="CF375" s="820"/>
      <c r="CG375" s="820"/>
      <c r="CH375" s="820"/>
      <c r="CI375" s="820"/>
      <c r="CJ375" s="820"/>
      <c r="CK375" s="820"/>
      <c r="CL375" s="820"/>
      <c r="CM375" s="820"/>
      <c r="CN375" s="820"/>
      <c r="CO375" s="820"/>
      <c r="CP375" s="820"/>
      <c r="CQ375" s="1774"/>
      <c r="CR375" s="249"/>
      <c r="CS375" s="1767"/>
      <c r="CT375" s="1768"/>
      <c r="CU375" s="1769"/>
      <c r="CV375" s="1010"/>
      <c r="CW375" s="960"/>
      <c r="CX375" s="959"/>
      <c r="CY375" s="960"/>
      <c r="CZ375" s="959"/>
      <c r="DA375" s="1010"/>
      <c r="DB375" s="1010"/>
      <c r="DC375" s="1010"/>
      <c r="DD375" s="1010"/>
      <c r="DE375" s="1010"/>
      <c r="DF375" s="1010"/>
      <c r="DG375" s="1010"/>
      <c r="DH375" s="1010"/>
      <c r="DI375" s="1010"/>
      <c r="DJ375" s="1010"/>
      <c r="DK375" s="1010"/>
      <c r="DL375" s="1010"/>
      <c r="DM375" s="1010"/>
      <c r="DN375" s="1010"/>
      <c r="DO375" s="1010"/>
      <c r="DP375" s="1010"/>
      <c r="DQ375" s="1774"/>
      <c r="DR375" s="246"/>
      <c r="DS375" s="420"/>
      <c r="DT375" s="421"/>
      <c r="DU375" s="421"/>
      <c r="DV375" s="422"/>
    </row>
    <row r="376" spans="2:126" ht="48.75" customHeight="1" x14ac:dyDescent="0.25">
      <c r="B376" s="1293"/>
      <c r="C376" s="890"/>
      <c r="D376" s="893"/>
      <c r="E376" s="896"/>
      <c r="F376" s="896"/>
      <c r="G376" s="972"/>
      <c r="H376" s="901"/>
      <c r="I376" s="494"/>
      <c r="J376" s="904"/>
      <c r="K376" s="896"/>
      <c r="L376" s="908"/>
      <c r="M376" s="228"/>
      <c r="N376" s="911"/>
      <c r="O376" s="896"/>
      <c r="P376" s="896"/>
      <c r="Q376" s="896"/>
      <c r="R376" s="896"/>
      <c r="S376" s="908"/>
      <c r="T376" s="228"/>
      <c r="U376" s="438"/>
      <c r="V376" s="439"/>
      <c r="W376" s="439"/>
      <c r="X376" s="825"/>
      <c r="Y376" s="826"/>
      <c r="Z376" s="825"/>
      <c r="AA376" s="826"/>
      <c r="AB376" s="825"/>
      <c r="AC376" s="826"/>
      <c r="AD376" s="825"/>
      <c r="AE376" s="826"/>
      <c r="AF376" s="825"/>
      <c r="AG376" s="826"/>
      <c r="AH376" s="330">
        <f t="shared" si="1873"/>
        <v>0</v>
      </c>
      <c r="AI376" s="322"/>
      <c r="AJ376" s="323">
        <v>0.8</v>
      </c>
      <c r="AK376" s="827"/>
      <c r="AL376" s="828"/>
      <c r="AM376" s="829"/>
      <c r="AN376" s="830"/>
      <c r="AO376" s="827"/>
      <c r="AP376" s="828"/>
      <c r="AQ376" s="444"/>
      <c r="AR376" s="432"/>
      <c r="AS376" s="450"/>
      <c r="AT376" s="451"/>
      <c r="AU376" s="452"/>
      <c r="AV376" s="230"/>
      <c r="AW376" s="866"/>
      <c r="AX376" s="869"/>
      <c r="AY376" s="872"/>
      <c r="AZ376" s="869"/>
      <c r="BA376" s="875"/>
      <c r="BB376" s="878"/>
      <c r="BD376" s="235"/>
      <c r="BE376" s="317">
        <v>0.60000000000000009</v>
      </c>
      <c r="BF376" s="236" t="str">
        <f t="shared" ref="BF376" si="1891">IF(ISERROR(IF(S374="R.INHERENTE
3","R. INHERENTE",(IF(BA374="R.RESIDUAL
3","R. RESIDUAL"," ")))),"",(IF(S374="R.INHERENTE
3","R. INHERENTE",(IF(BA374="R.RESIDUAL
3","R. RESIDUAL"," ")))))</f>
        <v xml:space="preserve"> </v>
      </c>
      <c r="BG376" s="237" t="str">
        <f t="shared" ref="BG376" si="1892">IF(ISERROR(IF(S374="R.INHERENTE
8","R. INHERENTE",(IF(BA374="R.RESIDUAL
8","R. RESIDUAL"," ")))),"",(IF(S374="R.INHERENTE
8","R. INHERENTE",(IF(BA374="R.RESIDUAL
8","R. RESIDUAL"," ")))))</f>
        <v xml:space="preserve"> </v>
      </c>
      <c r="BH376" s="237" t="str">
        <f t="shared" ref="BH376" si="1893">IF(ISERROR(IF(S374="R.INHERENTE
13","R. INHERENTE",(IF(BA374="R.RESIDUAL
13","R. RESIDUAL"," ")))),"",(IF(S374="R.INHERENTE
13","R. INHERENTE",(IF(BA374="R.RESIDUAL
13","R. RESIDUAL"," ")))))</f>
        <v xml:space="preserve"> </v>
      </c>
      <c r="BI376" s="238" t="str">
        <f t="shared" ref="BI376" si="1894">IF(ISERROR(IF(S374="R.INHERENTE
18","R. INHERENTE",(IF(BA374="R.RESIDUAL
18","R. RESIDUAL"," ")))),"",(IF(S374="R.INHERENTE
18","R. INHERENTE",(IF(BA374="R.RESIDUAL
18","R. RESIDUAL"," ")))))</f>
        <v xml:space="preserve"> </v>
      </c>
      <c r="BJ376" s="239" t="str">
        <f t="shared" ref="BJ376" si="1895">IF(ISERROR(IF(S374="R.INHERENTE
23","R. INHERENTE",(IF(BA374="R.RESIDUAL
23","R. RESIDUAL"," ")))),"",(IF(S374="R.INHERENTE
23","R. INHERENTE",(IF(BA374="R.RESIDUAL
23","R. RESIDUAL"," ")))))</f>
        <v xml:space="preserve"> </v>
      </c>
      <c r="BK376" s="234"/>
      <c r="BL376" s="848"/>
      <c r="BM376" s="882"/>
      <c r="BN376" s="882"/>
      <c r="BO376" s="882"/>
      <c r="BP376" s="851"/>
      <c r="BQ376" s="845"/>
      <c r="BR376" s="314"/>
      <c r="BS376" s="848"/>
      <c r="BT376" s="851"/>
      <c r="BU376" s="854"/>
      <c r="BV376" s="229"/>
      <c r="BW376" s="1767"/>
      <c r="BX376" s="1768"/>
      <c r="BY376" s="1769"/>
      <c r="BZ376" s="820"/>
      <c r="CA376" s="820"/>
      <c r="CB376" s="820"/>
      <c r="CC376" s="820"/>
      <c r="CD376" s="820"/>
      <c r="CE376" s="820"/>
      <c r="CF376" s="820"/>
      <c r="CG376" s="820"/>
      <c r="CH376" s="820"/>
      <c r="CI376" s="820"/>
      <c r="CJ376" s="820"/>
      <c r="CK376" s="820"/>
      <c r="CL376" s="820"/>
      <c r="CM376" s="820"/>
      <c r="CN376" s="820"/>
      <c r="CO376" s="820"/>
      <c r="CP376" s="820"/>
      <c r="CQ376" s="1774"/>
      <c r="CR376" s="249"/>
      <c r="CS376" s="1767"/>
      <c r="CT376" s="1768"/>
      <c r="CU376" s="1769"/>
      <c r="CV376" s="1010"/>
      <c r="CW376" s="960"/>
      <c r="CX376" s="959"/>
      <c r="CY376" s="960"/>
      <c r="CZ376" s="959"/>
      <c r="DA376" s="1010"/>
      <c r="DB376" s="1010"/>
      <c r="DC376" s="1010"/>
      <c r="DD376" s="1010"/>
      <c r="DE376" s="1010"/>
      <c r="DF376" s="1010"/>
      <c r="DG376" s="1010"/>
      <c r="DH376" s="1010"/>
      <c r="DI376" s="1010"/>
      <c r="DJ376" s="1010"/>
      <c r="DK376" s="1010"/>
      <c r="DL376" s="1010"/>
      <c r="DM376" s="1010"/>
      <c r="DN376" s="1010"/>
      <c r="DO376" s="1010"/>
      <c r="DP376" s="1010"/>
      <c r="DQ376" s="1774"/>
      <c r="DR376" s="246"/>
      <c r="DS376" s="420"/>
      <c r="DT376" s="421"/>
      <c r="DU376" s="421"/>
      <c r="DV376" s="422"/>
    </row>
    <row r="377" spans="2:126" ht="48.75" customHeight="1" x14ac:dyDescent="0.25">
      <c r="B377" s="1293"/>
      <c r="C377" s="890"/>
      <c r="D377" s="893"/>
      <c r="E377" s="896"/>
      <c r="F377" s="896"/>
      <c r="G377" s="972"/>
      <c r="H377" s="901"/>
      <c r="I377" s="494"/>
      <c r="J377" s="904"/>
      <c r="K377" s="896"/>
      <c r="L377" s="908"/>
      <c r="M377" s="228"/>
      <c r="N377" s="911"/>
      <c r="O377" s="896"/>
      <c r="P377" s="896"/>
      <c r="Q377" s="896"/>
      <c r="R377" s="896"/>
      <c r="S377" s="908"/>
      <c r="T377" s="228"/>
      <c r="U377" s="440"/>
      <c r="V377" s="439"/>
      <c r="W377" s="439"/>
      <c r="X377" s="825"/>
      <c r="Y377" s="826"/>
      <c r="Z377" s="825"/>
      <c r="AA377" s="826"/>
      <c r="AB377" s="825"/>
      <c r="AC377" s="826"/>
      <c r="AD377" s="825"/>
      <c r="AE377" s="826"/>
      <c r="AF377" s="825"/>
      <c r="AG377" s="826"/>
      <c r="AH377" s="330">
        <f t="shared" si="1873"/>
        <v>0</v>
      </c>
      <c r="AI377" s="322"/>
      <c r="AJ377" s="323"/>
      <c r="AK377" s="827"/>
      <c r="AL377" s="828"/>
      <c r="AM377" s="829"/>
      <c r="AN377" s="830"/>
      <c r="AO377" s="827"/>
      <c r="AP377" s="828"/>
      <c r="AQ377" s="444"/>
      <c r="AR377" s="432"/>
      <c r="AS377" s="450"/>
      <c r="AT377" s="451"/>
      <c r="AU377" s="452"/>
      <c r="AV377" s="230"/>
      <c r="AW377" s="866"/>
      <c r="AX377" s="869"/>
      <c r="AY377" s="872"/>
      <c r="AZ377" s="869"/>
      <c r="BA377" s="875"/>
      <c r="BB377" s="878"/>
      <c r="BD377" s="235"/>
      <c r="BE377" s="317">
        <v>0.4</v>
      </c>
      <c r="BF377" s="240" t="str">
        <f t="shared" ref="BF377" si="1896">IF(ISERROR(IF(S374="R.INHERENTE
2","R. INHERENTE",(IF(BA374="R.RESIDUAL
2","R. RESIDUAL"," ")))),"",(IF(S374="R.INHERENTE
2","R. INHERENTE",(IF(BA374="R.RESIDUAL
2","R. RESIDUAL"," ")))))</f>
        <v xml:space="preserve"> </v>
      </c>
      <c r="BG377" s="237" t="str">
        <f t="shared" ref="BG377" si="1897">IF(ISERROR(IF(S374="R.INHERENTE
7","R. INHERENTE",(IF(BA374="R.RESIDUAL
7","R. RESIDUAL"," ")))),"",(IF(S374="R.INHERENTE
7","R. INHERENTE",(IF(BA374="R.RESIDUAL
7","R. RESIDUAL"," ")))))</f>
        <v xml:space="preserve"> </v>
      </c>
      <c r="BH377" s="237" t="str">
        <f t="shared" ref="BH377" si="1898">IF(ISERROR(IF(S374="R.INHERENTE
12","R. INHERENTE",(IF(BA374="R.RESIDUAL
12","R. RESIDUAL"," ")))),"",(IF(S374="R.INHERENTE
12","R. INHERENTE",(IF(BA374="R.RESIDUAL
12","R. RESIDUAL"," ")))))</f>
        <v xml:space="preserve"> </v>
      </c>
      <c r="BI377" s="238" t="str">
        <f t="shared" ref="BI377" si="1899">IF(ISERROR(IF(S374="R.INHERENTE
17","R. INHERENTE",(IF(BA374="R.RESIDUAL
17","R. RESIDUAL"," ")))),"",(IF(S374="R.INHERENTE
17","R. INHERENTE",(IF(BA374="R.RESIDUAL
17","R. RESIDUAL"," ")))))</f>
        <v>R. RESIDUAL</v>
      </c>
      <c r="BJ377" s="239" t="str">
        <f t="shared" ref="BJ377" si="1900">IF(ISERROR(IF(S374="R.INHERENTE
22","R. INHERENTE",(IF(BA374="R.RESIDUAL
22","R. RESIDUAL"," ")))),"",(IF(S374="R.INHERENTE
22","R. INHERENTE",(IF(BA374="R.RESIDUAL
22","R. RESIDUAL"," ")))))</f>
        <v xml:space="preserve"> </v>
      </c>
      <c r="BK377" s="234"/>
      <c r="BL377" s="848"/>
      <c r="BM377" s="882"/>
      <c r="BN377" s="882"/>
      <c r="BO377" s="882"/>
      <c r="BP377" s="851"/>
      <c r="BQ377" s="845"/>
      <c r="BR377" s="314"/>
      <c r="BS377" s="848"/>
      <c r="BT377" s="851"/>
      <c r="BU377" s="854"/>
      <c r="BV377" s="229"/>
      <c r="BW377" s="1767"/>
      <c r="BX377" s="1768"/>
      <c r="BY377" s="1769"/>
      <c r="BZ377" s="820"/>
      <c r="CA377" s="820"/>
      <c r="CB377" s="820"/>
      <c r="CC377" s="820"/>
      <c r="CD377" s="820"/>
      <c r="CE377" s="820"/>
      <c r="CF377" s="820"/>
      <c r="CG377" s="820"/>
      <c r="CH377" s="820"/>
      <c r="CI377" s="820"/>
      <c r="CJ377" s="820"/>
      <c r="CK377" s="820"/>
      <c r="CL377" s="820"/>
      <c r="CM377" s="820"/>
      <c r="CN377" s="820"/>
      <c r="CO377" s="820"/>
      <c r="CP377" s="820"/>
      <c r="CQ377" s="1774"/>
      <c r="CR377" s="249"/>
      <c r="CS377" s="1767"/>
      <c r="CT377" s="1768"/>
      <c r="CU377" s="1769"/>
      <c r="CV377" s="1010"/>
      <c r="CW377" s="960"/>
      <c r="CX377" s="959"/>
      <c r="CY377" s="960"/>
      <c r="CZ377" s="959"/>
      <c r="DA377" s="1010"/>
      <c r="DB377" s="1010"/>
      <c r="DC377" s="1010"/>
      <c r="DD377" s="1010"/>
      <c r="DE377" s="1010"/>
      <c r="DF377" s="1010"/>
      <c r="DG377" s="1010"/>
      <c r="DH377" s="1010"/>
      <c r="DI377" s="1010"/>
      <c r="DJ377" s="1010"/>
      <c r="DK377" s="1010"/>
      <c r="DL377" s="1010"/>
      <c r="DM377" s="1010"/>
      <c r="DN377" s="1010"/>
      <c r="DO377" s="1010"/>
      <c r="DP377" s="1010"/>
      <c r="DQ377" s="1774"/>
      <c r="DR377" s="246"/>
      <c r="DS377" s="420"/>
      <c r="DT377" s="421"/>
      <c r="DU377" s="421"/>
      <c r="DV377" s="422"/>
    </row>
    <row r="378" spans="2:126" ht="48.75" customHeight="1" thickBot="1" x14ac:dyDescent="0.3">
      <c r="B378" s="1294"/>
      <c r="C378" s="891"/>
      <c r="D378" s="894"/>
      <c r="E378" s="897"/>
      <c r="F378" s="897"/>
      <c r="G378" s="973"/>
      <c r="H378" s="902"/>
      <c r="I378" s="495"/>
      <c r="J378" s="905"/>
      <c r="K378" s="897"/>
      <c r="L378" s="909"/>
      <c r="M378" s="228"/>
      <c r="N378" s="912"/>
      <c r="O378" s="897"/>
      <c r="P378" s="897"/>
      <c r="Q378" s="897"/>
      <c r="R378" s="897"/>
      <c r="S378" s="909"/>
      <c r="T378" s="228"/>
      <c r="U378" s="441"/>
      <c r="V378" s="442"/>
      <c r="W378" s="442"/>
      <c r="X378" s="831"/>
      <c r="Y378" s="832"/>
      <c r="Z378" s="831"/>
      <c r="AA378" s="832"/>
      <c r="AB378" s="831"/>
      <c r="AC378" s="832"/>
      <c r="AD378" s="831"/>
      <c r="AE378" s="832"/>
      <c r="AF378" s="831"/>
      <c r="AG378" s="832"/>
      <c r="AH378" s="331">
        <f t="shared" si="1873"/>
        <v>0</v>
      </c>
      <c r="AI378" s="324"/>
      <c r="AJ378" s="325"/>
      <c r="AK378" s="885"/>
      <c r="AL378" s="886"/>
      <c r="AM378" s="887"/>
      <c r="AN378" s="888"/>
      <c r="AO378" s="885"/>
      <c r="AP378" s="886"/>
      <c r="AQ378" s="445"/>
      <c r="AR378" s="474"/>
      <c r="AS378" s="453"/>
      <c r="AT378" s="454"/>
      <c r="AU378" s="455"/>
      <c r="AV378" s="230"/>
      <c r="AW378" s="867"/>
      <c r="AX378" s="870"/>
      <c r="AY378" s="873"/>
      <c r="AZ378" s="870"/>
      <c r="BA378" s="876"/>
      <c r="BB378" s="879"/>
      <c r="BD378" s="235"/>
      <c r="BE378" s="318">
        <v>0.2</v>
      </c>
      <c r="BF378" s="241" t="str">
        <f t="shared" ref="BF378" si="1901">IF(ISERROR(IF(S374="R.INHERENTE
1","R. INHERENTE",(IF(BA374="R.RESIDUAL
1","R. RESIDUAL"," ")))),"",(IF(S374="R.INHERENTE
1","R. INHERENTE",(IF(BA374="R.RESIDUAL
1","R. RESIDUAL"," ")))))</f>
        <v xml:space="preserve"> </v>
      </c>
      <c r="BG378" s="242" t="str">
        <f t="shared" ref="BG378" si="1902">IF(ISERROR(IF(S374="R.INHERENTE
6","R. INHERENTE",(IF(BA374="R.RESIDUAL
6","R. RESIDUAL"," ")))),"",(IF(S374="R.INHERENTE
6","R. INHERENTE",(IF(BA374="R.RESIDUAL
6","R. RESIDUAL"," ")))))</f>
        <v xml:space="preserve"> </v>
      </c>
      <c r="BH378" s="243" t="str">
        <f t="shared" ref="BH378" si="1903">IF(ISERROR(IF(S374="R.INHERENTE
11","R. INHERENTE",(IF(BA374="R.RESIDUAL
11","R. RESIDUAL"," ")))),"",(IF(S374="R.INHERENTE
11","R. INHERENTE",(IF(BA374="R.RESIDUAL
11","R. RESIDUAL"," ")))))</f>
        <v xml:space="preserve"> </v>
      </c>
      <c r="BI378" s="244" t="str">
        <f t="shared" ref="BI378" si="1904">IF(ISERROR(IF(S374="R.INHERENTE
16","R. INHERENTE",(IF(BA374="R.RESIDUAL
16","R. RESIDUAL"," ")))),"",(IF(S374="R.INHERENTE
16","R. INHERENTE",(IF(BA374="R.RESIDUAL
16","R. RESIDUAL"," ")))))</f>
        <v xml:space="preserve"> </v>
      </c>
      <c r="BJ378" s="245" t="str">
        <f t="shared" ref="BJ378" si="1905">IF(ISERROR(IF(S374="R.INHERENTE
21","R. INHERENTE",(IF(BA374="R.RESIDUAL
21","R. RESIDUAL"," ")))),"",(IF(S374="R.INHERENTE
21","R. INHERENTE",(IF(BA374="R.RESIDUAL
21","R. RESIDUAL"," ")))))</f>
        <v xml:space="preserve"> </v>
      </c>
      <c r="BK378" s="234"/>
      <c r="BL378" s="849"/>
      <c r="BM378" s="883"/>
      <c r="BN378" s="883"/>
      <c r="BO378" s="883"/>
      <c r="BP378" s="852"/>
      <c r="BQ378" s="846"/>
      <c r="BR378" s="314"/>
      <c r="BS378" s="849"/>
      <c r="BT378" s="852"/>
      <c r="BU378" s="855"/>
      <c r="BV378" s="229"/>
      <c r="BW378" s="1770"/>
      <c r="BX378" s="1771"/>
      <c r="BY378" s="1772"/>
      <c r="BZ378" s="834"/>
      <c r="CA378" s="834"/>
      <c r="CB378" s="834"/>
      <c r="CC378" s="834"/>
      <c r="CD378" s="834"/>
      <c r="CE378" s="834"/>
      <c r="CF378" s="834"/>
      <c r="CG378" s="834"/>
      <c r="CH378" s="834"/>
      <c r="CI378" s="834"/>
      <c r="CJ378" s="834"/>
      <c r="CK378" s="834"/>
      <c r="CL378" s="834"/>
      <c r="CM378" s="834"/>
      <c r="CN378" s="834"/>
      <c r="CO378" s="834"/>
      <c r="CP378" s="834"/>
      <c r="CQ378" s="1775"/>
      <c r="CR378" s="249"/>
      <c r="CS378" s="1770"/>
      <c r="CT378" s="1771"/>
      <c r="CU378" s="1772"/>
      <c r="CV378" s="1783"/>
      <c r="CW378" s="1784"/>
      <c r="CX378" s="1785"/>
      <c r="CY378" s="1784"/>
      <c r="CZ378" s="1785"/>
      <c r="DA378" s="1783"/>
      <c r="DB378" s="1783"/>
      <c r="DC378" s="1783"/>
      <c r="DD378" s="1783"/>
      <c r="DE378" s="1783"/>
      <c r="DF378" s="1783"/>
      <c r="DG378" s="1783"/>
      <c r="DH378" s="1783"/>
      <c r="DI378" s="1783"/>
      <c r="DJ378" s="1783"/>
      <c r="DK378" s="1783"/>
      <c r="DL378" s="1783"/>
      <c r="DM378" s="1783"/>
      <c r="DN378" s="1783"/>
      <c r="DO378" s="1783"/>
      <c r="DP378" s="1783"/>
      <c r="DQ378" s="1775"/>
      <c r="DR378" s="246"/>
      <c r="DS378" s="423"/>
      <c r="DT378" s="424"/>
      <c r="DU378" s="424"/>
      <c r="DV378" s="425"/>
    </row>
    <row r="379" spans="2:126" ht="18" customHeight="1" thickBot="1" x14ac:dyDescent="0.3">
      <c r="BF379" s="328">
        <v>0.2</v>
      </c>
      <c r="BG379" s="329">
        <v>0.4</v>
      </c>
      <c r="BH379" s="329">
        <v>0.60000000000000009</v>
      </c>
      <c r="BI379" s="329">
        <v>0.8</v>
      </c>
      <c r="BJ379" s="329">
        <v>1</v>
      </c>
    </row>
    <row r="380" spans="2:126" ht="48.75" customHeight="1" x14ac:dyDescent="0.25">
      <c r="B380" s="1292" t="s">
        <v>1842</v>
      </c>
      <c r="C380" s="889">
        <v>65</v>
      </c>
      <c r="D380" s="892" t="s">
        <v>955</v>
      </c>
      <c r="E380" s="895" t="s">
        <v>975</v>
      </c>
      <c r="F380" s="898" t="s">
        <v>1058</v>
      </c>
      <c r="G380" s="899" t="s">
        <v>1064</v>
      </c>
      <c r="H380" s="900" t="s">
        <v>1858</v>
      </c>
      <c r="I380" s="493" t="s">
        <v>1859</v>
      </c>
      <c r="J380" s="903" t="str">
        <f>IF(G380="","",(CONCATENATE("Posibilidad de afectación ",G380," ",H380," ",I380," ",I381," ",I382," ",I383," ",I384)))</f>
        <v xml:space="preserve">Posibilidad de afectación reputacional y económica por contratar con personas naturales y/o jurídicas reportadas en listas restrictivas, debido a la falta de consulta en el aplicativo KONFIRMA, que permita identificar las posibles coincidencias con los reportes generados por el aplicativo.    </v>
      </c>
      <c r="K380" s="906" t="s">
        <v>802</v>
      </c>
      <c r="L380" s="907" t="s">
        <v>770</v>
      </c>
      <c r="M380" s="228"/>
      <c r="N380" s="910" t="s">
        <v>614</v>
      </c>
      <c r="O380" s="913">
        <f>IF(ISERROR(VLOOKUP($N380,Listas!$E$20:$F$24,2,FALSE)),"",(VLOOKUP($N380,Listas!$E$20:$F$24,2,FALSE)))</f>
        <v>1</v>
      </c>
      <c r="P380" s="914" t="str">
        <f>IF(ISERROR(VLOOKUP($O380,Listas!$E$3:$F$7,2,FALSE)),"",(VLOOKUP($O380,Listas!$E$3:$F$7,2,FALSE)))</f>
        <v xml:space="preserve">MUY ALTA </v>
      </c>
      <c r="Q380" s="915" t="s">
        <v>568</v>
      </c>
      <c r="R380" s="914">
        <f>IF(ISERROR(VLOOKUP($Q380,Listas!$E$28:$F$35,2,FALSE)),"",(VLOOKUP($Q380,Listas!$E$28:$F$35,2,FALSE)))</f>
        <v>1</v>
      </c>
      <c r="S380" s="916" t="str">
        <f t="shared" ref="S380" si="1906">IF(O380="","",(CONCATENATE("R.INHERENTE
",(IF(AND($O380=0.2,$R380=0.2),1,(IF(AND($O380=0.2,$R380=0.4),6,(IF(AND($O380=0.2,$R380=0.6),11,(IF(AND($O380=0.2,$R380=0.8),16,(IF(AND($O380=0.2,$R380=1),21,(IF(AND($O380=0.4,$R380=0.2),2,(IF(AND($O380=0.4,$R380=0.4),7,(IF(AND($O380=0.4,$R380=0.6),12,(IF(AND($O380=0.4,$R380=0.8),17,(IF(AND($O380=0.4,$R380=1),22,(IF(AND($O380=0.6,$R380=0.2),3,(IF(AND($O380=0.6,$R380=0.4),8,(IF(AND($O380=0.6,$R380=0.6),13,(IF(AND($O380=0.6,$R380=0.8),18,(IF(AND($O380=0.6,$R380=1),23,(IF(AND($O380=0.8,$R380=0.2),4,(IF(AND($O380=0.8,$R380=0.4),9,(IF(AND($O380=0.8,$R380=0.6),14,(IF(AND($O380=0.8,$R380=0.8),19,(IF(AND($O380=0.8,$R380=1),24,(IF(AND($O380=1,$R380=0.2),5,(IF(AND($O380=1,$R380=0.4),10,(IF(AND($O380=1,$R380=0.6),15,(IF(AND($O380=1,$R380=0.8),20,(IF(AND($O380=1,$R380=1),25,"")))))))))))))))))))))))))))))))))))))))))))))))))))))</f>
        <v>R.INHERENTE
25</v>
      </c>
      <c r="T380" s="228">
        <f>+VLOOKUP($S380,Listas!$D$112:$E$136,2,FALSE)</f>
        <v>25</v>
      </c>
      <c r="U380" s="456" t="s">
        <v>1860</v>
      </c>
      <c r="V380" s="437" t="s">
        <v>702</v>
      </c>
      <c r="W380" s="437"/>
      <c r="X380" s="859">
        <v>25</v>
      </c>
      <c r="Y380" s="860"/>
      <c r="Z380" s="859"/>
      <c r="AA380" s="860"/>
      <c r="AB380" s="859"/>
      <c r="AC380" s="860"/>
      <c r="AD380" s="859"/>
      <c r="AE380" s="860"/>
      <c r="AF380" s="859">
        <v>15</v>
      </c>
      <c r="AG380" s="860"/>
      <c r="AH380" s="348">
        <f t="shared" ref="AH380:AH384" si="1907">X380+Z380+AB380+AD380+AF380</f>
        <v>40</v>
      </c>
      <c r="AI380" s="326">
        <v>0.6</v>
      </c>
      <c r="AJ380" s="327"/>
      <c r="AK380" s="861" t="s">
        <v>189</v>
      </c>
      <c r="AL380" s="862"/>
      <c r="AM380" s="863" t="s">
        <v>563</v>
      </c>
      <c r="AN380" s="864"/>
      <c r="AO380" s="861" t="s">
        <v>189</v>
      </c>
      <c r="AP380" s="862"/>
      <c r="AQ380" s="443" t="s">
        <v>1862</v>
      </c>
      <c r="AR380" s="431" t="s">
        <v>807</v>
      </c>
      <c r="AS380" s="487" t="s">
        <v>1864</v>
      </c>
      <c r="AT380" s="488" t="s">
        <v>1865</v>
      </c>
      <c r="AU380" s="489" t="s">
        <v>1852</v>
      </c>
      <c r="AV380" s="248">
        <f t="shared" ref="AV380" si="1908">+(IF(AND($AW380&gt;0,$AW380&lt;=0.2),0.2,(IF(AND($AW380&gt;0.2,$AW380&lt;=0.4),0.4,(IF(AND($AW380&gt;0.4,$AW380&lt;=0.6),0.6,(IF(AND($AW380&gt;0.6,$AW380&lt;=0.8),0.8,(IF($AW380&gt;0.8,1,""))))))))))</f>
        <v>0.4</v>
      </c>
      <c r="AW380" s="865">
        <f t="shared" ref="AW380" si="1909">+MIN(AI380:AI384)</f>
        <v>0.36</v>
      </c>
      <c r="AX380" s="868" t="str">
        <f t="shared" ref="AX380" si="1910">+(IF($AV380=0.2,"MUY BAJA",(IF($AV380=0.4,"BAJA",(IF($AV380=0.6,"MEDIA",(IF($AV380=0.8,"ALTA",(IF($AV380=1,"MUY ALTA",""))))))))))</f>
        <v>BAJA</v>
      </c>
      <c r="AY380" s="871">
        <f t="shared" ref="AY380" si="1911">+MIN(AJ380:AJ384)</f>
        <v>1</v>
      </c>
      <c r="AZ380" s="868" t="str">
        <f t="shared" ref="AZ380" si="1912">+(IF($BC380=0.2,"MUY BAJA",(IF($BC380=0.4,"BAJA",(IF($BC380=0.6,"MEDIA",(IF($BC380=0.8,"ALTA",(IF($BC380=1,"MUY ALTA",""))))))))))</f>
        <v>MUY ALTA</v>
      </c>
      <c r="BA380" s="874" t="str">
        <f t="shared" ref="BA380" si="1913">IF($AV380="","",(CONCATENATE("R.RESIDUAL
",(IF(AND($AV380=0.2,$BC380=0.2),1,(IF(AND($AV380=0.2,$BC380=0.4),6,(IF(AND($AV380=0.2,$BC380=0.6),11,(IF(AND($AV380=0.2,$BC380=0.8),16,(IF(AND($AV380=0.2,$BC380=1),21,(IF(AND($AV380=0.4,$BC380=0.2),2,(IF(AND($AV380=0.4,$BC380=0.4),7,(IF(AND($AV380=0.4,$BC380=0.6),12,(IF(AND($AV380=0.4,$BC380=0.8),17,(IF(AND($AV380=0.4,$BC380=1),22,(IF(AND($AV380=0.6,$BC380=0.2),3,(IF(AND($AV380=0.6,$BC380=0.4),8,(IF(AND($AV380=0.6,$BC380=0.6),13,(IF(AND($AV380=0.6,$BC380=0.8),18,(IF(AND($AV380=0.6,$BC380=1),23,(IF(AND($AV380=0.8,$BC380=0.2),4,(IF(AND($AV380=0.8,$BC380=0.4),9,(IF(AND($AV380=0.8,$BC380=0.6),14,(IF(AND($AV380=0.8,$BC380=0.8),19,(IF(AND($AV380=0.8,$BC380=1),24,(IF(AND($AV380=1,$BC380=0.2),5,(IF(AND($AV380=1,$BC380=0.4),10,(IF(AND($AV380=1,$BC380=0.6),15,(IF(AND($AV380=1,$BC380=0.8),20,(IF(AND($AV380=1,$BC380=1),25,"")))))))))))))))))))))))))))))))))))))))))))))))))))))</f>
        <v>R.RESIDUAL
22</v>
      </c>
      <c r="BB380" s="877" t="s">
        <v>703</v>
      </c>
      <c r="BC380" s="248">
        <f t="shared" ref="BC380" si="1914">+(IF(AND($AY380&gt;0,$AY380&lt;=0.2),0.2,(IF(AND($AY380&gt;0.2,$AY380&lt;=0.4),0.4,(IF(AND($AY380&gt;0.4,$AY380&lt;=0.6),0.6,(IF(AND($AY380&gt;0.6,$AY380&lt;=0.8),0.8,(IF($AY380&gt;0.8,1,""))))))))))</f>
        <v>1</v>
      </c>
      <c r="BD380" s="230">
        <f>+VLOOKUP($BA380,Listas!$F$112:$G$136,2,FALSE)</f>
        <v>22</v>
      </c>
      <c r="BE380" s="317">
        <v>1</v>
      </c>
      <c r="BF380" s="231" t="str">
        <f t="shared" ref="BF380" si="1915">IF(ISERROR(IF(S380="R.INHERENTE
5","R. INHERENTE",(IF(BA380="R.RESIDUAL
5","R. RESIDUAL"," ")))),"",(IF(S380="R.INHERENTE
5","R. INHERENTE",(IF(BA380="R.RESIDUAL
5","R. RESIDUAL"," ")))))</f>
        <v xml:space="preserve"> </v>
      </c>
      <c r="BG380" s="232" t="str">
        <f t="shared" ref="BG380" si="1916">IF(ISERROR(IF(S380="R.INHERENTE
10","R. INHERENTE",(IF(BA380="R.RESIDUAL
10","R. RESIDUAL"," ")))),"",(IF(S380="R.INHERENTE
10","R. INHERENTE",(IF(BA380="R.RESIDUAL
10","R. RESIDUAL"," ")))))</f>
        <v xml:space="preserve"> </v>
      </c>
      <c r="BH380" s="232" t="str">
        <f t="shared" ref="BH380" si="1917">IF(ISERROR(IF(S380="R.INHERENTE
15","R. INHERENTE",(IF(BA380="R.RESIDUAL
15","R. RESIDUAL"," ")))),"",(IF(S380="R.INHERENTE
15","R. INHERENTE",(IF(BA380="R.RESIDUAL
15","R. RESIDUAL"," ")))))</f>
        <v xml:space="preserve"> </v>
      </c>
      <c r="BI380" s="232" t="str">
        <f t="shared" ref="BI380" si="1918">IF(ISERROR(IF(S380="R.INHERENTE
20","R. INHERENTE",(IF(BA380="R.RESIDUAL
20","R. RESIDUAL"," ")))),"",(IF(S380="R.INHERENTE
20","R. INHERENTE",(IF(BA380="R.RESIDUAL
20","R. RESIDUAL"," ")))))</f>
        <v xml:space="preserve"> </v>
      </c>
      <c r="BJ380" s="233" t="str">
        <f t="shared" ref="BJ380" si="1919">IF(ISERROR(IF(S380="R.INHERENTE
25","R. INHERENTE",(IF(BA380="R.RESIDUAL
25","R. RESIDUAL"," ")))),"",(IF(S380="R.INHERENTE
25","R. INHERENTE",(IF(BA380="R.RESIDUAL
25","R. RESIDUAL"," ")))))</f>
        <v>R. INHERENTE</v>
      </c>
      <c r="BK380" s="234"/>
      <c r="BL380" s="847" t="s">
        <v>1867</v>
      </c>
      <c r="BM380" s="850" t="s">
        <v>1855</v>
      </c>
      <c r="BN380" s="881">
        <v>45046</v>
      </c>
      <c r="BO380" s="881">
        <v>45290</v>
      </c>
      <c r="BP380" s="884" t="s">
        <v>1174</v>
      </c>
      <c r="BQ380" s="844" t="s">
        <v>648</v>
      </c>
      <c r="BR380" s="314"/>
      <c r="BS380" s="847" t="s">
        <v>1868</v>
      </c>
      <c r="BT380" s="850" t="s">
        <v>1857</v>
      </c>
      <c r="BU380" s="853" t="s">
        <v>1857</v>
      </c>
      <c r="BV380" s="229"/>
      <c r="BW380" s="1764" t="s">
        <v>2325</v>
      </c>
      <c r="BX380" s="1765" t="s">
        <v>2326</v>
      </c>
      <c r="BY380" s="1766" t="s">
        <v>2327</v>
      </c>
      <c r="BZ380" s="833"/>
      <c r="CA380" s="833" t="s">
        <v>189</v>
      </c>
      <c r="CB380" s="833" t="s">
        <v>189</v>
      </c>
      <c r="CC380" s="833" t="s">
        <v>189</v>
      </c>
      <c r="CD380" s="833"/>
      <c r="CE380" s="833" t="s">
        <v>189</v>
      </c>
      <c r="CF380" s="833" t="s">
        <v>189</v>
      </c>
      <c r="CG380" s="833" t="s">
        <v>189</v>
      </c>
      <c r="CH380" s="833"/>
      <c r="CI380" s="833" t="s">
        <v>39</v>
      </c>
      <c r="CJ380" s="833" t="s">
        <v>39</v>
      </c>
      <c r="CK380" s="833" t="s">
        <v>39</v>
      </c>
      <c r="CL380" s="833"/>
      <c r="CM380" s="833" t="s">
        <v>189</v>
      </c>
      <c r="CN380" s="833" t="s">
        <v>189</v>
      </c>
      <c r="CO380" s="833" t="s">
        <v>189</v>
      </c>
      <c r="CP380" s="833"/>
      <c r="CQ380" s="1773" t="s">
        <v>2328</v>
      </c>
      <c r="CR380" s="249"/>
      <c r="CS380" s="1764" t="s">
        <v>2325</v>
      </c>
      <c r="CT380" s="1765" t="s">
        <v>2326</v>
      </c>
      <c r="CU380" s="1766" t="s">
        <v>2327</v>
      </c>
      <c r="CV380" s="1780"/>
      <c r="CW380" s="1781" t="s">
        <v>39</v>
      </c>
      <c r="CX380" s="1782"/>
      <c r="CY380" s="1781"/>
      <c r="CZ380" s="1782"/>
      <c r="DA380" s="1780" t="s">
        <v>189</v>
      </c>
      <c r="DB380" s="1780" t="s">
        <v>189</v>
      </c>
      <c r="DC380" s="1780" t="s">
        <v>189</v>
      </c>
      <c r="DD380" s="1780"/>
      <c r="DE380" s="1780" t="s">
        <v>189</v>
      </c>
      <c r="DF380" s="1780" t="s">
        <v>189</v>
      </c>
      <c r="DG380" s="1780" t="s">
        <v>189</v>
      </c>
      <c r="DH380" s="1780"/>
      <c r="DI380" s="1780" t="s">
        <v>39</v>
      </c>
      <c r="DJ380" s="1780" t="s">
        <v>39</v>
      </c>
      <c r="DK380" s="1780" t="s">
        <v>39</v>
      </c>
      <c r="DL380" s="1780"/>
      <c r="DM380" s="1780" t="s">
        <v>189</v>
      </c>
      <c r="DN380" s="1780" t="s">
        <v>189</v>
      </c>
      <c r="DO380" s="1780" t="s">
        <v>189</v>
      </c>
      <c r="DP380" s="1780"/>
      <c r="DQ380" s="1773" t="s">
        <v>2334</v>
      </c>
      <c r="DR380" s="246"/>
      <c r="DS380" s="417"/>
      <c r="DT380" s="418"/>
      <c r="DU380" s="418"/>
      <c r="DV380" s="419"/>
    </row>
    <row r="381" spans="2:126" ht="48.75" customHeight="1" x14ac:dyDescent="0.25">
      <c r="B381" s="1293"/>
      <c r="C381" s="890"/>
      <c r="D381" s="893"/>
      <c r="E381" s="896"/>
      <c r="F381" s="896"/>
      <c r="G381" s="896"/>
      <c r="H381" s="901"/>
      <c r="I381" s="494"/>
      <c r="J381" s="904"/>
      <c r="K381" s="896"/>
      <c r="L381" s="908"/>
      <c r="M381" s="228"/>
      <c r="N381" s="911"/>
      <c r="O381" s="896"/>
      <c r="P381" s="896"/>
      <c r="Q381" s="896"/>
      <c r="R381" s="896"/>
      <c r="S381" s="908"/>
      <c r="T381" s="228"/>
      <c r="U381" s="457" t="s">
        <v>1861</v>
      </c>
      <c r="V381" s="439" t="s">
        <v>702</v>
      </c>
      <c r="W381" s="439"/>
      <c r="X381" s="825">
        <v>25</v>
      </c>
      <c r="Y381" s="826"/>
      <c r="Z381" s="825"/>
      <c r="AA381" s="826"/>
      <c r="AB381" s="825"/>
      <c r="AC381" s="826"/>
      <c r="AD381" s="825"/>
      <c r="AE381" s="826"/>
      <c r="AF381" s="825">
        <v>15</v>
      </c>
      <c r="AG381" s="826"/>
      <c r="AH381" s="330">
        <f t="shared" si="1907"/>
        <v>40</v>
      </c>
      <c r="AI381" s="322">
        <v>0.36</v>
      </c>
      <c r="AJ381" s="323"/>
      <c r="AK381" s="827" t="s">
        <v>189</v>
      </c>
      <c r="AL381" s="828"/>
      <c r="AM381" s="829" t="s">
        <v>563</v>
      </c>
      <c r="AN381" s="830"/>
      <c r="AO381" s="827" t="s">
        <v>189</v>
      </c>
      <c r="AP381" s="828"/>
      <c r="AQ381" s="444" t="s">
        <v>1863</v>
      </c>
      <c r="AR381" s="432" t="s">
        <v>807</v>
      </c>
      <c r="AS381" s="490" t="s">
        <v>1864</v>
      </c>
      <c r="AT381" s="491" t="s">
        <v>1866</v>
      </c>
      <c r="AU381" s="492" t="s">
        <v>1852</v>
      </c>
      <c r="AV381" s="230"/>
      <c r="AW381" s="866"/>
      <c r="AX381" s="869"/>
      <c r="AY381" s="872"/>
      <c r="AZ381" s="869"/>
      <c r="BA381" s="875"/>
      <c r="BB381" s="878"/>
      <c r="BD381" s="235"/>
      <c r="BE381" s="317">
        <v>0.8</v>
      </c>
      <c r="BF381" s="236" t="str">
        <f t="shared" ref="BF381" si="1920">IF(ISERROR(IF(S380="R.INHERENTE
4","R. INHERENTE",(IF(BA380="R.RESIDUAL
4","R. RESIDUAL"," ")))),"",(IF(S380="R.INHERENTE
4","R. INHERENTE",(IF(BA380="R.RESIDUAL
4","R. RESIDUAL"," ")))))</f>
        <v xml:space="preserve"> </v>
      </c>
      <c r="BG381" s="237" t="str">
        <f t="shared" ref="BG381" si="1921">IF(ISERROR(IF(S380="R.INHERENTE
9","R. INHERENTE",(IF(BA380="R.RESIDUAL
9","R. RESIDUAL"," ")))),"",(IF(S380="R.INHERENTE
9","R. INHERENTE",(IF(BA380="R.RESIDUAL
9","R. RESIDUAL"," ")))))</f>
        <v xml:space="preserve"> </v>
      </c>
      <c r="BH381" s="238" t="str">
        <f t="shared" ref="BH381" si="1922">IF(ISERROR(IF(S380="R.INHERENTE
14","R. INHERENTE",(IF(BA380="R.RESIDUAL
14","R. RESIDUAL"," ")))),"",(IF(S380="R.INHERENTE
14","R. INHERENTE",(IF(BA380="R.RESIDUAL
14","R. RESIDUAL"," ")))))</f>
        <v xml:space="preserve"> </v>
      </c>
      <c r="BI381" s="238" t="str">
        <f t="shared" ref="BI381" si="1923">IF(ISERROR(IF(S380="R.INHERENTE
19","R. INHERENTE",(IF(BA380="R.RESIDUAL
19","R. RESIDUAL"," ")))),"",(IF(S380="R.INHERENTE
19","R. INHERENTE",(IF(BA380="R.RESIDUAL
19","R. RESIDUAL"," ")))))</f>
        <v xml:space="preserve"> </v>
      </c>
      <c r="BJ381" s="239" t="str">
        <f t="shared" ref="BJ381" si="1924">IF(ISERROR(IF(S380="R.INHERENTE
24","R. INHERENTE",(IF(BA380="R.RESIDUAL
24","R. RESIDUAL"," ")))),"",(IF(S380="R.INHERENTE
24","R. INHERENTE",(IF(BA380="R.RESIDUAL
24","R. RESIDUAL"," ")))))</f>
        <v xml:space="preserve"> </v>
      </c>
      <c r="BK381" s="234"/>
      <c r="BL381" s="848"/>
      <c r="BM381" s="882"/>
      <c r="BN381" s="882"/>
      <c r="BO381" s="882"/>
      <c r="BP381" s="851"/>
      <c r="BQ381" s="845"/>
      <c r="BR381" s="314"/>
      <c r="BS381" s="848"/>
      <c r="BT381" s="851"/>
      <c r="BU381" s="854"/>
      <c r="BV381" s="229"/>
      <c r="BW381" s="1767"/>
      <c r="BX381" s="1768"/>
      <c r="BY381" s="1769"/>
      <c r="BZ381" s="820"/>
      <c r="CA381" s="820"/>
      <c r="CB381" s="820"/>
      <c r="CC381" s="820"/>
      <c r="CD381" s="820"/>
      <c r="CE381" s="820"/>
      <c r="CF381" s="820"/>
      <c r="CG381" s="820"/>
      <c r="CH381" s="820"/>
      <c r="CI381" s="820"/>
      <c r="CJ381" s="820"/>
      <c r="CK381" s="820"/>
      <c r="CL381" s="820"/>
      <c r="CM381" s="820"/>
      <c r="CN381" s="820"/>
      <c r="CO381" s="820"/>
      <c r="CP381" s="820"/>
      <c r="CQ381" s="1774"/>
      <c r="CR381" s="249"/>
      <c r="CS381" s="1767"/>
      <c r="CT381" s="1768"/>
      <c r="CU381" s="1769"/>
      <c r="CV381" s="1010"/>
      <c r="CW381" s="960"/>
      <c r="CX381" s="959"/>
      <c r="CY381" s="960"/>
      <c r="CZ381" s="959"/>
      <c r="DA381" s="1010"/>
      <c r="DB381" s="1010"/>
      <c r="DC381" s="1010"/>
      <c r="DD381" s="1010"/>
      <c r="DE381" s="1010"/>
      <c r="DF381" s="1010"/>
      <c r="DG381" s="1010"/>
      <c r="DH381" s="1010"/>
      <c r="DI381" s="1010"/>
      <c r="DJ381" s="1010"/>
      <c r="DK381" s="1010"/>
      <c r="DL381" s="1010"/>
      <c r="DM381" s="1010"/>
      <c r="DN381" s="1010"/>
      <c r="DO381" s="1010"/>
      <c r="DP381" s="1010"/>
      <c r="DQ381" s="1774"/>
      <c r="DR381" s="246"/>
      <c r="DS381" s="420"/>
      <c r="DT381" s="421"/>
      <c r="DU381" s="421"/>
      <c r="DV381" s="422"/>
    </row>
    <row r="382" spans="2:126" ht="48.75" customHeight="1" x14ac:dyDescent="0.25">
      <c r="B382" s="1293"/>
      <c r="C382" s="890"/>
      <c r="D382" s="893"/>
      <c r="E382" s="896"/>
      <c r="F382" s="896"/>
      <c r="G382" s="896"/>
      <c r="H382" s="901"/>
      <c r="I382" s="494"/>
      <c r="J382" s="904"/>
      <c r="K382" s="896"/>
      <c r="L382" s="908"/>
      <c r="M382" s="228"/>
      <c r="N382" s="911"/>
      <c r="O382" s="896"/>
      <c r="P382" s="896"/>
      <c r="Q382" s="896"/>
      <c r="R382" s="896"/>
      <c r="S382" s="908"/>
      <c r="T382" s="228"/>
      <c r="U382" s="438"/>
      <c r="V382" s="439"/>
      <c r="W382" s="439"/>
      <c r="X382" s="825"/>
      <c r="Y382" s="826"/>
      <c r="Z382" s="825"/>
      <c r="AA382" s="826"/>
      <c r="AB382" s="825"/>
      <c r="AC382" s="826"/>
      <c r="AD382" s="825"/>
      <c r="AE382" s="826"/>
      <c r="AF382" s="825"/>
      <c r="AG382" s="826"/>
      <c r="AH382" s="330">
        <f t="shared" si="1907"/>
        <v>0</v>
      </c>
      <c r="AI382" s="322"/>
      <c r="AJ382" s="323">
        <v>1</v>
      </c>
      <c r="AK382" s="827"/>
      <c r="AL382" s="828"/>
      <c r="AM382" s="829"/>
      <c r="AN382" s="830"/>
      <c r="AO382" s="827"/>
      <c r="AP382" s="828"/>
      <c r="AQ382" s="444"/>
      <c r="AR382" s="432"/>
      <c r="AS382" s="450"/>
      <c r="AT382" s="451"/>
      <c r="AU382" s="452"/>
      <c r="AV382" s="230"/>
      <c r="AW382" s="866"/>
      <c r="AX382" s="869"/>
      <c r="AY382" s="872"/>
      <c r="AZ382" s="869"/>
      <c r="BA382" s="875"/>
      <c r="BB382" s="878"/>
      <c r="BD382" s="235"/>
      <c r="BE382" s="317">
        <v>0.60000000000000009</v>
      </c>
      <c r="BF382" s="236" t="str">
        <f t="shared" ref="BF382" si="1925">IF(ISERROR(IF(S380="R.INHERENTE
3","R. INHERENTE",(IF(BA380="R.RESIDUAL
3","R. RESIDUAL"," ")))),"",(IF(S380="R.INHERENTE
3","R. INHERENTE",(IF(BA380="R.RESIDUAL
3","R. RESIDUAL"," ")))))</f>
        <v xml:space="preserve"> </v>
      </c>
      <c r="BG382" s="237" t="str">
        <f t="shared" ref="BG382" si="1926">IF(ISERROR(IF(S380="R.INHERENTE
8","R. INHERENTE",(IF(BA380="R.RESIDUAL
8","R. RESIDUAL"," ")))),"",(IF(S380="R.INHERENTE
8","R. INHERENTE",(IF(BA380="R.RESIDUAL
8","R. RESIDUAL"," ")))))</f>
        <v xml:space="preserve"> </v>
      </c>
      <c r="BH382" s="237" t="str">
        <f t="shared" ref="BH382" si="1927">IF(ISERROR(IF(S380="R.INHERENTE
13","R. INHERENTE",(IF(BA380="R.RESIDUAL
13","R. RESIDUAL"," ")))),"",(IF(S380="R.INHERENTE
13","R. INHERENTE",(IF(BA380="R.RESIDUAL
13","R. RESIDUAL"," ")))))</f>
        <v xml:space="preserve"> </v>
      </c>
      <c r="BI382" s="238" t="str">
        <f t="shared" ref="BI382" si="1928">IF(ISERROR(IF(S380="R.INHERENTE
18","R. INHERENTE",(IF(BA380="R.RESIDUAL
18","R. RESIDUAL"," ")))),"",(IF(S380="R.INHERENTE
18","R. INHERENTE",(IF(BA380="R.RESIDUAL
18","R. RESIDUAL"," ")))))</f>
        <v xml:space="preserve"> </v>
      </c>
      <c r="BJ382" s="239" t="str">
        <f t="shared" ref="BJ382" si="1929">IF(ISERROR(IF(S380="R.INHERENTE
23","R. INHERENTE",(IF(BA380="R.RESIDUAL
23","R. RESIDUAL"," ")))),"",(IF(S380="R.INHERENTE
23","R. INHERENTE",(IF(BA380="R.RESIDUAL
23","R. RESIDUAL"," ")))))</f>
        <v xml:space="preserve"> </v>
      </c>
      <c r="BK382" s="234"/>
      <c r="BL382" s="848"/>
      <c r="BM382" s="882"/>
      <c r="BN382" s="882"/>
      <c r="BO382" s="882"/>
      <c r="BP382" s="851"/>
      <c r="BQ382" s="845"/>
      <c r="BR382" s="314"/>
      <c r="BS382" s="848"/>
      <c r="BT382" s="851"/>
      <c r="BU382" s="854"/>
      <c r="BV382" s="229"/>
      <c r="BW382" s="1767"/>
      <c r="BX382" s="1768"/>
      <c r="BY382" s="1769"/>
      <c r="BZ382" s="820"/>
      <c r="CA382" s="820"/>
      <c r="CB382" s="820"/>
      <c r="CC382" s="820"/>
      <c r="CD382" s="820"/>
      <c r="CE382" s="820"/>
      <c r="CF382" s="820"/>
      <c r="CG382" s="820"/>
      <c r="CH382" s="820"/>
      <c r="CI382" s="820"/>
      <c r="CJ382" s="820"/>
      <c r="CK382" s="820"/>
      <c r="CL382" s="820"/>
      <c r="CM382" s="820"/>
      <c r="CN382" s="820"/>
      <c r="CO382" s="820"/>
      <c r="CP382" s="820"/>
      <c r="CQ382" s="1774"/>
      <c r="CR382" s="249"/>
      <c r="CS382" s="1767"/>
      <c r="CT382" s="1768"/>
      <c r="CU382" s="1769"/>
      <c r="CV382" s="1010"/>
      <c r="CW382" s="960"/>
      <c r="CX382" s="959"/>
      <c r="CY382" s="960"/>
      <c r="CZ382" s="959"/>
      <c r="DA382" s="1010"/>
      <c r="DB382" s="1010"/>
      <c r="DC382" s="1010"/>
      <c r="DD382" s="1010"/>
      <c r="DE382" s="1010"/>
      <c r="DF382" s="1010"/>
      <c r="DG382" s="1010"/>
      <c r="DH382" s="1010"/>
      <c r="DI382" s="1010"/>
      <c r="DJ382" s="1010"/>
      <c r="DK382" s="1010"/>
      <c r="DL382" s="1010"/>
      <c r="DM382" s="1010"/>
      <c r="DN382" s="1010"/>
      <c r="DO382" s="1010"/>
      <c r="DP382" s="1010"/>
      <c r="DQ382" s="1774"/>
      <c r="DR382" s="246"/>
      <c r="DS382" s="420"/>
      <c r="DT382" s="421"/>
      <c r="DU382" s="421"/>
      <c r="DV382" s="422"/>
    </row>
    <row r="383" spans="2:126" ht="48.75" customHeight="1" x14ac:dyDescent="0.25">
      <c r="B383" s="1293"/>
      <c r="C383" s="890"/>
      <c r="D383" s="893"/>
      <c r="E383" s="896"/>
      <c r="F383" s="896"/>
      <c r="G383" s="896"/>
      <c r="H383" s="901"/>
      <c r="I383" s="494"/>
      <c r="J383" s="904"/>
      <c r="K383" s="896"/>
      <c r="L383" s="908"/>
      <c r="M383" s="228"/>
      <c r="N383" s="911"/>
      <c r="O383" s="896"/>
      <c r="P383" s="896"/>
      <c r="Q383" s="896"/>
      <c r="R383" s="896"/>
      <c r="S383" s="908"/>
      <c r="T383" s="228"/>
      <c r="U383" s="440"/>
      <c r="V383" s="439"/>
      <c r="W383" s="439"/>
      <c r="X383" s="825"/>
      <c r="Y383" s="826"/>
      <c r="Z383" s="825"/>
      <c r="AA383" s="826"/>
      <c r="AB383" s="825"/>
      <c r="AC383" s="826"/>
      <c r="AD383" s="825"/>
      <c r="AE383" s="826"/>
      <c r="AF383" s="825"/>
      <c r="AG383" s="826"/>
      <c r="AH383" s="330">
        <f t="shared" si="1907"/>
        <v>0</v>
      </c>
      <c r="AI383" s="322"/>
      <c r="AJ383" s="323"/>
      <c r="AK383" s="827"/>
      <c r="AL383" s="828"/>
      <c r="AM383" s="829"/>
      <c r="AN383" s="830"/>
      <c r="AO383" s="827"/>
      <c r="AP383" s="828"/>
      <c r="AQ383" s="444"/>
      <c r="AR383" s="432"/>
      <c r="AS383" s="450"/>
      <c r="AT383" s="451"/>
      <c r="AU383" s="452"/>
      <c r="AV383" s="230"/>
      <c r="AW383" s="866"/>
      <c r="AX383" s="869"/>
      <c r="AY383" s="872"/>
      <c r="AZ383" s="869"/>
      <c r="BA383" s="875"/>
      <c r="BB383" s="878"/>
      <c r="BD383" s="235"/>
      <c r="BE383" s="317">
        <v>0.4</v>
      </c>
      <c r="BF383" s="240" t="str">
        <f t="shared" ref="BF383" si="1930">IF(ISERROR(IF(S380="R.INHERENTE
2","R. INHERENTE",(IF(BA380="R.RESIDUAL
2","R. RESIDUAL"," ")))),"",(IF(S380="R.INHERENTE
2","R. INHERENTE",(IF(BA380="R.RESIDUAL
2","R. RESIDUAL"," ")))))</f>
        <v xml:space="preserve"> </v>
      </c>
      <c r="BG383" s="237" t="str">
        <f t="shared" ref="BG383" si="1931">IF(ISERROR(IF(S380="R.INHERENTE
7","R. INHERENTE",(IF(BA380="R.RESIDUAL
7","R. RESIDUAL"," ")))),"",(IF(S380="R.INHERENTE
7","R. INHERENTE",(IF(BA380="R.RESIDUAL
7","R. RESIDUAL"," ")))))</f>
        <v xml:space="preserve"> </v>
      </c>
      <c r="BH383" s="237" t="str">
        <f t="shared" ref="BH383" si="1932">IF(ISERROR(IF(S380="R.INHERENTE
12","R. INHERENTE",(IF(BA380="R.RESIDUAL
12","R. RESIDUAL"," ")))),"",(IF(S380="R.INHERENTE
12","R. INHERENTE",(IF(BA380="R.RESIDUAL
12","R. RESIDUAL"," ")))))</f>
        <v xml:space="preserve"> </v>
      </c>
      <c r="BI383" s="238" t="str">
        <f t="shared" ref="BI383" si="1933">IF(ISERROR(IF(S380="R.INHERENTE
17","R. INHERENTE",(IF(BA380="R.RESIDUAL
17","R. RESIDUAL"," ")))),"",(IF(S380="R.INHERENTE
17","R. INHERENTE",(IF(BA380="R.RESIDUAL
17","R. RESIDUAL"," ")))))</f>
        <v xml:space="preserve"> </v>
      </c>
      <c r="BJ383" s="239" t="str">
        <f t="shared" ref="BJ383" si="1934">IF(ISERROR(IF(S380="R.INHERENTE
22","R. INHERENTE",(IF(BA380="R.RESIDUAL
22","R. RESIDUAL"," ")))),"",(IF(S380="R.INHERENTE
22","R. INHERENTE",(IF(BA380="R.RESIDUAL
22","R. RESIDUAL"," ")))))</f>
        <v>R. RESIDUAL</v>
      </c>
      <c r="BK383" s="234"/>
      <c r="BL383" s="848"/>
      <c r="BM383" s="882"/>
      <c r="BN383" s="882"/>
      <c r="BO383" s="882"/>
      <c r="BP383" s="851"/>
      <c r="BQ383" s="845"/>
      <c r="BR383" s="314"/>
      <c r="BS383" s="848"/>
      <c r="BT383" s="851"/>
      <c r="BU383" s="854"/>
      <c r="BV383" s="229"/>
      <c r="BW383" s="1767"/>
      <c r="BX383" s="1768"/>
      <c r="BY383" s="1769"/>
      <c r="BZ383" s="820"/>
      <c r="CA383" s="820"/>
      <c r="CB383" s="820"/>
      <c r="CC383" s="820"/>
      <c r="CD383" s="820"/>
      <c r="CE383" s="820"/>
      <c r="CF383" s="820"/>
      <c r="CG383" s="820"/>
      <c r="CH383" s="820"/>
      <c r="CI383" s="820"/>
      <c r="CJ383" s="820"/>
      <c r="CK383" s="820"/>
      <c r="CL383" s="820"/>
      <c r="CM383" s="820"/>
      <c r="CN383" s="820"/>
      <c r="CO383" s="820"/>
      <c r="CP383" s="820"/>
      <c r="CQ383" s="1774"/>
      <c r="CR383" s="249"/>
      <c r="CS383" s="1767"/>
      <c r="CT383" s="1768"/>
      <c r="CU383" s="1769"/>
      <c r="CV383" s="1010"/>
      <c r="CW383" s="960"/>
      <c r="CX383" s="959"/>
      <c r="CY383" s="960"/>
      <c r="CZ383" s="959"/>
      <c r="DA383" s="1010"/>
      <c r="DB383" s="1010"/>
      <c r="DC383" s="1010"/>
      <c r="DD383" s="1010"/>
      <c r="DE383" s="1010"/>
      <c r="DF383" s="1010"/>
      <c r="DG383" s="1010"/>
      <c r="DH383" s="1010"/>
      <c r="DI383" s="1010"/>
      <c r="DJ383" s="1010"/>
      <c r="DK383" s="1010"/>
      <c r="DL383" s="1010"/>
      <c r="DM383" s="1010"/>
      <c r="DN383" s="1010"/>
      <c r="DO383" s="1010"/>
      <c r="DP383" s="1010"/>
      <c r="DQ383" s="1774"/>
      <c r="DR383" s="246"/>
      <c r="DS383" s="420"/>
      <c r="DT383" s="421"/>
      <c r="DU383" s="421"/>
      <c r="DV383" s="422"/>
    </row>
    <row r="384" spans="2:126" ht="48.75" customHeight="1" thickBot="1" x14ac:dyDescent="0.3">
      <c r="B384" s="1294"/>
      <c r="C384" s="891"/>
      <c r="D384" s="894"/>
      <c r="E384" s="897"/>
      <c r="F384" s="897"/>
      <c r="G384" s="897"/>
      <c r="H384" s="902"/>
      <c r="I384" s="495"/>
      <c r="J384" s="905"/>
      <c r="K384" s="897"/>
      <c r="L384" s="909"/>
      <c r="M384" s="228"/>
      <c r="N384" s="912"/>
      <c r="O384" s="897"/>
      <c r="P384" s="897"/>
      <c r="Q384" s="897"/>
      <c r="R384" s="897"/>
      <c r="S384" s="909"/>
      <c r="T384" s="228"/>
      <c r="U384" s="441"/>
      <c r="V384" s="442"/>
      <c r="W384" s="442"/>
      <c r="X384" s="831"/>
      <c r="Y384" s="832"/>
      <c r="Z384" s="831"/>
      <c r="AA384" s="832"/>
      <c r="AB384" s="831"/>
      <c r="AC384" s="832"/>
      <c r="AD384" s="831"/>
      <c r="AE384" s="832"/>
      <c r="AF384" s="831"/>
      <c r="AG384" s="832"/>
      <c r="AH384" s="331">
        <f t="shared" si="1907"/>
        <v>0</v>
      </c>
      <c r="AI384" s="324"/>
      <c r="AJ384" s="325"/>
      <c r="AK384" s="885"/>
      <c r="AL384" s="886"/>
      <c r="AM384" s="887"/>
      <c r="AN384" s="888"/>
      <c r="AO384" s="885"/>
      <c r="AP384" s="886"/>
      <c r="AQ384" s="445"/>
      <c r="AR384" s="474"/>
      <c r="AS384" s="453"/>
      <c r="AT384" s="454"/>
      <c r="AU384" s="455"/>
      <c r="AV384" s="230"/>
      <c r="AW384" s="867"/>
      <c r="AX384" s="870"/>
      <c r="AY384" s="873"/>
      <c r="AZ384" s="870"/>
      <c r="BA384" s="876"/>
      <c r="BB384" s="879"/>
      <c r="BD384" s="235"/>
      <c r="BE384" s="318">
        <v>0.2</v>
      </c>
      <c r="BF384" s="241" t="str">
        <f t="shared" ref="BF384" si="1935">IF(ISERROR(IF(S380="R.INHERENTE
1","R. INHERENTE",(IF(BA380="R.RESIDUAL
1","R. RESIDUAL"," ")))),"",(IF(S380="R.INHERENTE
1","R. INHERENTE",(IF(BA380="R.RESIDUAL
1","R. RESIDUAL"," ")))))</f>
        <v xml:space="preserve"> </v>
      </c>
      <c r="BG384" s="242" t="str">
        <f t="shared" ref="BG384" si="1936">IF(ISERROR(IF(S380="R.INHERENTE
6","R. INHERENTE",(IF(BA380="R.RESIDUAL
6","R. RESIDUAL"," ")))),"",(IF(S380="R.INHERENTE
6","R. INHERENTE",(IF(BA380="R.RESIDUAL
6","R. RESIDUAL"," ")))))</f>
        <v xml:space="preserve"> </v>
      </c>
      <c r="BH384" s="243" t="str">
        <f t="shared" ref="BH384" si="1937">IF(ISERROR(IF(S380="R.INHERENTE
11","R. INHERENTE",(IF(BA380="R.RESIDUAL
11","R. RESIDUAL"," ")))),"",(IF(S380="R.INHERENTE
11","R. INHERENTE",(IF(BA380="R.RESIDUAL
11","R. RESIDUAL"," ")))))</f>
        <v xml:space="preserve"> </v>
      </c>
      <c r="BI384" s="244" t="str">
        <f t="shared" ref="BI384" si="1938">IF(ISERROR(IF(S380="R.INHERENTE
16","R. INHERENTE",(IF(BA380="R.RESIDUAL
16","R. RESIDUAL"," ")))),"",(IF(S380="R.INHERENTE
16","R. INHERENTE",(IF(BA380="R.RESIDUAL
16","R. RESIDUAL"," ")))))</f>
        <v xml:space="preserve"> </v>
      </c>
      <c r="BJ384" s="245" t="str">
        <f t="shared" ref="BJ384" si="1939">IF(ISERROR(IF(S380="R.INHERENTE
21","R. INHERENTE",(IF(BA380="R.RESIDUAL
21","R. RESIDUAL"," ")))),"",(IF(S380="R.INHERENTE
21","R. INHERENTE",(IF(BA380="R.RESIDUAL
21","R. RESIDUAL"," ")))))</f>
        <v xml:space="preserve"> </v>
      </c>
      <c r="BK384" s="234"/>
      <c r="BL384" s="849"/>
      <c r="BM384" s="883"/>
      <c r="BN384" s="883"/>
      <c r="BO384" s="883"/>
      <c r="BP384" s="852"/>
      <c r="BQ384" s="846"/>
      <c r="BR384" s="314"/>
      <c r="BS384" s="849"/>
      <c r="BT384" s="852"/>
      <c r="BU384" s="855"/>
      <c r="BV384" s="229"/>
      <c r="BW384" s="1770"/>
      <c r="BX384" s="1771"/>
      <c r="BY384" s="1772"/>
      <c r="BZ384" s="834"/>
      <c r="CA384" s="834"/>
      <c r="CB384" s="834"/>
      <c r="CC384" s="834"/>
      <c r="CD384" s="834"/>
      <c r="CE384" s="834"/>
      <c r="CF384" s="834"/>
      <c r="CG384" s="834"/>
      <c r="CH384" s="834"/>
      <c r="CI384" s="834"/>
      <c r="CJ384" s="834"/>
      <c r="CK384" s="834"/>
      <c r="CL384" s="834"/>
      <c r="CM384" s="834"/>
      <c r="CN384" s="834"/>
      <c r="CO384" s="834"/>
      <c r="CP384" s="834"/>
      <c r="CQ384" s="1775"/>
      <c r="CR384" s="249"/>
      <c r="CS384" s="1770"/>
      <c r="CT384" s="1771"/>
      <c r="CU384" s="1772"/>
      <c r="CV384" s="1783"/>
      <c r="CW384" s="1784"/>
      <c r="CX384" s="1785"/>
      <c r="CY384" s="1784"/>
      <c r="CZ384" s="1785"/>
      <c r="DA384" s="1783"/>
      <c r="DB384" s="1783"/>
      <c r="DC384" s="1783"/>
      <c r="DD384" s="1783"/>
      <c r="DE384" s="1783"/>
      <c r="DF384" s="1783"/>
      <c r="DG384" s="1783"/>
      <c r="DH384" s="1783"/>
      <c r="DI384" s="1783"/>
      <c r="DJ384" s="1783"/>
      <c r="DK384" s="1783"/>
      <c r="DL384" s="1783"/>
      <c r="DM384" s="1783"/>
      <c r="DN384" s="1783"/>
      <c r="DO384" s="1783"/>
      <c r="DP384" s="1783"/>
      <c r="DQ384" s="1775"/>
      <c r="DR384" s="246"/>
      <c r="DS384" s="423"/>
      <c r="DT384" s="424"/>
      <c r="DU384" s="424"/>
      <c r="DV384" s="425"/>
    </row>
    <row r="385" spans="2:126" ht="18" customHeight="1" thickBot="1" x14ac:dyDescent="0.3">
      <c r="BF385" s="328">
        <v>0.2</v>
      </c>
      <c r="BG385" s="329">
        <v>0.4</v>
      </c>
      <c r="BH385" s="329">
        <v>0.60000000000000009</v>
      </c>
      <c r="BI385" s="329">
        <v>0.8</v>
      </c>
      <c r="BJ385" s="329">
        <v>1</v>
      </c>
    </row>
    <row r="386" spans="2:126" ht="48.75" customHeight="1" x14ac:dyDescent="0.25">
      <c r="B386" s="1292" t="s">
        <v>1842</v>
      </c>
      <c r="C386" s="889">
        <v>66</v>
      </c>
      <c r="D386" s="892" t="s">
        <v>955</v>
      </c>
      <c r="E386" s="895" t="s">
        <v>975</v>
      </c>
      <c r="F386" s="898" t="s">
        <v>982</v>
      </c>
      <c r="G386" s="899" t="s">
        <v>1066</v>
      </c>
      <c r="H386" s="900" t="s">
        <v>1869</v>
      </c>
      <c r="I386" s="493" t="s">
        <v>1870</v>
      </c>
      <c r="J386" s="903" t="str">
        <f>IF(G386="","",(CONCATENATE("Posibilidad de afectación ",G386," ",H386," ",I386," ",I387," ",I388," ",I389," ",I390)))</f>
        <v xml:space="preserve">Posibilidad de afectación económica por la dificultad para reintegrar saldos comprometidos, no ejecutados en contratos finalizados, debido a la no adherencia al Manual  de Supervisión de contratos, por parte del supervisor asignado    </v>
      </c>
      <c r="K386" s="906" t="s">
        <v>802</v>
      </c>
      <c r="L386" s="907" t="s">
        <v>770</v>
      </c>
      <c r="M386" s="228"/>
      <c r="N386" s="910" t="s">
        <v>610</v>
      </c>
      <c r="O386" s="913">
        <f>IF(ISERROR(VLOOKUP($N386,Listas!$E$20:$F$24,2,FALSE)),"",(VLOOKUP($N386,Listas!$E$20:$F$24,2,FALSE)))</f>
        <v>0.8</v>
      </c>
      <c r="P386" s="914" t="str">
        <f>IF(ISERROR(VLOOKUP($O386,Listas!$E$3:$F$7,2,FALSE)),"",(VLOOKUP($O386,Listas!$E$3:$F$7,2,FALSE)))</f>
        <v>ALTA</v>
      </c>
      <c r="Q386" s="915" t="s">
        <v>572</v>
      </c>
      <c r="R386" s="914">
        <f>IF(ISERROR(VLOOKUP($Q386,Listas!$E$28:$F$35,2,FALSE)),"",(VLOOKUP($Q386,Listas!$E$28:$F$35,2,FALSE)))</f>
        <v>0.8</v>
      </c>
      <c r="S386" s="916" t="str">
        <f t="shared" ref="S386" si="1940">IF(O386="","",(CONCATENATE("R.INHERENTE
",(IF(AND($O386=0.2,$R386=0.2),1,(IF(AND($O386=0.2,$R386=0.4),6,(IF(AND($O386=0.2,$R386=0.6),11,(IF(AND($O386=0.2,$R386=0.8),16,(IF(AND($O386=0.2,$R386=1),21,(IF(AND($O386=0.4,$R386=0.2),2,(IF(AND($O386=0.4,$R386=0.4),7,(IF(AND($O386=0.4,$R386=0.6),12,(IF(AND($O386=0.4,$R386=0.8),17,(IF(AND($O386=0.4,$R386=1),22,(IF(AND($O386=0.6,$R386=0.2),3,(IF(AND($O386=0.6,$R386=0.4),8,(IF(AND($O386=0.6,$R386=0.6),13,(IF(AND($O386=0.6,$R386=0.8),18,(IF(AND($O386=0.6,$R386=1),23,(IF(AND($O386=0.8,$R386=0.2),4,(IF(AND($O386=0.8,$R386=0.4),9,(IF(AND($O386=0.8,$R386=0.6),14,(IF(AND($O386=0.8,$R386=0.8),19,(IF(AND($O386=0.8,$R386=1),24,(IF(AND($O386=1,$R386=0.2),5,(IF(AND($O386=1,$R386=0.4),10,(IF(AND($O386=1,$R386=0.6),15,(IF(AND($O386=1,$R386=0.8),20,(IF(AND($O386=1,$R386=1),25,"")))))))))))))))))))))))))))))))))))))))))))))))))))))</f>
        <v>R.INHERENTE
19</v>
      </c>
      <c r="T386" s="228">
        <f>+VLOOKUP($S386,Listas!$D$112:$E$136,2,FALSE)</f>
        <v>19</v>
      </c>
      <c r="U386" s="456" t="s">
        <v>1871</v>
      </c>
      <c r="V386" s="437" t="s">
        <v>702</v>
      </c>
      <c r="W386" s="437"/>
      <c r="X386" s="859">
        <v>25</v>
      </c>
      <c r="Y386" s="860"/>
      <c r="Z386" s="859"/>
      <c r="AA386" s="860"/>
      <c r="AB386" s="859"/>
      <c r="AC386" s="860"/>
      <c r="AD386" s="859"/>
      <c r="AE386" s="860"/>
      <c r="AF386" s="859">
        <v>15</v>
      </c>
      <c r="AG386" s="860"/>
      <c r="AH386" s="348">
        <f t="shared" ref="AH386:AH390" si="1941">X386+Z386+AB386+AD386+AF386</f>
        <v>40</v>
      </c>
      <c r="AI386" s="326">
        <v>0.48</v>
      </c>
      <c r="AJ386" s="327"/>
      <c r="AK386" s="861" t="s">
        <v>189</v>
      </c>
      <c r="AL386" s="862"/>
      <c r="AM386" s="863" t="s">
        <v>563</v>
      </c>
      <c r="AN386" s="864"/>
      <c r="AO386" s="861" t="s">
        <v>189</v>
      </c>
      <c r="AP386" s="862"/>
      <c r="AQ386" s="443" t="s">
        <v>1874</v>
      </c>
      <c r="AR386" s="431" t="s">
        <v>587</v>
      </c>
      <c r="AS386" s="487" t="s">
        <v>1876</v>
      </c>
      <c r="AT386" s="488" t="s">
        <v>1877</v>
      </c>
      <c r="AU386" s="489" t="s">
        <v>1852</v>
      </c>
      <c r="AV386" s="248">
        <f t="shared" ref="AV386" si="1942">+(IF(AND($AW386&gt;0,$AW386&lt;=0.2),0.2,(IF(AND($AW386&gt;0.2,$AW386&lt;=0.4),0.4,(IF(AND($AW386&gt;0.4,$AW386&lt;=0.6),0.6,(IF(AND($AW386&gt;0.6,$AW386&lt;=0.8),0.8,(IF($AW386&gt;0.8,1,""))))))))))</f>
        <v>0.2</v>
      </c>
      <c r="AW386" s="865">
        <f t="shared" ref="AW386" si="1943">+MIN(AI386:AI390)</f>
        <v>0.17299999999999999</v>
      </c>
      <c r="AX386" s="868" t="str">
        <f t="shared" ref="AX386" si="1944">+(IF($AV386=0.2,"MUY BAJA",(IF($AV386=0.4,"BAJA",(IF($AV386=0.6,"MEDIA",(IF($AV386=0.8,"ALTA",(IF($AV386=1,"MUY ALTA",""))))))))))</f>
        <v>MUY BAJA</v>
      </c>
      <c r="AY386" s="871">
        <f t="shared" ref="AY386" si="1945">+MIN(AJ386:AJ390)</f>
        <v>0.8</v>
      </c>
      <c r="AZ386" s="868" t="str">
        <f t="shared" ref="AZ386" si="1946">+(IF($BC386=0.2,"MUY BAJA",(IF($BC386=0.4,"BAJA",(IF($BC386=0.6,"MEDIA",(IF($BC386=0.8,"ALTA",(IF($BC386=1,"MUY ALTA",""))))))))))</f>
        <v>ALTA</v>
      </c>
      <c r="BA386" s="874" t="str">
        <f t="shared" ref="BA386" si="1947">IF($AV386="","",(CONCATENATE("R.RESIDUAL
",(IF(AND($AV386=0.2,$BC386=0.2),1,(IF(AND($AV386=0.2,$BC386=0.4),6,(IF(AND($AV386=0.2,$BC386=0.6),11,(IF(AND($AV386=0.2,$BC386=0.8),16,(IF(AND($AV386=0.2,$BC386=1),21,(IF(AND($AV386=0.4,$BC386=0.2),2,(IF(AND($AV386=0.4,$BC386=0.4),7,(IF(AND($AV386=0.4,$BC386=0.6),12,(IF(AND($AV386=0.4,$BC386=0.8),17,(IF(AND($AV386=0.4,$BC386=1),22,(IF(AND($AV386=0.6,$BC386=0.2),3,(IF(AND($AV386=0.6,$BC386=0.4),8,(IF(AND($AV386=0.6,$BC386=0.6),13,(IF(AND($AV386=0.6,$BC386=0.8),18,(IF(AND($AV386=0.6,$BC386=1),23,(IF(AND($AV386=0.8,$BC386=0.2),4,(IF(AND($AV386=0.8,$BC386=0.4),9,(IF(AND($AV386=0.8,$BC386=0.6),14,(IF(AND($AV386=0.8,$BC386=0.8),19,(IF(AND($AV386=0.8,$BC386=1),24,(IF(AND($AV386=1,$BC386=0.2),5,(IF(AND($AV386=1,$BC386=0.4),10,(IF(AND($AV386=1,$BC386=0.6),15,(IF(AND($AV386=1,$BC386=0.8),20,(IF(AND($AV386=1,$BC386=1),25,"")))))))))))))))))))))))))))))))))))))))))))))))))))))</f>
        <v>R.RESIDUAL
16</v>
      </c>
      <c r="BB386" s="877" t="s">
        <v>703</v>
      </c>
      <c r="BC386" s="248">
        <f t="shared" ref="BC386" si="1948">+(IF(AND($AY386&gt;0,$AY386&lt;=0.2),0.2,(IF(AND($AY386&gt;0.2,$AY386&lt;=0.4),0.4,(IF(AND($AY386&gt;0.4,$AY386&lt;=0.6),0.6,(IF(AND($AY386&gt;0.6,$AY386&lt;=0.8),0.8,(IF($AY386&gt;0.8,1,""))))))))))</f>
        <v>0.8</v>
      </c>
      <c r="BD386" s="230">
        <f>+VLOOKUP($BA386,Listas!$F$112:$G$136,2,FALSE)</f>
        <v>16</v>
      </c>
      <c r="BE386" s="317">
        <v>1</v>
      </c>
      <c r="BF386" s="231" t="str">
        <f t="shared" ref="BF386" si="1949">IF(ISERROR(IF(S386="R.INHERENTE
5","R. INHERENTE",(IF(BA386="R.RESIDUAL
5","R. RESIDUAL"," ")))),"",(IF(S386="R.INHERENTE
5","R. INHERENTE",(IF(BA386="R.RESIDUAL
5","R. RESIDUAL"," ")))))</f>
        <v xml:space="preserve"> </v>
      </c>
      <c r="BG386" s="232" t="str">
        <f t="shared" ref="BG386" si="1950">IF(ISERROR(IF(S386="R.INHERENTE
10","R. INHERENTE",(IF(BA386="R.RESIDUAL
10","R. RESIDUAL"," ")))),"",(IF(S386="R.INHERENTE
10","R. INHERENTE",(IF(BA386="R.RESIDUAL
10","R. RESIDUAL"," ")))))</f>
        <v xml:space="preserve"> </v>
      </c>
      <c r="BH386" s="232" t="str">
        <f t="shared" ref="BH386" si="1951">IF(ISERROR(IF(S386="R.INHERENTE
15","R. INHERENTE",(IF(BA386="R.RESIDUAL
15","R. RESIDUAL"," ")))),"",(IF(S386="R.INHERENTE
15","R. INHERENTE",(IF(BA386="R.RESIDUAL
15","R. RESIDUAL"," ")))))</f>
        <v xml:space="preserve"> </v>
      </c>
      <c r="BI386" s="232" t="str">
        <f t="shared" ref="BI386" si="1952">IF(ISERROR(IF(S386="R.INHERENTE
20","R. INHERENTE",(IF(BA386="R.RESIDUAL
20","R. RESIDUAL"," ")))),"",(IF(S386="R.INHERENTE
20","R. INHERENTE",(IF(BA386="R.RESIDUAL
20","R. RESIDUAL"," ")))))</f>
        <v xml:space="preserve"> </v>
      </c>
      <c r="BJ386" s="233" t="str">
        <f t="shared" ref="BJ386" si="1953">IF(ISERROR(IF(S386="R.INHERENTE
25","R. INHERENTE",(IF(BA386="R.RESIDUAL
25","R. RESIDUAL"," ")))),"",(IF(S386="R.INHERENTE
25","R. INHERENTE",(IF(BA386="R.RESIDUAL
25","R. RESIDUAL"," ")))))</f>
        <v xml:space="preserve"> </v>
      </c>
      <c r="BK386" s="234"/>
      <c r="BL386" s="847" t="s">
        <v>1881</v>
      </c>
      <c r="BM386" s="850" t="s">
        <v>1882</v>
      </c>
      <c r="BN386" s="881">
        <v>45046</v>
      </c>
      <c r="BO386" s="881">
        <v>45290</v>
      </c>
      <c r="BP386" s="884" t="s">
        <v>1174</v>
      </c>
      <c r="BQ386" s="844" t="s">
        <v>648</v>
      </c>
      <c r="BR386" s="314"/>
      <c r="BS386" s="847" t="s">
        <v>1883</v>
      </c>
      <c r="BT386" s="850" t="s">
        <v>1884</v>
      </c>
      <c r="BU386" s="853" t="s">
        <v>1884</v>
      </c>
      <c r="BV386" s="229"/>
      <c r="BW386" s="1764" t="s">
        <v>2325</v>
      </c>
      <c r="BX386" s="1765" t="s">
        <v>2326</v>
      </c>
      <c r="BY386" s="1766" t="s">
        <v>2327</v>
      </c>
      <c r="BZ386" s="833"/>
      <c r="CA386" s="833" t="s">
        <v>189</v>
      </c>
      <c r="CB386" s="833" t="s">
        <v>189</v>
      </c>
      <c r="CC386" s="833" t="s">
        <v>189</v>
      </c>
      <c r="CD386" s="833"/>
      <c r="CE386" s="833" t="s">
        <v>189</v>
      </c>
      <c r="CF386" s="833" t="s">
        <v>189</v>
      </c>
      <c r="CG386" s="833" t="s">
        <v>189</v>
      </c>
      <c r="CH386" s="833"/>
      <c r="CI386" s="833" t="s">
        <v>39</v>
      </c>
      <c r="CJ386" s="833" t="s">
        <v>39</v>
      </c>
      <c r="CK386" s="833" t="s">
        <v>39</v>
      </c>
      <c r="CL386" s="833"/>
      <c r="CM386" s="833" t="s">
        <v>189</v>
      </c>
      <c r="CN386" s="833" t="s">
        <v>189</v>
      </c>
      <c r="CO386" s="833" t="s">
        <v>189</v>
      </c>
      <c r="CP386" s="833"/>
      <c r="CQ386" s="1773" t="s">
        <v>2328</v>
      </c>
      <c r="CR386" s="249"/>
      <c r="CS386" s="1764" t="s">
        <v>2325</v>
      </c>
      <c r="CT386" s="1765" t="s">
        <v>2326</v>
      </c>
      <c r="CU386" s="1766" t="s">
        <v>2327</v>
      </c>
      <c r="CV386" s="1780"/>
      <c r="CW386" s="1781" t="s">
        <v>39</v>
      </c>
      <c r="CX386" s="1782"/>
      <c r="CY386" s="1781"/>
      <c r="CZ386" s="1782"/>
      <c r="DA386" s="1780" t="s">
        <v>189</v>
      </c>
      <c r="DB386" s="1780" t="s">
        <v>189</v>
      </c>
      <c r="DC386" s="1780" t="s">
        <v>189</v>
      </c>
      <c r="DD386" s="1780"/>
      <c r="DE386" s="1780" t="s">
        <v>189</v>
      </c>
      <c r="DF386" s="1780" t="s">
        <v>189</v>
      </c>
      <c r="DG386" s="1780" t="s">
        <v>189</v>
      </c>
      <c r="DH386" s="1780"/>
      <c r="DI386" s="1780" t="s">
        <v>39</v>
      </c>
      <c r="DJ386" s="1780" t="s">
        <v>39</v>
      </c>
      <c r="DK386" s="1780" t="s">
        <v>39</v>
      </c>
      <c r="DL386" s="1780"/>
      <c r="DM386" s="1780" t="s">
        <v>189</v>
      </c>
      <c r="DN386" s="1780" t="s">
        <v>189</v>
      </c>
      <c r="DO386" s="1780" t="s">
        <v>189</v>
      </c>
      <c r="DP386" s="1780"/>
      <c r="DQ386" s="1773" t="s">
        <v>2334</v>
      </c>
      <c r="DR386" s="246"/>
      <c r="DS386" s="417"/>
      <c r="DT386" s="418"/>
      <c r="DU386" s="418"/>
      <c r="DV386" s="419"/>
    </row>
    <row r="387" spans="2:126" ht="48.75" customHeight="1" x14ac:dyDescent="0.25">
      <c r="B387" s="1293"/>
      <c r="C387" s="890"/>
      <c r="D387" s="893"/>
      <c r="E387" s="896"/>
      <c r="F387" s="896"/>
      <c r="G387" s="896"/>
      <c r="H387" s="901"/>
      <c r="I387" s="494"/>
      <c r="J387" s="904"/>
      <c r="K387" s="896"/>
      <c r="L387" s="908"/>
      <c r="M387" s="228"/>
      <c r="N387" s="911"/>
      <c r="O387" s="896"/>
      <c r="P387" s="896"/>
      <c r="Q387" s="896"/>
      <c r="R387" s="896"/>
      <c r="S387" s="908"/>
      <c r="T387" s="228"/>
      <c r="U387" s="457" t="s">
        <v>1872</v>
      </c>
      <c r="V387" s="439" t="s">
        <v>702</v>
      </c>
      <c r="W387" s="439"/>
      <c r="X387" s="825">
        <v>25</v>
      </c>
      <c r="Y387" s="826"/>
      <c r="Z387" s="825"/>
      <c r="AA387" s="826"/>
      <c r="AB387" s="825"/>
      <c r="AC387" s="826"/>
      <c r="AD387" s="825"/>
      <c r="AE387" s="826"/>
      <c r="AF387" s="825">
        <v>15</v>
      </c>
      <c r="AG387" s="826"/>
      <c r="AH387" s="330">
        <f t="shared" si="1941"/>
        <v>40</v>
      </c>
      <c r="AI387" s="322">
        <v>0.28799999999999998</v>
      </c>
      <c r="AJ387" s="323"/>
      <c r="AK387" s="827" t="s">
        <v>189</v>
      </c>
      <c r="AL387" s="828"/>
      <c r="AM387" s="829" t="s">
        <v>563</v>
      </c>
      <c r="AN387" s="830"/>
      <c r="AO387" s="827" t="s">
        <v>189</v>
      </c>
      <c r="AP387" s="828"/>
      <c r="AQ387" s="444" t="s">
        <v>1875</v>
      </c>
      <c r="AR387" s="432" t="s">
        <v>587</v>
      </c>
      <c r="AS387" s="490" t="s">
        <v>1878</v>
      </c>
      <c r="AT387" s="491" t="s">
        <v>1879</v>
      </c>
      <c r="AU387" s="492" t="s">
        <v>1852</v>
      </c>
      <c r="AV387" s="230"/>
      <c r="AW387" s="866"/>
      <c r="AX387" s="869"/>
      <c r="AY387" s="872"/>
      <c r="AZ387" s="869"/>
      <c r="BA387" s="875"/>
      <c r="BB387" s="878"/>
      <c r="BD387" s="235"/>
      <c r="BE387" s="317">
        <v>0.8</v>
      </c>
      <c r="BF387" s="236" t="str">
        <f t="shared" ref="BF387" si="1954">IF(ISERROR(IF(S386="R.INHERENTE
4","R. INHERENTE",(IF(BA386="R.RESIDUAL
4","R. RESIDUAL"," ")))),"",(IF(S386="R.INHERENTE
4","R. INHERENTE",(IF(BA386="R.RESIDUAL
4","R. RESIDUAL"," ")))))</f>
        <v xml:space="preserve"> </v>
      </c>
      <c r="BG387" s="237" t="str">
        <f t="shared" ref="BG387" si="1955">IF(ISERROR(IF(S386="R.INHERENTE
9","R. INHERENTE",(IF(BA386="R.RESIDUAL
9","R. RESIDUAL"," ")))),"",(IF(S386="R.INHERENTE
9","R. INHERENTE",(IF(BA386="R.RESIDUAL
9","R. RESIDUAL"," ")))))</f>
        <v xml:space="preserve"> </v>
      </c>
      <c r="BH387" s="238" t="str">
        <f t="shared" ref="BH387" si="1956">IF(ISERROR(IF(S386="R.INHERENTE
14","R. INHERENTE",(IF(BA386="R.RESIDUAL
14","R. RESIDUAL"," ")))),"",(IF(S386="R.INHERENTE
14","R. INHERENTE",(IF(BA386="R.RESIDUAL
14","R. RESIDUAL"," ")))))</f>
        <v xml:space="preserve"> </v>
      </c>
      <c r="BI387" s="238" t="str">
        <f t="shared" ref="BI387" si="1957">IF(ISERROR(IF(S386="R.INHERENTE
19","R. INHERENTE",(IF(BA386="R.RESIDUAL
19","R. RESIDUAL"," ")))),"",(IF(S386="R.INHERENTE
19","R. INHERENTE",(IF(BA386="R.RESIDUAL
19","R. RESIDUAL"," ")))))</f>
        <v>R. INHERENTE</v>
      </c>
      <c r="BJ387" s="239" t="str">
        <f t="shared" ref="BJ387" si="1958">IF(ISERROR(IF(S386="R.INHERENTE
24","R. INHERENTE",(IF(BA386="R.RESIDUAL
24","R. RESIDUAL"," ")))),"",(IF(S386="R.INHERENTE
24","R. INHERENTE",(IF(BA386="R.RESIDUAL
24","R. RESIDUAL"," ")))))</f>
        <v xml:space="preserve"> </v>
      </c>
      <c r="BK387" s="234"/>
      <c r="BL387" s="848"/>
      <c r="BM387" s="882"/>
      <c r="BN387" s="882"/>
      <c r="BO387" s="882"/>
      <c r="BP387" s="851"/>
      <c r="BQ387" s="845"/>
      <c r="BR387" s="314"/>
      <c r="BS387" s="848"/>
      <c r="BT387" s="851"/>
      <c r="BU387" s="854"/>
      <c r="BV387" s="229"/>
      <c r="BW387" s="1767"/>
      <c r="BX387" s="1768"/>
      <c r="BY387" s="1769"/>
      <c r="BZ387" s="820"/>
      <c r="CA387" s="820"/>
      <c r="CB387" s="820"/>
      <c r="CC387" s="820"/>
      <c r="CD387" s="820"/>
      <c r="CE387" s="820"/>
      <c r="CF387" s="820"/>
      <c r="CG387" s="820"/>
      <c r="CH387" s="820"/>
      <c r="CI387" s="820"/>
      <c r="CJ387" s="820"/>
      <c r="CK387" s="820"/>
      <c r="CL387" s="820"/>
      <c r="CM387" s="820"/>
      <c r="CN387" s="820"/>
      <c r="CO387" s="820"/>
      <c r="CP387" s="820"/>
      <c r="CQ387" s="1774"/>
      <c r="CR387" s="249"/>
      <c r="CS387" s="1767"/>
      <c r="CT387" s="1768"/>
      <c r="CU387" s="1769"/>
      <c r="CV387" s="1010"/>
      <c r="CW387" s="960"/>
      <c r="CX387" s="959"/>
      <c r="CY387" s="960"/>
      <c r="CZ387" s="959"/>
      <c r="DA387" s="1010"/>
      <c r="DB387" s="1010"/>
      <c r="DC387" s="1010"/>
      <c r="DD387" s="1010"/>
      <c r="DE387" s="1010"/>
      <c r="DF387" s="1010"/>
      <c r="DG387" s="1010"/>
      <c r="DH387" s="1010"/>
      <c r="DI387" s="1010"/>
      <c r="DJ387" s="1010"/>
      <c r="DK387" s="1010"/>
      <c r="DL387" s="1010"/>
      <c r="DM387" s="1010"/>
      <c r="DN387" s="1010"/>
      <c r="DO387" s="1010"/>
      <c r="DP387" s="1010"/>
      <c r="DQ387" s="1774"/>
      <c r="DR387" s="246"/>
      <c r="DS387" s="420"/>
      <c r="DT387" s="421"/>
      <c r="DU387" s="421"/>
      <c r="DV387" s="422"/>
    </row>
    <row r="388" spans="2:126" ht="48.75" customHeight="1" x14ac:dyDescent="0.25">
      <c r="B388" s="1293"/>
      <c r="C388" s="890"/>
      <c r="D388" s="893"/>
      <c r="E388" s="896"/>
      <c r="F388" s="896"/>
      <c r="G388" s="896"/>
      <c r="H388" s="901"/>
      <c r="I388" s="494"/>
      <c r="J388" s="904"/>
      <c r="K388" s="896"/>
      <c r="L388" s="908"/>
      <c r="M388" s="228"/>
      <c r="N388" s="911"/>
      <c r="O388" s="896"/>
      <c r="P388" s="896"/>
      <c r="Q388" s="896"/>
      <c r="R388" s="896"/>
      <c r="S388" s="908"/>
      <c r="T388" s="228"/>
      <c r="U388" s="457" t="s">
        <v>1873</v>
      </c>
      <c r="V388" s="439" t="s">
        <v>702</v>
      </c>
      <c r="W388" s="439"/>
      <c r="X388" s="825">
        <v>25</v>
      </c>
      <c r="Y388" s="826"/>
      <c r="Z388" s="825"/>
      <c r="AA388" s="826"/>
      <c r="AB388" s="825"/>
      <c r="AC388" s="826"/>
      <c r="AD388" s="825"/>
      <c r="AE388" s="826"/>
      <c r="AF388" s="825">
        <v>15</v>
      </c>
      <c r="AG388" s="826"/>
      <c r="AH388" s="330">
        <f t="shared" si="1941"/>
        <v>40</v>
      </c>
      <c r="AI388" s="322">
        <v>0.17299999999999999</v>
      </c>
      <c r="AJ388" s="323"/>
      <c r="AK388" s="827" t="s">
        <v>189</v>
      </c>
      <c r="AL388" s="828"/>
      <c r="AM388" s="829" t="s">
        <v>563</v>
      </c>
      <c r="AN388" s="830"/>
      <c r="AO388" s="827" t="s">
        <v>189</v>
      </c>
      <c r="AP388" s="828"/>
      <c r="AQ388" s="444" t="s">
        <v>1849</v>
      </c>
      <c r="AR388" s="432" t="s">
        <v>588</v>
      </c>
      <c r="AS388" s="490" t="s">
        <v>1880</v>
      </c>
      <c r="AT388" s="491" t="s">
        <v>1851</v>
      </c>
      <c r="AU388" s="492" t="s">
        <v>1852</v>
      </c>
      <c r="AV388" s="230"/>
      <c r="AW388" s="866"/>
      <c r="AX388" s="869"/>
      <c r="AY388" s="872"/>
      <c r="AZ388" s="869"/>
      <c r="BA388" s="875"/>
      <c r="BB388" s="878"/>
      <c r="BD388" s="235"/>
      <c r="BE388" s="317">
        <v>0.60000000000000009</v>
      </c>
      <c r="BF388" s="236" t="str">
        <f t="shared" ref="BF388" si="1959">IF(ISERROR(IF(S386="R.INHERENTE
3","R. INHERENTE",(IF(BA386="R.RESIDUAL
3","R. RESIDUAL"," ")))),"",(IF(S386="R.INHERENTE
3","R. INHERENTE",(IF(BA386="R.RESIDUAL
3","R. RESIDUAL"," ")))))</f>
        <v xml:space="preserve"> </v>
      </c>
      <c r="BG388" s="237" t="str">
        <f t="shared" ref="BG388" si="1960">IF(ISERROR(IF(S386="R.INHERENTE
8","R. INHERENTE",(IF(BA386="R.RESIDUAL
8","R. RESIDUAL"," ")))),"",(IF(S386="R.INHERENTE
8","R. INHERENTE",(IF(BA386="R.RESIDUAL
8","R. RESIDUAL"," ")))))</f>
        <v xml:space="preserve"> </v>
      </c>
      <c r="BH388" s="237" t="str">
        <f t="shared" ref="BH388" si="1961">IF(ISERROR(IF(S386="R.INHERENTE
13","R. INHERENTE",(IF(BA386="R.RESIDUAL
13","R. RESIDUAL"," ")))),"",(IF(S386="R.INHERENTE
13","R. INHERENTE",(IF(BA386="R.RESIDUAL
13","R. RESIDUAL"," ")))))</f>
        <v xml:space="preserve"> </v>
      </c>
      <c r="BI388" s="238" t="str">
        <f t="shared" ref="BI388" si="1962">IF(ISERROR(IF(S386="R.INHERENTE
18","R. INHERENTE",(IF(BA386="R.RESIDUAL
18","R. RESIDUAL"," ")))),"",(IF(S386="R.INHERENTE
18","R. INHERENTE",(IF(BA386="R.RESIDUAL
18","R. RESIDUAL"," ")))))</f>
        <v xml:space="preserve"> </v>
      </c>
      <c r="BJ388" s="239" t="str">
        <f t="shared" ref="BJ388" si="1963">IF(ISERROR(IF(S386="R.INHERENTE
23","R. INHERENTE",(IF(BA386="R.RESIDUAL
23","R. RESIDUAL"," ")))),"",(IF(S386="R.INHERENTE
23","R. INHERENTE",(IF(BA386="R.RESIDUAL
23","R. RESIDUAL"," ")))))</f>
        <v xml:space="preserve"> </v>
      </c>
      <c r="BK388" s="234"/>
      <c r="BL388" s="848"/>
      <c r="BM388" s="882"/>
      <c r="BN388" s="882"/>
      <c r="BO388" s="882"/>
      <c r="BP388" s="851"/>
      <c r="BQ388" s="845"/>
      <c r="BR388" s="314"/>
      <c r="BS388" s="848"/>
      <c r="BT388" s="851"/>
      <c r="BU388" s="854"/>
      <c r="BV388" s="229"/>
      <c r="BW388" s="1767"/>
      <c r="BX388" s="1768"/>
      <c r="BY388" s="1769"/>
      <c r="BZ388" s="820"/>
      <c r="CA388" s="820"/>
      <c r="CB388" s="820"/>
      <c r="CC388" s="820"/>
      <c r="CD388" s="820"/>
      <c r="CE388" s="820"/>
      <c r="CF388" s="820"/>
      <c r="CG388" s="820"/>
      <c r="CH388" s="820"/>
      <c r="CI388" s="820"/>
      <c r="CJ388" s="820"/>
      <c r="CK388" s="820"/>
      <c r="CL388" s="820"/>
      <c r="CM388" s="820"/>
      <c r="CN388" s="820"/>
      <c r="CO388" s="820"/>
      <c r="CP388" s="820"/>
      <c r="CQ388" s="1774"/>
      <c r="CR388" s="249"/>
      <c r="CS388" s="1767"/>
      <c r="CT388" s="1768"/>
      <c r="CU388" s="1769"/>
      <c r="CV388" s="1010"/>
      <c r="CW388" s="960"/>
      <c r="CX388" s="959"/>
      <c r="CY388" s="960"/>
      <c r="CZ388" s="959"/>
      <c r="DA388" s="1010"/>
      <c r="DB388" s="1010"/>
      <c r="DC388" s="1010"/>
      <c r="DD388" s="1010"/>
      <c r="DE388" s="1010"/>
      <c r="DF388" s="1010"/>
      <c r="DG388" s="1010"/>
      <c r="DH388" s="1010"/>
      <c r="DI388" s="1010"/>
      <c r="DJ388" s="1010"/>
      <c r="DK388" s="1010"/>
      <c r="DL388" s="1010"/>
      <c r="DM388" s="1010"/>
      <c r="DN388" s="1010"/>
      <c r="DO388" s="1010"/>
      <c r="DP388" s="1010"/>
      <c r="DQ388" s="1774"/>
      <c r="DR388" s="246"/>
      <c r="DS388" s="420"/>
      <c r="DT388" s="421"/>
      <c r="DU388" s="421"/>
      <c r="DV388" s="422"/>
    </row>
    <row r="389" spans="2:126" ht="48.75" customHeight="1" x14ac:dyDescent="0.25">
      <c r="B389" s="1293"/>
      <c r="C389" s="890"/>
      <c r="D389" s="893"/>
      <c r="E389" s="896"/>
      <c r="F389" s="896"/>
      <c r="G389" s="896"/>
      <c r="H389" s="901"/>
      <c r="I389" s="494"/>
      <c r="J389" s="904"/>
      <c r="K389" s="896"/>
      <c r="L389" s="908"/>
      <c r="M389" s="228"/>
      <c r="N389" s="911"/>
      <c r="O389" s="896"/>
      <c r="P389" s="896"/>
      <c r="Q389" s="896"/>
      <c r="R389" s="896"/>
      <c r="S389" s="908"/>
      <c r="T389" s="228"/>
      <c r="U389" s="440"/>
      <c r="V389" s="439"/>
      <c r="W389" s="439"/>
      <c r="X389" s="825"/>
      <c r="Y389" s="826"/>
      <c r="Z389" s="825"/>
      <c r="AA389" s="826"/>
      <c r="AB389" s="825"/>
      <c r="AC389" s="826"/>
      <c r="AD389" s="825"/>
      <c r="AE389" s="826"/>
      <c r="AF389" s="825"/>
      <c r="AG389" s="826"/>
      <c r="AH389" s="330">
        <f t="shared" si="1941"/>
        <v>0</v>
      </c>
      <c r="AI389" s="322"/>
      <c r="AJ389" s="323">
        <v>0.8</v>
      </c>
      <c r="AK389" s="827"/>
      <c r="AL389" s="828"/>
      <c r="AM389" s="829"/>
      <c r="AN389" s="830"/>
      <c r="AO389" s="827"/>
      <c r="AP389" s="828"/>
      <c r="AQ389" s="444"/>
      <c r="AR389" s="432"/>
      <c r="AS389" s="450"/>
      <c r="AT389" s="451"/>
      <c r="AU389" s="452"/>
      <c r="AV389" s="230"/>
      <c r="AW389" s="866"/>
      <c r="AX389" s="869"/>
      <c r="AY389" s="872"/>
      <c r="AZ389" s="869"/>
      <c r="BA389" s="875"/>
      <c r="BB389" s="878"/>
      <c r="BD389" s="235"/>
      <c r="BE389" s="317">
        <v>0.4</v>
      </c>
      <c r="BF389" s="240" t="str">
        <f t="shared" ref="BF389" si="1964">IF(ISERROR(IF(S386="R.INHERENTE
2","R. INHERENTE",(IF(BA386="R.RESIDUAL
2","R. RESIDUAL"," ")))),"",(IF(S386="R.INHERENTE
2","R. INHERENTE",(IF(BA386="R.RESIDUAL
2","R. RESIDUAL"," ")))))</f>
        <v xml:space="preserve"> </v>
      </c>
      <c r="BG389" s="237" t="str">
        <f t="shared" ref="BG389" si="1965">IF(ISERROR(IF(S386="R.INHERENTE
7","R. INHERENTE",(IF(BA386="R.RESIDUAL
7","R. RESIDUAL"," ")))),"",(IF(S386="R.INHERENTE
7","R. INHERENTE",(IF(BA386="R.RESIDUAL
7","R. RESIDUAL"," ")))))</f>
        <v xml:space="preserve"> </v>
      </c>
      <c r="BH389" s="237" t="str">
        <f t="shared" ref="BH389" si="1966">IF(ISERROR(IF(S386="R.INHERENTE
12","R. INHERENTE",(IF(BA386="R.RESIDUAL
12","R. RESIDUAL"," ")))),"",(IF(S386="R.INHERENTE
12","R. INHERENTE",(IF(BA386="R.RESIDUAL
12","R. RESIDUAL"," ")))))</f>
        <v xml:space="preserve"> </v>
      </c>
      <c r="BI389" s="238" t="str">
        <f t="shared" ref="BI389" si="1967">IF(ISERROR(IF(S386="R.INHERENTE
17","R. INHERENTE",(IF(BA386="R.RESIDUAL
17","R. RESIDUAL"," ")))),"",(IF(S386="R.INHERENTE
17","R. INHERENTE",(IF(BA386="R.RESIDUAL
17","R. RESIDUAL"," ")))))</f>
        <v xml:space="preserve"> </v>
      </c>
      <c r="BJ389" s="239" t="str">
        <f t="shared" ref="BJ389" si="1968">IF(ISERROR(IF(S386="R.INHERENTE
22","R. INHERENTE",(IF(BA386="R.RESIDUAL
22","R. RESIDUAL"," ")))),"",(IF(S386="R.INHERENTE
22","R. INHERENTE",(IF(BA386="R.RESIDUAL
22","R. RESIDUAL"," ")))))</f>
        <v xml:space="preserve"> </v>
      </c>
      <c r="BK389" s="234"/>
      <c r="BL389" s="848"/>
      <c r="BM389" s="882"/>
      <c r="BN389" s="882"/>
      <c r="BO389" s="882"/>
      <c r="BP389" s="851"/>
      <c r="BQ389" s="845"/>
      <c r="BR389" s="314"/>
      <c r="BS389" s="848"/>
      <c r="BT389" s="851"/>
      <c r="BU389" s="854"/>
      <c r="BV389" s="229"/>
      <c r="BW389" s="1767"/>
      <c r="BX389" s="1768"/>
      <c r="BY389" s="1769"/>
      <c r="BZ389" s="820"/>
      <c r="CA389" s="820"/>
      <c r="CB389" s="820"/>
      <c r="CC389" s="820"/>
      <c r="CD389" s="820"/>
      <c r="CE389" s="820"/>
      <c r="CF389" s="820"/>
      <c r="CG389" s="820"/>
      <c r="CH389" s="820"/>
      <c r="CI389" s="820"/>
      <c r="CJ389" s="820"/>
      <c r="CK389" s="820"/>
      <c r="CL389" s="820"/>
      <c r="CM389" s="820"/>
      <c r="CN389" s="820"/>
      <c r="CO389" s="820"/>
      <c r="CP389" s="820"/>
      <c r="CQ389" s="1774"/>
      <c r="CR389" s="249"/>
      <c r="CS389" s="1767"/>
      <c r="CT389" s="1768"/>
      <c r="CU389" s="1769"/>
      <c r="CV389" s="1010"/>
      <c r="CW389" s="960"/>
      <c r="CX389" s="959"/>
      <c r="CY389" s="960"/>
      <c r="CZ389" s="959"/>
      <c r="DA389" s="1010"/>
      <c r="DB389" s="1010"/>
      <c r="DC389" s="1010"/>
      <c r="DD389" s="1010"/>
      <c r="DE389" s="1010"/>
      <c r="DF389" s="1010"/>
      <c r="DG389" s="1010"/>
      <c r="DH389" s="1010"/>
      <c r="DI389" s="1010"/>
      <c r="DJ389" s="1010"/>
      <c r="DK389" s="1010"/>
      <c r="DL389" s="1010"/>
      <c r="DM389" s="1010"/>
      <c r="DN389" s="1010"/>
      <c r="DO389" s="1010"/>
      <c r="DP389" s="1010"/>
      <c r="DQ389" s="1774"/>
      <c r="DR389" s="246"/>
      <c r="DS389" s="420"/>
      <c r="DT389" s="421"/>
      <c r="DU389" s="421"/>
      <c r="DV389" s="422"/>
    </row>
    <row r="390" spans="2:126" ht="48.75" customHeight="1" thickBot="1" x14ac:dyDescent="0.3">
      <c r="B390" s="1294"/>
      <c r="C390" s="891"/>
      <c r="D390" s="894"/>
      <c r="E390" s="897"/>
      <c r="F390" s="897"/>
      <c r="G390" s="897"/>
      <c r="H390" s="902"/>
      <c r="I390" s="495"/>
      <c r="J390" s="905"/>
      <c r="K390" s="897"/>
      <c r="L390" s="909"/>
      <c r="M390" s="228"/>
      <c r="N390" s="912"/>
      <c r="O390" s="897"/>
      <c r="P390" s="897"/>
      <c r="Q390" s="897"/>
      <c r="R390" s="897"/>
      <c r="S390" s="909"/>
      <c r="T390" s="228"/>
      <c r="U390" s="441"/>
      <c r="V390" s="442"/>
      <c r="W390" s="442"/>
      <c r="X390" s="831"/>
      <c r="Y390" s="832"/>
      <c r="Z390" s="831"/>
      <c r="AA390" s="832"/>
      <c r="AB390" s="831"/>
      <c r="AC390" s="832"/>
      <c r="AD390" s="831"/>
      <c r="AE390" s="832"/>
      <c r="AF390" s="831"/>
      <c r="AG390" s="832"/>
      <c r="AH390" s="331">
        <f t="shared" si="1941"/>
        <v>0</v>
      </c>
      <c r="AI390" s="324"/>
      <c r="AJ390" s="325"/>
      <c r="AK390" s="885"/>
      <c r="AL390" s="886"/>
      <c r="AM390" s="887"/>
      <c r="AN390" s="888"/>
      <c r="AO390" s="885"/>
      <c r="AP390" s="886"/>
      <c r="AQ390" s="445"/>
      <c r="AR390" s="474"/>
      <c r="AS390" s="453"/>
      <c r="AT390" s="454"/>
      <c r="AU390" s="455"/>
      <c r="AV390" s="230"/>
      <c r="AW390" s="867"/>
      <c r="AX390" s="870"/>
      <c r="AY390" s="873"/>
      <c r="AZ390" s="870"/>
      <c r="BA390" s="876"/>
      <c r="BB390" s="879"/>
      <c r="BD390" s="235"/>
      <c r="BE390" s="318">
        <v>0.2</v>
      </c>
      <c r="BF390" s="241" t="str">
        <f t="shared" ref="BF390" si="1969">IF(ISERROR(IF(S386="R.INHERENTE
1","R. INHERENTE",(IF(BA386="R.RESIDUAL
1","R. RESIDUAL"," ")))),"",(IF(S386="R.INHERENTE
1","R. INHERENTE",(IF(BA386="R.RESIDUAL
1","R. RESIDUAL"," ")))))</f>
        <v xml:space="preserve"> </v>
      </c>
      <c r="BG390" s="242" t="str">
        <f t="shared" ref="BG390" si="1970">IF(ISERROR(IF(S386="R.INHERENTE
6","R. INHERENTE",(IF(BA386="R.RESIDUAL
6","R. RESIDUAL"," ")))),"",(IF(S386="R.INHERENTE
6","R. INHERENTE",(IF(BA386="R.RESIDUAL
6","R. RESIDUAL"," ")))))</f>
        <v xml:space="preserve"> </v>
      </c>
      <c r="BH390" s="243" t="str">
        <f t="shared" ref="BH390" si="1971">IF(ISERROR(IF(S386="R.INHERENTE
11","R. INHERENTE",(IF(BA386="R.RESIDUAL
11","R. RESIDUAL"," ")))),"",(IF(S386="R.INHERENTE
11","R. INHERENTE",(IF(BA386="R.RESIDUAL
11","R. RESIDUAL"," ")))))</f>
        <v xml:space="preserve"> </v>
      </c>
      <c r="BI390" s="244" t="str">
        <f t="shared" ref="BI390" si="1972">IF(ISERROR(IF(S386="R.INHERENTE
16","R. INHERENTE",(IF(BA386="R.RESIDUAL
16","R. RESIDUAL"," ")))),"",(IF(S386="R.INHERENTE
16","R. INHERENTE",(IF(BA386="R.RESIDUAL
16","R. RESIDUAL"," ")))))</f>
        <v>R. RESIDUAL</v>
      </c>
      <c r="BJ390" s="245" t="str">
        <f t="shared" ref="BJ390" si="1973">IF(ISERROR(IF(S386="R.INHERENTE
21","R. INHERENTE",(IF(BA386="R.RESIDUAL
21","R. RESIDUAL"," ")))),"",(IF(S386="R.INHERENTE
21","R. INHERENTE",(IF(BA386="R.RESIDUAL
21","R. RESIDUAL"," ")))))</f>
        <v xml:space="preserve"> </v>
      </c>
      <c r="BK390" s="234"/>
      <c r="BL390" s="849"/>
      <c r="BM390" s="883"/>
      <c r="BN390" s="883"/>
      <c r="BO390" s="883"/>
      <c r="BP390" s="852"/>
      <c r="BQ390" s="846"/>
      <c r="BR390" s="314"/>
      <c r="BS390" s="849"/>
      <c r="BT390" s="852"/>
      <c r="BU390" s="855"/>
      <c r="BV390" s="229"/>
      <c r="BW390" s="1770"/>
      <c r="BX390" s="1771"/>
      <c r="BY390" s="1772"/>
      <c r="BZ390" s="834"/>
      <c r="CA390" s="834"/>
      <c r="CB390" s="834"/>
      <c r="CC390" s="834"/>
      <c r="CD390" s="834"/>
      <c r="CE390" s="834"/>
      <c r="CF390" s="834"/>
      <c r="CG390" s="834"/>
      <c r="CH390" s="834"/>
      <c r="CI390" s="834"/>
      <c r="CJ390" s="834"/>
      <c r="CK390" s="834"/>
      <c r="CL390" s="834"/>
      <c r="CM390" s="834"/>
      <c r="CN390" s="834"/>
      <c r="CO390" s="834"/>
      <c r="CP390" s="834"/>
      <c r="CQ390" s="1775"/>
      <c r="CR390" s="249"/>
      <c r="CS390" s="1770"/>
      <c r="CT390" s="1771"/>
      <c r="CU390" s="1772"/>
      <c r="CV390" s="1783"/>
      <c r="CW390" s="1784"/>
      <c r="CX390" s="1785"/>
      <c r="CY390" s="1784"/>
      <c r="CZ390" s="1785"/>
      <c r="DA390" s="1783"/>
      <c r="DB390" s="1783"/>
      <c r="DC390" s="1783"/>
      <c r="DD390" s="1783"/>
      <c r="DE390" s="1783"/>
      <c r="DF390" s="1783"/>
      <c r="DG390" s="1783"/>
      <c r="DH390" s="1783"/>
      <c r="DI390" s="1783"/>
      <c r="DJ390" s="1783"/>
      <c r="DK390" s="1783"/>
      <c r="DL390" s="1783"/>
      <c r="DM390" s="1783"/>
      <c r="DN390" s="1783"/>
      <c r="DO390" s="1783"/>
      <c r="DP390" s="1783"/>
      <c r="DQ390" s="1775"/>
      <c r="DR390" s="246"/>
      <c r="DS390" s="423"/>
      <c r="DT390" s="424"/>
      <c r="DU390" s="424"/>
      <c r="DV390" s="425"/>
    </row>
    <row r="391" spans="2:126" ht="18" customHeight="1" thickBot="1" x14ac:dyDescent="0.3">
      <c r="C391" s="316" t="s">
        <v>1952</v>
      </c>
      <c r="BF391" s="328">
        <v>0.2</v>
      </c>
      <c r="BG391" s="329">
        <v>0.4</v>
      </c>
      <c r="BH391" s="329">
        <v>0.60000000000000009</v>
      </c>
      <c r="BI391" s="329">
        <v>0.8</v>
      </c>
      <c r="BJ391" s="329">
        <v>1</v>
      </c>
    </row>
    <row r="392" spans="2:126" ht="48.75" customHeight="1" x14ac:dyDescent="0.25">
      <c r="B392" s="1298" t="s">
        <v>2004</v>
      </c>
      <c r="C392" s="889">
        <v>67</v>
      </c>
      <c r="D392" s="892" t="s">
        <v>1060</v>
      </c>
      <c r="E392" s="895" t="s">
        <v>1061</v>
      </c>
      <c r="F392" s="898" t="s">
        <v>995</v>
      </c>
      <c r="G392" s="899" t="s">
        <v>1065</v>
      </c>
      <c r="H392" s="930" t="s">
        <v>2005</v>
      </c>
      <c r="I392" s="433" t="s">
        <v>2280</v>
      </c>
      <c r="J392" s="903" t="str">
        <f>IF(G392="","",(CONCATENATE("Posibilidad de afectación ",G392," ",H392," ",I392," ",I393," ",I394," ",I395," ",I396)))</f>
        <v xml:space="preserve">Posibilidad de afectación económica y reputacional por inhabilidad para operar y ejecutar las actividades, debido a la vinculación y actualización de los proveedores - contratistas que esten relacionados con actividades de LA/FT/FPADM    </v>
      </c>
      <c r="K392" s="906" t="s">
        <v>802</v>
      </c>
      <c r="L392" s="907" t="s">
        <v>770</v>
      </c>
      <c r="M392" s="228"/>
      <c r="N392" s="910" t="s">
        <v>614</v>
      </c>
      <c r="O392" s="913">
        <f>IF(ISERROR(VLOOKUP($N392,Listas!$E$20:$F$24,2,FALSE)),"",(VLOOKUP($N392,Listas!$E$20:$F$24,2,FALSE)))</f>
        <v>1</v>
      </c>
      <c r="P392" s="914" t="str">
        <f>IF(ISERROR(VLOOKUP($O392,Listas!$E$3:$F$7,2,FALSE)),"",(VLOOKUP($O392,Listas!$E$3:$F$7,2,FALSE)))</f>
        <v xml:space="preserve">MUY ALTA </v>
      </c>
      <c r="Q392" s="915" t="s">
        <v>568</v>
      </c>
      <c r="R392" s="914">
        <f>IF(ISERROR(VLOOKUP($Q392,Listas!$E$28:$F$35,2,FALSE)),"",(VLOOKUP($Q392,Listas!$E$28:$F$35,2,FALSE)))</f>
        <v>1</v>
      </c>
      <c r="S392" s="916" t="str">
        <f>IF(O392="","",(CONCATENATE("R.INHERENTE
",(IF(AND($O392=0.2,$R392=0.2),1,(IF(AND($O392=0.2,$R392=0.4),6,(IF(AND($O392=0.2,$R392=0.6),11,(IF(AND($O392=0.2,$R392=0.8),16,(IF(AND($O392=0.2,$R392=1),21,(IF(AND($O392=0.4,$R392=0.2),2,(IF(AND($O392=0.4,$R392=0.4),7,(IF(AND($O392=0.4,$R392=0.6),12,(IF(AND($O392=0.4,$R392=0.8),17,(IF(AND($O392=0.4,$R392=1),22,(IF(AND($O392=0.6,$R392=0.2),3,(IF(AND($O392=0.6,$R392=0.4),8,(IF(AND($O392=0.6,$R392=0.6),13,(IF(AND($O392=0.6,$R392=0.8),18,(IF(AND($O392=0.6,$R392=1),23,(IF(AND($O392=0.8,$R392=0.2),4,(IF(AND($O392=0.8,$R392=0.4),9,(IF(AND($O392=0.8,$R392=0.6),14,(IF(AND($O392=0.8,$R392=0.8),19,(IF(AND($O392=0.8,$R392=1),24,(IF(AND($O392=1,$R392=0.2),5,(IF(AND($O392=1,$R392=0.4),10,(IF(AND($O392=1,$R392=0.6),15,(IF(AND($O392=1,$R392=0.8),20,(IF(AND($O392=1,$R392=1),25,"")))))))))))))))))))))))))))))))))))))))))))))))))))))</f>
        <v>R.INHERENTE
25</v>
      </c>
      <c r="T392" s="228">
        <f>+VLOOKUP($S392,Listas!$D$112:$E$136,2,FALSE)</f>
        <v>25</v>
      </c>
      <c r="U392" s="436" t="s">
        <v>2307</v>
      </c>
      <c r="V392" s="437" t="s">
        <v>702</v>
      </c>
      <c r="W392" s="437"/>
      <c r="X392" s="859">
        <v>25</v>
      </c>
      <c r="Y392" s="860"/>
      <c r="Z392" s="859"/>
      <c r="AA392" s="860"/>
      <c r="AB392" s="859"/>
      <c r="AC392" s="860"/>
      <c r="AD392" s="859"/>
      <c r="AE392" s="860"/>
      <c r="AF392" s="859">
        <v>15</v>
      </c>
      <c r="AG392" s="860"/>
      <c r="AH392" s="348">
        <f t="shared" ref="AH392:AH396" si="1974">X392+Z392+AB392+AD392+AF392</f>
        <v>40</v>
      </c>
      <c r="AI392" s="326">
        <v>0.7</v>
      </c>
      <c r="AJ392" s="327"/>
      <c r="AK392" s="861" t="s">
        <v>189</v>
      </c>
      <c r="AL392" s="862"/>
      <c r="AM392" s="863" t="s">
        <v>563</v>
      </c>
      <c r="AN392" s="864"/>
      <c r="AO392" s="861" t="s">
        <v>189</v>
      </c>
      <c r="AP392" s="862"/>
      <c r="AQ392" s="443" t="s">
        <v>2006</v>
      </c>
      <c r="AR392" s="431" t="s">
        <v>807</v>
      </c>
      <c r="AS392" s="447" t="s">
        <v>2323</v>
      </c>
      <c r="AT392" s="448" t="s">
        <v>2011</v>
      </c>
      <c r="AU392" s="449" t="s">
        <v>2012</v>
      </c>
      <c r="AV392" s="248">
        <f>+(IF(AND($AW392&gt;0,$AW392&lt;=0.2),0.2,(IF(AND($AW392&gt;0.2,$AW392&lt;=0.4),0.4,(IF(AND($AW392&gt;0.4,$AW392&lt;=0.6),0.6,(IF(AND($AW392&gt;0.6,$AW392&lt;=0.8),0.8,(IF($AW392&gt;0.8,1,""))))))))))</f>
        <v>0.4</v>
      </c>
      <c r="AW392" s="865">
        <f t="shared" ref="AW392" si="1975">+MIN(AI392:AI396)</f>
        <v>0.252</v>
      </c>
      <c r="AX392" s="868" t="str">
        <f>+(IF($AV392=0.2,"MUY BAJA",(IF($AV392=0.4,"BAJA",(IF($AV392=0.6,"MEDIA",(IF($AV392=0.8,"ALTA",(IF($AV392=1,"MUY ALTA",""))))))))))</f>
        <v>BAJA</v>
      </c>
      <c r="AY392" s="871">
        <f t="shared" ref="AY392" si="1976">+MIN(AJ392:AJ396)</f>
        <v>1</v>
      </c>
      <c r="AZ392" s="868" t="str">
        <f>+(IF($BC392=0.2,"MUY BAJA",(IF($BC392=0.4,"BAJA",(IF($BC392=0.6,"MEDIA",(IF($BC392=0.8,"ALTA",(IF($BC392=1,"MUY ALTA",""))))))))))</f>
        <v>MUY ALTA</v>
      </c>
      <c r="BA392" s="874" t="str">
        <f>IF($AV392="","",(CONCATENATE("R.RESIDUAL
",(IF(AND($AV392=0.2,$BC392=0.2),1,(IF(AND($AV392=0.2,$BC392=0.4),6,(IF(AND($AV392=0.2,$BC392=0.6),11,(IF(AND($AV392=0.2,$BC392=0.8),16,(IF(AND($AV392=0.2,$BC392=1),21,(IF(AND($AV392=0.4,$BC392=0.2),2,(IF(AND($AV392=0.4,$BC392=0.4),7,(IF(AND($AV392=0.4,$BC392=0.6),12,(IF(AND($AV392=0.4,$BC392=0.8),17,(IF(AND($AV392=0.4,$BC392=1),22,(IF(AND($AV392=0.6,$BC392=0.2),3,(IF(AND($AV392=0.6,$BC392=0.4),8,(IF(AND($AV392=0.6,$BC392=0.6),13,(IF(AND($AV392=0.6,$BC392=0.8),18,(IF(AND($AV392=0.6,$BC392=1),23,(IF(AND($AV392=0.8,$BC392=0.2),4,(IF(AND($AV392=0.8,$BC392=0.4),9,(IF(AND($AV392=0.8,$BC392=0.6),14,(IF(AND($AV392=0.8,$BC392=0.8),19,(IF(AND($AV392=0.8,$BC392=1),24,(IF(AND($AV392=1,$BC392=0.2),5,(IF(AND($AV392=1,$BC392=0.4),10,(IF(AND($AV392=1,$BC392=0.6),15,(IF(AND($AV392=1,$BC392=0.8),20,(IF(AND($AV392=1,$BC392=1),25,"")))))))))))))))))))))))))))))))))))))))))))))))))))))</f>
        <v>R.RESIDUAL
22</v>
      </c>
      <c r="BB392" s="877" t="s">
        <v>703</v>
      </c>
      <c r="BC392" s="248">
        <f>+(IF(AND($AY392&gt;0,$AY392&lt;=0.2),0.2,(IF(AND($AY392&gt;0.2,$AY392&lt;=0.4),0.4,(IF(AND($AY392&gt;0.4,$AY392&lt;=0.6),0.6,(IF(AND($AY392&gt;0.6,$AY392&lt;=0.8),0.8,(IF($AY392&gt;0.8,1,""))))))))))</f>
        <v>1</v>
      </c>
      <c r="BD392" s="230">
        <f>+VLOOKUP($BA392,Listas!$F$112:$G$136,2,FALSE)</f>
        <v>22</v>
      </c>
      <c r="BE392" s="317">
        <v>1</v>
      </c>
      <c r="BF392" s="231" t="str">
        <f t="shared" ref="BF392" si="1977">IF(ISERROR(IF(S392="R.INHERENTE
5","R. INHERENTE",(IF(BA392="R.RESIDUAL
5","R. RESIDUAL"," ")))),"",(IF(S392="R.INHERENTE
5","R. INHERENTE",(IF(BA392="R.RESIDUAL
5","R. RESIDUAL"," ")))))</f>
        <v xml:space="preserve"> </v>
      </c>
      <c r="BG392" s="232" t="str">
        <f t="shared" ref="BG392" si="1978">IF(ISERROR(IF(S392="R.INHERENTE
10","R. INHERENTE",(IF(BA392="R.RESIDUAL
10","R. RESIDUAL"," ")))),"",(IF(S392="R.INHERENTE
10","R. INHERENTE",(IF(BA392="R.RESIDUAL
10","R. RESIDUAL"," ")))))</f>
        <v xml:space="preserve"> </v>
      </c>
      <c r="BH392" s="232" t="str">
        <f t="shared" ref="BH392" si="1979">IF(ISERROR(IF(S392="R.INHERENTE
15","R. INHERENTE",(IF(BA392="R.RESIDUAL
15","R. RESIDUAL"," ")))),"",(IF(S392="R.INHERENTE
15","R. INHERENTE",(IF(BA392="R.RESIDUAL
15","R. RESIDUAL"," ")))))</f>
        <v xml:space="preserve"> </v>
      </c>
      <c r="BI392" s="232" t="str">
        <f t="shared" ref="BI392" si="1980">IF(ISERROR(IF(S392="R.INHERENTE
20","R. INHERENTE",(IF(BA392="R.RESIDUAL
20","R. RESIDUAL"," ")))),"",(IF(S392="R.INHERENTE
20","R. INHERENTE",(IF(BA392="R.RESIDUAL
20","R. RESIDUAL"," ")))))</f>
        <v xml:space="preserve"> </v>
      </c>
      <c r="BJ392" s="233" t="str">
        <f t="shared" ref="BJ392" si="1981">IF(ISERROR(IF(S392="R.INHERENTE
25","R. INHERENTE",(IF(BA392="R.RESIDUAL
25","R. RESIDUAL"," ")))),"",(IF(S392="R.INHERENTE
25","R. INHERENTE",(IF(BA392="R.RESIDUAL
25","R. RESIDUAL"," ")))))</f>
        <v>R. INHERENTE</v>
      </c>
      <c r="BK392" s="234"/>
      <c r="BL392" s="847" t="s">
        <v>2015</v>
      </c>
      <c r="BM392" s="850" t="s">
        <v>2016</v>
      </c>
      <c r="BN392" s="881">
        <v>45046</v>
      </c>
      <c r="BO392" s="881">
        <v>45290</v>
      </c>
      <c r="BP392" s="1028" t="s">
        <v>1174</v>
      </c>
      <c r="BQ392" s="844"/>
      <c r="BR392" s="314"/>
      <c r="BS392" s="847" t="s">
        <v>2017</v>
      </c>
      <c r="BT392" s="850" t="s">
        <v>2018</v>
      </c>
      <c r="BU392" s="853" t="s">
        <v>2018</v>
      </c>
      <c r="BV392" s="229"/>
      <c r="BW392" s="1764" t="s">
        <v>2325</v>
      </c>
      <c r="BX392" s="1765" t="s">
        <v>2326</v>
      </c>
      <c r="BY392" s="1766" t="s">
        <v>2327</v>
      </c>
      <c r="BZ392" s="833"/>
      <c r="CA392" s="833" t="s">
        <v>189</v>
      </c>
      <c r="CB392" s="833" t="s">
        <v>189</v>
      </c>
      <c r="CC392" s="833" t="s">
        <v>189</v>
      </c>
      <c r="CD392" s="833"/>
      <c r="CE392" s="833" t="s">
        <v>189</v>
      </c>
      <c r="CF392" s="833" t="s">
        <v>189</v>
      </c>
      <c r="CG392" s="833" t="s">
        <v>189</v>
      </c>
      <c r="CH392" s="833"/>
      <c r="CI392" s="833" t="s">
        <v>39</v>
      </c>
      <c r="CJ392" s="833" t="s">
        <v>39</v>
      </c>
      <c r="CK392" s="833" t="s">
        <v>39</v>
      </c>
      <c r="CL392" s="833"/>
      <c r="CM392" s="833" t="s">
        <v>189</v>
      </c>
      <c r="CN392" s="833" t="s">
        <v>189</v>
      </c>
      <c r="CO392" s="833" t="s">
        <v>189</v>
      </c>
      <c r="CP392" s="833"/>
      <c r="CQ392" s="1773" t="s">
        <v>2328</v>
      </c>
      <c r="CR392" s="249"/>
      <c r="CS392" s="1764" t="s">
        <v>2325</v>
      </c>
      <c r="CT392" s="1765" t="s">
        <v>2326</v>
      </c>
      <c r="CU392" s="1766" t="s">
        <v>2327</v>
      </c>
      <c r="CV392" s="1780"/>
      <c r="CW392" s="1781" t="s">
        <v>39</v>
      </c>
      <c r="CX392" s="1782"/>
      <c r="CY392" s="1781"/>
      <c r="CZ392" s="1782"/>
      <c r="DA392" s="1780" t="s">
        <v>189</v>
      </c>
      <c r="DB392" s="1780" t="s">
        <v>189</v>
      </c>
      <c r="DC392" s="1780" t="s">
        <v>189</v>
      </c>
      <c r="DD392" s="1780"/>
      <c r="DE392" s="1780" t="s">
        <v>189</v>
      </c>
      <c r="DF392" s="1780" t="s">
        <v>189</v>
      </c>
      <c r="DG392" s="1780" t="s">
        <v>189</v>
      </c>
      <c r="DH392" s="1780"/>
      <c r="DI392" s="1780" t="s">
        <v>39</v>
      </c>
      <c r="DJ392" s="1780" t="s">
        <v>39</v>
      </c>
      <c r="DK392" s="1780" t="s">
        <v>39</v>
      </c>
      <c r="DL392" s="1780"/>
      <c r="DM392" s="1780" t="s">
        <v>189</v>
      </c>
      <c r="DN392" s="1780" t="s">
        <v>189</v>
      </c>
      <c r="DO392" s="1780" t="s">
        <v>189</v>
      </c>
      <c r="DP392" s="1780"/>
      <c r="DQ392" s="1773" t="s">
        <v>2334</v>
      </c>
      <c r="DR392" s="246"/>
      <c r="DS392" s="417"/>
      <c r="DT392" s="418"/>
      <c r="DU392" s="418"/>
      <c r="DV392" s="419"/>
    </row>
    <row r="393" spans="2:126" ht="48.75" customHeight="1" x14ac:dyDescent="0.25">
      <c r="B393" s="1299"/>
      <c r="C393" s="890"/>
      <c r="D393" s="893"/>
      <c r="E393" s="896"/>
      <c r="F393" s="896"/>
      <c r="G393" s="896"/>
      <c r="H393" s="896"/>
      <c r="I393" s="434"/>
      <c r="J393" s="904"/>
      <c r="K393" s="896"/>
      <c r="L393" s="908"/>
      <c r="M393" s="228"/>
      <c r="N393" s="911"/>
      <c r="O393" s="896"/>
      <c r="P393" s="896"/>
      <c r="Q393" s="896"/>
      <c r="R393" s="896"/>
      <c r="S393" s="908"/>
      <c r="T393" s="228"/>
      <c r="U393" s="438" t="s">
        <v>2324</v>
      </c>
      <c r="V393" s="439" t="s">
        <v>702</v>
      </c>
      <c r="W393" s="439"/>
      <c r="X393" s="825">
        <v>25</v>
      </c>
      <c r="Y393" s="826"/>
      <c r="Z393" s="825"/>
      <c r="AA393" s="826"/>
      <c r="AB393" s="825"/>
      <c r="AC393" s="826"/>
      <c r="AD393" s="825"/>
      <c r="AE393" s="826"/>
      <c r="AF393" s="825">
        <v>15</v>
      </c>
      <c r="AG393" s="826"/>
      <c r="AH393" s="330">
        <f t="shared" si="1974"/>
        <v>40</v>
      </c>
      <c r="AI393" s="322">
        <v>0.42</v>
      </c>
      <c r="AJ393" s="323"/>
      <c r="AK393" s="827" t="s">
        <v>189</v>
      </c>
      <c r="AL393" s="828"/>
      <c r="AM393" s="829" t="s">
        <v>563</v>
      </c>
      <c r="AN393" s="830"/>
      <c r="AO393" s="827" t="s">
        <v>189</v>
      </c>
      <c r="AP393" s="828"/>
      <c r="AQ393" s="444" t="s">
        <v>2007</v>
      </c>
      <c r="AR393" s="432" t="s">
        <v>807</v>
      </c>
      <c r="AS393" s="450" t="s">
        <v>2013</v>
      </c>
      <c r="AT393" s="451" t="s">
        <v>2011</v>
      </c>
      <c r="AU393" s="452" t="s">
        <v>2012</v>
      </c>
      <c r="AV393" s="230"/>
      <c r="AW393" s="866"/>
      <c r="AX393" s="869"/>
      <c r="AY393" s="872"/>
      <c r="AZ393" s="869"/>
      <c r="BA393" s="875"/>
      <c r="BB393" s="878"/>
      <c r="BD393" s="235"/>
      <c r="BE393" s="317">
        <v>0.8</v>
      </c>
      <c r="BF393" s="236" t="str">
        <f t="shared" ref="BF393" si="1982">IF(ISERROR(IF(S392="R.INHERENTE
4","R. INHERENTE",(IF(BA392="R.RESIDUAL
4","R. RESIDUAL"," ")))),"",(IF(S392="R.INHERENTE
4","R. INHERENTE",(IF(BA392="R.RESIDUAL
4","R. RESIDUAL"," ")))))</f>
        <v xml:space="preserve"> </v>
      </c>
      <c r="BG393" s="237" t="str">
        <f t="shared" ref="BG393" si="1983">IF(ISERROR(IF(S392="R.INHERENTE
9","R. INHERENTE",(IF(BA392="R.RESIDUAL
9","R. RESIDUAL"," ")))),"",(IF(S392="R.INHERENTE
9","R. INHERENTE",(IF(BA392="R.RESIDUAL
9","R. RESIDUAL"," ")))))</f>
        <v xml:space="preserve"> </v>
      </c>
      <c r="BH393" s="238" t="str">
        <f t="shared" ref="BH393" si="1984">IF(ISERROR(IF(S392="R.INHERENTE
14","R. INHERENTE",(IF(BA392="R.RESIDUAL
14","R. RESIDUAL"," ")))),"",(IF(S392="R.INHERENTE
14","R. INHERENTE",(IF(BA392="R.RESIDUAL
14","R. RESIDUAL"," ")))))</f>
        <v xml:space="preserve"> </v>
      </c>
      <c r="BI393" s="238" t="str">
        <f t="shared" ref="BI393" si="1985">IF(ISERROR(IF(S392="R.INHERENTE
19","R. INHERENTE",(IF(BA392="R.RESIDUAL
19","R. RESIDUAL"," ")))),"",(IF(S392="R.INHERENTE
19","R. INHERENTE",(IF(BA392="R.RESIDUAL
19","R. RESIDUAL"," ")))))</f>
        <v xml:space="preserve"> </v>
      </c>
      <c r="BJ393" s="239" t="str">
        <f t="shared" ref="BJ393" si="1986">IF(ISERROR(IF(S392="R.INHERENTE
24","R. INHERENTE",(IF(BA392="R.RESIDUAL
24","R. RESIDUAL"," ")))),"",(IF(S392="R.INHERENTE
24","R. INHERENTE",(IF(BA392="R.RESIDUAL
24","R. RESIDUAL"," ")))))</f>
        <v xml:space="preserve"> </v>
      </c>
      <c r="BK393" s="234"/>
      <c r="BL393" s="961"/>
      <c r="BM393" s="882"/>
      <c r="BN393" s="882"/>
      <c r="BO393" s="882"/>
      <c r="BP393" s="1029"/>
      <c r="BQ393" s="845"/>
      <c r="BR393" s="314"/>
      <c r="BS393" s="848"/>
      <c r="BT393" s="882"/>
      <c r="BU393" s="854"/>
      <c r="BV393" s="229"/>
      <c r="BW393" s="1767"/>
      <c r="BX393" s="1768"/>
      <c r="BY393" s="1769"/>
      <c r="BZ393" s="820"/>
      <c r="CA393" s="820"/>
      <c r="CB393" s="820"/>
      <c r="CC393" s="820"/>
      <c r="CD393" s="820"/>
      <c r="CE393" s="820"/>
      <c r="CF393" s="820"/>
      <c r="CG393" s="820"/>
      <c r="CH393" s="820"/>
      <c r="CI393" s="820"/>
      <c r="CJ393" s="820"/>
      <c r="CK393" s="820"/>
      <c r="CL393" s="820"/>
      <c r="CM393" s="820"/>
      <c r="CN393" s="820"/>
      <c r="CO393" s="820"/>
      <c r="CP393" s="820"/>
      <c r="CQ393" s="1774"/>
      <c r="CR393" s="249"/>
      <c r="CS393" s="1767"/>
      <c r="CT393" s="1768"/>
      <c r="CU393" s="1769"/>
      <c r="CV393" s="1010"/>
      <c r="CW393" s="960"/>
      <c r="CX393" s="959"/>
      <c r="CY393" s="960"/>
      <c r="CZ393" s="959"/>
      <c r="DA393" s="1010"/>
      <c r="DB393" s="1010"/>
      <c r="DC393" s="1010"/>
      <c r="DD393" s="1010"/>
      <c r="DE393" s="1010"/>
      <c r="DF393" s="1010"/>
      <c r="DG393" s="1010"/>
      <c r="DH393" s="1010"/>
      <c r="DI393" s="1010"/>
      <c r="DJ393" s="1010"/>
      <c r="DK393" s="1010"/>
      <c r="DL393" s="1010"/>
      <c r="DM393" s="1010"/>
      <c r="DN393" s="1010"/>
      <c r="DO393" s="1010"/>
      <c r="DP393" s="1010"/>
      <c r="DQ393" s="1774"/>
      <c r="DR393" s="246"/>
      <c r="DS393" s="420"/>
      <c r="DT393" s="421"/>
      <c r="DU393" s="421"/>
      <c r="DV393" s="422"/>
    </row>
    <row r="394" spans="2:126" ht="48.75" customHeight="1" x14ac:dyDescent="0.25">
      <c r="B394" s="1299"/>
      <c r="C394" s="890"/>
      <c r="D394" s="893"/>
      <c r="E394" s="896"/>
      <c r="F394" s="896"/>
      <c r="G394" s="896"/>
      <c r="H394" s="896"/>
      <c r="I394" s="434"/>
      <c r="J394" s="904"/>
      <c r="K394" s="896"/>
      <c r="L394" s="908"/>
      <c r="M394" s="228"/>
      <c r="N394" s="911"/>
      <c r="O394" s="896"/>
      <c r="P394" s="896"/>
      <c r="Q394" s="896"/>
      <c r="R394" s="896"/>
      <c r="S394" s="908"/>
      <c r="T394" s="228"/>
      <c r="U394" s="440" t="s">
        <v>2308</v>
      </c>
      <c r="V394" s="439" t="s">
        <v>702</v>
      </c>
      <c r="W394" s="439"/>
      <c r="X394" s="825">
        <v>25</v>
      </c>
      <c r="Y394" s="826"/>
      <c r="Z394" s="825"/>
      <c r="AA394" s="826"/>
      <c r="AB394" s="825"/>
      <c r="AC394" s="826"/>
      <c r="AD394" s="825"/>
      <c r="AE394" s="826"/>
      <c r="AF394" s="825">
        <v>15</v>
      </c>
      <c r="AG394" s="826"/>
      <c r="AH394" s="330">
        <f t="shared" si="1974"/>
        <v>40</v>
      </c>
      <c r="AI394" s="322">
        <v>0.252</v>
      </c>
      <c r="AJ394" s="323"/>
      <c r="AK394" s="827" t="s">
        <v>189</v>
      </c>
      <c r="AL394" s="828"/>
      <c r="AM394" s="829" t="s">
        <v>563</v>
      </c>
      <c r="AN394" s="830"/>
      <c r="AO394" s="827" t="s">
        <v>189</v>
      </c>
      <c r="AP394" s="828"/>
      <c r="AQ394" s="444" t="s">
        <v>2008</v>
      </c>
      <c r="AR394" s="432" t="s">
        <v>588</v>
      </c>
      <c r="AS394" s="450" t="s">
        <v>2281</v>
      </c>
      <c r="AT394" s="451" t="s">
        <v>2282</v>
      </c>
      <c r="AU394" s="452" t="s">
        <v>2010</v>
      </c>
      <c r="AV394" s="230"/>
      <c r="AW394" s="866"/>
      <c r="AX394" s="869"/>
      <c r="AY394" s="872"/>
      <c r="AZ394" s="869"/>
      <c r="BA394" s="875"/>
      <c r="BB394" s="878"/>
      <c r="BD394" s="235"/>
      <c r="BE394" s="317">
        <v>0.60000000000000009</v>
      </c>
      <c r="BF394" s="236" t="str">
        <f t="shared" ref="BF394" si="1987">IF(ISERROR(IF(S392="R.INHERENTE
3","R. INHERENTE",(IF(BA392="R.RESIDUAL
3","R. RESIDUAL"," ")))),"",(IF(S392="R.INHERENTE
3","R. INHERENTE",(IF(BA392="R.RESIDUAL
3","R. RESIDUAL"," ")))))</f>
        <v xml:space="preserve"> </v>
      </c>
      <c r="BG394" s="237" t="str">
        <f t="shared" ref="BG394" si="1988">IF(ISERROR(IF(S392="R.INHERENTE
8","R. INHERENTE",(IF(BA392="R.RESIDUAL
8","R. RESIDUAL"," ")))),"",(IF(S392="R.INHERENTE
8","R. INHERENTE",(IF(BA392="R.RESIDUAL
8","R. RESIDUAL"," ")))))</f>
        <v xml:space="preserve"> </v>
      </c>
      <c r="BH394" s="237" t="str">
        <f t="shared" ref="BH394" si="1989">IF(ISERROR(IF(S392="R.INHERENTE
13","R. INHERENTE",(IF(BA392="R.RESIDUAL
13","R. RESIDUAL"," ")))),"",(IF(S392="R.INHERENTE
13","R. INHERENTE",(IF(BA392="R.RESIDUAL
13","R. RESIDUAL"," ")))))</f>
        <v xml:space="preserve"> </v>
      </c>
      <c r="BI394" s="238" t="str">
        <f t="shared" ref="BI394" si="1990">IF(ISERROR(IF(S392="R.INHERENTE
18","R. INHERENTE",(IF(BA392="R.RESIDUAL
18","R. RESIDUAL"," ")))),"",(IF(S392="R.INHERENTE
18","R. INHERENTE",(IF(BA392="R.RESIDUAL
18","R. RESIDUAL"," ")))))</f>
        <v xml:space="preserve"> </v>
      </c>
      <c r="BJ394" s="239" t="str">
        <f t="shared" ref="BJ394" si="1991">IF(ISERROR(IF(S392="R.INHERENTE
23","R. INHERENTE",(IF(BA392="R.RESIDUAL
23","R. RESIDUAL"," ")))),"",(IF(S392="R.INHERENTE
23","R. INHERENTE",(IF(BA392="R.RESIDUAL
23","R. RESIDUAL"," ")))))</f>
        <v xml:space="preserve"> </v>
      </c>
      <c r="BK394" s="234"/>
      <c r="BL394" s="961"/>
      <c r="BM394" s="882"/>
      <c r="BN394" s="882"/>
      <c r="BO394" s="882"/>
      <c r="BP394" s="1029"/>
      <c r="BQ394" s="845"/>
      <c r="BR394" s="314"/>
      <c r="BS394" s="848"/>
      <c r="BT394" s="882"/>
      <c r="BU394" s="854"/>
      <c r="BV394" s="229"/>
      <c r="BW394" s="1767"/>
      <c r="BX394" s="1768"/>
      <c r="BY394" s="1769"/>
      <c r="BZ394" s="820"/>
      <c r="CA394" s="820"/>
      <c r="CB394" s="820"/>
      <c r="CC394" s="820"/>
      <c r="CD394" s="820"/>
      <c r="CE394" s="820"/>
      <c r="CF394" s="820"/>
      <c r="CG394" s="820"/>
      <c r="CH394" s="820"/>
      <c r="CI394" s="820"/>
      <c r="CJ394" s="820"/>
      <c r="CK394" s="820"/>
      <c r="CL394" s="820"/>
      <c r="CM394" s="820"/>
      <c r="CN394" s="820"/>
      <c r="CO394" s="820"/>
      <c r="CP394" s="820"/>
      <c r="CQ394" s="1774"/>
      <c r="CR394" s="249"/>
      <c r="CS394" s="1767"/>
      <c r="CT394" s="1768"/>
      <c r="CU394" s="1769"/>
      <c r="CV394" s="1010"/>
      <c r="CW394" s="960"/>
      <c r="CX394" s="959"/>
      <c r="CY394" s="960"/>
      <c r="CZ394" s="959"/>
      <c r="DA394" s="1010"/>
      <c r="DB394" s="1010"/>
      <c r="DC394" s="1010"/>
      <c r="DD394" s="1010"/>
      <c r="DE394" s="1010"/>
      <c r="DF394" s="1010"/>
      <c r="DG394" s="1010"/>
      <c r="DH394" s="1010"/>
      <c r="DI394" s="1010"/>
      <c r="DJ394" s="1010"/>
      <c r="DK394" s="1010"/>
      <c r="DL394" s="1010"/>
      <c r="DM394" s="1010"/>
      <c r="DN394" s="1010"/>
      <c r="DO394" s="1010"/>
      <c r="DP394" s="1010"/>
      <c r="DQ394" s="1774"/>
      <c r="DR394" s="246"/>
      <c r="DS394" s="420"/>
      <c r="DT394" s="421"/>
      <c r="DU394" s="421"/>
      <c r="DV394" s="422"/>
    </row>
    <row r="395" spans="2:126" ht="48.75" customHeight="1" x14ac:dyDescent="0.25">
      <c r="B395" s="1299"/>
      <c r="C395" s="890"/>
      <c r="D395" s="893"/>
      <c r="E395" s="896"/>
      <c r="F395" s="896"/>
      <c r="G395" s="896"/>
      <c r="H395" s="896"/>
      <c r="I395" s="434"/>
      <c r="J395" s="904"/>
      <c r="K395" s="896"/>
      <c r="L395" s="908"/>
      <c r="M395" s="228"/>
      <c r="N395" s="911"/>
      <c r="O395" s="896"/>
      <c r="P395" s="896"/>
      <c r="Q395" s="896"/>
      <c r="R395" s="896"/>
      <c r="S395" s="908"/>
      <c r="T395" s="228"/>
      <c r="U395" s="440"/>
      <c r="V395" s="439"/>
      <c r="W395" s="439"/>
      <c r="X395" s="825"/>
      <c r="Y395" s="826"/>
      <c r="Z395" s="825"/>
      <c r="AA395" s="826"/>
      <c r="AB395" s="825"/>
      <c r="AC395" s="826"/>
      <c r="AD395" s="825"/>
      <c r="AE395" s="826"/>
      <c r="AF395" s="825"/>
      <c r="AG395" s="826"/>
      <c r="AH395" s="330">
        <f t="shared" si="1974"/>
        <v>0</v>
      </c>
      <c r="AI395" s="322"/>
      <c r="AJ395" s="323">
        <v>1</v>
      </c>
      <c r="AK395" s="827"/>
      <c r="AL395" s="828"/>
      <c r="AM395" s="829"/>
      <c r="AN395" s="830"/>
      <c r="AO395" s="827"/>
      <c r="AP395" s="828"/>
      <c r="AQ395" s="444"/>
      <c r="AR395" s="432"/>
      <c r="AS395" s="450"/>
      <c r="AT395" s="451"/>
      <c r="AU395" s="452"/>
      <c r="AV395" s="230"/>
      <c r="AW395" s="866"/>
      <c r="AX395" s="869"/>
      <c r="AY395" s="872"/>
      <c r="AZ395" s="869"/>
      <c r="BA395" s="875"/>
      <c r="BB395" s="878"/>
      <c r="BD395" s="235"/>
      <c r="BE395" s="317">
        <v>0.4</v>
      </c>
      <c r="BF395" s="240" t="str">
        <f t="shared" ref="BF395" si="1992">IF(ISERROR(IF(S392="R.INHERENTE
2","R. INHERENTE",(IF(BA392="R.RESIDUAL
2","R. RESIDUAL"," ")))),"",(IF(S392="R.INHERENTE
2","R. INHERENTE",(IF(BA392="R.RESIDUAL
2","R. RESIDUAL"," ")))))</f>
        <v xml:space="preserve"> </v>
      </c>
      <c r="BG395" s="237" t="str">
        <f t="shared" ref="BG395" si="1993">IF(ISERROR(IF(S392="R.INHERENTE
7","R. INHERENTE",(IF(BA392="R.RESIDUAL
7","R. RESIDUAL"," ")))),"",(IF(S392="R.INHERENTE
7","R. INHERENTE",(IF(BA392="R.RESIDUAL
7","R. RESIDUAL"," ")))))</f>
        <v xml:space="preserve"> </v>
      </c>
      <c r="BH395" s="237" t="str">
        <f t="shared" ref="BH395" si="1994">IF(ISERROR(IF(S392="R.INHERENTE
12","R. INHERENTE",(IF(BA392="R.RESIDUAL
12","R. RESIDUAL"," ")))),"",(IF(S392="R.INHERENTE
12","R. INHERENTE",(IF(BA392="R.RESIDUAL
12","R. RESIDUAL"," ")))))</f>
        <v xml:space="preserve"> </v>
      </c>
      <c r="BI395" s="238" t="str">
        <f t="shared" ref="BI395" si="1995">IF(ISERROR(IF(S392="R.INHERENTE
17","R. INHERENTE",(IF(BA392="R.RESIDUAL
17","R. RESIDUAL"," ")))),"",(IF(S392="R.INHERENTE
17","R. INHERENTE",(IF(BA392="R.RESIDUAL
17","R. RESIDUAL"," ")))))</f>
        <v xml:space="preserve"> </v>
      </c>
      <c r="BJ395" s="239" t="str">
        <f t="shared" ref="BJ395" si="1996">IF(ISERROR(IF(S392="R.INHERENTE
22","R. INHERENTE",(IF(BA392="R.RESIDUAL
22","R. RESIDUAL"," ")))),"",(IF(S392="R.INHERENTE
22","R. INHERENTE",(IF(BA392="R.RESIDUAL
22","R. RESIDUAL"," ")))))</f>
        <v>R. RESIDUAL</v>
      </c>
      <c r="BK395" s="234"/>
      <c r="BL395" s="961"/>
      <c r="BM395" s="882"/>
      <c r="BN395" s="882"/>
      <c r="BO395" s="882"/>
      <c r="BP395" s="1029"/>
      <c r="BQ395" s="845"/>
      <c r="BR395" s="314"/>
      <c r="BS395" s="848"/>
      <c r="BT395" s="882"/>
      <c r="BU395" s="854"/>
      <c r="BV395" s="229"/>
      <c r="BW395" s="1767"/>
      <c r="BX395" s="1768"/>
      <c r="BY395" s="1769"/>
      <c r="BZ395" s="820"/>
      <c r="CA395" s="820"/>
      <c r="CB395" s="820"/>
      <c r="CC395" s="820"/>
      <c r="CD395" s="820"/>
      <c r="CE395" s="820"/>
      <c r="CF395" s="820"/>
      <c r="CG395" s="820"/>
      <c r="CH395" s="820"/>
      <c r="CI395" s="820"/>
      <c r="CJ395" s="820"/>
      <c r="CK395" s="820"/>
      <c r="CL395" s="820"/>
      <c r="CM395" s="820"/>
      <c r="CN395" s="820"/>
      <c r="CO395" s="820"/>
      <c r="CP395" s="820"/>
      <c r="CQ395" s="1774"/>
      <c r="CR395" s="249"/>
      <c r="CS395" s="1767"/>
      <c r="CT395" s="1768"/>
      <c r="CU395" s="1769"/>
      <c r="CV395" s="1010"/>
      <c r="CW395" s="960"/>
      <c r="CX395" s="959"/>
      <c r="CY395" s="960"/>
      <c r="CZ395" s="959"/>
      <c r="DA395" s="1010"/>
      <c r="DB395" s="1010"/>
      <c r="DC395" s="1010"/>
      <c r="DD395" s="1010"/>
      <c r="DE395" s="1010"/>
      <c r="DF395" s="1010"/>
      <c r="DG395" s="1010"/>
      <c r="DH395" s="1010"/>
      <c r="DI395" s="1010"/>
      <c r="DJ395" s="1010"/>
      <c r="DK395" s="1010"/>
      <c r="DL395" s="1010"/>
      <c r="DM395" s="1010"/>
      <c r="DN395" s="1010"/>
      <c r="DO395" s="1010"/>
      <c r="DP395" s="1010"/>
      <c r="DQ395" s="1774"/>
      <c r="DR395" s="246"/>
      <c r="DS395" s="420"/>
      <c r="DT395" s="421"/>
      <c r="DU395" s="421"/>
      <c r="DV395" s="422"/>
    </row>
    <row r="396" spans="2:126" ht="48.75" customHeight="1" thickBot="1" x14ac:dyDescent="0.3">
      <c r="B396" s="1300"/>
      <c r="C396" s="891"/>
      <c r="D396" s="894"/>
      <c r="E396" s="897"/>
      <c r="F396" s="897"/>
      <c r="G396" s="897"/>
      <c r="H396" s="897"/>
      <c r="I396" s="435"/>
      <c r="J396" s="905"/>
      <c r="K396" s="897"/>
      <c r="L396" s="909"/>
      <c r="M396" s="228"/>
      <c r="N396" s="912"/>
      <c r="O396" s="897"/>
      <c r="P396" s="897"/>
      <c r="Q396" s="897"/>
      <c r="R396" s="897"/>
      <c r="S396" s="909"/>
      <c r="T396" s="228"/>
      <c r="U396" s="441"/>
      <c r="V396" s="442"/>
      <c r="W396" s="442"/>
      <c r="X396" s="831"/>
      <c r="Y396" s="832"/>
      <c r="Z396" s="831"/>
      <c r="AA396" s="832"/>
      <c r="AB396" s="831"/>
      <c r="AC396" s="832"/>
      <c r="AD396" s="831"/>
      <c r="AE396" s="832"/>
      <c r="AF396" s="831"/>
      <c r="AG396" s="832"/>
      <c r="AH396" s="331">
        <f t="shared" si="1974"/>
        <v>0</v>
      </c>
      <c r="AI396" s="324"/>
      <c r="AJ396" s="325"/>
      <c r="AK396" s="885"/>
      <c r="AL396" s="886"/>
      <c r="AM396" s="887"/>
      <c r="AN396" s="888"/>
      <c r="AO396" s="885"/>
      <c r="AP396" s="886"/>
      <c r="AQ396" s="445"/>
      <c r="AR396" s="474"/>
      <c r="AS396" s="453"/>
      <c r="AT396" s="454"/>
      <c r="AU396" s="455"/>
      <c r="AV396" s="230"/>
      <c r="AW396" s="867"/>
      <c r="AX396" s="870"/>
      <c r="AY396" s="873"/>
      <c r="AZ396" s="870"/>
      <c r="BA396" s="876"/>
      <c r="BB396" s="879"/>
      <c r="BD396" s="235"/>
      <c r="BE396" s="318">
        <v>0.2</v>
      </c>
      <c r="BF396" s="241" t="str">
        <f t="shared" ref="BF396" si="1997">IF(ISERROR(IF(S392="R.INHERENTE
1","R. INHERENTE",(IF(BA392="R.RESIDUAL
1","R. RESIDUAL"," ")))),"",(IF(S392="R.INHERENTE
1","R. INHERENTE",(IF(BA392="R.RESIDUAL
1","R. RESIDUAL"," ")))))</f>
        <v xml:space="preserve"> </v>
      </c>
      <c r="BG396" s="242" t="str">
        <f t="shared" ref="BG396" si="1998">IF(ISERROR(IF(S392="R.INHERENTE
6","R. INHERENTE",(IF(BA392="R.RESIDUAL
6","R. RESIDUAL"," ")))),"",(IF(S392="R.INHERENTE
6","R. INHERENTE",(IF(BA392="R.RESIDUAL
6","R. RESIDUAL"," ")))))</f>
        <v xml:space="preserve"> </v>
      </c>
      <c r="BH396" s="243" t="str">
        <f t="shared" ref="BH396" si="1999">IF(ISERROR(IF(S392="R.INHERENTE
11","R. INHERENTE",(IF(BA392="R.RESIDUAL
11","R. RESIDUAL"," ")))),"",(IF(S392="R.INHERENTE
11","R. INHERENTE",(IF(BA392="R.RESIDUAL
11","R. RESIDUAL"," ")))))</f>
        <v xml:space="preserve"> </v>
      </c>
      <c r="BI396" s="244" t="str">
        <f t="shared" ref="BI396" si="2000">IF(ISERROR(IF(S392="R.INHERENTE
16","R. INHERENTE",(IF(BA392="R.RESIDUAL
16","R. RESIDUAL"," ")))),"",(IF(S392="R.INHERENTE
16","R. INHERENTE",(IF(BA392="R.RESIDUAL
16","R. RESIDUAL"," ")))))</f>
        <v xml:space="preserve"> </v>
      </c>
      <c r="BJ396" s="245" t="str">
        <f t="shared" ref="BJ396" si="2001">IF(ISERROR(IF(S392="R.INHERENTE
21","R. INHERENTE",(IF(BA392="R.RESIDUAL
21","R. RESIDUAL"," ")))),"",(IF(S392="R.INHERENTE
21","R. INHERENTE",(IF(BA392="R.RESIDUAL
21","R. RESIDUAL"," ")))))</f>
        <v xml:space="preserve"> </v>
      </c>
      <c r="BK396" s="234"/>
      <c r="BL396" s="962"/>
      <c r="BM396" s="883"/>
      <c r="BN396" s="883"/>
      <c r="BO396" s="883"/>
      <c r="BP396" s="1030"/>
      <c r="BQ396" s="846"/>
      <c r="BR396" s="314"/>
      <c r="BS396" s="849"/>
      <c r="BT396" s="883"/>
      <c r="BU396" s="855"/>
      <c r="BV396" s="229"/>
      <c r="BW396" s="1770"/>
      <c r="BX396" s="1771"/>
      <c r="BY396" s="1772"/>
      <c r="BZ396" s="834"/>
      <c r="CA396" s="834"/>
      <c r="CB396" s="834"/>
      <c r="CC396" s="834"/>
      <c r="CD396" s="834"/>
      <c r="CE396" s="834"/>
      <c r="CF396" s="834"/>
      <c r="CG396" s="834"/>
      <c r="CH396" s="834"/>
      <c r="CI396" s="834"/>
      <c r="CJ396" s="834"/>
      <c r="CK396" s="834"/>
      <c r="CL396" s="834"/>
      <c r="CM396" s="834"/>
      <c r="CN396" s="834"/>
      <c r="CO396" s="834"/>
      <c r="CP396" s="834"/>
      <c r="CQ396" s="1775"/>
      <c r="CR396" s="249"/>
      <c r="CS396" s="1770"/>
      <c r="CT396" s="1771"/>
      <c r="CU396" s="1772"/>
      <c r="CV396" s="1783"/>
      <c r="CW396" s="1784"/>
      <c r="CX396" s="1785"/>
      <c r="CY396" s="1784"/>
      <c r="CZ396" s="1785"/>
      <c r="DA396" s="1783"/>
      <c r="DB396" s="1783"/>
      <c r="DC396" s="1783"/>
      <c r="DD396" s="1783"/>
      <c r="DE396" s="1783"/>
      <c r="DF396" s="1783"/>
      <c r="DG396" s="1783"/>
      <c r="DH396" s="1783"/>
      <c r="DI396" s="1783"/>
      <c r="DJ396" s="1783"/>
      <c r="DK396" s="1783"/>
      <c r="DL396" s="1783"/>
      <c r="DM396" s="1783"/>
      <c r="DN396" s="1783"/>
      <c r="DO396" s="1783"/>
      <c r="DP396" s="1783"/>
      <c r="DQ396" s="1775"/>
      <c r="DR396" s="246"/>
      <c r="DS396" s="423"/>
      <c r="DT396" s="424"/>
      <c r="DU396" s="424"/>
      <c r="DV396" s="425"/>
    </row>
    <row r="397" spans="2:126" ht="18" customHeight="1" thickBot="1" x14ac:dyDescent="0.3">
      <c r="BF397" s="328">
        <v>0.2</v>
      </c>
      <c r="BG397" s="329">
        <v>0.4</v>
      </c>
      <c r="BH397" s="329">
        <v>0.60000000000000009</v>
      </c>
      <c r="BI397" s="329">
        <v>0.8</v>
      </c>
      <c r="BJ397" s="329">
        <v>1</v>
      </c>
    </row>
    <row r="398" spans="2:126" ht="48.75" customHeight="1" x14ac:dyDescent="0.25">
      <c r="B398" s="1292" t="s">
        <v>1842</v>
      </c>
      <c r="C398" s="889">
        <v>69</v>
      </c>
      <c r="D398" s="892" t="s">
        <v>956</v>
      </c>
      <c r="E398" s="895" t="s">
        <v>976</v>
      </c>
      <c r="F398" s="898" t="s">
        <v>1062</v>
      </c>
      <c r="G398" s="899" t="s">
        <v>1064</v>
      </c>
      <c r="H398" s="930" t="s">
        <v>1885</v>
      </c>
      <c r="I398" s="433" t="s">
        <v>1886</v>
      </c>
      <c r="J398" s="903" t="str">
        <f>IF(G398="","",(CONCATENATE("Posibilidad de afectación ",G398," ",H398," ",I398," ",I399," ",I400," ",I401," ",I402)))</f>
        <v xml:space="preserve">Posibilidad de afectación reputacional y económica por una inadecuada  gestión en el manejo de residuos, debido a una baja apropiación  y adherencia a los programas de Gestión Ambiental, al incumplimiento de lineamientos  vigentes en cuanto a obras, y no realizar el autoreporte a los entes de control. </v>
      </c>
      <c r="K398" s="906" t="s">
        <v>268</v>
      </c>
      <c r="L398" s="907" t="s">
        <v>775</v>
      </c>
      <c r="M398" s="228"/>
      <c r="N398" s="910" t="s">
        <v>614</v>
      </c>
      <c r="O398" s="913">
        <f>IF(ISERROR(VLOOKUP($N398,Listas!$E$20:$F$24,2,FALSE)),"",(VLOOKUP($N398,Listas!$E$20:$F$24,2,FALSE)))</f>
        <v>1</v>
      </c>
      <c r="P398" s="914" t="str">
        <f>IF(ISERROR(VLOOKUP($O398,Listas!$E$3:$F$7,2,FALSE)),"",(VLOOKUP($O398,Listas!$E$3:$F$7,2,FALSE)))</f>
        <v xml:space="preserve">MUY ALTA </v>
      </c>
      <c r="Q398" s="915" t="s">
        <v>568</v>
      </c>
      <c r="R398" s="914">
        <f>IF(ISERROR(VLOOKUP($Q398,Listas!$E$28:$F$35,2,FALSE)),"",(VLOOKUP($Q398,Listas!$E$28:$F$35,2,FALSE)))</f>
        <v>1</v>
      </c>
      <c r="S398" s="916" t="str">
        <f t="shared" ref="S398" si="2002">IF(O398="","",(CONCATENATE("R.INHERENTE
",(IF(AND($O398=0.2,$R398=0.2),1,(IF(AND($O398=0.2,$R398=0.4),6,(IF(AND($O398=0.2,$R398=0.6),11,(IF(AND($O398=0.2,$R398=0.8),16,(IF(AND($O398=0.2,$R398=1),21,(IF(AND($O398=0.4,$R398=0.2),2,(IF(AND($O398=0.4,$R398=0.4),7,(IF(AND($O398=0.4,$R398=0.6),12,(IF(AND($O398=0.4,$R398=0.8),17,(IF(AND($O398=0.4,$R398=1),22,(IF(AND($O398=0.6,$R398=0.2),3,(IF(AND($O398=0.6,$R398=0.4),8,(IF(AND($O398=0.6,$R398=0.6),13,(IF(AND($O398=0.6,$R398=0.8),18,(IF(AND($O398=0.6,$R398=1),23,(IF(AND($O398=0.8,$R398=0.2),4,(IF(AND($O398=0.8,$R398=0.4),9,(IF(AND($O398=0.8,$R398=0.6),14,(IF(AND($O398=0.8,$R398=0.8),19,(IF(AND($O398=0.8,$R398=1),24,(IF(AND($O398=1,$R398=0.2),5,(IF(AND($O398=1,$R398=0.4),10,(IF(AND($O398=1,$R398=0.6),15,(IF(AND($O398=1,$R398=0.8),20,(IF(AND($O398=1,$R398=1),25,"")))))))))))))))))))))))))))))))))))))))))))))))))))))</f>
        <v>R.INHERENTE
25</v>
      </c>
      <c r="T398" s="228">
        <f>+VLOOKUP($S398,Listas!$D$112:$E$136,2,FALSE)</f>
        <v>25</v>
      </c>
      <c r="U398" s="436" t="s">
        <v>1890</v>
      </c>
      <c r="V398" s="437" t="s">
        <v>702</v>
      </c>
      <c r="W398" s="437"/>
      <c r="X398" s="859">
        <v>25</v>
      </c>
      <c r="Y398" s="860"/>
      <c r="Z398" s="859"/>
      <c r="AA398" s="860"/>
      <c r="AB398" s="859"/>
      <c r="AC398" s="860"/>
      <c r="AD398" s="859"/>
      <c r="AE398" s="860"/>
      <c r="AF398" s="859">
        <v>15</v>
      </c>
      <c r="AG398" s="860"/>
      <c r="AH398" s="348">
        <f t="shared" ref="AH398:AH402" si="2003">X398+Z398+AB398+AD398+AF398</f>
        <v>40</v>
      </c>
      <c r="AI398" s="326">
        <v>0.6</v>
      </c>
      <c r="AJ398" s="327"/>
      <c r="AK398" s="861" t="s">
        <v>189</v>
      </c>
      <c r="AL398" s="862"/>
      <c r="AM398" s="863" t="s">
        <v>563</v>
      </c>
      <c r="AN398" s="864"/>
      <c r="AO398" s="861" t="s">
        <v>189</v>
      </c>
      <c r="AP398" s="862"/>
      <c r="AQ398" s="443" t="s">
        <v>1894</v>
      </c>
      <c r="AR398" s="431" t="s">
        <v>587</v>
      </c>
      <c r="AS398" s="447" t="s">
        <v>1898</v>
      </c>
      <c r="AT398" s="448" t="s">
        <v>1899</v>
      </c>
      <c r="AU398" s="449" t="s">
        <v>1900</v>
      </c>
      <c r="AV398" s="248">
        <f t="shared" ref="AV398" si="2004">+(IF(AND($AW398&gt;0,$AW398&lt;=0.2),0.2,(IF(AND($AW398&gt;0.2,$AW398&lt;=0.4),0.4,(IF(AND($AW398&gt;0.4,$AW398&lt;=0.6),0.6,(IF(AND($AW398&gt;0.6,$AW398&lt;=0.8),0.8,(IF($AW398&gt;0.8,1,""))))))))))</f>
        <v>0.2</v>
      </c>
      <c r="AW398" s="865">
        <f t="shared" ref="AW398" si="2005">+MIN(AI398:AI402)</f>
        <v>0.17699999999999999</v>
      </c>
      <c r="AX398" s="868" t="str">
        <f t="shared" ref="AX398" si="2006">+(IF($AV398=0.2,"MUY BAJA",(IF($AV398=0.4,"BAJA",(IF($AV398=0.6,"MEDIA",(IF($AV398=0.8,"ALTA",(IF($AV398=1,"MUY ALTA",""))))))))))</f>
        <v>MUY BAJA</v>
      </c>
      <c r="AY398" s="871">
        <f t="shared" ref="AY398" si="2007">+MIN(AJ398:AJ402)</f>
        <v>1</v>
      </c>
      <c r="AZ398" s="868" t="str">
        <f t="shared" ref="AZ398" si="2008">+(IF($BC398=0.2,"MUY BAJA",(IF($BC398=0.4,"BAJA",(IF($BC398=0.6,"MEDIA",(IF($BC398=0.8,"ALTA",(IF($BC398=1,"MUY ALTA",""))))))))))</f>
        <v>MUY ALTA</v>
      </c>
      <c r="BA398" s="874" t="str">
        <f t="shared" ref="BA398" si="2009">IF($AV398="","",(CONCATENATE("R.RESIDUAL
",(IF(AND($AV398=0.2,$BC398=0.2),1,(IF(AND($AV398=0.2,$BC398=0.4),6,(IF(AND($AV398=0.2,$BC398=0.6),11,(IF(AND($AV398=0.2,$BC398=0.8),16,(IF(AND($AV398=0.2,$BC398=1),21,(IF(AND($AV398=0.4,$BC398=0.2),2,(IF(AND($AV398=0.4,$BC398=0.4),7,(IF(AND($AV398=0.4,$BC398=0.6),12,(IF(AND($AV398=0.4,$BC398=0.8),17,(IF(AND($AV398=0.4,$BC398=1),22,(IF(AND($AV398=0.6,$BC398=0.2),3,(IF(AND($AV398=0.6,$BC398=0.4),8,(IF(AND($AV398=0.6,$BC398=0.6),13,(IF(AND($AV398=0.6,$BC398=0.8),18,(IF(AND($AV398=0.6,$BC398=1),23,(IF(AND($AV398=0.8,$BC398=0.2),4,(IF(AND($AV398=0.8,$BC398=0.4),9,(IF(AND($AV398=0.8,$BC398=0.6),14,(IF(AND($AV398=0.8,$BC398=0.8),19,(IF(AND($AV398=0.8,$BC398=1),24,(IF(AND($AV398=1,$BC398=0.2),5,(IF(AND($AV398=1,$BC398=0.4),10,(IF(AND($AV398=1,$BC398=0.6),15,(IF(AND($AV398=1,$BC398=0.8),20,(IF(AND($AV398=1,$BC398=1),25,"")))))))))))))))))))))))))))))))))))))))))))))))))))))</f>
        <v>R.RESIDUAL
21</v>
      </c>
      <c r="BB398" s="877" t="s">
        <v>703</v>
      </c>
      <c r="BC398" s="248">
        <f t="shared" ref="BC398" si="2010">+(IF(AND($AY398&gt;0,$AY398&lt;=0.2),0.2,(IF(AND($AY398&gt;0.2,$AY398&lt;=0.4),0.4,(IF(AND($AY398&gt;0.4,$AY398&lt;=0.6),0.6,(IF(AND($AY398&gt;0.6,$AY398&lt;=0.8),0.8,(IF($AY398&gt;0.8,1,""))))))))))</f>
        <v>1</v>
      </c>
      <c r="BD398" s="230">
        <f>+VLOOKUP($BA398,Listas!$F$112:$G$136,2,FALSE)</f>
        <v>21</v>
      </c>
      <c r="BE398" s="317">
        <v>1</v>
      </c>
      <c r="BF398" s="231" t="str">
        <f t="shared" ref="BF398" si="2011">IF(ISERROR(IF(S398="R.INHERENTE
5","R. INHERENTE",(IF(BA398="R.RESIDUAL
5","R. RESIDUAL"," ")))),"",(IF(S398="R.INHERENTE
5","R. INHERENTE",(IF(BA398="R.RESIDUAL
5","R. RESIDUAL"," ")))))</f>
        <v xml:space="preserve"> </v>
      </c>
      <c r="BG398" s="232" t="str">
        <f t="shared" ref="BG398" si="2012">IF(ISERROR(IF(S398="R.INHERENTE
10","R. INHERENTE",(IF(BA398="R.RESIDUAL
10","R. RESIDUAL"," ")))),"",(IF(S398="R.INHERENTE
10","R. INHERENTE",(IF(BA398="R.RESIDUAL
10","R. RESIDUAL"," ")))))</f>
        <v xml:space="preserve"> </v>
      </c>
      <c r="BH398" s="232" t="str">
        <f t="shared" ref="BH398" si="2013">IF(ISERROR(IF(S398="R.INHERENTE
15","R. INHERENTE",(IF(BA398="R.RESIDUAL
15","R. RESIDUAL"," ")))),"",(IF(S398="R.INHERENTE
15","R. INHERENTE",(IF(BA398="R.RESIDUAL
15","R. RESIDUAL"," ")))))</f>
        <v xml:space="preserve"> </v>
      </c>
      <c r="BI398" s="232" t="str">
        <f t="shared" ref="BI398" si="2014">IF(ISERROR(IF(S398="R.INHERENTE
20","R. INHERENTE",(IF(BA398="R.RESIDUAL
20","R. RESIDUAL"," ")))),"",(IF(S398="R.INHERENTE
20","R. INHERENTE",(IF(BA398="R.RESIDUAL
20","R. RESIDUAL"," ")))))</f>
        <v xml:space="preserve"> </v>
      </c>
      <c r="BJ398" s="233" t="str">
        <f t="shared" ref="BJ398" si="2015">IF(ISERROR(IF(S398="R.INHERENTE
25","R. INHERENTE",(IF(BA398="R.RESIDUAL
25","R. RESIDUAL"," ")))),"",(IF(S398="R.INHERENTE
25","R. INHERENTE",(IF(BA398="R.RESIDUAL
25","R. RESIDUAL"," ")))))</f>
        <v>R. INHERENTE</v>
      </c>
      <c r="BK398" s="234"/>
      <c r="BL398" s="847" t="s">
        <v>1905</v>
      </c>
      <c r="BM398" s="850" t="s">
        <v>1906</v>
      </c>
      <c r="BN398" s="881">
        <v>45046</v>
      </c>
      <c r="BO398" s="881">
        <v>45290</v>
      </c>
      <c r="BP398" s="884" t="s">
        <v>1174</v>
      </c>
      <c r="BQ398" s="844" t="s">
        <v>648</v>
      </c>
      <c r="BR398" s="314"/>
      <c r="BS398" s="847" t="s">
        <v>1907</v>
      </c>
      <c r="BT398" s="850" t="s">
        <v>1908</v>
      </c>
      <c r="BU398" s="853" t="s">
        <v>1909</v>
      </c>
      <c r="BV398" s="229"/>
      <c r="BW398" s="1764" t="s">
        <v>2325</v>
      </c>
      <c r="BX398" s="1765" t="s">
        <v>2326</v>
      </c>
      <c r="BY398" s="1766" t="s">
        <v>2327</v>
      </c>
      <c r="BZ398" s="833"/>
      <c r="CA398" s="833" t="s">
        <v>189</v>
      </c>
      <c r="CB398" s="833" t="s">
        <v>189</v>
      </c>
      <c r="CC398" s="833" t="s">
        <v>189</v>
      </c>
      <c r="CD398" s="833"/>
      <c r="CE398" s="833" t="s">
        <v>189</v>
      </c>
      <c r="CF398" s="833" t="s">
        <v>189</v>
      </c>
      <c r="CG398" s="833" t="s">
        <v>189</v>
      </c>
      <c r="CH398" s="833"/>
      <c r="CI398" s="833" t="s">
        <v>39</v>
      </c>
      <c r="CJ398" s="833" t="s">
        <v>39</v>
      </c>
      <c r="CK398" s="833" t="s">
        <v>39</v>
      </c>
      <c r="CL398" s="833"/>
      <c r="CM398" s="833" t="s">
        <v>189</v>
      </c>
      <c r="CN398" s="833" t="s">
        <v>189</v>
      </c>
      <c r="CO398" s="833" t="s">
        <v>189</v>
      </c>
      <c r="CP398" s="833"/>
      <c r="CQ398" s="1773" t="s">
        <v>2328</v>
      </c>
      <c r="CR398" s="249"/>
      <c r="CS398" s="1764" t="s">
        <v>2325</v>
      </c>
      <c r="CT398" s="1765" t="s">
        <v>2326</v>
      </c>
      <c r="CU398" s="1766" t="s">
        <v>2327</v>
      </c>
      <c r="CV398" s="1780"/>
      <c r="CW398" s="1781" t="s">
        <v>39</v>
      </c>
      <c r="CX398" s="1782"/>
      <c r="CY398" s="1781"/>
      <c r="CZ398" s="1782"/>
      <c r="DA398" s="1780" t="s">
        <v>189</v>
      </c>
      <c r="DB398" s="1780" t="s">
        <v>189</v>
      </c>
      <c r="DC398" s="1780" t="s">
        <v>189</v>
      </c>
      <c r="DD398" s="1780"/>
      <c r="DE398" s="1780" t="s">
        <v>189</v>
      </c>
      <c r="DF398" s="1780" t="s">
        <v>189</v>
      </c>
      <c r="DG398" s="1780" t="s">
        <v>189</v>
      </c>
      <c r="DH398" s="1780"/>
      <c r="DI398" s="1780" t="s">
        <v>39</v>
      </c>
      <c r="DJ398" s="1780" t="s">
        <v>39</v>
      </c>
      <c r="DK398" s="1780" t="s">
        <v>39</v>
      </c>
      <c r="DL398" s="1780"/>
      <c r="DM398" s="1780" t="s">
        <v>189</v>
      </c>
      <c r="DN398" s="1780" t="s">
        <v>189</v>
      </c>
      <c r="DO398" s="1780" t="s">
        <v>189</v>
      </c>
      <c r="DP398" s="1780"/>
      <c r="DQ398" s="1773" t="s">
        <v>2334</v>
      </c>
      <c r="DR398" s="246"/>
      <c r="DS398" s="417"/>
      <c r="DT398" s="418"/>
      <c r="DU398" s="418"/>
      <c r="DV398" s="419"/>
    </row>
    <row r="399" spans="2:126" ht="48.75" customHeight="1" x14ac:dyDescent="0.25">
      <c r="B399" s="1293"/>
      <c r="C399" s="890"/>
      <c r="D399" s="893"/>
      <c r="E399" s="896"/>
      <c r="F399" s="896"/>
      <c r="G399" s="896"/>
      <c r="H399" s="896"/>
      <c r="I399" s="434" t="s">
        <v>1887</v>
      </c>
      <c r="J399" s="904"/>
      <c r="K399" s="896"/>
      <c r="L399" s="908"/>
      <c r="M399" s="228"/>
      <c r="N399" s="911"/>
      <c r="O399" s="896"/>
      <c r="P399" s="896"/>
      <c r="Q399" s="896"/>
      <c r="R399" s="896"/>
      <c r="S399" s="908"/>
      <c r="T399" s="228"/>
      <c r="U399" s="438" t="s">
        <v>1891</v>
      </c>
      <c r="V399" s="439" t="s">
        <v>702</v>
      </c>
      <c r="W399" s="439"/>
      <c r="X399" s="825"/>
      <c r="Y399" s="826"/>
      <c r="Z399" s="825">
        <v>15</v>
      </c>
      <c r="AA399" s="826"/>
      <c r="AB399" s="825"/>
      <c r="AC399" s="826"/>
      <c r="AD399" s="825"/>
      <c r="AE399" s="826"/>
      <c r="AF399" s="825">
        <v>15</v>
      </c>
      <c r="AG399" s="826"/>
      <c r="AH399" s="330">
        <f t="shared" si="2003"/>
        <v>30</v>
      </c>
      <c r="AI399" s="322">
        <v>0.42</v>
      </c>
      <c r="AJ399" s="323"/>
      <c r="AK399" s="827" t="s">
        <v>189</v>
      </c>
      <c r="AL399" s="828"/>
      <c r="AM399" s="829" t="s">
        <v>563</v>
      </c>
      <c r="AN399" s="830"/>
      <c r="AO399" s="827" t="s">
        <v>189</v>
      </c>
      <c r="AP399" s="828"/>
      <c r="AQ399" s="444" t="s">
        <v>1895</v>
      </c>
      <c r="AR399" s="432" t="s">
        <v>588</v>
      </c>
      <c r="AS399" s="450" t="s">
        <v>1901</v>
      </c>
      <c r="AT399" s="451" t="s">
        <v>1899</v>
      </c>
      <c r="AU399" s="452" t="s">
        <v>1902</v>
      </c>
      <c r="AV399" s="230"/>
      <c r="AW399" s="866"/>
      <c r="AX399" s="869"/>
      <c r="AY399" s="872"/>
      <c r="AZ399" s="869"/>
      <c r="BA399" s="875"/>
      <c r="BB399" s="878"/>
      <c r="BD399" s="235"/>
      <c r="BE399" s="317">
        <v>0.8</v>
      </c>
      <c r="BF399" s="236" t="str">
        <f t="shared" ref="BF399" si="2016">IF(ISERROR(IF(S398="R.INHERENTE
4","R. INHERENTE",(IF(BA398="R.RESIDUAL
4","R. RESIDUAL"," ")))),"",(IF(S398="R.INHERENTE
4","R. INHERENTE",(IF(BA398="R.RESIDUAL
4","R. RESIDUAL"," ")))))</f>
        <v xml:space="preserve"> </v>
      </c>
      <c r="BG399" s="237" t="str">
        <f t="shared" ref="BG399" si="2017">IF(ISERROR(IF(S398="R.INHERENTE
9","R. INHERENTE",(IF(BA398="R.RESIDUAL
9","R. RESIDUAL"," ")))),"",(IF(S398="R.INHERENTE
9","R. INHERENTE",(IF(BA398="R.RESIDUAL
9","R. RESIDUAL"," ")))))</f>
        <v xml:space="preserve"> </v>
      </c>
      <c r="BH399" s="238" t="str">
        <f t="shared" ref="BH399" si="2018">IF(ISERROR(IF(S398="R.INHERENTE
14","R. INHERENTE",(IF(BA398="R.RESIDUAL
14","R. RESIDUAL"," ")))),"",(IF(S398="R.INHERENTE
14","R. INHERENTE",(IF(BA398="R.RESIDUAL
14","R. RESIDUAL"," ")))))</f>
        <v xml:space="preserve"> </v>
      </c>
      <c r="BI399" s="238" t="str">
        <f t="shared" ref="BI399" si="2019">IF(ISERROR(IF(S398="R.INHERENTE
19","R. INHERENTE",(IF(BA398="R.RESIDUAL
19","R. RESIDUAL"," ")))),"",(IF(S398="R.INHERENTE
19","R. INHERENTE",(IF(BA398="R.RESIDUAL
19","R. RESIDUAL"," ")))))</f>
        <v xml:space="preserve"> </v>
      </c>
      <c r="BJ399" s="239" t="str">
        <f t="shared" ref="BJ399" si="2020">IF(ISERROR(IF(S398="R.INHERENTE
24","R. INHERENTE",(IF(BA398="R.RESIDUAL
24","R. RESIDUAL"," ")))),"",(IF(S398="R.INHERENTE
24","R. INHERENTE",(IF(BA398="R.RESIDUAL
24","R. RESIDUAL"," ")))))</f>
        <v xml:space="preserve"> </v>
      </c>
      <c r="BK399" s="234"/>
      <c r="BL399" s="848"/>
      <c r="BM399" s="882"/>
      <c r="BN399" s="882"/>
      <c r="BO399" s="882"/>
      <c r="BP399" s="851"/>
      <c r="BQ399" s="845"/>
      <c r="BR399" s="314"/>
      <c r="BS399" s="848"/>
      <c r="BT399" s="851"/>
      <c r="BU399" s="854"/>
      <c r="BV399" s="229"/>
      <c r="BW399" s="1767"/>
      <c r="BX399" s="1768"/>
      <c r="BY399" s="1769"/>
      <c r="BZ399" s="820"/>
      <c r="CA399" s="820"/>
      <c r="CB399" s="820"/>
      <c r="CC399" s="820"/>
      <c r="CD399" s="820"/>
      <c r="CE399" s="820"/>
      <c r="CF399" s="820"/>
      <c r="CG399" s="820"/>
      <c r="CH399" s="820"/>
      <c r="CI399" s="820"/>
      <c r="CJ399" s="820"/>
      <c r="CK399" s="820"/>
      <c r="CL399" s="820"/>
      <c r="CM399" s="820"/>
      <c r="CN399" s="820"/>
      <c r="CO399" s="820"/>
      <c r="CP399" s="820"/>
      <c r="CQ399" s="1774"/>
      <c r="CR399" s="249"/>
      <c r="CS399" s="1767"/>
      <c r="CT399" s="1768"/>
      <c r="CU399" s="1769"/>
      <c r="CV399" s="1010"/>
      <c r="CW399" s="960"/>
      <c r="CX399" s="959"/>
      <c r="CY399" s="960"/>
      <c r="CZ399" s="959"/>
      <c r="DA399" s="1010"/>
      <c r="DB399" s="1010"/>
      <c r="DC399" s="1010"/>
      <c r="DD399" s="1010"/>
      <c r="DE399" s="1010"/>
      <c r="DF399" s="1010"/>
      <c r="DG399" s="1010"/>
      <c r="DH399" s="1010"/>
      <c r="DI399" s="1010"/>
      <c r="DJ399" s="1010"/>
      <c r="DK399" s="1010"/>
      <c r="DL399" s="1010"/>
      <c r="DM399" s="1010"/>
      <c r="DN399" s="1010"/>
      <c r="DO399" s="1010"/>
      <c r="DP399" s="1010"/>
      <c r="DQ399" s="1774"/>
      <c r="DR399" s="246"/>
      <c r="DS399" s="420"/>
      <c r="DT399" s="421"/>
      <c r="DU399" s="421"/>
      <c r="DV399" s="422"/>
    </row>
    <row r="400" spans="2:126" ht="48.75" customHeight="1" x14ac:dyDescent="0.25">
      <c r="B400" s="1293"/>
      <c r="C400" s="890"/>
      <c r="D400" s="893"/>
      <c r="E400" s="896"/>
      <c r="F400" s="896"/>
      <c r="G400" s="896"/>
      <c r="H400" s="896"/>
      <c r="I400" s="434" t="s">
        <v>1888</v>
      </c>
      <c r="J400" s="904"/>
      <c r="K400" s="896"/>
      <c r="L400" s="908"/>
      <c r="M400" s="228"/>
      <c r="N400" s="911"/>
      <c r="O400" s="896"/>
      <c r="P400" s="896"/>
      <c r="Q400" s="896"/>
      <c r="R400" s="896"/>
      <c r="S400" s="908"/>
      <c r="T400" s="228"/>
      <c r="U400" s="438" t="s">
        <v>1892</v>
      </c>
      <c r="V400" s="439" t="s">
        <v>702</v>
      </c>
      <c r="W400" s="439"/>
      <c r="X400" s="825"/>
      <c r="Y400" s="826"/>
      <c r="Z400" s="825">
        <v>15</v>
      </c>
      <c r="AA400" s="826"/>
      <c r="AB400" s="825"/>
      <c r="AC400" s="826"/>
      <c r="AD400" s="825"/>
      <c r="AE400" s="826"/>
      <c r="AF400" s="825">
        <v>15</v>
      </c>
      <c r="AG400" s="826"/>
      <c r="AH400" s="330">
        <f t="shared" si="2003"/>
        <v>30</v>
      </c>
      <c r="AI400" s="322">
        <v>0.29399999999999998</v>
      </c>
      <c r="AJ400" s="323"/>
      <c r="AK400" s="827" t="s">
        <v>189</v>
      </c>
      <c r="AL400" s="828"/>
      <c r="AM400" s="829" t="s">
        <v>563</v>
      </c>
      <c r="AN400" s="830"/>
      <c r="AO400" s="827" t="s">
        <v>189</v>
      </c>
      <c r="AP400" s="828"/>
      <c r="AQ400" s="444" t="s">
        <v>1896</v>
      </c>
      <c r="AR400" s="432" t="s">
        <v>588</v>
      </c>
      <c r="AS400" s="450" t="s">
        <v>1903</v>
      </c>
      <c r="AT400" s="451" t="s">
        <v>1899</v>
      </c>
      <c r="AU400" s="452" t="s">
        <v>1902</v>
      </c>
      <c r="AV400" s="230"/>
      <c r="AW400" s="866"/>
      <c r="AX400" s="869"/>
      <c r="AY400" s="872"/>
      <c r="AZ400" s="869"/>
      <c r="BA400" s="875"/>
      <c r="BB400" s="878"/>
      <c r="BD400" s="235"/>
      <c r="BE400" s="317">
        <v>0.60000000000000009</v>
      </c>
      <c r="BF400" s="236" t="str">
        <f t="shared" ref="BF400" si="2021">IF(ISERROR(IF(S398="R.INHERENTE
3","R. INHERENTE",(IF(BA398="R.RESIDUAL
3","R. RESIDUAL"," ")))),"",(IF(S398="R.INHERENTE
3","R. INHERENTE",(IF(BA398="R.RESIDUAL
3","R. RESIDUAL"," ")))))</f>
        <v xml:space="preserve"> </v>
      </c>
      <c r="BG400" s="237" t="str">
        <f t="shared" ref="BG400" si="2022">IF(ISERROR(IF(S398="R.INHERENTE
8","R. INHERENTE",(IF(BA398="R.RESIDUAL
8","R. RESIDUAL"," ")))),"",(IF(S398="R.INHERENTE
8","R. INHERENTE",(IF(BA398="R.RESIDUAL
8","R. RESIDUAL"," ")))))</f>
        <v xml:space="preserve"> </v>
      </c>
      <c r="BH400" s="237" t="str">
        <f t="shared" ref="BH400" si="2023">IF(ISERROR(IF(S398="R.INHERENTE
13","R. INHERENTE",(IF(BA398="R.RESIDUAL
13","R. RESIDUAL"," ")))),"",(IF(S398="R.INHERENTE
13","R. INHERENTE",(IF(BA398="R.RESIDUAL
13","R. RESIDUAL"," ")))))</f>
        <v xml:space="preserve"> </v>
      </c>
      <c r="BI400" s="238" t="str">
        <f t="shared" ref="BI400" si="2024">IF(ISERROR(IF(S398="R.INHERENTE
18","R. INHERENTE",(IF(BA398="R.RESIDUAL
18","R. RESIDUAL"," ")))),"",(IF(S398="R.INHERENTE
18","R. INHERENTE",(IF(BA398="R.RESIDUAL
18","R. RESIDUAL"," ")))))</f>
        <v xml:space="preserve"> </v>
      </c>
      <c r="BJ400" s="239" t="str">
        <f t="shared" ref="BJ400" si="2025">IF(ISERROR(IF(S398="R.INHERENTE
23","R. INHERENTE",(IF(BA398="R.RESIDUAL
23","R. RESIDUAL"," ")))),"",(IF(S398="R.INHERENTE
23","R. INHERENTE",(IF(BA398="R.RESIDUAL
23","R. RESIDUAL"," ")))))</f>
        <v xml:space="preserve"> </v>
      </c>
      <c r="BK400" s="234"/>
      <c r="BL400" s="848"/>
      <c r="BM400" s="882"/>
      <c r="BN400" s="882"/>
      <c r="BO400" s="882"/>
      <c r="BP400" s="851"/>
      <c r="BQ400" s="845"/>
      <c r="BR400" s="314"/>
      <c r="BS400" s="848"/>
      <c r="BT400" s="851"/>
      <c r="BU400" s="854"/>
      <c r="BV400" s="229"/>
      <c r="BW400" s="1767"/>
      <c r="BX400" s="1768"/>
      <c r="BY400" s="1769"/>
      <c r="BZ400" s="820"/>
      <c r="CA400" s="820"/>
      <c r="CB400" s="820"/>
      <c r="CC400" s="820"/>
      <c r="CD400" s="820"/>
      <c r="CE400" s="820"/>
      <c r="CF400" s="820"/>
      <c r="CG400" s="820"/>
      <c r="CH400" s="820"/>
      <c r="CI400" s="820"/>
      <c r="CJ400" s="820"/>
      <c r="CK400" s="820"/>
      <c r="CL400" s="820"/>
      <c r="CM400" s="820"/>
      <c r="CN400" s="820"/>
      <c r="CO400" s="820"/>
      <c r="CP400" s="820"/>
      <c r="CQ400" s="1774"/>
      <c r="CR400" s="249"/>
      <c r="CS400" s="1767"/>
      <c r="CT400" s="1768"/>
      <c r="CU400" s="1769"/>
      <c r="CV400" s="1010"/>
      <c r="CW400" s="960"/>
      <c r="CX400" s="959"/>
      <c r="CY400" s="960"/>
      <c r="CZ400" s="959"/>
      <c r="DA400" s="1010"/>
      <c r="DB400" s="1010"/>
      <c r="DC400" s="1010"/>
      <c r="DD400" s="1010"/>
      <c r="DE400" s="1010"/>
      <c r="DF400" s="1010"/>
      <c r="DG400" s="1010"/>
      <c r="DH400" s="1010"/>
      <c r="DI400" s="1010"/>
      <c r="DJ400" s="1010"/>
      <c r="DK400" s="1010"/>
      <c r="DL400" s="1010"/>
      <c r="DM400" s="1010"/>
      <c r="DN400" s="1010"/>
      <c r="DO400" s="1010"/>
      <c r="DP400" s="1010"/>
      <c r="DQ400" s="1774"/>
      <c r="DR400" s="246"/>
      <c r="DS400" s="420"/>
      <c r="DT400" s="421"/>
      <c r="DU400" s="421"/>
      <c r="DV400" s="422"/>
    </row>
    <row r="401" spans="2:126" ht="48.75" customHeight="1" x14ac:dyDescent="0.25">
      <c r="B401" s="1293"/>
      <c r="C401" s="890"/>
      <c r="D401" s="893"/>
      <c r="E401" s="896"/>
      <c r="F401" s="896"/>
      <c r="G401" s="896"/>
      <c r="H401" s="896"/>
      <c r="I401" s="434" t="s">
        <v>1889</v>
      </c>
      <c r="J401" s="904"/>
      <c r="K401" s="896"/>
      <c r="L401" s="908"/>
      <c r="M401" s="228"/>
      <c r="N401" s="911"/>
      <c r="O401" s="896"/>
      <c r="P401" s="896"/>
      <c r="Q401" s="896"/>
      <c r="R401" s="896"/>
      <c r="S401" s="908"/>
      <c r="T401" s="228"/>
      <c r="U401" s="440" t="s">
        <v>1893</v>
      </c>
      <c r="V401" s="439" t="s">
        <v>702</v>
      </c>
      <c r="W401" s="439"/>
      <c r="X401" s="825">
        <v>25</v>
      </c>
      <c r="Y401" s="826"/>
      <c r="Z401" s="825"/>
      <c r="AA401" s="826"/>
      <c r="AB401" s="825"/>
      <c r="AC401" s="826"/>
      <c r="AD401" s="825"/>
      <c r="AE401" s="826"/>
      <c r="AF401" s="825">
        <v>15</v>
      </c>
      <c r="AG401" s="826"/>
      <c r="AH401" s="330">
        <f t="shared" si="2003"/>
        <v>40</v>
      </c>
      <c r="AI401" s="322">
        <v>0.17699999999999999</v>
      </c>
      <c r="AJ401" s="323"/>
      <c r="AK401" s="827" t="s">
        <v>189</v>
      </c>
      <c r="AL401" s="828"/>
      <c r="AM401" s="829" t="s">
        <v>563</v>
      </c>
      <c r="AN401" s="830"/>
      <c r="AO401" s="827" t="s">
        <v>189</v>
      </c>
      <c r="AP401" s="828"/>
      <c r="AQ401" s="444" t="s">
        <v>1897</v>
      </c>
      <c r="AR401" s="432" t="s">
        <v>589</v>
      </c>
      <c r="AS401" s="450" t="s">
        <v>1904</v>
      </c>
      <c r="AT401" s="451" t="s">
        <v>1899</v>
      </c>
      <c r="AU401" s="452" t="s">
        <v>1902</v>
      </c>
      <c r="AV401" s="230"/>
      <c r="AW401" s="866"/>
      <c r="AX401" s="869"/>
      <c r="AY401" s="872"/>
      <c r="AZ401" s="869"/>
      <c r="BA401" s="875"/>
      <c r="BB401" s="878"/>
      <c r="BD401" s="235"/>
      <c r="BE401" s="317">
        <v>0.4</v>
      </c>
      <c r="BF401" s="240" t="str">
        <f t="shared" ref="BF401" si="2026">IF(ISERROR(IF(S398="R.INHERENTE
2","R. INHERENTE",(IF(BA398="R.RESIDUAL
2","R. RESIDUAL"," ")))),"",(IF(S398="R.INHERENTE
2","R. INHERENTE",(IF(BA398="R.RESIDUAL
2","R. RESIDUAL"," ")))))</f>
        <v xml:space="preserve"> </v>
      </c>
      <c r="BG401" s="237" t="str">
        <f t="shared" ref="BG401" si="2027">IF(ISERROR(IF(S398="R.INHERENTE
7","R. INHERENTE",(IF(BA398="R.RESIDUAL
7","R. RESIDUAL"," ")))),"",(IF(S398="R.INHERENTE
7","R. INHERENTE",(IF(BA398="R.RESIDUAL
7","R. RESIDUAL"," ")))))</f>
        <v xml:space="preserve"> </v>
      </c>
      <c r="BH401" s="237" t="str">
        <f t="shared" ref="BH401" si="2028">IF(ISERROR(IF(S398="R.INHERENTE
12","R. INHERENTE",(IF(BA398="R.RESIDUAL
12","R. RESIDUAL"," ")))),"",(IF(S398="R.INHERENTE
12","R. INHERENTE",(IF(BA398="R.RESIDUAL
12","R. RESIDUAL"," ")))))</f>
        <v xml:space="preserve"> </v>
      </c>
      <c r="BI401" s="238" t="str">
        <f t="shared" ref="BI401" si="2029">IF(ISERROR(IF(S398="R.INHERENTE
17","R. INHERENTE",(IF(BA398="R.RESIDUAL
17","R. RESIDUAL"," ")))),"",(IF(S398="R.INHERENTE
17","R. INHERENTE",(IF(BA398="R.RESIDUAL
17","R. RESIDUAL"," ")))))</f>
        <v xml:space="preserve"> </v>
      </c>
      <c r="BJ401" s="239" t="str">
        <f t="shared" ref="BJ401" si="2030">IF(ISERROR(IF(S398="R.INHERENTE
22","R. INHERENTE",(IF(BA398="R.RESIDUAL
22","R. RESIDUAL"," ")))),"",(IF(S398="R.INHERENTE
22","R. INHERENTE",(IF(BA398="R.RESIDUAL
22","R. RESIDUAL"," ")))))</f>
        <v xml:space="preserve"> </v>
      </c>
      <c r="BK401" s="234"/>
      <c r="BL401" s="848"/>
      <c r="BM401" s="882"/>
      <c r="BN401" s="882"/>
      <c r="BO401" s="882"/>
      <c r="BP401" s="851"/>
      <c r="BQ401" s="845"/>
      <c r="BR401" s="314"/>
      <c r="BS401" s="848"/>
      <c r="BT401" s="851"/>
      <c r="BU401" s="854"/>
      <c r="BV401" s="229"/>
      <c r="BW401" s="1767"/>
      <c r="BX401" s="1768"/>
      <c r="BY401" s="1769"/>
      <c r="BZ401" s="820"/>
      <c r="CA401" s="820"/>
      <c r="CB401" s="820"/>
      <c r="CC401" s="820"/>
      <c r="CD401" s="820"/>
      <c r="CE401" s="820"/>
      <c r="CF401" s="820"/>
      <c r="CG401" s="820"/>
      <c r="CH401" s="820"/>
      <c r="CI401" s="820"/>
      <c r="CJ401" s="820"/>
      <c r="CK401" s="820"/>
      <c r="CL401" s="820"/>
      <c r="CM401" s="820"/>
      <c r="CN401" s="820"/>
      <c r="CO401" s="820"/>
      <c r="CP401" s="820"/>
      <c r="CQ401" s="1774"/>
      <c r="CR401" s="249"/>
      <c r="CS401" s="1767"/>
      <c r="CT401" s="1768"/>
      <c r="CU401" s="1769"/>
      <c r="CV401" s="1010"/>
      <c r="CW401" s="960"/>
      <c r="CX401" s="959"/>
      <c r="CY401" s="960"/>
      <c r="CZ401" s="959"/>
      <c r="DA401" s="1010"/>
      <c r="DB401" s="1010"/>
      <c r="DC401" s="1010"/>
      <c r="DD401" s="1010"/>
      <c r="DE401" s="1010"/>
      <c r="DF401" s="1010"/>
      <c r="DG401" s="1010"/>
      <c r="DH401" s="1010"/>
      <c r="DI401" s="1010"/>
      <c r="DJ401" s="1010"/>
      <c r="DK401" s="1010"/>
      <c r="DL401" s="1010"/>
      <c r="DM401" s="1010"/>
      <c r="DN401" s="1010"/>
      <c r="DO401" s="1010"/>
      <c r="DP401" s="1010"/>
      <c r="DQ401" s="1774"/>
      <c r="DR401" s="246"/>
      <c r="DS401" s="420"/>
      <c r="DT401" s="421"/>
      <c r="DU401" s="421"/>
      <c r="DV401" s="422"/>
    </row>
    <row r="402" spans="2:126" ht="48.75" customHeight="1" thickBot="1" x14ac:dyDescent="0.3">
      <c r="B402" s="1294"/>
      <c r="C402" s="891"/>
      <c r="D402" s="894"/>
      <c r="E402" s="897"/>
      <c r="F402" s="897"/>
      <c r="G402" s="897"/>
      <c r="H402" s="897"/>
      <c r="I402" s="435"/>
      <c r="J402" s="905"/>
      <c r="K402" s="897"/>
      <c r="L402" s="909"/>
      <c r="M402" s="228"/>
      <c r="N402" s="912"/>
      <c r="O402" s="897"/>
      <c r="P402" s="897"/>
      <c r="Q402" s="897"/>
      <c r="R402" s="897"/>
      <c r="S402" s="909"/>
      <c r="T402" s="228"/>
      <c r="U402" s="441"/>
      <c r="V402" s="442"/>
      <c r="W402" s="442"/>
      <c r="X402" s="831"/>
      <c r="Y402" s="832"/>
      <c r="Z402" s="831"/>
      <c r="AA402" s="832"/>
      <c r="AB402" s="831"/>
      <c r="AC402" s="832"/>
      <c r="AD402" s="831"/>
      <c r="AE402" s="832"/>
      <c r="AF402" s="831"/>
      <c r="AG402" s="832"/>
      <c r="AH402" s="331">
        <f t="shared" si="2003"/>
        <v>0</v>
      </c>
      <c r="AI402" s="324"/>
      <c r="AJ402" s="325">
        <v>1</v>
      </c>
      <c r="AK402" s="885"/>
      <c r="AL402" s="886"/>
      <c r="AM402" s="887"/>
      <c r="AN402" s="888"/>
      <c r="AO402" s="885"/>
      <c r="AP402" s="886"/>
      <c r="AQ402" s="445"/>
      <c r="AR402" s="474"/>
      <c r="AS402" s="453"/>
      <c r="AT402" s="454"/>
      <c r="AU402" s="455"/>
      <c r="AV402" s="230"/>
      <c r="AW402" s="867"/>
      <c r="AX402" s="870"/>
      <c r="AY402" s="873"/>
      <c r="AZ402" s="870"/>
      <c r="BA402" s="876"/>
      <c r="BB402" s="879"/>
      <c r="BD402" s="235"/>
      <c r="BE402" s="318">
        <v>0.2</v>
      </c>
      <c r="BF402" s="241" t="str">
        <f t="shared" ref="BF402" si="2031">IF(ISERROR(IF(S398="R.INHERENTE
1","R. INHERENTE",(IF(BA398="R.RESIDUAL
1","R. RESIDUAL"," ")))),"",(IF(S398="R.INHERENTE
1","R. INHERENTE",(IF(BA398="R.RESIDUAL
1","R. RESIDUAL"," ")))))</f>
        <v xml:space="preserve"> </v>
      </c>
      <c r="BG402" s="242" t="str">
        <f t="shared" ref="BG402" si="2032">IF(ISERROR(IF(S398="R.INHERENTE
6","R. INHERENTE",(IF(BA398="R.RESIDUAL
6","R. RESIDUAL"," ")))),"",(IF(S398="R.INHERENTE
6","R. INHERENTE",(IF(BA398="R.RESIDUAL
6","R. RESIDUAL"," ")))))</f>
        <v xml:space="preserve"> </v>
      </c>
      <c r="BH402" s="243" t="str">
        <f t="shared" ref="BH402" si="2033">IF(ISERROR(IF(S398="R.INHERENTE
11","R. INHERENTE",(IF(BA398="R.RESIDUAL
11","R. RESIDUAL"," ")))),"",(IF(S398="R.INHERENTE
11","R. INHERENTE",(IF(BA398="R.RESIDUAL
11","R. RESIDUAL"," ")))))</f>
        <v xml:space="preserve"> </v>
      </c>
      <c r="BI402" s="244" t="str">
        <f t="shared" ref="BI402" si="2034">IF(ISERROR(IF(S398="R.INHERENTE
16","R. INHERENTE",(IF(BA398="R.RESIDUAL
16","R. RESIDUAL"," ")))),"",(IF(S398="R.INHERENTE
16","R. INHERENTE",(IF(BA398="R.RESIDUAL
16","R. RESIDUAL"," ")))))</f>
        <v xml:space="preserve"> </v>
      </c>
      <c r="BJ402" s="245" t="str">
        <f t="shared" ref="BJ402" si="2035">IF(ISERROR(IF(S398="R.INHERENTE
21","R. INHERENTE",(IF(BA398="R.RESIDUAL
21","R. RESIDUAL"," ")))),"",(IF(S398="R.INHERENTE
21","R. INHERENTE",(IF(BA398="R.RESIDUAL
21","R. RESIDUAL"," ")))))</f>
        <v>R. RESIDUAL</v>
      </c>
      <c r="BK402" s="234"/>
      <c r="BL402" s="849"/>
      <c r="BM402" s="883"/>
      <c r="BN402" s="883"/>
      <c r="BO402" s="883"/>
      <c r="BP402" s="852"/>
      <c r="BQ402" s="846"/>
      <c r="BR402" s="314"/>
      <c r="BS402" s="849"/>
      <c r="BT402" s="852"/>
      <c r="BU402" s="855"/>
      <c r="BV402" s="229"/>
      <c r="BW402" s="1770"/>
      <c r="BX402" s="1771"/>
      <c r="BY402" s="1772"/>
      <c r="BZ402" s="834"/>
      <c r="CA402" s="834"/>
      <c r="CB402" s="834"/>
      <c r="CC402" s="834"/>
      <c r="CD402" s="834"/>
      <c r="CE402" s="834"/>
      <c r="CF402" s="834"/>
      <c r="CG402" s="834"/>
      <c r="CH402" s="834"/>
      <c r="CI402" s="834"/>
      <c r="CJ402" s="834"/>
      <c r="CK402" s="834"/>
      <c r="CL402" s="834"/>
      <c r="CM402" s="834"/>
      <c r="CN402" s="834"/>
      <c r="CO402" s="834"/>
      <c r="CP402" s="834"/>
      <c r="CQ402" s="1775"/>
      <c r="CR402" s="249"/>
      <c r="CS402" s="1770"/>
      <c r="CT402" s="1771"/>
      <c r="CU402" s="1772"/>
      <c r="CV402" s="1783"/>
      <c r="CW402" s="1784"/>
      <c r="CX402" s="1785"/>
      <c r="CY402" s="1784"/>
      <c r="CZ402" s="1785"/>
      <c r="DA402" s="1783"/>
      <c r="DB402" s="1783"/>
      <c r="DC402" s="1783"/>
      <c r="DD402" s="1783"/>
      <c r="DE402" s="1783"/>
      <c r="DF402" s="1783"/>
      <c r="DG402" s="1783"/>
      <c r="DH402" s="1783"/>
      <c r="DI402" s="1783"/>
      <c r="DJ402" s="1783"/>
      <c r="DK402" s="1783"/>
      <c r="DL402" s="1783"/>
      <c r="DM402" s="1783"/>
      <c r="DN402" s="1783"/>
      <c r="DO402" s="1783"/>
      <c r="DP402" s="1783"/>
      <c r="DQ402" s="1775"/>
      <c r="DR402" s="246"/>
      <c r="DS402" s="423"/>
      <c r="DT402" s="424"/>
      <c r="DU402" s="424"/>
      <c r="DV402" s="425"/>
    </row>
    <row r="403" spans="2:126" ht="18" customHeight="1" thickBot="1" x14ac:dyDescent="0.3">
      <c r="BF403" s="328">
        <v>0.2</v>
      </c>
      <c r="BG403" s="329">
        <v>0.4</v>
      </c>
      <c r="BH403" s="329">
        <v>0.60000000000000009</v>
      </c>
      <c r="BI403" s="329">
        <v>0.8</v>
      </c>
      <c r="BJ403" s="329">
        <v>1</v>
      </c>
    </row>
    <row r="404" spans="2:126" ht="48.75" customHeight="1" x14ac:dyDescent="0.25">
      <c r="B404" s="1292" t="s">
        <v>1842</v>
      </c>
      <c r="C404" s="889">
        <v>70</v>
      </c>
      <c r="D404" s="892" t="s">
        <v>956</v>
      </c>
      <c r="E404" s="895" t="s">
        <v>976</v>
      </c>
      <c r="F404" s="898" t="s">
        <v>1062</v>
      </c>
      <c r="G404" s="899" t="s">
        <v>1064</v>
      </c>
      <c r="H404" s="930" t="s">
        <v>1910</v>
      </c>
      <c r="I404" s="433" t="s">
        <v>1911</v>
      </c>
      <c r="J404" s="903" t="str">
        <f>IF(G404="","",(CONCATENATE("Posibilidad de afectación ",G404," ",H404," ",I404," ",I405," ",I406," ",I407," ",I408)))</f>
        <v xml:space="preserve">Posibilidad de afectación reputacional y económica por generación de vertimientos por fuera de los limites permisibles debido a que no se pueden generar condiciones para dar cumplimiento normativo, no realizar las caracterizaciones  y no reportar los resultados a los entes de control  </v>
      </c>
      <c r="K404" s="906" t="s">
        <v>268</v>
      </c>
      <c r="L404" s="907" t="s">
        <v>770</v>
      </c>
      <c r="M404" s="228"/>
      <c r="N404" s="910" t="s">
        <v>614</v>
      </c>
      <c r="O404" s="913">
        <f>IF(ISERROR(VLOOKUP($N404,Listas!$E$20:$F$24,2,FALSE)),"",(VLOOKUP($N404,Listas!$E$20:$F$24,2,FALSE)))</f>
        <v>1</v>
      </c>
      <c r="P404" s="914" t="str">
        <f>IF(ISERROR(VLOOKUP($O404,Listas!$E$3:$F$7,2,FALSE)),"",(VLOOKUP($O404,Listas!$E$3:$F$7,2,FALSE)))</f>
        <v xml:space="preserve">MUY ALTA </v>
      </c>
      <c r="Q404" s="915" t="s">
        <v>568</v>
      </c>
      <c r="R404" s="914">
        <f>IF(ISERROR(VLOOKUP($Q404,Listas!$E$28:$F$35,2,FALSE)),"",(VLOOKUP($Q404,Listas!$E$28:$F$35,2,FALSE)))</f>
        <v>1</v>
      </c>
      <c r="S404" s="916" t="str">
        <f t="shared" ref="S404" si="2036">IF(O404="","",(CONCATENATE("R.INHERENTE
",(IF(AND($O404=0.2,$R404=0.2),1,(IF(AND($O404=0.2,$R404=0.4),6,(IF(AND($O404=0.2,$R404=0.6),11,(IF(AND($O404=0.2,$R404=0.8),16,(IF(AND($O404=0.2,$R404=1),21,(IF(AND($O404=0.4,$R404=0.2),2,(IF(AND($O404=0.4,$R404=0.4),7,(IF(AND($O404=0.4,$R404=0.6),12,(IF(AND($O404=0.4,$R404=0.8),17,(IF(AND($O404=0.4,$R404=1),22,(IF(AND($O404=0.6,$R404=0.2),3,(IF(AND($O404=0.6,$R404=0.4),8,(IF(AND($O404=0.6,$R404=0.6),13,(IF(AND($O404=0.6,$R404=0.8),18,(IF(AND($O404=0.6,$R404=1),23,(IF(AND($O404=0.8,$R404=0.2),4,(IF(AND($O404=0.8,$R404=0.4),9,(IF(AND($O404=0.8,$R404=0.6),14,(IF(AND($O404=0.8,$R404=0.8),19,(IF(AND($O404=0.8,$R404=1),24,(IF(AND($O404=1,$R404=0.2),5,(IF(AND($O404=1,$R404=0.4),10,(IF(AND($O404=1,$R404=0.6),15,(IF(AND($O404=1,$R404=0.8),20,(IF(AND($O404=1,$R404=1),25,"")))))))))))))))))))))))))))))))))))))))))))))))))))))</f>
        <v>R.INHERENTE
25</v>
      </c>
      <c r="T404" s="228">
        <f>+VLOOKUP($S404,Listas!$D$112:$E$136,2,FALSE)</f>
        <v>25</v>
      </c>
      <c r="U404" s="436" t="s">
        <v>1914</v>
      </c>
      <c r="V404" s="437"/>
      <c r="W404" s="437" t="s">
        <v>260</v>
      </c>
      <c r="X404" s="859"/>
      <c r="Y404" s="860"/>
      <c r="Z404" s="859"/>
      <c r="AA404" s="860"/>
      <c r="AB404" s="859">
        <v>10</v>
      </c>
      <c r="AC404" s="860"/>
      <c r="AD404" s="859"/>
      <c r="AE404" s="860"/>
      <c r="AF404" s="859">
        <v>15</v>
      </c>
      <c r="AG404" s="860"/>
      <c r="AH404" s="348">
        <f t="shared" ref="AH404:AH408" si="2037">X404+Z404+AB404+AD404+AF404</f>
        <v>25</v>
      </c>
      <c r="AI404" s="496"/>
      <c r="AJ404" s="327">
        <v>0.75</v>
      </c>
      <c r="AK404" s="861" t="s">
        <v>39</v>
      </c>
      <c r="AL404" s="862"/>
      <c r="AM404" s="863" t="s">
        <v>563</v>
      </c>
      <c r="AN404" s="864"/>
      <c r="AO404" s="861" t="s">
        <v>189</v>
      </c>
      <c r="AP404" s="862"/>
      <c r="AQ404" s="443" t="s">
        <v>1919</v>
      </c>
      <c r="AR404" s="431" t="s">
        <v>589</v>
      </c>
      <c r="AS404" s="447" t="s">
        <v>1924</v>
      </c>
      <c r="AT404" s="448" t="s">
        <v>1908</v>
      </c>
      <c r="AU404" s="449" t="s">
        <v>1902</v>
      </c>
      <c r="AV404" s="248">
        <f t="shared" ref="AV404" si="2038">+(IF(AND($AW404&gt;0,$AW404&lt;=0.2),0.2,(IF(AND($AW404&gt;0.2,$AW404&lt;=0.4),0.4,(IF(AND($AW404&gt;0.4,$AW404&lt;=0.6),0.6,(IF(AND($AW404&gt;0.6,$AW404&lt;=0.8),0.8,(IF($AW404&gt;0.8,1,""))))))))))</f>
        <v>0.4</v>
      </c>
      <c r="AW404" s="865">
        <f t="shared" ref="AW404" si="2039">+MIN(AI404:AI408)</f>
        <v>0.252</v>
      </c>
      <c r="AX404" s="868" t="str">
        <f t="shared" ref="AX404" si="2040">+(IF($AV404=0.2,"MUY BAJA",(IF($AV404=0.4,"BAJA",(IF($AV404=0.6,"MEDIA",(IF($AV404=0.8,"ALTA",(IF($AV404=1,"MUY ALTA",""))))))))))</f>
        <v>BAJA</v>
      </c>
      <c r="AY404" s="871">
        <f t="shared" ref="AY404" si="2041">+MIN(AJ404:AJ408)</f>
        <v>0.56000000000000005</v>
      </c>
      <c r="AZ404" s="868" t="str">
        <f t="shared" ref="AZ404" si="2042">+(IF($BC404=0.2,"MUY BAJA",(IF($BC404=0.4,"BAJA",(IF($BC404=0.6,"MEDIA",(IF($BC404=0.8,"ALTA",(IF($BC404=1,"MUY ALTA",""))))))))))</f>
        <v>MEDIA</v>
      </c>
      <c r="BA404" s="874" t="str">
        <f t="shared" ref="BA404" si="2043">IF($AV404="","",(CONCATENATE("R.RESIDUAL
",(IF(AND($AV404=0.2,$BC404=0.2),1,(IF(AND($AV404=0.2,$BC404=0.4),6,(IF(AND($AV404=0.2,$BC404=0.6),11,(IF(AND($AV404=0.2,$BC404=0.8),16,(IF(AND($AV404=0.2,$BC404=1),21,(IF(AND($AV404=0.4,$BC404=0.2),2,(IF(AND($AV404=0.4,$BC404=0.4),7,(IF(AND($AV404=0.4,$BC404=0.6),12,(IF(AND($AV404=0.4,$BC404=0.8),17,(IF(AND($AV404=0.4,$BC404=1),22,(IF(AND($AV404=0.6,$BC404=0.2),3,(IF(AND($AV404=0.6,$BC404=0.4),8,(IF(AND($AV404=0.6,$BC404=0.6),13,(IF(AND($AV404=0.6,$BC404=0.8),18,(IF(AND($AV404=0.6,$BC404=1),23,(IF(AND($AV404=0.8,$BC404=0.2),4,(IF(AND($AV404=0.8,$BC404=0.4),9,(IF(AND($AV404=0.8,$BC404=0.6),14,(IF(AND($AV404=0.8,$BC404=0.8),19,(IF(AND($AV404=0.8,$BC404=1),24,(IF(AND($AV404=1,$BC404=0.2),5,(IF(AND($AV404=1,$BC404=0.4),10,(IF(AND($AV404=1,$BC404=0.6),15,(IF(AND($AV404=1,$BC404=0.8),20,(IF(AND($AV404=1,$BC404=1),25,"")))))))))))))))))))))))))))))))))))))))))))))))))))))</f>
        <v>R.RESIDUAL
12</v>
      </c>
      <c r="BB404" s="877" t="s">
        <v>703</v>
      </c>
      <c r="BC404" s="248">
        <f t="shared" ref="BC404" si="2044">+(IF(AND($AY404&gt;0,$AY404&lt;=0.2),0.2,(IF(AND($AY404&gt;0.2,$AY404&lt;=0.4),0.4,(IF(AND($AY404&gt;0.4,$AY404&lt;=0.6),0.6,(IF(AND($AY404&gt;0.6,$AY404&lt;=0.8),0.8,(IF($AY404&gt;0.8,1,""))))))))))</f>
        <v>0.6</v>
      </c>
      <c r="BD404" s="230">
        <f>+VLOOKUP($BA404,Listas!$F$112:$G$136,2,FALSE)</f>
        <v>12</v>
      </c>
      <c r="BE404" s="317">
        <v>1</v>
      </c>
      <c r="BF404" s="231" t="str">
        <f t="shared" ref="BF404" si="2045">IF(ISERROR(IF(S404="R.INHERENTE
5","R. INHERENTE",(IF(BA404="R.RESIDUAL
5","R. RESIDUAL"," ")))),"",(IF(S404="R.INHERENTE
5","R. INHERENTE",(IF(BA404="R.RESIDUAL
5","R. RESIDUAL"," ")))))</f>
        <v xml:space="preserve"> </v>
      </c>
      <c r="BG404" s="232" t="str">
        <f t="shared" ref="BG404" si="2046">IF(ISERROR(IF(S404="R.INHERENTE
10","R. INHERENTE",(IF(BA404="R.RESIDUAL
10","R. RESIDUAL"," ")))),"",(IF(S404="R.INHERENTE
10","R. INHERENTE",(IF(BA404="R.RESIDUAL
10","R. RESIDUAL"," ")))))</f>
        <v xml:space="preserve"> </v>
      </c>
      <c r="BH404" s="232" t="str">
        <f t="shared" ref="BH404" si="2047">IF(ISERROR(IF(S404="R.INHERENTE
15","R. INHERENTE",(IF(BA404="R.RESIDUAL
15","R. RESIDUAL"," ")))),"",(IF(S404="R.INHERENTE
15","R. INHERENTE",(IF(BA404="R.RESIDUAL
15","R. RESIDUAL"," ")))))</f>
        <v xml:space="preserve"> </v>
      </c>
      <c r="BI404" s="232" t="str">
        <f t="shared" ref="BI404" si="2048">IF(ISERROR(IF(S404="R.INHERENTE
20","R. INHERENTE",(IF(BA404="R.RESIDUAL
20","R. RESIDUAL"," ")))),"",(IF(S404="R.INHERENTE
20","R. INHERENTE",(IF(BA404="R.RESIDUAL
20","R. RESIDUAL"," ")))))</f>
        <v xml:space="preserve"> </v>
      </c>
      <c r="BJ404" s="233" t="str">
        <f t="shared" ref="BJ404" si="2049">IF(ISERROR(IF(S404="R.INHERENTE
25","R. INHERENTE",(IF(BA404="R.RESIDUAL
25","R. RESIDUAL"," ")))),"",(IF(S404="R.INHERENTE
25","R. INHERENTE",(IF(BA404="R.RESIDUAL
25","R. RESIDUAL"," ")))))</f>
        <v>R. INHERENTE</v>
      </c>
      <c r="BK404" s="234"/>
      <c r="BL404" s="847" t="s">
        <v>1928</v>
      </c>
      <c r="BM404" s="850" t="s">
        <v>1929</v>
      </c>
      <c r="BN404" s="881">
        <v>45046</v>
      </c>
      <c r="BO404" s="881">
        <v>45290</v>
      </c>
      <c r="BP404" s="1028" t="s">
        <v>1174</v>
      </c>
      <c r="BQ404" s="844" t="s">
        <v>648</v>
      </c>
      <c r="BR404" s="314"/>
      <c r="BS404" s="847" t="s">
        <v>1930</v>
      </c>
      <c r="BT404" s="850" t="s">
        <v>1929</v>
      </c>
      <c r="BU404" s="853" t="s">
        <v>1909</v>
      </c>
      <c r="BV404" s="229"/>
      <c r="BW404" s="1764" t="s">
        <v>2325</v>
      </c>
      <c r="BX404" s="1765" t="s">
        <v>2326</v>
      </c>
      <c r="BY404" s="1766" t="s">
        <v>2327</v>
      </c>
      <c r="BZ404" s="833"/>
      <c r="CA404" s="833" t="s">
        <v>189</v>
      </c>
      <c r="CB404" s="833" t="s">
        <v>189</v>
      </c>
      <c r="CC404" s="833" t="s">
        <v>189</v>
      </c>
      <c r="CD404" s="833"/>
      <c r="CE404" s="833" t="s">
        <v>189</v>
      </c>
      <c r="CF404" s="833" t="s">
        <v>189</v>
      </c>
      <c r="CG404" s="833" t="s">
        <v>189</v>
      </c>
      <c r="CH404" s="833"/>
      <c r="CI404" s="833" t="s">
        <v>189</v>
      </c>
      <c r="CJ404" s="833" t="s">
        <v>189</v>
      </c>
      <c r="CK404" s="833" t="s">
        <v>189</v>
      </c>
      <c r="CL404" s="833"/>
      <c r="CM404" s="833" t="s">
        <v>189</v>
      </c>
      <c r="CN404" s="833" t="s">
        <v>189</v>
      </c>
      <c r="CO404" s="833" t="s">
        <v>189</v>
      </c>
      <c r="CP404" s="833"/>
      <c r="CQ404" s="1773" t="s">
        <v>2330</v>
      </c>
      <c r="CR404" s="249"/>
      <c r="CS404" s="1764" t="s">
        <v>2325</v>
      </c>
      <c r="CT404" s="1765" t="s">
        <v>2326</v>
      </c>
      <c r="CU404" s="1766" t="s">
        <v>2327</v>
      </c>
      <c r="CV404" s="1780"/>
      <c r="CW404" s="1781" t="s">
        <v>39</v>
      </c>
      <c r="CX404" s="1782"/>
      <c r="CY404" s="1781"/>
      <c r="CZ404" s="1782"/>
      <c r="DA404" s="1780" t="s">
        <v>189</v>
      </c>
      <c r="DB404" s="1780" t="s">
        <v>189</v>
      </c>
      <c r="DC404" s="1780" t="s">
        <v>189</v>
      </c>
      <c r="DD404" s="1780"/>
      <c r="DE404" s="1780" t="s">
        <v>189</v>
      </c>
      <c r="DF404" s="1780" t="s">
        <v>189</v>
      </c>
      <c r="DG404" s="1780" t="s">
        <v>189</v>
      </c>
      <c r="DH404" s="1780"/>
      <c r="DI404" s="1780" t="s">
        <v>189</v>
      </c>
      <c r="DJ404" s="1780" t="s">
        <v>189</v>
      </c>
      <c r="DK404" s="1780" t="s">
        <v>189</v>
      </c>
      <c r="DL404" s="1780"/>
      <c r="DM404" s="1780" t="s">
        <v>189</v>
      </c>
      <c r="DN404" s="1780" t="s">
        <v>189</v>
      </c>
      <c r="DO404" s="1780" t="s">
        <v>189</v>
      </c>
      <c r="DP404" s="1780"/>
      <c r="DQ404" s="1773" t="s">
        <v>2331</v>
      </c>
      <c r="DR404" s="246"/>
      <c r="DS404" s="417"/>
      <c r="DT404" s="418"/>
      <c r="DU404" s="418"/>
      <c r="DV404" s="419"/>
    </row>
    <row r="405" spans="2:126" ht="48.75" customHeight="1" x14ac:dyDescent="0.25">
      <c r="B405" s="1293"/>
      <c r="C405" s="890"/>
      <c r="D405" s="893"/>
      <c r="E405" s="896"/>
      <c r="F405" s="896"/>
      <c r="G405" s="896"/>
      <c r="H405" s="896"/>
      <c r="I405" s="434" t="s">
        <v>1912</v>
      </c>
      <c r="J405" s="904"/>
      <c r="K405" s="896"/>
      <c r="L405" s="908"/>
      <c r="M405" s="228"/>
      <c r="N405" s="911"/>
      <c r="O405" s="896"/>
      <c r="P405" s="896"/>
      <c r="Q405" s="896"/>
      <c r="R405" s="896"/>
      <c r="S405" s="908"/>
      <c r="T405" s="228"/>
      <c r="U405" s="438" t="s">
        <v>1915</v>
      </c>
      <c r="V405" s="439" t="s">
        <v>702</v>
      </c>
      <c r="W405" s="439"/>
      <c r="X405" s="825"/>
      <c r="Y405" s="826"/>
      <c r="Z405" s="825">
        <v>15</v>
      </c>
      <c r="AA405" s="826"/>
      <c r="AB405" s="825"/>
      <c r="AC405" s="826"/>
      <c r="AD405" s="825"/>
      <c r="AE405" s="826"/>
      <c r="AF405" s="825">
        <v>15</v>
      </c>
      <c r="AG405" s="826"/>
      <c r="AH405" s="330">
        <f t="shared" si="2037"/>
        <v>30</v>
      </c>
      <c r="AI405" s="497">
        <v>0.7</v>
      </c>
      <c r="AJ405" s="323"/>
      <c r="AK405" s="827" t="s">
        <v>189</v>
      </c>
      <c r="AL405" s="828"/>
      <c r="AM405" s="829" t="s">
        <v>563</v>
      </c>
      <c r="AN405" s="830"/>
      <c r="AO405" s="827" t="s">
        <v>189</v>
      </c>
      <c r="AP405" s="828"/>
      <c r="AQ405" s="444" t="s">
        <v>1920</v>
      </c>
      <c r="AR405" s="432" t="s">
        <v>590</v>
      </c>
      <c r="AS405" s="450" t="s">
        <v>1925</v>
      </c>
      <c r="AT405" s="451" t="s">
        <v>1908</v>
      </c>
      <c r="AU405" s="452" t="s">
        <v>1902</v>
      </c>
      <c r="AV405" s="230"/>
      <c r="AW405" s="866"/>
      <c r="AX405" s="869"/>
      <c r="AY405" s="872"/>
      <c r="AZ405" s="869"/>
      <c r="BA405" s="875"/>
      <c r="BB405" s="878"/>
      <c r="BD405" s="235"/>
      <c r="BE405" s="317">
        <v>0.8</v>
      </c>
      <c r="BF405" s="236" t="str">
        <f t="shared" ref="BF405" si="2050">IF(ISERROR(IF(S404="R.INHERENTE
4","R. INHERENTE",(IF(BA404="R.RESIDUAL
4","R. RESIDUAL"," ")))),"",(IF(S404="R.INHERENTE
4","R. INHERENTE",(IF(BA404="R.RESIDUAL
4","R. RESIDUAL"," ")))))</f>
        <v xml:space="preserve"> </v>
      </c>
      <c r="BG405" s="237" t="str">
        <f t="shared" ref="BG405" si="2051">IF(ISERROR(IF(S404="R.INHERENTE
9","R. INHERENTE",(IF(BA404="R.RESIDUAL
9","R. RESIDUAL"," ")))),"",(IF(S404="R.INHERENTE
9","R. INHERENTE",(IF(BA404="R.RESIDUAL
9","R. RESIDUAL"," ")))))</f>
        <v xml:space="preserve"> </v>
      </c>
      <c r="BH405" s="238" t="str">
        <f t="shared" ref="BH405" si="2052">IF(ISERROR(IF(S404="R.INHERENTE
14","R. INHERENTE",(IF(BA404="R.RESIDUAL
14","R. RESIDUAL"," ")))),"",(IF(S404="R.INHERENTE
14","R. INHERENTE",(IF(BA404="R.RESIDUAL
14","R. RESIDUAL"," ")))))</f>
        <v xml:space="preserve"> </v>
      </c>
      <c r="BI405" s="238" t="str">
        <f t="shared" ref="BI405" si="2053">IF(ISERROR(IF(S404="R.INHERENTE
19","R. INHERENTE",(IF(BA404="R.RESIDUAL
19","R. RESIDUAL"," ")))),"",(IF(S404="R.INHERENTE
19","R. INHERENTE",(IF(BA404="R.RESIDUAL
19","R. RESIDUAL"," ")))))</f>
        <v xml:space="preserve"> </v>
      </c>
      <c r="BJ405" s="239" t="str">
        <f t="shared" ref="BJ405" si="2054">IF(ISERROR(IF(S404="R.INHERENTE
24","R. INHERENTE",(IF(BA404="R.RESIDUAL
24","R. RESIDUAL"," ")))),"",(IF(S404="R.INHERENTE
24","R. INHERENTE",(IF(BA404="R.RESIDUAL
24","R. RESIDUAL"," ")))))</f>
        <v xml:space="preserve"> </v>
      </c>
      <c r="BK405" s="234"/>
      <c r="BL405" s="848"/>
      <c r="BM405" s="882"/>
      <c r="BN405" s="882"/>
      <c r="BO405" s="882"/>
      <c r="BP405" s="882"/>
      <c r="BQ405" s="845"/>
      <c r="BR405" s="314"/>
      <c r="BS405" s="848"/>
      <c r="BT405" s="851"/>
      <c r="BU405" s="854"/>
      <c r="BV405" s="229"/>
      <c r="BW405" s="1767"/>
      <c r="BX405" s="1768"/>
      <c r="BY405" s="1769"/>
      <c r="BZ405" s="820"/>
      <c r="CA405" s="820"/>
      <c r="CB405" s="820"/>
      <c r="CC405" s="820"/>
      <c r="CD405" s="820"/>
      <c r="CE405" s="820"/>
      <c r="CF405" s="820"/>
      <c r="CG405" s="820"/>
      <c r="CH405" s="820"/>
      <c r="CI405" s="820"/>
      <c r="CJ405" s="820"/>
      <c r="CK405" s="820"/>
      <c r="CL405" s="820"/>
      <c r="CM405" s="820"/>
      <c r="CN405" s="820"/>
      <c r="CO405" s="820"/>
      <c r="CP405" s="820"/>
      <c r="CQ405" s="1774"/>
      <c r="CR405" s="249"/>
      <c r="CS405" s="1767"/>
      <c r="CT405" s="1768"/>
      <c r="CU405" s="1769"/>
      <c r="CV405" s="1010"/>
      <c r="CW405" s="960"/>
      <c r="CX405" s="959"/>
      <c r="CY405" s="960"/>
      <c r="CZ405" s="959"/>
      <c r="DA405" s="1010"/>
      <c r="DB405" s="1010"/>
      <c r="DC405" s="1010"/>
      <c r="DD405" s="1010"/>
      <c r="DE405" s="1010"/>
      <c r="DF405" s="1010"/>
      <c r="DG405" s="1010"/>
      <c r="DH405" s="1010"/>
      <c r="DI405" s="1010"/>
      <c r="DJ405" s="1010"/>
      <c r="DK405" s="1010"/>
      <c r="DL405" s="1010"/>
      <c r="DM405" s="1010"/>
      <c r="DN405" s="1010"/>
      <c r="DO405" s="1010"/>
      <c r="DP405" s="1010"/>
      <c r="DQ405" s="1774"/>
      <c r="DR405" s="246"/>
      <c r="DS405" s="420"/>
      <c r="DT405" s="421"/>
      <c r="DU405" s="421"/>
      <c r="DV405" s="422"/>
    </row>
    <row r="406" spans="2:126" ht="48.75" customHeight="1" x14ac:dyDescent="0.25">
      <c r="B406" s="1293"/>
      <c r="C406" s="890"/>
      <c r="D406" s="893"/>
      <c r="E406" s="896"/>
      <c r="F406" s="896"/>
      <c r="G406" s="896"/>
      <c r="H406" s="896"/>
      <c r="I406" s="434" t="s">
        <v>1913</v>
      </c>
      <c r="J406" s="904"/>
      <c r="K406" s="896"/>
      <c r="L406" s="908"/>
      <c r="M406" s="228"/>
      <c r="N406" s="911"/>
      <c r="O406" s="896"/>
      <c r="P406" s="896"/>
      <c r="Q406" s="896"/>
      <c r="R406" s="896"/>
      <c r="S406" s="908"/>
      <c r="T406" s="228"/>
      <c r="U406" s="438" t="s">
        <v>1916</v>
      </c>
      <c r="V406" s="439" t="s">
        <v>702</v>
      </c>
      <c r="W406" s="439"/>
      <c r="X406" s="825">
        <v>25</v>
      </c>
      <c r="Y406" s="826"/>
      <c r="Z406" s="825"/>
      <c r="AA406" s="826"/>
      <c r="AB406" s="825"/>
      <c r="AC406" s="826"/>
      <c r="AD406" s="825"/>
      <c r="AE406" s="826"/>
      <c r="AF406" s="825">
        <v>15</v>
      </c>
      <c r="AG406" s="826"/>
      <c r="AH406" s="330">
        <f t="shared" si="2037"/>
        <v>40</v>
      </c>
      <c r="AI406" s="497">
        <v>0.42</v>
      </c>
      <c r="AJ406" s="323"/>
      <c r="AK406" s="827" t="s">
        <v>189</v>
      </c>
      <c r="AL406" s="828"/>
      <c r="AM406" s="829" t="s">
        <v>563</v>
      </c>
      <c r="AN406" s="830"/>
      <c r="AO406" s="827" t="s">
        <v>189</v>
      </c>
      <c r="AP406" s="828"/>
      <c r="AQ406" s="444" t="s">
        <v>1921</v>
      </c>
      <c r="AR406" s="432" t="s">
        <v>590</v>
      </c>
      <c r="AS406" s="450" t="s">
        <v>1904</v>
      </c>
      <c r="AT406" s="451" t="s">
        <v>1908</v>
      </c>
      <c r="AU406" s="452" t="s">
        <v>1902</v>
      </c>
      <c r="AV406" s="230"/>
      <c r="AW406" s="866"/>
      <c r="AX406" s="869"/>
      <c r="AY406" s="872"/>
      <c r="AZ406" s="869"/>
      <c r="BA406" s="875"/>
      <c r="BB406" s="878"/>
      <c r="BD406" s="235"/>
      <c r="BE406" s="317">
        <v>0.60000000000000009</v>
      </c>
      <c r="BF406" s="236" t="str">
        <f t="shared" ref="BF406" si="2055">IF(ISERROR(IF(S404="R.INHERENTE
3","R. INHERENTE",(IF(BA404="R.RESIDUAL
3","R. RESIDUAL"," ")))),"",(IF(S404="R.INHERENTE
3","R. INHERENTE",(IF(BA404="R.RESIDUAL
3","R. RESIDUAL"," ")))))</f>
        <v xml:space="preserve"> </v>
      </c>
      <c r="BG406" s="237" t="str">
        <f t="shared" ref="BG406" si="2056">IF(ISERROR(IF(S404="R.INHERENTE
8","R. INHERENTE",(IF(BA404="R.RESIDUAL
8","R. RESIDUAL"," ")))),"",(IF(S404="R.INHERENTE
8","R. INHERENTE",(IF(BA404="R.RESIDUAL
8","R. RESIDUAL"," ")))))</f>
        <v xml:space="preserve"> </v>
      </c>
      <c r="BH406" s="237" t="str">
        <f t="shared" ref="BH406" si="2057">IF(ISERROR(IF(S404="R.INHERENTE
13","R. INHERENTE",(IF(BA404="R.RESIDUAL
13","R. RESIDUAL"," ")))),"",(IF(S404="R.INHERENTE
13","R. INHERENTE",(IF(BA404="R.RESIDUAL
13","R. RESIDUAL"," ")))))</f>
        <v xml:space="preserve"> </v>
      </c>
      <c r="BI406" s="238" t="str">
        <f t="shared" ref="BI406" si="2058">IF(ISERROR(IF(S404="R.INHERENTE
18","R. INHERENTE",(IF(BA404="R.RESIDUAL
18","R. RESIDUAL"," ")))),"",(IF(S404="R.INHERENTE
18","R. INHERENTE",(IF(BA404="R.RESIDUAL
18","R. RESIDUAL"," ")))))</f>
        <v xml:space="preserve"> </v>
      </c>
      <c r="BJ406" s="239" t="str">
        <f t="shared" ref="BJ406" si="2059">IF(ISERROR(IF(S404="R.INHERENTE
23","R. INHERENTE",(IF(BA404="R.RESIDUAL
23","R. RESIDUAL"," ")))),"",(IF(S404="R.INHERENTE
23","R. INHERENTE",(IF(BA404="R.RESIDUAL
23","R. RESIDUAL"," ")))))</f>
        <v xml:space="preserve"> </v>
      </c>
      <c r="BK406" s="234"/>
      <c r="BL406" s="848"/>
      <c r="BM406" s="882"/>
      <c r="BN406" s="882"/>
      <c r="BO406" s="882"/>
      <c r="BP406" s="882"/>
      <c r="BQ406" s="845"/>
      <c r="BR406" s="314"/>
      <c r="BS406" s="848"/>
      <c r="BT406" s="851"/>
      <c r="BU406" s="854"/>
      <c r="BV406" s="229"/>
      <c r="BW406" s="1767"/>
      <c r="BX406" s="1768"/>
      <c r="BY406" s="1769"/>
      <c r="BZ406" s="820"/>
      <c r="CA406" s="820"/>
      <c r="CB406" s="820"/>
      <c r="CC406" s="820"/>
      <c r="CD406" s="820"/>
      <c r="CE406" s="820"/>
      <c r="CF406" s="820"/>
      <c r="CG406" s="820"/>
      <c r="CH406" s="820"/>
      <c r="CI406" s="820"/>
      <c r="CJ406" s="820"/>
      <c r="CK406" s="820"/>
      <c r="CL406" s="820"/>
      <c r="CM406" s="820"/>
      <c r="CN406" s="820"/>
      <c r="CO406" s="820"/>
      <c r="CP406" s="820"/>
      <c r="CQ406" s="1774"/>
      <c r="CR406" s="249"/>
      <c r="CS406" s="1767"/>
      <c r="CT406" s="1768"/>
      <c r="CU406" s="1769"/>
      <c r="CV406" s="1010"/>
      <c r="CW406" s="960"/>
      <c r="CX406" s="959"/>
      <c r="CY406" s="960"/>
      <c r="CZ406" s="959"/>
      <c r="DA406" s="1010"/>
      <c r="DB406" s="1010"/>
      <c r="DC406" s="1010"/>
      <c r="DD406" s="1010"/>
      <c r="DE406" s="1010"/>
      <c r="DF406" s="1010"/>
      <c r="DG406" s="1010"/>
      <c r="DH406" s="1010"/>
      <c r="DI406" s="1010"/>
      <c r="DJ406" s="1010"/>
      <c r="DK406" s="1010"/>
      <c r="DL406" s="1010"/>
      <c r="DM406" s="1010"/>
      <c r="DN406" s="1010"/>
      <c r="DO406" s="1010"/>
      <c r="DP406" s="1010"/>
      <c r="DQ406" s="1774"/>
      <c r="DR406" s="246"/>
      <c r="DS406" s="420"/>
      <c r="DT406" s="421"/>
      <c r="DU406" s="421"/>
      <c r="DV406" s="422"/>
    </row>
    <row r="407" spans="2:126" ht="48.75" customHeight="1" x14ac:dyDescent="0.25">
      <c r="B407" s="1293"/>
      <c r="C407" s="890"/>
      <c r="D407" s="893"/>
      <c r="E407" s="896"/>
      <c r="F407" s="896"/>
      <c r="G407" s="896"/>
      <c r="H407" s="896"/>
      <c r="I407" s="434"/>
      <c r="J407" s="904"/>
      <c r="K407" s="896"/>
      <c r="L407" s="908"/>
      <c r="M407" s="228"/>
      <c r="N407" s="911"/>
      <c r="O407" s="896"/>
      <c r="P407" s="896"/>
      <c r="Q407" s="896"/>
      <c r="R407" s="896"/>
      <c r="S407" s="908"/>
      <c r="T407" s="228"/>
      <c r="U407" s="440" t="s">
        <v>1917</v>
      </c>
      <c r="V407" s="439"/>
      <c r="W407" s="439" t="s">
        <v>260</v>
      </c>
      <c r="X407" s="825"/>
      <c r="Y407" s="826"/>
      <c r="Z407" s="825"/>
      <c r="AA407" s="826"/>
      <c r="AB407" s="825">
        <v>10</v>
      </c>
      <c r="AC407" s="826"/>
      <c r="AD407" s="825"/>
      <c r="AE407" s="826"/>
      <c r="AF407" s="825">
        <v>15</v>
      </c>
      <c r="AG407" s="826"/>
      <c r="AH407" s="330">
        <f t="shared" si="2037"/>
        <v>25</v>
      </c>
      <c r="AI407" s="497"/>
      <c r="AJ407" s="323">
        <v>0.56000000000000005</v>
      </c>
      <c r="AK407" s="827" t="s">
        <v>189</v>
      </c>
      <c r="AL407" s="828"/>
      <c r="AM407" s="829" t="s">
        <v>564</v>
      </c>
      <c r="AN407" s="830"/>
      <c r="AO407" s="827" t="s">
        <v>189</v>
      </c>
      <c r="AP407" s="828"/>
      <c r="AQ407" s="444" t="s">
        <v>1922</v>
      </c>
      <c r="AR407" s="432" t="s">
        <v>590</v>
      </c>
      <c r="AS407" s="450" t="s">
        <v>1926</v>
      </c>
      <c r="AT407" s="451" t="s">
        <v>1908</v>
      </c>
      <c r="AU407" s="452" t="s">
        <v>1902</v>
      </c>
      <c r="AV407" s="230"/>
      <c r="AW407" s="866"/>
      <c r="AX407" s="869"/>
      <c r="AY407" s="872"/>
      <c r="AZ407" s="869"/>
      <c r="BA407" s="875"/>
      <c r="BB407" s="878"/>
      <c r="BD407" s="235"/>
      <c r="BE407" s="317">
        <v>0.4</v>
      </c>
      <c r="BF407" s="240" t="str">
        <f t="shared" ref="BF407" si="2060">IF(ISERROR(IF(S404="R.INHERENTE
2","R. INHERENTE",(IF(BA404="R.RESIDUAL
2","R. RESIDUAL"," ")))),"",(IF(S404="R.INHERENTE
2","R. INHERENTE",(IF(BA404="R.RESIDUAL
2","R. RESIDUAL"," ")))))</f>
        <v xml:space="preserve"> </v>
      </c>
      <c r="BG407" s="237" t="str">
        <f t="shared" ref="BG407" si="2061">IF(ISERROR(IF(S404="R.INHERENTE
7","R. INHERENTE",(IF(BA404="R.RESIDUAL
7","R. RESIDUAL"," ")))),"",(IF(S404="R.INHERENTE
7","R. INHERENTE",(IF(BA404="R.RESIDUAL
7","R. RESIDUAL"," ")))))</f>
        <v xml:space="preserve"> </v>
      </c>
      <c r="BH407" s="237" t="str">
        <f t="shared" ref="BH407" si="2062">IF(ISERROR(IF(S404="R.INHERENTE
12","R. INHERENTE",(IF(BA404="R.RESIDUAL
12","R. RESIDUAL"," ")))),"",(IF(S404="R.INHERENTE
12","R. INHERENTE",(IF(BA404="R.RESIDUAL
12","R. RESIDUAL"," ")))))</f>
        <v>R. RESIDUAL</v>
      </c>
      <c r="BI407" s="238" t="str">
        <f t="shared" ref="BI407" si="2063">IF(ISERROR(IF(S404="R.INHERENTE
17","R. INHERENTE",(IF(BA404="R.RESIDUAL
17","R. RESIDUAL"," ")))),"",(IF(S404="R.INHERENTE
17","R. INHERENTE",(IF(BA404="R.RESIDUAL
17","R. RESIDUAL"," ")))))</f>
        <v xml:space="preserve"> </v>
      </c>
      <c r="BJ407" s="239" t="str">
        <f t="shared" ref="BJ407" si="2064">IF(ISERROR(IF(S404="R.INHERENTE
22","R. INHERENTE",(IF(BA404="R.RESIDUAL
22","R. RESIDUAL"," ")))),"",(IF(S404="R.INHERENTE
22","R. INHERENTE",(IF(BA404="R.RESIDUAL
22","R. RESIDUAL"," ")))))</f>
        <v xml:space="preserve"> </v>
      </c>
      <c r="BK407" s="234"/>
      <c r="BL407" s="848"/>
      <c r="BM407" s="882"/>
      <c r="BN407" s="882"/>
      <c r="BO407" s="882"/>
      <c r="BP407" s="882"/>
      <c r="BQ407" s="845"/>
      <c r="BR407" s="314"/>
      <c r="BS407" s="848"/>
      <c r="BT407" s="851"/>
      <c r="BU407" s="854"/>
      <c r="BV407" s="229"/>
      <c r="BW407" s="1767"/>
      <c r="BX407" s="1768"/>
      <c r="BY407" s="1769"/>
      <c r="BZ407" s="820"/>
      <c r="CA407" s="820"/>
      <c r="CB407" s="820"/>
      <c r="CC407" s="820"/>
      <c r="CD407" s="820"/>
      <c r="CE407" s="820"/>
      <c r="CF407" s="820"/>
      <c r="CG407" s="820"/>
      <c r="CH407" s="820"/>
      <c r="CI407" s="820"/>
      <c r="CJ407" s="820"/>
      <c r="CK407" s="820"/>
      <c r="CL407" s="820"/>
      <c r="CM407" s="820"/>
      <c r="CN407" s="820"/>
      <c r="CO407" s="820"/>
      <c r="CP407" s="820"/>
      <c r="CQ407" s="1774"/>
      <c r="CR407" s="249"/>
      <c r="CS407" s="1767"/>
      <c r="CT407" s="1768"/>
      <c r="CU407" s="1769"/>
      <c r="CV407" s="1010"/>
      <c r="CW407" s="960"/>
      <c r="CX407" s="959"/>
      <c r="CY407" s="960"/>
      <c r="CZ407" s="959"/>
      <c r="DA407" s="1010"/>
      <c r="DB407" s="1010"/>
      <c r="DC407" s="1010"/>
      <c r="DD407" s="1010"/>
      <c r="DE407" s="1010"/>
      <c r="DF407" s="1010"/>
      <c r="DG407" s="1010"/>
      <c r="DH407" s="1010"/>
      <c r="DI407" s="1010"/>
      <c r="DJ407" s="1010"/>
      <c r="DK407" s="1010"/>
      <c r="DL407" s="1010"/>
      <c r="DM407" s="1010"/>
      <c r="DN407" s="1010"/>
      <c r="DO407" s="1010"/>
      <c r="DP407" s="1010"/>
      <c r="DQ407" s="1774"/>
      <c r="DR407" s="246"/>
      <c r="DS407" s="420"/>
      <c r="DT407" s="421"/>
      <c r="DU407" s="421"/>
      <c r="DV407" s="422"/>
    </row>
    <row r="408" spans="2:126" ht="48.75" customHeight="1" thickBot="1" x14ac:dyDescent="0.3">
      <c r="B408" s="1294"/>
      <c r="C408" s="891"/>
      <c r="D408" s="894"/>
      <c r="E408" s="897"/>
      <c r="F408" s="897"/>
      <c r="G408" s="897"/>
      <c r="H408" s="897"/>
      <c r="I408" s="435"/>
      <c r="J408" s="905"/>
      <c r="K408" s="897"/>
      <c r="L408" s="909"/>
      <c r="M408" s="228"/>
      <c r="N408" s="912"/>
      <c r="O408" s="897"/>
      <c r="P408" s="897"/>
      <c r="Q408" s="897"/>
      <c r="R408" s="897"/>
      <c r="S408" s="909"/>
      <c r="T408" s="228"/>
      <c r="U408" s="441" t="s">
        <v>1918</v>
      </c>
      <c r="V408" s="442" t="s">
        <v>702</v>
      </c>
      <c r="W408" s="442"/>
      <c r="X408" s="831">
        <v>25</v>
      </c>
      <c r="Y408" s="832"/>
      <c r="Z408" s="831"/>
      <c r="AA408" s="832"/>
      <c r="AB408" s="831"/>
      <c r="AC408" s="832"/>
      <c r="AD408" s="831"/>
      <c r="AE408" s="832"/>
      <c r="AF408" s="831">
        <v>15</v>
      </c>
      <c r="AG408" s="832"/>
      <c r="AH408" s="331">
        <f t="shared" si="2037"/>
        <v>40</v>
      </c>
      <c r="AI408" s="498">
        <v>0.252</v>
      </c>
      <c r="AJ408" s="325"/>
      <c r="AK408" s="885" t="s">
        <v>189</v>
      </c>
      <c r="AL408" s="886"/>
      <c r="AM408" s="887" t="s">
        <v>563</v>
      </c>
      <c r="AN408" s="888"/>
      <c r="AO408" s="885" t="s">
        <v>189</v>
      </c>
      <c r="AP408" s="886"/>
      <c r="AQ408" s="445" t="s">
        <v>1923</v>
      </c>
      <c r="AR408" s="474" t="s">
        <v>588</v>
      </c>
      <c r="AS408" s="453" t="s">
        <v>1927</v>
      </c>
      <c r="AT408" s="454" t="s">
        <v>1908</v>
      </c>
      <c r="AU408" s="455" t="s">
        <v>1902</v>
      </c>
      <c r="AV408" s="230"/>
      <c r="AW408" s="867"/>
      <c r="AX408" s="870"/>
      <c r="AY408" s="873"/>
      <c r="AZ408" s="870"/>
      <c r="BA408" s="876"/>
      <c r="BB408" s="879"/>
      <c r="BD408" s="235"/>
      <c r="BE408" s="318">
        <v>0.2</v>
      </c>
      <c r="BF408" s="241" t="str">
        <f t="shared" ref="BF408" si="2065">IF(ISERROR(IF(S404="R.INHERENTE
1","R. INHERENTE",(IF(BA404="R.RESIDUAL
1","R. RESIDUAL"," ")))),"",(IF(S404="R.INHERENTE
1","R. INHERENTE",(IF(BA404="R.RESIDUAL
1","R. RESIDUAL"," ")))))</f>
        <v xml:space="preserve"> </v>
      </c>
      <c r="BG408" s="242" t="str">
        <f t="shared" ref="BG408" si="2066">IF(ISERROR(IF(S404="R.INHERENTE
6","R. INHERENTE",(IF(BA404="R.RESIDUAL
6","R. RESIDUAL"," ")))),"",(IF(S404="R.INHERENTE
6","R. INHERENTE",(IF(BA404="R.RESIDUAL
6","R. RESIDUAL"," ")))))</f>
        <v xml:space="preserve"> </v>
      </c>
      <c r="BH408" s="243" t="str">
        <f t="shared" ref="BH408" si="2067">IF(ISERROR(IF(S404="R.INHERENTE
11","R. INHERENTE",(IF(BA404="R.RESIDUAL
11","R. RESIDUAL"," ")))),"",(IF(S404="R.INHERENTE
11","R. INHERENTE",(IF(BA404="R.RESIDUAL
11","R. RESIDUAL"," ")))))</f>
        <v xml:space="preserve"> </v>
      </c>
      <c r="BI408" s="244" t="str">
        <f t="shared" ref="BI408" si="2068">IF(ISERROR(IF(S404="R.INHERENTE
16","R. INHERENTE",(IF(BA404="R.RESIDUAL
16","R. RESIDUAL"," ")))),"",(IF(S404="R.INHERENTE
16","R. INHERENTE",(IF(BA404="R.RESIDUAL
16","R. RESIDUAL"," ")))))</f>
        <v xml:space="preserve"> </v>
      </c>
      <c r="BJ408" s="245" t="str">
        <f t="shared" ref="BJ408" si="2069">IF(ISERROR(IF(S404="R.INHERENTE
21","R. INHERENTE",(IF(BA404="R.RESIDUAL
21","R. RESIDUAL"," ")))),"",(IF(S404="R.INHERENTE
21","R. INHERENTE",(IF(BA404="R.RESIDUAL
21","R. RESIDUAL"," ")))))</f>
        <v xml:space="preserve"> </v>
      </c>
      <c r="BK408" s="234"/>
      <c r="BL408" s="849"/>
      <c r="BM408" s="883"/>
      <c r="BN408" s="883"/>
      <c r="BO408" s="883"/>
      <c r="BP408" s="883"/>
      <c r="BQ408" s="846"/>
      <c r="BR408" s="314"/>
      <c r="BS408" s="849"/>
      <c r="BT408" s="852"/>
      <c r="BU408" s="855"/>
      <c r="BV408" s="229"/>
      <c r="BW408" s="1770"/>
      <c r="BX408" s="1771"/>
      <c r="BY408" s="1772"/>
      <c r="BZ408" s="834"/>
      <c r="CA408" s="834"/>
      <c r="CB408" s="834"/>
      <c r="CC408" s="834"/>
      <c r="CD408" s="834"/>
      <c r="CE408" s="834"/>
      <c r="CF408" s="834"/>
      <c r="CG408" s="834"/>
      <c r="CH408" s="834"/>
      <c r="CI408" s="834"/>
      <c r="CJ408" s="834"/>
      <c r="CK408" s="834"/>
      <c r="CL408" s="834"/>
      <c r="CM408" s="834"/>
      <c r="CN408" s="834"/>
      <c r="CO408" s="834"/>
      <c r="CP408" s="834"/>
      <c r="CQ408" s="1775"/>
      <c r="CR408" s="249"/>
      <c r="CS408" s="1770"/>
      <c r="CT408" s="1771"/>
      <c r="CU408" s="1772"/>
      <c r="CV408" s="1783"/>
      <c r="CW408" s="1784"/>
      <c r="CX408" s="1785"/>
      <c r="CY408" s="1784"/>
      <c r="CZ408" s="1785"/>
      <c r="DA408" s="1783"/>
      <c r="DB408" s="1783"/>
      <c r="DC408" s="1783"/>
      <c r="DD408" s="1783"/>
      <c r="DE408" s="1783"/>
      <c r="DF408" s="1783"/>
      <c r="DG408" s="1783"/>
      <c r="DH408" s="1783"/>
      <c r="DI408" s="1783"/>
      <c r="DJ408" s="1783"/>
      <c r="DK408" s="1783"/>
      <c r="DL408" s="1783"/>
      <c r="DM408" s="1783"/>
      <c r="DN408" s="1783"/>
      <c r="DO408" s="1783"/>
      <c r="DP408" s="1783"/>
      <c r="DQ408" s="1775"/>
      <c r="DR408" s="246"/>
      <c r="DS408" s="423"/>
      <c r="DT408" s="424"/>
      <c r="DU408" s="424"/>
      <c r="DV408" s="425"/>
    </row>
    <row r="409" spans="2:126" ht="18" customHeight="1" thickBot="1" x14ac:dyDescent="0.3">
      <c r="BF409" s="328">
        <v>0.2</v>
      </c>
      <c r="BG409" s="329">
        <v>0.4</v>
      </c>
      <c r="BH409" s="329">
        <v>0.60000000000000009</v>
      </c>
      <c r="BI409" s="329">
        <v>0.8</v>
      </c>
      <c r="BJ409" s="329">
        <v>1</v>
      </c>
    </row>
    <row r="410" spans="2:126" ht="48.75" customHeight="1" x14ac:dyDescent="0.25">
      <c r="B410" s="1292" t="s">
        <v>1842</v>
      </c>
      <c r="C410" s="889">
        <v>71</v>
      </c>
      <c r="D410" s="892" t="s">
        <v>957</v>
      </c>
      <c r="E410" s="895" t="s">
        <v>977</v>
      </c>
      <c r="F410" s="898" t="s">
        <v>987</v>
      </c>
      <c r="G410" s="899" t="s">
        <v>1064</v>
      </c>
      <c r="H410" s="930" t="s">
        <v>1931</v>
      </c>
      <c r="I410" s="433" t="s">
        <v>1932</v>
      </c>
      <c r="J410" s="903" t="str">
        <f>IF(G410="","",(CONCATENATE("Posibilidad de afectación ",G410," ",H410," ",I410," ",I411," ",I412," ",I413," ",I414)))</f>
        <v xml:space="preserve">Posibilidad de afectación reputacional y económica por pérdida documental de archivos físicos  debido a baja adherencia a las herramientas archivísticas, instructivos definidos por el proceso de gestión documental, incumplimiento en el procedimiento de prestamos documentales  y deficiente mantenimiento en la infraestructura de los acopios documentales.  </v>
      </c>
      <c r="K410" s="906" t="s">
        <v>802</v>
      </c>
      <c r="L410" s="907" t="s">
        <v>770</v>
      </c>
      <c r="M410" s="228"/>
      <c r="N410" s="910" t="s">
        <v>614</v>
      </c>
      <c r="O410" s="913">
        <f>IF(ISERROR(VLOOKUP($N410,Listas!$E$20:$F$24,2,FALSE)),"",(VLOOKUP($N410,Listas!$E$20:$F$24,2,FALSE)))</f>
        <v>1</v>
      </c>
      <c r="P410" s="914" t="str">
        <f>IF(ISERROR(VLOOKUP($O410,Listas!$E$3:$F$7,2,FALSE)),"",(VLOOKUP($O410,Listas!$E$3:$F$7,2,FALSE)))</f>
        <v xml:space="preserve">MUY ALTA </v>
      </c>
      <c r="Q410" s="915" t="s">
        <v>572</v>
      </c>
      <c r="R410" s="914">
        <f>IF(ISERROR(VLOOKUP($Q410,Listas!$E$28:$F$35,2,FALSE)),"",(VLOOKUP($Q410,Listas!$E$28:$F$35,2,FALSE)))</f>
        <v>0.8</v>
      </c>
      <c r="S410" s="916" t="str">
        <f t="shared" ref="S410" si="2070">IF(O410="","",(CONCATENATE("R.INHERENTE
",(IF(AND($O410=0.2,$R410=0.2),1,(IF(AND($O410=0.2,$R410=0.4),6,(IF(AND($O410=0.2,$R410=0.6),11,(IF(AND($O410=0.2,$R410=0.8),16,(IF(AND($O410=0.2,$R410=1),21,(IF(AND($O410=0.4,$R410=0.2),2,(IF(AND($O410=0.4,$R410=0.4),7,(IF(AND($O410=0.4,$R410=0.6),12,(IF(AND($O410=0.4,$R410=0.8),17,(IF(AND($O410=0.4,$R410=1),22,(IF(AND($O410=0.6,$R410=0.2),3,(IF(AND($O410=0.6,$R410=0.4),8,(IF(AND($O410=0.6,$R410=0.6),13,(IF(AND($O410=0.6,$R410=0.8),18,(IF(AND($O410=0.6,$R410=1),23,(IF(AND($O410=0.8,$R410=0.2),4,(IF(AND($O410=0.8,$R410=0.4),9,(IF(AND($O410=0.8,$R410=0.6),14,(IF(AND($O410=0.8,$R410=0.8),19,(IF(AND($O410=0.8,$R410=1),24,(IF(AND($O410=1,$R410=0.2),5,(IF(AND($O410=1,$R410=0.4),10,(IF(AND($O410=1,$R410=0.6),15,(IF(AND($O410=1,$R410=0.8),20,(IF(AND($O410=1,$R410=1),25,"")))))))))))))))))))))))))))))))))))))))))))))))))))))</f>
        <v>R.INHERENTE
20</v>
      </c>
      <c r="T410" s="228">
        <f>+VLOOKUP($S410,Listas!$D$112:$E$136,2,FALSE)</f>
        <v>20</v>
      </c>
      <c r="U410" s="436" t="s">
        <v>1935</v>
      </c>
      <c r="V410" s="437" t="s">
        <v>702</v>
      </c>
      <c r="W410" s="437"/>
      <c r="X410" s="859">
        <v>25</v>
      </c>
      <c r="Y410" s="860"/>
      <c r="Z410" s="859"/>
      <c r="AA410" s="860"/>
      <c r="AB410" s="859"/>
      <c r="AC410" s="860"/>
      <c r="AD410" s="859"/>
      <c r="AE410" s="860"/>
      <c r="AF410" s="859">
        <v>15</v>
      </c>
      <c r="AG410" s="860"/>
      <c r="AH410" s="348">
        <f t="shared" ref="AH410:AH414" si="2071">X410+Z410+AB410+AD410+AF410</f>
        <v>40</v>
      </c>
      <c r="AI410" s="326">
        <v>0.6</v>
      </c>
      <c r="AJ410" s="327"/>
      <c r="AK410" s="861" t="s">
        <v>189</v>
      </c>
      <c r="AL410" s="862"/>
      <c r="AM410" s="863" t="s">
        <v>563</v>
      </c>
      <c r="AN410" s="864"/>
      <c r="AO410" s="861" t="s">
        <v>189</v>
      </c>
      <c r="AP410" s="862"/>
      <c r="AQ410" s="443" t="s">
        <v>1938</v>
      </c>
      <c r="AR410" s="431" t="s">
        <v>587</v>
      </c>
      <c r="AS410" s="447" t="s">
        <v>1941</v>
      </c>
      <c r="AT410" s="448" t="s">
        <v>1942</v>
      </c>
      <c r="AU410" s="449" t="s">
        <v>1943</v>
      </c>
      <c r="AV410" s="248">
        <f t="shared" ref="AV410" si="2072">+(IF(AND($AW410&gt;0,$AW410&lt;=0.2),0.2,(IF(AND($AW410&gt;0.2,$AW410&lt;=0.4),0.4,(IF(AND($AW410&gt;0.4,$AW410&lt;=0.6),0.6,(IF(AND($AW410&gt;0.6,$AW410&lt;=0.8),0.8,(IF($AW410&gt;0.8,1,""))))))))))</f>
        <v>0.4</v>
      </c>
      <c r="AW410" s="865">
        <f t="shared" ref="AW410" si="2073">+MIN(AI410:AI414)</f>
        <v>0.252</v>
      </c>
      <c r="AX410" s="868" t="str">
        <f t="shared" ref="AX410" si="2074">+(IF($AV410=0.2,"MUY BAJA",(IF($AV410=0.4,"BAJA",(IF($AV410=0.6,"MEDIA",(IF($AV410=0.8,"ALTA",(IF($AV410=1,"MUY ALTA",""))))))))))</f>
        <v>BAJA</v>
      </c>
      <c r="AY410" s="871">
        <f t="shared" ref="AY410" si="2075">+MIN(AJ410:AJ414)</f>
        <v>0.8</v>
      </c>
      <c r="AZ410" s="868" t="str">
        <f t="shared" ref="AZ410" si="2076">+(IF($BC410=0.2,"MUY BAJA",(IF($BC410=0.4,"BAJA",(IF($BC410=0.6,"MEDIA",(IF($BC410=0.8,"ALTA",(IF($BC410=1,"MUY ALTA",""))))))))))</f>
        <v>ALTA</v>
      </c>
      <c r="BA410" s="874" t="str">
        <f t="shared" ref="BA410" si="2077">IF($AV410="","",(CONCATENATE("R.RESIDUAL
",(IF(AND($AV410=0.2,$BC410=0.2),1,(IF(AND($AV410=0.2,$BC410=0.4),6,(IF(AND($AV410=0.2,$BC410=0.6),11,(IF(AND($AV410=0.2,$BC410=0.8),16,(IF(AND($AV410=0.2,$BC410=1),21,(IF(AND($AV410=0.4,$BC410=0.2),2,(IF(AND($AV410=0.4,$BC410=0.4),7,(IF(AND($AV410=0.4,$BC410=0.6),12,(IF(AND($AV410=0.4,$BC410=0.8),17,(IF(AND($AV410=0.4,$BC410=1),22,(IF(AND($AV410=0.6,$BC410=0.2),3,(IF(AND($AV410=0.6,$BC410=0.4),8,(IF(AND($AV410=0.6,$BC410=0.6),13,(IF(AND($AV410=0.6,$BC410=0.8),18,(IF(AND($AV410=0.6,$BC410=1),23,(IF(AND($AV410=0.8,$BC410=0.2),4,(IF(AND($AV410=0.8,$BC410=0.4),9,(IF(AND($AV410=0.8,$BC410=0.6),14,(IF(AND($AV410=0.8,$BC410=0.8),19,(IF(AND($AV410=0.8,$BC410=1),24,(IF(AND($AV410=1,$BC410=0.2),5,(IF(AND($AV410=1,$BC410=0.4),10,(IF(AND($AV410=1,$BC410=0.6),15,(IF(AND($AV410=1,$BC410=0.8),20,(IF(AND($AV410=1,$BC410=1),25,"")))))))))))))))))))))))))))))))))))))))))))))))))))))</f>
        <v>R.RESIDUAL
17</v>
      </c>
      <c r="BB410" s="877" t="s">
        <v>703</v>
      </c>
      <c r="BC410" s="248">
        <f t="shared" ref="BC410" si="2078">+(IF(AND($AY410&gt;0,$AY410&lt;=0.2),0.2,(IF(AND($AY410&gt;0.2,$AY410&lt;=0.4),0.4,(IF(AND($AY410&gt;0.4,$AY410&lt;=0.6),0.6,(IF(AND($AY410&gt;0.6,$AY410&lt;=0.8),0.8,(IF($AY410&gt;0.8,1,""))))))))))</f>
        <v>0.8</v>
      </c>
      <c r="BD410" s="230">
        <f>+VLOOKUP($BA410,Listas!$F$112:$G$136,2,FALSE)</f>
        <v>17</v>
      </c>
      <c r="BE410" s="317">
        <v>1</v>
      </c>
      <c r="BF410" s="231" t="str">
        <f t="shared" ref="BF410" si="2079">IF(ISERROR(IF(S410="R.INHERENTE
5","R. INHERENTE",(IF(BA410="R.RESIDUAL
5","R. RESIDUAL"," ")))),"",(IF(S410="R.INHERENTE
5","R. INHERENTE",(IF(BA410="R.RESIDUAL
5","R. RESIDUAL"," ")))))</f>
        <v xml:space="preserve"> </v>
      </c>
      <c r="BG410" s="232" t="str">
        <f t="shared" ref="BG410" si="2080">IF(ISERROR(IF(S410="R.INHERENTE
10","R. INHERENTE",(IF(BA410="R.RESIDUAL
10","R. RESIDUAL"," ")))),"",(IF(S410="R.INHERENTE
10","R. INHERENTE",(IF(BA410="R.RESIDUAL
10","R. RESIDUAL"," ")))))</f>
        <v xml:space="preserve"> </v>
      </c>
      <c r="BH410" s="232" t="str">
        <f t="shared" ref="BH410" si="2081">IF(ISERROR(IF(S410="R.INHERENTE
15","R. INHERENTE",(IF(BA410="R.RESIDUAL
15","R. RESIDUAL"," ")))),"",(IF(S410="R.INHERENTE
15","R. INHERENTE",(IF(BA410="R.RESIDUAL
15","R. RESIDUAL"," ")))))</f>
        <v xml:space="preserve"> </v>
      </c>
      <c r="BI410" s="232" t="str">
        <f t="shared" ref="BI410" si="2082">IF(ISERROR(IF(S410="R.INHERENTE
20","R. INHERENTE",(IF(BA410="R.RESIDUAL
20","R. RESIDUAL"," ")))),"",(IF(S410="R.INHERENTE
20","R. INHERENTE",(IF(BA410="R.RESIDUAL
20","R. RESIDUAL"," ")))))</f>
        <v>R. INHERENTE</v>
      </c>
      <c r="BJ410" s="233" t="str">
        <f t="shared" ref="BJ410" si="2083">IF(ISERROR(IF(S410="R.INHERENTE
25","R. INHERENTE",(IF(BA410="R.RESIDUAL
25","R. RESIDUAL"," ")))),"",(IF(S410="R.INHERENTE
25","R. INHERENTE",(IF(BA410="R.RESIDUAL
25","R. RESIDUAL"," ")))))</f>
        <v xml:space="preserve"> </v>
      </c>
      <c r="BK410" s="234"/>
      <c r="BL410" s="847" t="s">
        <v>1947</v>
      </c>
      <c r="BM410" s="850" t="s">
        <v>1948</v>
      </c>
      <c r="BN410" s="881">
        <v>45046</v>
      </c>
      <c r="BO410" s="881">
        <v>45290</v>
      </c>
      <c r="BP410" s="884" t="s">
        <v>1174</v>
      </c>
      <c r="BQ410" s="844" t="s">
        <v>648</v>
      </c>
      <c r="BR410" s="314"/>
      <c r="BS410" s="847" t="s">
        <v>1949</v>
      </c>
      <c r="BT410" s="850" t="s">
        <v>1950</v>
      </c>
      <c r="BU410" s="853" t="s">
        <v>1951</v>
      </c>
      <c r="BV410" s="229"/>
      <c r="BW410" s="1764" t="s">
        <v>2325</v>
      </c>
      <c r="BX410" s="1765" t="s">
        <v>2326</v>
      </c>
      <c r="BY410" s="1766" t="s">
        <v>2327</v>
      </c>
      <c r="BZ410" s="833"/>
      <c r="CA410" s="833" t="s">
        <v>189</v>
      </c>
      <c r="CB410" s="833" t="s">
        <v>189</v>
      </c>
      <c r="CC410" s="833" t="s">
        <v>189</v>
      </c>
      <c r="CD410" s="833"/>
      <c r="CE410" s="833" t="s">
        <v>189</v>
      </c>
      <c r="CF410" s="833" t="s">
        <v>189</v>
      </c>
      <c r="CG410" s="833" t="s">
        <v>189</v>
      </c>
      <c r="CH410" s="833"/>
      <c r="CI410" s="833" t="s">
        <v>39</v>
      </c>
      <c r="CJ410" s="833" t="s">
        <v>39</v>
      </c>
      <c r="CK410" s="833" t="s">
        <v>39</v>
      </c>
      <c r="CL410" s="833"/>
      <c r="CM410" s="833" t="s">
        <v>189</v>
      </c>
      <c r="CN410" s="833" t="s">
        <v>189</v>
      </c>
      <c r="CO410" s="833" t="s">
        <v>189</v>
      </c>
      <c r="CP410" s="833"/>
      <c r="CQ410" s="1773" t="s">
        <v>2328</v>
      </c>
      <c r="CR410" s="249"/>
      <c r="CS410" s="1764" t="s">
        <v>2325</v>
      </c>
      <c r="CT410" s="1765" t="s">
        <v>2326</v>
      </c>
      <c r="CU410" s="1766" t="s">
        <v>2327</v>
      </c>
      <c r="CV410" s="1780"/>
      <c r="CW410" s="1781" t="s">
        <v>39</v>
      </c>
      <c r="CX410" s="1782"/>
      <c r="CY410" s="1781"/>
      <c r="CZ410" s="1782"/>
      <c r="DA410" s="1780" t="s">
        <v>189</v>
      </c>
      <c r="DB410" s="1780" t="s">
        <v>189</v>
      </c>
      <c r="DC410" s="1780" t="s">
        <v>189</v>
      </c>
      <c r="DD410" s="1780"/>
      <c r="DE410" s="1780" t="s">
        <v>189</v>
      </c>
      <c r="DF410" s="1780" t="s">
        <v>189</v>
      </c>
      <c r="DG410" s="1780" t="s">
        <v>189</v>
      </c>
      <c r="DH410" s="1780"/>
      <c r="DI410" s="1780" t="s">
        <v>39</v>
      </c>
      <c r="DJ410" s="1780" t="s">
        <v>39</v>
      </c>
      <c r="DK410" s="1780" t="s">
        <v>39</v>
      </c>
      <c r="DL410" s="1780"/>
      <c r="DM410" s="1780" t="s">
        <v>189</v>
      </c>
      <c r="DN410" s="1780" t="s">
        <v>189</v>
      </c>
      <c r="DO410" s="1780" t="s">
        <v>189</v>
      </c>
      <c r="DP410" s="1780"/>
      <c r="DQ410" s="1773" t="s">
        <v>2334</v>
      </c>
      <c r="DR410" s="246"/>
      <c r="DS410" s="417"/>
      <c r="DT410" s="418"/>
      <c r="DU410" s="418"/>
      <c r="DV410" s="419"/>
    </row>
    <row r="411" spans="2:126" ht="48.75" customHeight="1" x14ac:dyDescent="0.25">
      <c r="B411" s="1293"/>
      <c r="C411" s="890"/>
      <c r="D411" s="893"/>
      <c r="E411" s="896"/>
      <c r="F411" s="896"/>
      <c r="G411" s="896"/>
      <c r="H411" s="896"/>
      <c r="I411" s="434" t="s">
        <v>1933</v>
      </c>
      <c r="J411" s="904"/>
      <c r="K411" s="896"/>
      <c r="L411" s="908"/>
      <c r="M411" s="228"/>
      <c r="N411" s="911"/>
      <c r="O411" s="896"/>
      <c r="P411" s="896"/>
      <c r="Q411" s="896"/>
      <c r="R411" s="896"/>
      <c r="S411" s="908"/>
      <c r="T411" s="228"/>
      <c r="U411" s="438" t="s">
        <v>1936</v>
      </c>
      <c r="V411" s="439" t="s">
        <v>702</v>
      </c>
      <c r="W411" s="439"/>
      <c r="X411" s="825"/>
      <c r="Y411" s="826"/>
      <c r="Z411" s="825">
        <v>15</v>
      </c>
      <c r="AA411" s="826"/>
      <c r="AB411" s="825"/>
      <c r="AC411" s="826"/>
      <c r="AD411" s="825"/>
      <c r="AE411" s="826"/>
      <c r="AF411" s="825">
        <v>15</v>
      </c>
      <c r="AG411" s="826"/>
      <c r="AH411" s="330">
        <f t="shared" si="2071"/>
        <v>30</v>
      </c>
      <c r="AI411" s="322">
        <v>0.42</v>
      </c>
      <c r="AJ411" s="323"/>
      <c r="AK411" s="827" t="s">
        <v>189</v>
      </c>
      <c r="AL411" s="828"/>
      <c r="AM411" s="829" t="s">
        <v>563</v>
      </c>
      <c r="AN411" s="830"/>
      <c r="AO411" s="827" t="s">
        <v>189</v>
      </c>
      <c r="AP411" s="828"/>
      <c r="AQ411" s="444" t="s">
        <v>1939</v>
      </c>
      <c r="AR411" s="432" t="s">
        <v>588</v>
      </c>
      <c r="AS411" s="450" t="s">
        <v>1944</v>
      </c>
      <c r="AT411" s="451" t="s">
        <v>1942</v>
      </c>
      <c r="AU411" s="452" t="s">
        <v>1945</v>
      </c>
      <c r="AV411" s="230"/>
      <c r="AW411" s="866"/>
      <c r="AX411" s="869"/>
      <c r="AY411" s="872"/>
      <c r="AZ411" s="869"/>
      <c r="BA411" s="875"/>
      <c r="BB411" s="878"/>
      <c r="BD411" s="235"/>
      <c r="BE411" s="317">
        <v>0.8</v>
      </c>
      <c r="BF411" s="236" t="str">
        <f t="shared" ref="BF411" si="2084">IF(ISERROR(IF(S410="R.INHERENTE
4","R. INHERENTE",(IF(BA410="R.RESIDUAL
4","R. RESIDUAL"," ")))),"",(IF(S410="R.INHERENTE
4","R. INHERENTE",(IF(BA410="R.RESIDUAL
4","R. RESIDUAL"," ")))))</f>
        <v xml:space="preserve"> </v>
      </c>
      <c r="BG411" s="237" t="str">
        <f t="shared" ref="BG411" si="2085">IF(ISERROR(IF(S410="R.INHERENTE
9","R. INHERENTE",(IF(BA410="R.RESIDUAL
9","R. RESIDUAL"," ")))),"",(IF(S410="R.INHERENTE
9","R. INHERENTE",(IF(BA410="R.RESIDUAL
9","R. RESIDUAL"," ")))))</f>
        <v xml:space="preserve"> </v>
      </c>
      <c r="BH411" s="238" t="str">
        <f t="shared" ref="BH411" si="2086">IF(ISERROR(IF(S410="R.INHERENTE
14","R. INHERENTE",(IF(BA410="R.RESIDUAL
14","R. RESIDUAL"," ")))),"",(IF(S410="R.INHERENTE
14","R. INHERENTE",(IF(BA410="R.RESIDUAL
14","R. RESIDUAL"," ")))))</f>
        <v xml:space="preserve"> </v>
      </c>
      <c r="BI411" s="238" t="str">
        <f t="shared" ref="BI411" si="2087">IF(ISERROR(IF(S410="R.INHERENTE
19","R. INHERENTE",(IF(BA410="R.RESIDUAL
19","R. RESIDUAL"," ")))),"",(IF(S410="R.INHERENTE
19","R. INHERENTE",(IF(BA410="R.RESIDUAL
19","R. RESIDUAL"," ")))))</f>
        <v xml:space="preserve"> </v>
      </c>
      <c r="BJ411" s="239" t="str">
        <f t="shared" ref="BJ411" si="2088">IF(ISERROR(IF(S410="R.INHERENTE
24","R. INHERENTE",(IF(BA410="R.RESIDUAL
24","R. RESIDUAL"," ")))),"",(IF(S410="R.INHERENTE
24","R. INHERENTE",(IF(BA410="R.RESIDUAL
24","R. RESIDUAL"," ")))))</f>
        <v xml:space="preserve"> </v>
      </c>
      <c r="BK411" s="234"/>
      <c r="BL411" s="848"/>
      <c r="BM411" s="882"/>
      <c r="BN411" s="882"/>
      <c r="BO411" s="882"/>
      <c r="BP411" s="851"/>
      <c r="BQ411" s="845"/>
      <c r="BR411" s="314"/>
      <c r="BS411" s="848"/>
      <c r="BT411" s="851"/>
      <c r="BU411" s="854"/>
      <c r="BV411" s="229"/>
      <c r="BW411" s="1767"/>
      <c r="BX411" s="1768"/>
      <c r="BY411" s="1769"/>
      <c r="BZ411" s="820"/>
      <c r="CA411" s="820"/>
      <c r="CB411" s="820"/>
      <c r="CC411" s="820"/>
      <c r="CD411" s="820"/>
      <c r="CE411" s="820"/>
      <c r="CF411" s="820"/>
      <c r="CG411" s="820"/>
      <c r="CH411" s="820"/>
      <c r="CI411" s="820"/>
      <c r="CJ411" s="820"/>
      <c r="CK411" s="820"/>
      <c r="CL411" s="820"/>
      <c r="CM411" s="820"/>
      <c r="CN411" s="820"/>
      <c r="CO411" s="820"/>
      <c r="CP411" s="820"/>
      <c r="CQ411" s="1774"/>
      <c r="CR411" s="249"/>
      <c r="CS411" s="1767"/>
      <c r="CT411" s="1768"/>
      <c r="CU411" s="1769"/>
      <c r="CV411" s="1010"/>
      <c r="CW411" s="960"/>
      <c r="CX411" s="959"/>
      <c r="CY411" s="960"/>
      <c r="CZ411" s="959"/>
      <c r="DA411" s="1010"/>
      <c r="DB411" s="1010"/>
      <c r="DC411" s="1010"/>
      <c r="DD411" s="1010"/>
      <c r="DE411" s="1010"/>
      <c r="DF411" s="1010"/>
      <c r="DG411" s="1010"/>
      <c r="DH411" s="1010"/>
      <c r="DI411" s="1010"/>
      <c r="DJ411" s="1010"/>
      <c r="DK411" s="1010"/>
      <c r="DL411" s="1010"/>
      <c r="DM411" s="1010"/>
      <c r="DN411" s="1010"/>
      <c r="DO411" s="1010"/>
      <c r="DP411" s="1010"/>
      <c r="DQ411" s="1774"/>
      <c r="DR411" s="246"/>
      <c r="DS411" s="420"/>
      <c r="DT411" s="421"/>
      <c r="DU411" s="421"/>
      <c r="DV411" s="422"/>
    </row>
    <row r="412" spans="2:126" ht="48.75" customHeight="1" x14ac:dyDescent="0.25">
      <c r="B412" s="1293"/>
      <c r="C412" s="890"/>
      <c r="D412" s="893"/>
      <c r="E412" s="896"/>
      <c r="F412" s="896"/>
      <c r="G412" s="896"/>
      <c r="H412" s="896"/>
      <c r="I412" s="434" t="s">
        <v>1934</v>
      </c>
      <c r="J412" s="904"/>
      <c r="K412" s="896"/>
      <c r="L412" s="908"/>
      <c r="M412" s="228"/>
      <c r="N412" s="911"/>
      <c r="O412" s="896"/>
      <c r="P412" s="896"/>
      <c r="Q412" s="896"/>
      <c r="R412" s="896"/>
      <c r="S412" s="908"/>
      <c r="T412" s="228"/>
      <c r="U412" s="438" t="s">
        <v>1937</v>
      </c>
      <c r="V412" s="439" t="s">
        <v>702</v>
      </c>
      <c r="W412" s="439"/>
      <c r="X412" s="825">
        <v>25</v>
      </c>
      <c r="Y412" s="826"/>
      <c r="Z412" s="825"/>
      <c r="AA412" s="826"/>
      <c r="AB412" s="825"/>
      <c r="AC412" s="826"/>
      <c r="AD412" s="825"/>
      <c r="AE412" s="826"/>
      <c r="AF412" s="825">
        <v>15</v>
      </c>
      <c r="AG412" s="826"/>
      <c r="AH412" s="330">
        <f t="shared" si="2071"/>
        <v>40</v>
      </c>
      <c r="AI412" s="322">
        <v>0.252</v>
      </c>
      <c r="AJ412" s="323"/>
      <c r="AK412" s="827" t="s">
        <v>189</v>
      </c>
      <c r="AL412" s="828"/>
      <c r="AM412" s="829" t="s">
        <v>563</v>
      </c>
      <c r="AN412" s="830"/>
      <c r="AO412" s="827" t="s">
        <v>189</v>
      </c>
      <c r="AP412" s="828"/>
      <c r="AQ412" s="444" t="s">
        <v>1940</v>
      </c>
      <c r="AR412" s="432" t="s">
        <v>588</v>
      </c>
      <c r="AS412" s="450" t="s">
        <v>1946</v>
      </c>
      <c r="AT412" s="451" t="s">
        <v>1942</v>
      </c>
      <c r="AU412" s="452" t="s">
        <v>1945</v>
      </c>
      <c r="AV412" s="230"/>
      <c r="AW412" s="866"/>
      <c r="AX412" s="869"/>
      <c r="AY412" s="872"/>
      <c r="AZ412" s="869"/>
      <c r="BA412" s="875"/>
      <c r="BB412" s="878"/>
      <c r="BD412" s="235"/>
      <c r="BE412" s="317">
        <v>0.60000000000000009</v>
      </c>
      <c r="BF412" s="236" t="str">
        <f t="shared" ref="BF412" si="2089">IF(ISERROR(IF(S410="R.INHERENTE
3","R. INHERENTE",(IF(BA410="R.RESIDUAL
3","R. RESIDUAL"," ")))),"",(IF(S410="R.INHERENTE
3","R. INHERENTE",(IF(BA410="R.RESIDUAL
3","R. RESIDUAL"," ")))))</f>
        <v xml:space="preserve"> </v>
      </c>
      <c r="BG412" s="237" t="str">
        <f t="shared" ref="BG412" si="2090">IF(ISERROR(IF(S410="R.INHERENTE
8","R. INHERENTE",(IF(BA410="R.RESIDUAL
8","R. RESIDUAL"," ")))),"",(IF(S410="R.INHERENTE
8","R. INHERENTE",(IF(BA410="R.RESIDUAL
8","R. RESIDUAL"," ")))))</f>
        <v xml:space="preserve"> </v>
      </c>
      <c r="BH412" s="237" t="str">
        <f t="shared" ref="BH412" si="2091">IF(ISERROR(IF(S410="R.INHERENTE
13","R. INHERENTE",(IF(BA410="R.RESIDUAL
13","R. RESIDUAL"," ")))),"",(IF(S410="R.INHERENTE
13","R. INHERENTE",(IF(BA410="R.RESIDUAL
13","R. RESIDUAL"," ")))))</f>
        <v xml:space="preserve"> </v>
      </c>
      <c r="BI412" s="238" t="str">
        <f t="shared" ref="BI412" si="2092">IF(ISERROR(IF(S410="R.INHERENTE
18","R. INHERENTE",(IF(BA410="R.RESIDUAL
18","R. RESIDUAL"," ")))),"",(IF(S410="R.INHERENTE
18","R. INHERENTE",(IF(BA410="R.RESIDUAL
18","R. RESIDUAL"," ")))))</f>
        <v xml:space="preserve"> </v>
      </c>
      <c r="BJ412" s="239" t="str">
        <f t="shared" ref="BJ412" si="2093">IF(ISERROR(IF(S410="R.INHERENTE
23","R. INHERENTE",(IF(BA410="R.RESIDUAL
23","R. RESIDUAL"," ")))),"",(IF(S410="R.INHERENTE
23","R. INHERENTE",(IF(BA410="R.RESIDUAL
23","R. RESIDUAL"," ")))))</f>
        <v xml:space="preserve"> </v>
      </c>
      <c r="BK412" s="234"/>
      <c r="BL412" s="848"/>
      <c r="BM412" s="882"/>
      <c r="BN412" s="882"/>
      <c r="BO412" s="882"/>
      <c r="BP412" s="851"/>
      <c r="BQ412" s="845"/>
      <c r="BR412" s="314"/>
      <c r="BS412" s="848"/>
      <c r="BT412" s="851"/>
      <c r="BU412" s="854"/>
      <c r="BV412" s="229"/>
      <c r="BW412" s="1767"/>
      <c r="BX412" s="1768"/>
      <c r="BY412" s="1769"/>
      <c r="BZ412" s="820"/>
      <c r="CA412" s="820"/>
      <c r="CB412" s="820"/>
      <c r="CC412" s="820"/>
      <c r="CD412" s="820"/>
      <c r="CE412" s="820"/>
      <c r="CF412" s="820"/>
      <c r="CG412" s="820"/>
      <c r="CH412" s="820"/>
      <c r="CI412" s="820"/>
      <c r="CJ412" s="820"/>
      <c r="CK412" s="820"/>
      <c r="CL412" s="820"/>
      <c r="CM412" s="820"/>
      <c r="CN412" s="820"/>
      <c r="CO412" s="820"/>
      <c r="CP412" s="820"/>
      <c r="CQ412" s="1774"/>
      <c r="CR412" s="249"/>
      <c r="CS412" s="1767"/>
      <c r="CT412" s="1768"/>
      <c r="CU412" s="1769"/>
      <c r="CV412" s="1010"/>
      <c r="CW412" s="960"/>
      <c r="CX412" s="959"/>
      <c r="CY412" s="960"/>
      <c r="CZ412" s="959"/>
      <c r="DA412" s="1010"/>
      <c r="DB412" s="1010"/>
      <c r="DC412" s="1010"/>
      <c r="DD412" s="1010"/>
      <c r="DE412" s="1010"/>
      <c r="DF412" s="1010"/>
      <c r="DG412" s="1010"/>
      <c r="DH412" s="1010"/>
      <c r="DI412" s="1010"/>
      <c r="DJ412" s="1010"/>
      <c r="DK412" s="1010"/>
      <c r="DL412" s="1010"/>
      <c r="DM412" s="1010"/>
      <c r="DN412" s="1010"/>
      <c r="DO412" s="1010"/>
      <c r="DP412" s="1010"/>
      <c r="DQ412" s="1774"/>
      <c r="DR412" s="246"/>
      <c r="DS412" s="420"/>
      <c r="DT412" s="421"/>
      <c r="DU412" s="421"/>
      <c r="DV412" s="422"/>
    </row>
    <row r="413" spans="2:126" ht="48.75" customHeight="1" x14ac:dyDescent="0.25">
      <c r="B413" s="1293"/>
      <c r="C413" s="890"/>
      <c r="D413" s="893"/>
      <c r="E413" s="896"/>
      <c r="F413" s="896"/>
      <c r="G413" s="896"/>
      <c r="H413" s="896"/>
      <c r="I413" s="434"/>
      <c r="J413" s="904"/>
      <c r="K413" s="896"/>
      <c r="L413" s="908"/>
      <c r="M413" s="228"/>
      <c r="N413" s="911"/>
      <c r="O413" s="896"/>
      <c r="P413" s="896"/>
      <c r="Q413" s="896"/>
      <c r="R413" s="896"/>
      <c r="S413" s="908"/>
      <c r="T413" s="228"/>
      <c r="U413" s="440"/>
      <c r="V413" s="439"/>
      <c r="W413" s="439"/>
      <c r="X413" s="825"/>
      <c r="Y413" s="826"/>
      <c r="Z413" s="825"/>
      <c r="AA413" s="826"/>
      <c r="AB413" s="825"/>
      <c r="AC413" s="826"/>
      <c r="AD413" s="825"/>
      <c r="AE413" s="826"/>
      <c r="AF413" s="825"/>
      <c r="AG413" s="826"/>
      <c r="AH413" s="330">
        <f t="shared" si="2071"/>
        <v>0</v>
      </c>
      <c r="AI413" s="322"/>
      <c r="AJ413" s="323">
        <v>0.8</v>
      </c>
      <c r="AK413" s="827"/>
      <c r="AL413" s="828"/>
      <c r="AM413" s="829"/>
      <c r="AN413" s="830"/>
      <c r="AO413" s="827"/>
      <c r="AP413" s="828"/>
      <c r="AQ413" s="444"/>
      <c r="AR413" s="432"/>
      <c r="AS413" s="450"/>
      <c r="AT413" s="451"/>
      <c r="AU413" s="452"/>
      <c r="AV413" s="230"/>
      <c r="AW413" s="866"/>
      <c r="AX413" s="869"/>
      <c r="AY413" s="872"/>
      <c r="AZ413" s="869"/>
      <c r="BA413" s="875"/>
      <c r="BB413" s="878"/>
      <c r="BD413" s="235"/>
      <c r="BE413" s="317">
        <v>0.4</v>
      </c>
      <c r="BF413" s="240" t="str">
        <f t="shared" ref="BF413" si="2094">IF(ISERROR(IF(S410="R.INHERENTE
2","R. INHERENTE",(IF(BA410="R.RESIDUAL
2","R. RESIDUAL"," ")))),"",(IF(S410="R.INHERENTE
2","R. INHERENTE",(IF(BA410="R.RESIDUAL
2","R. RESIDUAL"," ")))))</f>
        <v xml:space="preserve"> </v>
      </c>
      <c r="BG413" s="237" t="str">
        <f t="shared" ref="BG413" si="2095">IF(ISERROR(IF(S410="R.INHERENTE
7","R. INHERENTE",(IF(BA410="R.RESIDUAL
7","R. RESIDUAL"," ")))),"",(IF(S410="R.INHERENTE
7","R. INHERENTE",(IF(BA410="R.RESIDUAL
7","R. RESIDUAL"," ")))))</f>
        <v xml:space="preserve"> </v>
      </c>
      <c r="BH413" s="237" t="str">
        <f t="shared" ref="BH413" si="2096">IF(ISERROR(IF(S410="R.INHERENTE
12","R. INHERENTE",(IF(BA410="R.RESIDUAL
12","R. RESIDUAL"," ")))),"",(IF(S410="R.INHERENTE
12","R. INHERENTE",(IF(BA410="R.RESIDUAL
12","R. RESIDUAL"," ")))))</f>
        <v xml:space="preserve"> </v>
      </c>
      <c r="BI413" s="238" t="str">
        <f t="shared" ref="BI413" si="2097">IF(ISERROR(IF(S410="R.INHERENTE
17","R. INHERENTE",(IF(BA410="R.RESIDUAL
17","R. RESIDUAL"," ")))),"",(IF(S410="R.INHERENTE
17","R. INHERENTE",(IF(BA410="R.RESIDUAL
17","R. RESIDUAL"," ")))))</f>
        <v>R. RESIDUAL</v>
      </c>
      <c r="BJ413" s="239" t="str">
        <f t="shared" ref="BJ413" si="2098">IF(ISERROR(IF(S410="R.INHERENTE
22","R. INHERENTE",(IF(BA410="R.RESIDUAL
22","R. RESIDUAL"," ")))),"",(IF(S410="R.INHERENTE
22","R. INHERENTE",(IF(BA410="R.RESIDUAL
22","R. RESIDUAL"," ")))))</f>
        <v xml:space="preserve"> </v>
      </c>
      <c r="BK413" s="234"/>
      <c r="BL413" s="848"/>
      <c r="BM413" s="882"/>
      <c r="BN413" s="882"/>
      <c r="BO413" s="882"/>
      <c r="BP413" s="851"/>
      <c r="BQ413" s="845"/>
      <c r="BR413" s="314"/>
      <c r="BS413" s="848"/>
      <c r="BT413" s="851"/>
      <c r="BU413" s="854"/>
      <c r="BV413" s="229"/>
      <c r="BW413" s="1767"/>
      <c r="BX413" s="1768"/>
      <c r="BY413" s="1769"/>
      <c r="BZ413" s="820"/>
      <c r="CA413" s="820"/>
      <c r="CB413" s="820"/>
      <c r="CC413" s="820"/>
      <c r="CD413" s="820"/>
      <c r="CE413" s="820"/>
      <c r="CF413" s="820"/>
      <c r="CG413" s="820"/>
      <c r="CH413" s="820"/>
      <c r="CI413" s="820"/>
      <c r="CJ413" s="820"/>
      <c r="CK413" s="820"/>
      <c r="CL413" s="820"/>
      <c r="CM413" s="820"/>
      <c r="CN413" s="820"/>
      <c r="CO413" s="820"/>
      <c r="CP413" s="820"/>
      <c r="CQ413" s="1774"/>
      <c r="CR413" s="249"/>
      <c r="CS413" s="1767"/>
      <c r="CT413" s="1768"/>
      <c r="CU413" s="1769"/>
      <c r="CV413" s="1010"/>
      <c r="CW413" s="960"/>
      <c r="CX413" s="959"/>
      <c r="CY413" s="960"/>
      <c r="CZ413" s="959"/>
      <c r="DA413" s="1010"/>
      <c r="DB413" s="1010"/>
      <c r="DC413" s="1010"/>
      <c r="DD413" s="1010"/>
      <c r="DE413" s="1010"/>
      <c r="DF413" s="1010"/>
      <c r="DG413" s="1010"/>
      <c r="DH413" s="1010"/>
      <c r="DI413" s="1010"/>
      <c r="DJ413" s="1010"/>
      <c r="DK413" s="1010"/>
      <c r="DL413" s="1010"/>
      <c r="DM413" s="1010"/>
      <c r="DN413" s="1010"/>
      <c r="DO413" s="1010"/>
      <c r="DP413" s="1010"/>
      <c r="DQ413" s="1774"/>
      <c r="DR413" s="246"/>
      <c r="DS413" s="420"/>
      <c r="DT413" s="421"/>
      <c r="DU413" s="421"/>
      <c r="DV413" s="422"/>
    </row>
    <row r="414" spans="2:126" ht="48.75" customHeight="1" thickBot="1" x14ac:dyDescent="0.3">
      <c r="B414" s="1294"/>
      <c r="C414" s="891"/>
      <c r="D414" s="894"/>
      <c r="E414" s="897"/>
      <c r="F414" s="897"/>
      <c r="G414" s="897"/>
      <c r="H414" s="897"/>
      <c r="I414" s="435"/>
      <c r="J414" s="905"/>
      <c r="K414" s="897"/>
      <c r="L414" s="909"/>
      <c r="M414" s="228"/>
      <c r="N414" s="912"/>
      <c r="O414" s="897"/>
      <c r="P414" s="897"/>
      <c r="Q414" s="897"/>
      <c r="R414" s="897"/>
      <c r="S414" s="909"/>
      <c r="T414" s="228"/>
      <c r="U414" s="441"/>
      <c r="V414" s="442"/>
      <c r="W414" s="442"/>
      <c r="X414" s="831"/>
      <c r="Y414" s="832"/>
      <c r="Z414" s="831"/>
      <c r="AA414" s="832"/>
      <c r="AB414" s="831"/>
      <c r="AC414" s="832"/>
      <c r="AD414" s="831"/>
      <c r="AE414" s="832"/>
      <c r="AF414" s="831"/>
      <c r="AG414" s="832"/>
      <c r="AH414" s="331">
        <f t="shared" si="2071"/>
        <v>0</v>
      </c>
      <c r="AI414" s="324"/>
      <c r="AJ414" s="325"/>
      <c r="AK414" s="885"/>
      <c r="AL414" s="886"/>
      <c r="AM414" s="887"/>
      <c r="AN414" s="888"/>
      <c r="AO414" s="885"/>
      <c r="AP414" s="886"/>
      <c r="AQ414" s="445"/>
      <c r="AR414" s="474"/>
      <c r="AS414" s="453"/>
      <c r="AT414" s="454"/>
      <c r="AU414" s="455"/>
      <c r="AV414" s="230"/>
      <c r="AW414" s="867"/>
      <c r="AX414" s="870"/>
      <c r="AY414" s="873"/>
      <c r="AZ414" s="870"/>
      <c r="BA414" s="876"/>
      <c r="BB414" s="879"/>
      <c r="BD414" s="235"/>
      <c r="BE414" s="318">
        <v>0.2</v>
      </c>
      <c r="BF414" s="241" t="str">
        <f t="shared" ref="BF414" si="2099">IF(ISERROR(IF(S410="R.INHERENTE
1","R. INHERENTE",(IF(BA410="R.RESIDUAL
1","R. RESIDUAL"," ")))),"",(IF(S410="R.INHERENTE
1","R. INHERENTE",(IF(BA410="R.RESIDUAL
1","R. RESIDUAL"," ")))))</f>
        <v xml:space="preserve"> </v>
      </c>
      <c r="BG414" s="242" t="str">
        <f t="shared" ref="BG414" si="2100">IF(ISERROR(IF(S410="R.INHERENTE
6","R. INHERENTE",(IF(BA410="R.RESIDUAL
6","R. RESIDUAL"," ")))),"",(IF(S410="R.INHERENTE
6","R. INHERENTE",(IF(BA410="R.RESIDUAL
6","R. RESIDUAL"," ")))))</f>
        <v xml:space="preserve"> </v>
      </c>
      <c r="BH414" s="243" t="str">
        <f t="shared" ref="BH414" si="2101">IF(ISERROR(IF(S410="R.INHERENTE
11","R. INHERENTE",(IF(BA410="R.RESIDUAL
11","R. RESIDUAL"," ")))),"",(IF(S410="R.INHERENTE
11","R. INHERENTE",(IF(BA410="R.RESIDUAL
11","R. RESIDUAL"," ")))))</f>
        <v xml:space="preserve"> </v>
      </c>
      <c r="BI414" s="244" t="str">
        <f t="shared" ref="BI414" si="2102">IF(ISERROR(IF(S410="R.INHERENTE
16","R. INHERENTE",(IF(BA410="R.RESIDUAL
16","R. RESIDUAL"," ")))),"",(IF(S410="R.INHERENTE
16","R. INHERENTE",(IF(BA410="R.RESIDUAL
16","R. RESIDUAL"," ")))))</f>
        <v xml:space="preserve"> </v>
      </c>
      <c r="BJ414" s="245" t="str">
        <f t="shared" ref="BJ414" si="2103">IF(ISERROR(IF(S410="R.INHERENTE
21","R. INHERENTE",(IF(BA410="R.RESIDUAL
21","R. RESIDUAL"," ")))),"",(IF(S410="R.INHERENTE
21","R. INHERENTE",(IF(BA410="R.RESIDUAL
21","R. RESIDUAL"," ")))))</f>
        <v xml:space="preserve"> </v>
      </c>
      <c r="BK414" s="234"/>
      <c r="BL414" s="849"/>
      <c r="BM414" s="883"/>
      <c r="BN414" s="883"/>
      <c r="BO414" s="883"/>
      <c r="BP414" s="852"/>
      <c r="BQ414" s="846"/>
      <c r="BR414" s="314"/>
      <c r="BS414" s="849"/>
      <c r="BT414" s="852"/>
      <c r="BU414" s="855"/>
      <c r="BV414" s="229"/>
      <c r="BW414" s="1770"/>
      <c r="BX414" s="1771"/>
      <c r="BY414" s="1772"/>
      <c r="BZ414" s="834"/>
      <c r="CA414" s="834"/>
      <c r="CB414" s="834"/>
      <c r="CC414" s="834"/>
      <c r="CD414" s="834"/>
      <c r="CE414" s="834"/>
      <c r="CF414" s="834"/>
      <c r="CG414" s="834"/>
      <c r="CH414" s="834"/>
      <c r="CI414" s="834"/>
      <c r="CJ414" s="834"/>
      <c r="CK414" s="834"/>
      <c r="CL414" s="834"/>
      <c r="CM414" s="834"/>
      <c r="CN414" s="834"/>
      <c r="CO414" s="834"/>
      <c r="CP414" s="834"/>
      <c r="CQ414" s="1775"/>
      <c r="CR414" s="249"/>
      <c r="CS414" s="1770"/>
      <c r="CT414" s="1771"/>
      <c r="CU414" s="1772"/>
      <c r="CV414" s="1783"/>
      <c r="CW414" s="1784"/>
      <c r="CX414" s="1785"/>
      <c r="CY414" s="1784"/>
      <c r="CZ414" s="1785"/>
      <c r="DA414" s="1783"/>
      <c r="DB414" s="1783"/>
      <c r="DC414" s="1783"/>
      <c r="DD414" s="1783"/>
      <c r="DE414" s="1783"/>
      <c r="DF414" s="1783"/>
      <c r="DG414" s="1783"/>
      <c r="DH414" s="1783"/>
      <c r="DI414" s="1783"/>
      <c r="DJ414" s="1783"/>
      <c r="DK414" s="1783"/>
      <c r="DL414" s="1783"/>
      <c r="DM414" s="1783"/>
      <c r="DN414" s="1783"/>
      <c r="DO414" s="1783"/>
      <c r="DP414" s="1783"/>
      <c r="DQ414" s="1775"/>
      <c r="DR414" s="246"/>
      <c r="DS414" s="423"/>
      <c r="DT414" s="424"/>
      <c r="DU414" s="424"/>
      <c r="DV414" s="425"/>
    </row>
    <row r="415" spans="2:126" ht="18" customHeight="1" thickBot="1" x14ac:dyDescent="0.3">
      <c r="BF415" s="328">
        <v>0.2</v>
      </c>
      <c r="BG415" s="329">
        <v>0.4</v>
      </c>
      <c r="BH415" s="329">
        <v>0.60000000000000009</v>
      </c>
      <c r="BI415" s="329">
        <v>0.8</v>
      </c>
      <c r="BJ415" s="329">
        <v>1</v>
      </c>
    </row>
    <row r="416" spans="2:126" ht="48.75" customHeight="1" x14ac:dyDescent="0.25">
      <c r="B416" s="1295" t="s">
        <v>188</v>
      </c>
      <c r="C416" s="889">
        <v>72</v>
      </c>
      <c r="D416" s="892" t="s">
        <v>958</v>
      </c>
      <c r="E416" s="895" t="s">
        <v>978</v>
      </c>
      <c r="F416" s="898" t="s">
        <v>1058</v>
      </c>
      <c r="G416" s="899" t="s">
        <v>1064</v>
      </c>
      <c r="H416" s="930" t="s">
        <v>1953</v>
      </c>
      <c r="I416" s="433" t="s">
        <v>1954</v>
      </c>
      <c r="J416" s="903" t="str">
        <f>IF(G416="","",(CONCATENATE("Posibilidad de afectación ",G416," ",H416," ",I416," ",I417," ",I418," ",I419," ",I420)))</f>
        <v xml:space="preserve">Posibilidad de afectación reputacional y económica por vencimiento de terminos debido a mora en la evaluación,  falta de actualización y seguimiento a la base de datos y/o falta de adherencia a los terminos de ley.  </v>
      </c>
      <c r="K416" s="906" t="s">
        <v>268</v>
      </c>
      <c r="L416" s="907" t="s">
        <v>770</v>
      </c>
      <c r="M416" s="228"/>
      <c r="N416" s="910" t="s">
        <v>610</v>
      </c>
      <c r="O416" s="913">
        <f>IF(ISERROR(VLOOKUP($N416,Listas!$E$20:$F$24,2,FALSE)),"",(VLOOKUP($N416,Listas!$E$20:$F$24,2,FALSE)))</f>
        <v>0.8</v>
      </c>
      <c r="P416" s="914" t="str">
        <f>IF(ISERROR(VLOOKUP($O416,Listas!$E$3:$F$7,2,FALSE)),"",(VLOOKUP($O416,Listas!$E$3:$F$7,2,FALSE)))</f>
        <v>ALTA</v>
      </c>
      <c r="Q416" s="915" t="s">
        <v>572</v>
      </c>
      <c r="R416" s="914">
        <f>IF(ISERROR(VLOOKUP($Q416,Listas!$E$28:$F$35,2,FALSE)),"",(VLOOKUP($Q416,Listas!$E$28:$F$35,2,FALSE)))</f>
        <v>0.8</v>
      </c>
      <c r="S416" s="916" t="str">
        <f t="shared" ref="S416" si="2104">IF(O416="","",(CONCATENATE("R.INHERENTE
",(IF(AND($O416=0.2,$R416=0.2),1,(IF(AND($O416=0.2,$R416=0.4),6,(IF(AND($O416=0.2,$R416=0.6),11,(IF(AND($O416=0.2,$R416=0.8),16,(IF(AND($O416=0.2,$R416=1),21,(IF(AND($O416=0.4,$R416=0.2),2,(IF(AND($O416=0.4,$R416=0.4),7,(IF(AND($O416=0.4,$R416=0.6),12,(IF(AND($O416=0.4,$R416=0.8),17,(IF(AND($O416=0.4,$R416=1),22,(IF(AND($O416=0.6,$R416=0.2),3,(IF(AND($O416=0.6,$R416=0.4),8,(IF(AND($O416=0.6,$R416=0.6),13,(IF(AND($O416=0.6,$R416=0.8),18,(IF(AND($O416=0.6,$R416=1),23,(IF(AND($O416=0.8,$R416=0.2),4,(IF(AND($O416=0.8,$R416=0.4),9,(IF(AND($O416=0.8,$R416=0.6),14,(IF(AND($O416=0.8,$R416=0.8),19,(IF(AND($O416=0.8,$R416=1),24,(IF(AND($O416=1,$R416=0.2),5,(IF(AND($O416=1,$R416=0.4),10,(IF(AND($O416=1,$R416=0.6),15,(IF(AND($O416=1,$R416=0.8),20,(IF(AND($O416=1,$R416=1),25,"")))))))))))))))))))))))))))))))))))))))))))))))))))))</f>
        <v>R.INHERENTE
19</v>
      </c>
      <c r="T416" s="228">
        <f>+VLOOKUP($S416,Listas!$D$112:$E$136,2,FALSE)</f>
        <v>19</v>
      </c>
      <c r="U416" s="436" t="s">
        <v>1957</v>
      </c>
      <c r="V416" s="437" t="s">
        <v>702</v>
      </c>
      <c r="W416" s="437"/>
      <c r="X416" s="859">
        <v>25</v>
      </c>
      <c r="Y416" s="860"/>
      <c r="Z416" s="859"/>
      <c r="AA416" s="860"/>
      <c r="AB416" s="859"/>
      <c r="AC416" s="860"/>
      <c r="AD416" s="859"/>
      <c r="AE416" s="860"/>
      <c r="AF416" s="859">
        <v>15</v>
      </c>
      <c r="AG416" s="860"/>
      <c r="AH416" s="348">
        <f t="shared" ref="AH416:AH420" si="2105">X416+Z416+AB416+AD416+AF416</f>
        <v>40</v>
      </c>
      <c r="AI416" s="326">
        <v>0.48</v>
      </c>
      <c r="AJ416" s="327"/>
      <c r="AK416" s="861" t="s">
        <v>189</v>
      </c>
      <c r="AL416" s="862"/>
      <c r="AM416" s="863" t="s">
        <v>563</v>
      </c>
      <c r="AN416" s="864"/>
      <c r="AO416" s="861" t="s">
        <v>189</v>
      </c>
      <c r="AP416" s="862"/>
      <c r="AQ416" s="443" t="s">
        <v>1960</v>
      </c>
      <c r="AR416" s="431" t="s">
        <v>807</v>
      </c>
      <c r="AS416" s="447" t="s">
        <v>1963</v>
      </c>
      <c r="AT416" s="448" t="s">
        <v>1964</v>
      </c>
      <c r="AU416" s="449" t="s">
        <v>1965</v>
      </c>
      <c r="AV416" s="248">
        <f t="shared" ref="AV416" si="2106">+(IF(AND($AW416&gt;0,$AW416&lt;=0.2),0.2,(IF(AND($AW416&gt;0.2,$AW416&lt;=0.4),0.4,(IF(AND($AW416&gt;0.4,$AW416&lt;=0.6),0.6,(IF(AND($AW416&gt;0.6,$AW416&lt;=0.8),0.8,(IF($AW416&gt;0.8,1,""))))))))))</f>
        <v>0.2</v>
      </c>
      <c r="AW416" s="865">
        <f t="shared" ref="AW416" si="2107">+MIN(AI416:AI420)</f>
        <v>0.17199999999999999</v>
      </c>
      <c r="AX416" s="868" t="str">
        <f t="shared" ref="AX416" si="2108">+(IF($AV416=0.2,"MUY BAJA",(IF($AV416=0.4,"BAJA",(IF($AV416=0.6,"MEDIA",(IF($AV416=0.8,"ALTA",(IF($AV416=1,"MUY ALTA",""))))))))))</f>
        <v>MUY BAJA</v>
      </c>
      <c r="AY416" s="871">
        <f t="shared" ref="AY416" si="2109">+MIN(AJ416:AJ420)</f>
        <v>0.8</v>
      </c>
      <c r="AZ416" s="868" t="str">
        <f t="shared" ref="AZ416" si="2110">+(IF($BC416=0.2,"MUY BAJA",(IF($BC416=0.4,"BAJA",(IF($BC416=0.6,"MEDIA",(IF($BC416=0.8,"ALTA",(IF($BC416=1,"MUY ALTA",""))))))))))</f>
        <v>ALTA</v>
      </c>
      <c r="BA416" s="874" t="str">
        <f t="shared" ref="BA416" si="2111">IF($AV416="","",(CONCATENATE("R.RESIDUAL
",(IF(AND($AV416=0.2,$BC416=0.2),1,(IF(AND($AV416=0.2,$BC416=0.4),6,(IF(AND($AV416=0.2,$BC416=0.6),11,(IF(AND($AV416=0.2,$BC416=0.8),16,(IF(AND($AV416=0.2,$BC416=1),21,(IF(AND($AV416=0.4,$BC416=0.2),2,(IF(AND($AV416=0.4,$BC416=0.4),7,(IF(AND($AV416=0.4,$BC416=0.6),12,(IF(AND($AV416=0.4,$BC416=0.8),17,(IF(AND($AV416=0.4,$BC416=1),22,(IF(AND($AV416=0.6,$BC416=0.2),3,(IF(AND($AV416=0.6,$BC416=0.4),8,(IF(AND($AV416=0.6,$BC416=0.6),13,(IF(AND($AV416=0.6,$BC416=0.8),18,(IF(AND($AV416=0.6,$BC416=1),23,(IF(AND($AV416=0.8,$BC416=0.2),4,(IF(AND($AV416=0.8,$BC416=0.4),9,(IF(AND($AV416=0.8,$BC416=0.6),14,(IF(AND($AV416=0.8,$BC416=0.8),19,(IF(AND($AV416=0.8,$BC416=1),24,(IF(AND($AV416=1,$BC416=0.2),5,(IF(AND($AV416=1,$BC416=0.4),10,(IF(AND($AV416=1,$BC416=0.6),15,(IF(AND($AV416=1,$BC416=0.8),20,(IF(AND($AV416=1,$BC416=1),25,"")))))))))))))))))))))))))))))))))))))))))))))))))))))</f>
        <v>R.RESIDUAL
16</v>
      </c>
      <c r="BB416" s="877" t="s">
        <v>703</v>
      </c>
      <c r="BC416" s="248">
        <f t="shared" ref="BC416" si="2112">+(IF(AND($AY416&gt;0,$AY416&lt;=0.2),0.2,(IF(AND($AY416&gt;0.2,$AY416&lt;=0.4),0.4,(IF(AND($AY416&gt;0.4,$AY416&lt;=0.6),0.6,(IF(AND($AY416&gt;0.6,$AY416&lt;=0.8),0.8,(IF($AY416&gt;0.8,1,""))))))))))</f>
        <v>0.8</v>
      </c>
      <c r="BD416" s="230">
        <f>+VLOOKUP($BA416,Listas!$F$112:$G$136,2,FALSE)</f>
        <v>16</v>
      </c>
      <c r="BE416" s="317">
        <v>1</v>
      </c>
      <c r="BF416" s="231" t="str">
        <f t="shared" ref="BF416" si="2113">IF(ISERROR(IF(S416="R.INHERENTE
5","R. INHERENTE",(IF(BA416="R.RESIDUAL
5","R. RESIDUAL"," ")))),"",(IF(S416="R.INHERENTE
5","R. INHERENTE",(IF(BA416="R.RESIDUAL
5","R. RESIDUAL"," ")))))</f>
        <v xml:space="preserve"> </v>
      </c>
      <c r="BG416" s="232" t="str">
        <f t="shared" ref="BG416" si="2114">IF(ISERROR(IF(S416="R.INHERENTE
10","R. INHERENTE",(IF(BA416="R.RESIDUAL
10","R. RESIDUAL"," ")))),"",(IF(S416="R.INHERENTE
10","R. INHERENTE",(IF(BA416="R.RESIDUAL
10","R. RESIDUAL"," ")))))</f>
        <v xml:space="preserve"> </v>
      </c>
      <c r="BH416" s="232" t="str">
        <f t="shared" ref="BH416" si="2115">IF(ISERROR(IF(S416="R.INHERENTE
15","R. INHERENTE",(IF(BA416="R.RESIDUAL
15","R. RESIDUAL"," ")))),"",(IF(S416="R.INHERENTE
15","R. INHERENTE",(IF(BA416="R.RESIDUAL
15","R. RESIDUAL"," ")))))</f>
        <v xml:space="preserve"> </v>
      </c>
      <c r="BI416" s="232" t="str">
        <f t="shared" ref="BI416" si="2116">IF(ISERROR(IF(S416="R.INHERENTE
20","R. INHERENTE",(IF(BA416="R.RESIDUAL
20","R. RESIDUAL"," ")))),"",(IF(S416="R.INHERENTE
20","R. INHERENTE",(IF(BA416="R.RESIDUAL
20","R. RESIDUAL"," ")))))</f>
        <v xml:space="preserve"> </v>
      </c>
      <c r="BJ416" s="233" t="str">
        <f t="shared" ref="BJ416" si="2117">IF(ISERROR(IF(S416="R.INHERENTE
25","R. INHERENTE",(IF(BA416="R.RESIDUAL
25","R. RESIDUAL"," ")))),"",(IF(S416="R.INHERENTE
25","R. INHERENTE",(IF(BA416="R.RESIDUAL
25","R. RESIDUAL"," ")))))</f>
        <v xml:space="preserve"> </v>
      </c>
      <c r="BK416" s="234"/>
      <c r="BL416" s="847" t="s">
        <v>1968</v>
      </c>
      <c r="BM416" s="850" t="s">
        <v>1969</v>
      </c>
      <c r="BN416" s="881">
        <v>45046</v>
      </c>
      <c r="BO416" s="881">
        <v>45290</v>
      </c>
      <c r="BP416" s="1028" t="s">
        <v>587</v>
      </c>
      <c r="BQ416" s="844" t="s">
        <v>648</v>
      </c>
      <c r="BR416" s="314"/>
      <c r="BS416" s="847" t="s">
        <v>1970</v>
      </c>
      <c r="BT416" s="850" t="s">
        <v>288</v>
      </c>
      <c r="BU416" s="853" t="s">
        <v>1971</v>
      </c>
      <c r="BV416" s="229"/>
      <c r="BW416" s="1764" t="s">
        <v>2325</v>
      </c>
      <c r="BX416" s="1765" t="s">
        <v>2326</v>
      </c>
      <c r="BY416" s="1766" t="s">
        <v>2327</v>
      </c>
      <c r="BZ416" s="833"/>
      <c r="CA416" s="833" t="s">
        <v>189</v>
      </c>
      <c r="CB416" s="833" t="s">
        <v>189</v>
      </c>
      <c r="CC416" s="833" t="s">
        <v>189</v>
      </c>
      <c r="CD416" s="833"/>
      <c r="CE416" s="833" t="s">
        <v>189</v>
      </c>
      <c r="CF416" s="833" t="s">
        <v>189</v>
      </c>
      <c r="CG416" s="833" t="s">
        <v>189</v>
      </c>
      <c r="CH416" s="833"/>
      <c r="CI416" s="833" t="s">
        <v>39</v>
      </c>
      <c r="CJ416" s="833" t="s">
        <v>39</v>
      </c>
      <c r="CK416" s="833" t="s">
        <v>39</v>
      </c>
      <c r="CL416" s="833"/>
      <c r="CM416" s="833" t="s">
        <v>189</v>
      </c>
      <c r="CN416" s="833" t="s">
        <v>189</v>
      </c>
      <c r="CO416" s="833" t="s">
        <v>189</v>
      </c>
      <c r="CP416" s="833"/>
      <c r="CQ416" s="1773" t="s">
        <v>2328</v>
      </c>
      <c r="CR416" s="249"/>
      <c r="CS416" s="1764" t="s">
        <v>2325</v>
      </c>
      <c r="CT416" s="1765" t="s">
        <v>2326</v>
      </c>
      <c r="CU416" s="1766" t="s">
        <v>2327</v>
      </c>
      <c r="CV416" s="1780"/>
      <c r="CW416" s="1781" t="s">
        <v>39</v>
      </c>
      <c r="CX416" s="1782"/>
      <c r="CY416" s="1781"/>
      <c r="CZ416" s="1782"/>
      <c r="DA416" s="1780" t="s">
        <v>189</v>
      </c>
      <c r="DB416" s="1780" t="s">
        <v>189</v>
      </c>
      <c r="DC416" s="1780" t="s">
        <v>189</v>
      </c>
      <c r="DD416" s="1780"/>
      <c r="DE416" s="1780" t="s">
        <v>189</v>
      </c>
      <c r="DF416" s="1780" t="s">
        <v>189</v>
      </c>
      <c r="DG416" s="1780" t="s">
        <v>189</v>
      </c>
      <c r="DH416" s="1780"/>
      <c r="DI416" s="1780" t="s">
        <v>39</v>
      </c>
      <c r="DJ416" s="1780" t="s">
        <v>39</v>
      </c>
      <c r="DK416" s="1780" t="s">
        <v>39</v>
      </c>
      <c r="DL416" s="1780"/>
      <c r="DM416" s="1780" t="s">
        <v>189</v>
      </c>
      <c r="DN416" s="1780" t="s">
        <v>189</v>
      </c>
      <c r="DO416" s="1780" t="s">
        <v>189</v>
      </c>
      <c r="DP416" s="1780"/>
      <c r="DQ416" s="1773" t="s">
        <v>2334</v>
      </c>
      <c r="DR416" s="246"/>
      <c r="DS416" s="417"/>
      <c r="DT416" s="418"/>
      <c r="DU416" s="418"/>
      <c r="DV416" s="419"/>
    </row>
    <row r="417" spans="2:126" ht="48.75" customHeight="1" x14ac:dyDescent="0.25">
      <c r="B417" s="1296"/>
      <c r="C417" s="890"/>
      <c r="D417" s="893"/>
      <c r="E417" s="896"/>
      <c r="F417" s="896"/>
      <c r="G417" s="896"/>
      <c r="H417" s="896"/>
      <c r="I417" s="434" t="s">
        <v>1955</v>
      </c>
      <c r="J417" s="904"/>
      <c r="K417" s="896"/>
      <c r="L417" s="908"/>
      <c r="M417" s="228"/>
      <c r="N417" s="911"/>
      <c r="O417" s="896"/>
      <c r="P417" s="896"/>
      <c r="Q417" s="896"/>
      <c r="R417" s="896"/>
      <c r="S417" s="908"/>
      <c r="T417" s="228"/>
      <c r="U417" s="438" t="s">
        <v>1958</v>
      </c>
      <c r="V417" s="439" t="s">
        <v>702</v>
      </c>
      <c r="W417" s="439"/>
      <c r="X417" s="825">
        <v>25</v>
      </c>
      <c r="Y417" s="826"/>
      <c r="Z417" s="825"/>
      <c r="AA417" s="826"/>
      <c r="AB417" s="825"/>
      <c r="AC417" s="826"/>
      <c r="AD417" s="825"/>
      <c r="AE417" s="826"/>
      <c r="AF417" s="825">
        <v>15</v>
      </c>
      <c r="AG417" s="826"/>
      <c r="AH417" s="330">
        <f t="shared" si="2105"/>
        <v>40</v>
      </c>
      <c r="AI417" s="322">
        <v>0.28799999999999998</v>
      </c>
      <c r="AJ417" s="323"/>
      <c r="AK417" s="827" t="s">
        <v>189</v>
      </c>
      <c r="AL417" s="828"/>
      <c r="AM417" s="829" t="s">
        <v>563</v>
      </c>
      <c r="AN417" s="830"/>
      <c r="AO417" s="827" t="s">
        <v>189</v>
      </c>
      <c r="AP417" s="828"/>
      <c r="AQ417" s="444" t="s">
        <v>1961</v>
      </c>
      <c r="AR417" s="432" t="s">
        <v>807</v>
      </c>
      <c r="AS417" s="450" t="s">
        <v>1966</v>
      </c>
      <c r="AT417" s="451" t="s">
        <v>1964</v>
      </c>
      <c r="AU417" s="452" t="s">
        <v>1965</v>
      </c>
      <c r="AV417" s="230"/>
      <c r="AW417" s="866"/>
      <c r="AX417" s="869"/>
      <c r="AY417" s="872"/>
      <c r="AZ417" s="869"/>
      <c r="BA417" s="875"/>
      <c r="BB417" s="878"/>
      <c r="BD417" s="235"/>
      <c r="BE417" s="317">
        <v>0.8</v>
      </c>
      <c r="BF417" s="236" t="str">
        <f t="shared" ref="BF417" si="2118">IF(ISERROR(IF(S416="R.INHERENTE
4","R. INHERENTE",(IF(BA416="R.RESIDUAL
4","R. RESIDUAL"," ")))),"",(IF(S416="R.INHERENTE
4","R. INHERENTE",(IF(BA416="R.RESIDUAL
4","R. RESIDUAL"," ")))))</f>
        <v xml:space="preserve"> </v>
      </c>
      <c r="BG417" s="237" t="str">
        <f t="shared" ref="BG417" si="2119">IF(ISERROR(IF(S416="R.INHERENTE
9","R. INHERENTE",(IF(BA416="R.RESIDUAL
9","R. RESIDUAL"," ")))),"",(IF(S416="R.INHERENTE
9","R. INHERENTE",(IF(BA416="R.RESIDUAL
9","R. RESIDUAL"," ")))))</f>
        <v xml:space="preserve"> </v>
      </c>
      <c r="BH417" s="238" t="str">
        <f t="shared" ref="BH417" si="2120">IF(ISERROR(IF(S416="R.INHERENTE
14","R. INHERENTE",(IF(BA416="R.RESIDUAL
14","R. RESIDUAL"," ")))),"",(IF(S416="R.INHERENTE
14","R. INHERENTE",(IF(BA416="R.RESIDUAL
14","R. RESIDUAL"," ")))))</f>
        <v xml:space="preserve"> </v>
      </c>
      <c r="BI417" s="238" t="str">
        <f t="shared" ref="BI417" si="2121">IF(ISERROR(IF(S416="R.INHERENTE
19","R. INHERENTE",(IF(BA416="R.RESIDUAL
19","R. RESIDUAL"," ")))),"",(IF(S416="R.INHERENTE
19","R. INHERENTE",(IF(BA416="R.RESIDUAL
19","R. RESIDUAL"," ")))))</f>
        <v>R. INHERENTE</v>
      </c>
      <c r="BJ417" s="239" t="str">
        <f t="shared" ref="BJ417" si="2122">IF(ISERROR(IF(S416="R.INHERENTE
24","R. INHERENTE",(IF(BA416="R.RESIDUAL
24","R. RESIDUAL"," ")))),"",(IF(S416="R.INHERENTE
24","R. INHERENTE",(IF(BA416="R.RESIDUAL
24","R. RESIDUAL"," ")))))</f>
        <v xml:space="preserve"> </v>
      </c>
      <c r="BK417" s="234"/>
      <c r="BL417" s="848"/>
      <c r="BM417" s="882"/>
      <c r="BN417" s="882"/>
      <c r="BO417" s="882"/>
      <c r="BP417" s="882"/>
      <c r="BQ417" s="845"/>
      <c r="BR417" s="314"/>
      <c r="BS417" s="848"/>
      <c r="BT417" s="851"/>
      <c r="BU417" s="854"/>
      <c r="BV417" s="229"/>
      <c r="BW417" s="1767"/>
      <c r="BX417" s="1768"/>
      <c r="BY417" s="1769"/>
      <c r="BZ417" s="820"/>
      <c r="CA417" s="820"/>
      <c r="CB417" s="820"/>
      <c r="CC417" s="820"/>
      <c r="CD417" s="820"/>
      <c r="CE417" s="820"/>
      <c r="CF417" s="820"/>
      <c r="CG417" s="820"/>
      <c r="CH417" s="820"/>
      <c r="CI417" s="820"/>
      <c r="CJ417" s="820"/>
      <c r="CK417" s="820"/>
      <c r="CL417" s="820"/>
      <c r="CM417" s="820"/>
      <c r="CN417" s="820"/>
      <c r="CO417" s="820"/>
      <c r="CP417" s="820"/>
      <c r="CQ417" s="1774"/>
      <c r="CR417" s="249"/>
      <c r="CS417" s="1767"/>
      <c r="CT417" s="1768"/>
      <c r="CU417" s="1769"/>
      <c r="CV417" s="1010"/>
      <c r="CW417" s="960"/>
      <c r="CX417" s="959"/>
      <c r="CY417" s="960"/>
      <c r="CZ417" s="959"/>
      <c r="DA417" s="1010"/>
      <c r="DB417" s="1010"/>
      <c r="DC417" s="1010"/>
      <c r="DD417" s="1010"/>
      <c r="DE417" s="1010"/>
      <c r="DF417" s="1010"/>
      <c r="DG417" s="1010"/>
      <c r="DH417" s="1010"/>
      <c r="DI417" s="1010"/>
      <c r="DJ417" s="1010"/>
      <c r="DK417" s="1010"/>
      <c r="DL417" s="1010"/>
      <c r="DM417" s="1010"/>
      <c r="DN417" s="1010"/>
      <c r="DO417" s="1010"/>
      <c r="DP417" s="1010"/>
      <c r="DQ417" s="1774"/>
      <c r="DR417" s="246"/>
      <c r="DS417" s="420"/>
      <c r="DT417" s="421"/>
      <c r="DU417" s="421"/>
      <c r="DV417" s="422"/>
    </row>
    <row r="418" spans="2:126" ht="48.75" customHeight="1" x14ac:dyDescent="0.25">
      <c r="B418" s="1296"/>
      <c r="C418" s="890"/>
      <c r="D418" s="893"/>
      <c r="E418" s="896"/>
      <c r="F418" s="896"/>
      <c r="G418" s="896"/>
      <c r="H418" s="896"/>
      <c r="I418" s="434" t="s">
        <v>1956</v>
      </c>
      <c r="J418" s="904"/>
      <c r="K418" s="896"/>
      <c r="L418" s="908"/>
      <c r="M418" s="228"/>
      <c r="N418" s="911"/>
      <c r="O418" s="896"/>
      <c r="P418" s="896"/>
      <c r="Q418" s="896"/>
      <c r="R418" s="896"/>
      <c r="S418" s="908"/>
      <c r="T418" s="228"/>
      <c r="U418" s="438" t="s">
        <v>1959</v>
      </c>
      <c r="V418" s="439" t="s">
        <v>702</v>
      </c>
      <c r="W418" s="439"/>
      <c r="X418" s="825">
        <v>25</v>
      </c>
      <c r="Y418" s="826"/>
      <c r="Z418" s="825"/>
      <c r="AA418" s="826"/>
      <c r="AB418" s="825"/>
      <c r="AC418" s="826"/>
      <c r="AD418" s="825"/>
      <c r="AE418" s="826"/>
      <c r="AF418" s="825">
        <v>15</v>
      </c>
      <c r="AG418" s="826"/>
      <c r="AH418" s="330">
        <f t="shared" si="2105"/>
        <v>40</v>
      </c>
      <c r="AI418" s="322">
        <v>0.17199999999999999</v>
      </c>
      <c r="AJ418" s="323"/>
      <c r="AK418" s="827" t="s">
        <v>189</v>
      </c>
      <c r="AL418" s="828"/>
      <c r="AM418" s="829" t="s">
        <v>563</v>
      </c>
      <c r="AN418" s="830"/>
      <c r="AO418" s="827" t="s">
        <v>189</v>
      </c>
      <c r="AP418" s="828"/>
      <c r="AQ418" s="444" t="s">
        <v>1962</v>
      </c>
      <c r="AR418" s="432" t="s">
        <v>587</v>
      </c>
      <c r="AS418" s="450" t="s">
        <v>1967</v>
      </c>
      <c r="AT418" s="451" t="s">
        <v>1964</v>
      </c>
      <c r="AU418" s="452" t="s">
        <v>1965</v>
      </c>
      <c r="AV418" s="230"/>
      <c r="AW418" s="866"/>
      <c r="AX418" s="869"/>
      <c r="AY418" s="872"/>
      <c r="AZ418" s="869"/>
      <c r="BA418" s="875"/>
      <c r="BB418" s="878"/>
      <c r="BD418" s="235"/>
      <c r="BE418" s="317">
        <v>0.60000000000000009</v>
      </c>
      <c r="BF418" s="236" t="str">
        <f t="shared" ref="BF418" si="2123">IF(ISERROR(IF(S416="R.INHERENTE
3","R. INHERENTE",(IF(BA416="R.RESIDUAL
3","R. RESIDUAL"," ")))),"",(IF(S416="R.INHERENTE
3","R. INHERENTE",(IF(BA416="R.RESIDUAL
3","R. RESIDUAL"," ")))))</f>
        <v xml:space="preserve"> </v>
      </c>
      <c r="BG418" s="237" t="str">
        <f t="shared" ref="BG418" si="2124">IF(ISERROR(IF(S416="R.INHERENTE
8","R. INHERENTE",(IF(BA416="R.RESIDUAL
8","R. RESIDUAL"," ")))),"",(IF(S416="R.INHERENTE
8","R. INHERENTE",(IF(BA416="R.RESIDUAL
8","R. RESIDUAL"," ")))))</f>
        <v xml:space="preserve"> </v>
      </c>
      <c r="BH418" s="237" t="str">
        <f t="shared" ref="BH418" si="2125">IF(ISERROR(IF(S416="R.INHERENTE
13","R. INHERENTE",(IF(BA416="R.RESIDUAL
13","R. RESIDUAL"," ")))),"",(IF(S416="R.INHERENTE
13","R. INHERENTE",(IF(BA416="R.RESIDUAL
13","R. RESIDUAL"," ")))))</f>
        <v xml:space="preserve"> </v>
      </c>
      <c r="BI418" s="238" t="str">
        <f t="shared" ref="BI418" si="2126">IF(ISERROR(IF(S416="R.INHERENTE
18","R. INHERENTE",(IF(BA416="R.RESIDUAL
18","R. RESIDUAL"," ")))),"",(IF(S416="R.INHERENTE
18","R. INHERENTE",(IF(BA416="R.RESIDUAL
18","R. RESIDUAL"," ")))))</f>
        <v xml:space="preserve"> </v>
      </c>
      <c r="BJ418" s="239" t="str">
        <f t="shared" ref="BJ418" si="2127">IF(ISERROR(IF(S416="R.INHERENTE
23","R. INHERENTE",(IF(BA416="R.RESIDUAL
23","R. RESIDUAL"," ")))),"",(IF(S416="R.INHERENTE
23","R. INHERENTE",(IF(BA416="R.RESIDUAL
23","R. RESIDUAL"," ")))))</f>
        <v xml:space="preserve"> </v>
      </c>
      <c r="BK418" s="234"/>
      <c r="BL418" s="848"/>
      <c r="BM418" s="882"/>
      <c r="BN418" s="882"/>
      <c r="BO418" s="882"/>
      <c r="BP418" s="882"/>
      <c r="BQ418" s="845"/>
      <c r="BR418" s="314"/>
      <c r="BS418" s="848"/>
      <c r="BT418" s="851"/>
      <c r="BU418" s="854"/>
      <c r="BV418" s="229"/>
      <c r="BW418" s="1767"/>
      <c r="BX418" s="1768"/>
      <c r="BY418" s="1769"/>
      <c r="BZ418" s="820"/>
      <c r="CA418" s="820"/>
      <c r="CB418" s="820"/>
      <c r="CC418" s="820"/>
      <c r="CD418" s="820"/>
      <c r="CE418" s="820"/>
      <c r="CF418" s="820"/>
      <c r="CG418" s="820"/>
      <c r="CH418" s="820"/>
      <c r="CI418" s="820"/>
      <c r="CJ418" s="820"/>
      <c r="CK418" s="820"/>
      <c r="CL418" s="820"/>
      <c r="CM418" s="820"/>
      <c r="CN418" s="820"/>
      <c r="CO418" s="820"/>
      <c r="CP418" s="820"/>
      <c r="CQ418" s="1774"/>
      <c r="CR418" s="249"/>
      <c r="CS418" s="1767"/>
      <c r="CT418" s="1768"/>
      <c r="CU418" s="1769"/>
      <c r="CV418" s="1010"/>
      <c r="CW418" s="960"/>
      <c r="CX418" s="959"/>
      <c r="CY418" s="960"/>
      <c r="CZ418" s="959"/>
      <c r="DA418" s="1010"/>
      <c r="DB418" s="1010"/>
      <c r="DC418" s="1010"/>
      <c r="DD418" s="1010"/>
      <c r="DE418" s="1010"/>
      <c r="DF418" s="1010"/>
      <c r="DG418" s="1010"/>
      <c r="DH418" s="1010"/>
      <c r="DI418" s="1010"/>
      <c r="DJ418" s="1010"/>
      <c r="DK418" s="1010"/>
      <c r="DL418" s="1010"/>
      <c r="DM418" s="1010"/>
      <c r="DN418" s="1010"/>
      <c r="DO418" s="1010"/>
      <c r="DP418" s="1010"/>
      <c r="DQ418" s="1774"/>
      <c r="DR418" s="246"/>
      <c r="DS418" s="420"/>
      <c r="DT418" s="421"/>
      <c r="DU418" s="421"/>
      <c r="DV418" s="422"/>
    </row>
    <row r="419" spans="2:126" ht="48.75" customHeight="1" x14ac:dyDescent="0.25">
      <c r="B419" s="1296"/>
      <c r="C419" s="890"/>
      <c r="D419" s="893"/>
      <c r="E419" s="896"/>
      <c r="F419" s="896"/>
      <c r="G419" s="896"/>
      <c r="H419" s="896"/>
      <c r="I419" s="434"/>
      <c r="J419" s="904"/>
      <c r="K419" s="896"/>
      <c r="L419" s="908"/>
      <c r="M419" s="228"/>
      <c r="N419" s="911"/>
      <c r="O419" s="896"/>
      <c r="P419" s="896"/>
      <c r="Q419" s="896"/>
      <c r="R419" s="896"/>
      <c r="S419" s="908"/>
      <c r="T419" s="228"/>
      <c r="U419" s="440"/>
      <c r="V419" s="439"/>
      <c r="W419" s="439"/>
      <c r="X419" s="825"/>
      <c r="Y419" s="826"/>
      <c r="Z419" s="825"/>
      <c r="AA419" s="826"/>
      <c r="AB419" s="825"/>
      <c r="AC419" s="826"/>
      <c r="AD419" s="825"/>
      <c r="AE419" s="826"/>
      <c r="AF419" s="825"/>
      <c r="AG419" s="826"/>
      <c r="AH419" s="330">
        <f t="shared" si="2105"/>
        <v>0</v>
      </c>
      <c r="AI419" s="322"/>
      <c r="AJ419" s="323">
        <v>0.8</v>
      </c>
      <c r="AK419" s="827"/>
      <c r="AL419" s="828"/>
      <c r="AM419" s="829"/>
      <c r="AN419" s="830"/>
      <c r="AO419" s="827"/>
      <c r="AP419" s="828"/>
      <c r="AQ419" s="444"/>
      <c r="AR419" s="432"/>
      <c r="AS419" s="450"/>
      <c r="AT419" s="451"/>
      <c r="AU419" s="452"/>
      <c r="AV419" s="230"/>
      <c r="AW419" s="866"/>
      <c r="AX419" s="869"/>
      <c r="AY419" s="872"/>
      <c r="AZ419" s="869"/>
      <c r="BA419" s="875"/>
      <c r="BB419" s="878"/>
      <c r="BD419" s="235"/>
      <c r="BE419" s="317">
        <v>0.4</v>
      </c>
      <c r="BF419" s="240" t="str">
        <f t="shared" ref="BF419" si="2128">IF(ISERROR(IF(S416="R.INHERENTE
2","R. INHERENTE",(IF(BA416="R.RESIDUAL
2","R. RESIDUAL"," ")))),"",(IF(S416="R.INHERENTE
2","R. INHERENTE",(IF(BA416="R.RESIDUAL
2","R. RESIDUAL"," ")))))</f>
        <v xml:space="preserve"> </v>
      </c>
      <c r="BG419" s="237" t="str">
        <f t="shared" ref="BG419" si="2129">IF(ISERROR(IF(S416="R.INHERENTE
7","R. INHERENTE",(IF(BA416="R.RESIDUAL
7","R. RESIDUAL"," ")))),"",(IF(S416="R.INHERENTE
7","R. INHERENTE",(IF(BA416="R.RESIDUAL
7","R. RESIDUAL"," ")))))</f>
        <v xml:space="preserve"> </v>
      </c>
      <c r="BH419" s="237" t="str">
        <f t="shared" ref="BH419" si="2130">IF(ISERROR(IF(S416="R.INHERENTE
12","R. INHERENTE",(IF(BA416="R.RESIDUAL
12","R. RESIDUAL"," ")))),"",(IF(S416="R.INHERENTE
12","R. INHERENTE",(IF(BA416="R.RESIDUAL
12","R. RESIDUAL"," ")))))</f>
        <v xml:space="preserve"> </v>
      </c>
      <c r="BI419" s="238" t="str">
        <f t="shared" ref="BI419" si="2131">IF(ISERROR(IF(S416="R.INHERENTE
17","R. INHERENTE",(IF(BA416="R.RESIDUAL
17","R. RESIDUAL"," ")))),"",(IF(S416="R.INHERENTE
17","R. INHERENTE",(IF(BA416="R.RESIDUAL
17","R. RESIDUAL"," ")))))</f>
        <v xml:space="preserve"> </v>
      </c>
      <c r="BJ419" s="239" t="str">
        <f t="shared" ref="BJ419" si="2132">IF(ISERROR(IF(S416="R.INHERENTE
22","R. INHERENTE",(IF(BA416="R.RESIDUAL
22","R. RESIDUAL"," ")))),"",(IF(S416="R.INHERENTE
22","R. INHERENTE",(IF(BA416="R.RESIDUAL
22","R. RESIDUAL"," ")))))</f>
        <v xml:space="preserve"> </v>
      </c>
      <c r="BK419" s="234"/>
      <c r="BL419" s="848"/>
      <c r="BM419" s="882"/>
      <c r="BN419" s="882"/>
      <c r="BO419" s="882"/>
      <c r="BP419" s="882"/>
      <c r="BQ419" s="845"/>
      <c r="BR419" s="314"/>
      <c r="BS419" s="848"/>
      <c r="BT419" s="851"/>
      <c r="BU419" s="854"/>
      <c r="BV419" s="229"/>
      <c r="BW419" s="1767"/>
      <c r="BX419" s="1768"/>
      <c r="BY419" s="1769"/>
      <c r="BZ419" s="820"/>
      <c r="CA419" s="820"/>
      <c r="CB419" s="820"/>
      <c r="CC419" s="820"/>
      <c r="CD419" s="820"/>
      <c r="CE419" s="820"/>
      <c r="CF419" s="820"/>
      <c r="CG419" s="820"/>
      <c r="CH419" s="820"/>
      <c r="CI419" s="820"/>
      <c r="CJ419" s="820"/>
      <c r="CK419" s="820"/>
      <c r="CL419" s="820"/>
      <c r="CM419" s="820"/>
      <c r="CN419" s="820"/>
      <c r="CO419" s="820"/>
      <c r="CP419" s="820"/>
      <c r="CQ419" s="1774"/>
      <c r="CR419" s="249"/>
      <c r="CS419" s="1767"/>
      <c r="CT419" s="1768"/>
      <c r="CU419" s="1769"/>
      <c r="CV419" s="1010"/>
      <c r="CW419" s="960"/>
      <c r="CX419" s="959"/>
      <c r="CY419" s="960"/>
      <c r="CZ419" s="959"/>
      <c r="DA419" s="1010"/>
      <c r="DB419" s="1010"/>
      <c r="DC419" s="1010"/>
      <c r="DD419" s="1010"/>
      <c r="DE419" s="1010"/>
      <c r="DF419" s="1010"/>
      <c r="DG419" s="1010"/>
      <c r="DH419" s="1010"/>
      <c r="DI419" s="1010"/>
      <c r="DJ419" s="1010"/>
      <c r="DK419" s="1010"/>
      <c r="DL419" s="1010"/>
      <c r="DM419" s="1010"/>
      <c r="DN419" s="1010"/>
      <c r="DO419" s="1010"/>
      <c r="DP419" s="1010"/>
      <c r="DQ419" s="1774"/>
      <c r="DR419" s="246"/>
      <c r="DS419" s="420"/>
      <c r="DT419" s="421"/>
      <c r="DU419" s="421"/>
      <c r="DV419" s="422"/>
    </row>
    <row r="420" spans="2:126" ht="48.75" customHeight="1" thickBot="1" x14ac:dyDescent="0.3">
      <c r="B420" s="1297"/>
      <c r="C420" s="891"/>
      <c r="D420" s="894"/>
      <c r="E420" s="897"/>
      <c r="F420" s="897"/>
      <c r="G420" s="897"/>
      <c r="H420" s="897"/>
      <c r="I420" s="435"/>
      <c r="J420" s="905"/>
      <c r="K420" s="897"/>
      <c r="L420" s="909"/>
      <c r="M420" s="228"/>
      <c r="N420" s="912"/>
      <c r="O420" s="897"/>
      <c r="P420" s="897"/>
      <c r="Q420" s="897"/>
      <c r="R420" s="897"/>
      <c r="S420" s="909"/>
      <c r="T420" s="228"/>
      <c r="U420" s="441"/>
      <c r="V420" s="442"/>
      <c r="W420" s="442"/>
      <c r="X420" s="831"/>
      <c r="Y420" s="832"/>
      <c r="Z420" s="831"/>
      <c r="AA420" s="832"/>
      <c r="AB420" s="831"/>
      <c r="AC420" s="832"/>
      <c r="AD420" s="831"/>
      <c r="AE420" s="832"/>
      <c r="AF420" s="831"/>
      <c r="AG420" s="832"/>
      <c r="AH420" s="331">
        <f t="shared" si="2105"/>
        <v>0</v>
      </c>
      <c r="AI420" s="324"/>
      <c r="AJ420" s="325"/>
      <c r="AK420" s="885"/>
      <c r="AL420" s="886"/>
      <c r="AM420" s="887"/>
      <c r="AN420" s="888"/>
      <c r="AO420" s="885"/>
      <c r="AP420" s="886"/>
      <c r="AQ420" s="445"/>
      <c r="AR420" s="474"/>
      <c r="AS420" s="453"/>
      <c r="AT420" s="454"/>
      <c r="AU420" s="455"/>
      <c r="AV420" s="230"/>
      <c r="AW420" s="867"/>
      <c r="AX420" s="870"/>
      <c r="AY420" s="873"/>
      <c r="AZ420" s="870"/>
      <c r="BA420" s="876"/>
      <c r="BB420" s="879"/>
      <c r="BD420" s="235"/>
      <c r="BE420" s="318">
        <v>0.2</v>
      </c>
      <c r="BF420" s="241" t="str">
        <f t="shared" ref="BF420" si="2133">IF(ISERROR(IF(S416="R.INHERENTE
1","R. INHERENTE",(IF(BA416="R.RESIDUAL
1","R. RESIDUAL"," ")))),"",(IF(S416="R.INHERENTE
1","R. INHERENTE",(IF(BA416="R.RESIDUAL
1","R. RESIDUAL"," ")))))</f>
        <v xml:space="preserve"> </v>
      </c>
      <c r="BG420" s="242" t="str">
        <f t="shared" ref="BG420" si="2134">IF(ISERROR(IF(S416="R.INHERENTE
6","R. INHERENTE",(IF(BA416="R.RESIDUAL
6","R. RESIDUAL"," ")))),"",(IF(S416="R.INHERENTE
6","R. INHERENTE",(IF(BA416="R.RESIDUAL
6","R. RESIDUAL"," ")))))</f>
        <v xml:space="preserve"> </v>
      </c>
      <c r="BH420" s="243" t="str">
        <f t="shared" ref="BH420" si="2135">IF(ISERROR(IF(S416="R.INHERENTE
11","R. INHERENTE",(IF(BA416="R.RESIDUAL
11","R. RESIDUAL"," ")))),"",(IF(S416="R.INHERENTE
11","R. INHERENTE",(IF(BA416="R.RESIDUAL
11","R. RESIDUAL"," ")))))</f>
        <v xml:space="preserve"> </v>
      </c>
      <c r="BI420" s="244" t="str">
        <f t="shared" ref="BI420" si="2136">IF(ISERROR(IF(S416="R.INHERENTE
16","R. INHERENTE",(IF(BA416="R.RESIDUAL
16","R. RESIDUAL"," ")))),"",(IF(S416="R.INHERENTE
16","R. INHERENTE",(IF(BA416="R.RESIDUAL
16","R. RESIDUAL"," ")))))</f>
        <v>R. RESIDUAL</v>
      </c>
      <c r="BJ420" s="245" t="str">
        <f t="shared" ref="BJ420" si="2137">IF(ISERROR(IF(S416="R.INHERENTE
21","R. INHERENTE",(IF(BA416="R.RESIDUAL
21","R. RESIDUAL"," ")))),"",(IF(S416="R.INHERENTE
21","R. INHERENTE",(IF(BA416="R.RESIDUAL
21","R. RESIDUAL"," ")))))</f>
        <v xml:space="preserve"> </v>
      </c>
      <c r="BK420" s="234"/>
      <c r="BL420" s="849"/>
      <c r="BM420" s="883"/>
      <c r="BN420" s="883"/>
      <c r="BO420" s="883"/>
      <c r="BP420" s="883"/>
      <c r="BQ420" s="846"/>
      <c r="BR420" s="314"/>
      <c r="BS420" s="849"/>
      <c r="BT420" s="852"/>
      <c r="BU420" s="855"/>
      <c r="BV420" s="229"/>
      <c r="BW420" s="1770"/>
      <c r="BX420" s="1771"/>
      <c r="BY420" s="1772"/>
      <c r="BZ420" s="834"/>
      <c r="CA420" s="834"/>
      <c r="CB420" s="834"/>
      <c r="CC420" s="834"/>
      <c r="CD420" s="834"/>
      <c r="CE420" s="834"/>
      <c r="CF420" s="834"/>
      <c r="CG420" s="834"/>
      <c r="CH420" s="834"/>
      <c r="CI420" s="834"/>
      <c r="CJ420" s="834"/>
      <c r="CK420" s="834"/>
      <c r="CL420" s="834"/>
      <c r="CM420" s="834"/>
      <c r="CN420" s="834"/>
      <c r="CO420" s="834"/>
      <c r="CP420" s="834"/>
      <c r="CQ420" s="1775"/>
      <c r="CR420" s="249"/>
      <c r="CS420" s="1770"/>
      <c r="CT420" s="1771"/>
      <c r="CU420" s="1772"/>
      <c r="CV420" s="1783"/>
      <c r="CW420" s="1784"/>
      <c r="CX420" s="1785"/>
      <c r="CY420" s="1784"/>
      <c r="CZ420" s="1785"/>
      <c r="DA420" s="1783"/>
      <c r="DB420" s="1783"/>
      <c r="DC420" s="1783"/>
      <c r="DD420" s="1783"/>
      <c r="DE420" s="1783"/>
      <c r="DF420" s="1783"/>
      <c r="DG420" s="1783"/>
      <c r="DH420" s="1783"/>
      <c r="DI420" s="1783"/>
      <c r="DJ420" s="1783"/>
      <c r="DK420" s="1783"/>
      <c r="DL420" s="1783"/>
      <c r="DM420" s="1783"/>
      <c r="DN420" s="1783"/>
      <c r="DO420" s="1783"/>
      <c r="DP420" s="1783"/>
      <c r="DQ420" s="1775"/>
      <c r="DR420" s="246"/>
      <c r="DS420" s="423"/>
      <c r="DT420" s="424"/>
      <c r="DU420" s="424"/>
      <c r="DV420" s="425"/>
    </row>
    <row r="421" spans="2:126" ht="18" customHeight="1" thickBot="1" x14ac:dyDescent="0.3">
      <c r="BF421" s="328">
        <v>0.2</v>
      </c>
      <c r="BG421" s="329">
        <v>0.4</v>
      </c>
      <c r="BH421" s="329">
        <v>0.60000000000000009</v>
      </c>
      <c r="BI421" s="329">
        <v>0.8</v>
      </c>
      <c r="BJ421" s="329">
        <v>1</v>
      </c>
    </row>
    <row r="422" spans="2:126" ht="48.75" customHeight="1" x14ac:dyDescent="0.25">
      <c r="B422" s="1295" t="s">
        <v>188</v>
      </c>
      <c r="C422" s="889">
        <v>73</v>
      </c>
      <c r="D422" s="892" t="s">
        <v>958</v>
      </c>
      <c r="E422" s="895" t="s">
        <v>978</v>
      </c>
      <c r="F422" s="898" t="s">
        <v>1058</v>
      </c>
      <c r="G422" s="899" t="s">
        <v>1064</v>
      </c>
      <c r="H422" s="930" t="s">
        <v>1972</v>
      </c>
      <c r="I422" s="433" t="s">
        <v>1973</v>
      </c>
      <c r="J422" s="903" t="str">
        <f>IF(G422="","",(CONCATENATE("Posibilidad de afectación ",G422," ",H422," ",I422," ",I423," ",I424," ",I425," ",I426)))</f>
        <v xml:space="preserve">Posibilidad de afectación reputacional y económica por nulidades procesales debido a materialización de causales contempladas en la ley (falta de competencia del funcionario para proferir la decisión, violación del derecho de defensa del investigado e irregularidades sustanciales que afectan el debido proceso)    </v>
      </c>
      <c r="K422" s="906" t="s">
        <v>268</v>
      </c>
      <c r="L422" s="907" t="s">
        <v>770</v>
      </c>
      <c r="M422" s="228"/>
      <c r="N422" s="910" t="s">
        <v>610</v>
      </c>
      <c r="O422" s="913">
        <f>IF(ISERROR(VLOOKUP($N422,Listas!$E$20:$F$24,2,FALSE)),"",(VLOOKUP($N422,Listas!$E$20:$F$24,2,FALSE)))</f>
        <v>0.8</v>
      </c>
      <c r="P422" s="914" t="str">
        <f>IF(ISERROR(VLOOKUP($O422,Listas!$E$3:$F$7,2,FALSE)),"",(VLOOKUP($O422,Listas!$E$3:$F$7,2,FALSE)))</f>
        <v>ALTA</v>
      </c>
      <c r="Q422" s="915" t="s">
        <v>569</v>
      </c>
      <c r="R422" s="914">
        <f>IF(ISERROR(VLOOKUP($Q422,Listas!$E$28:$F$35,2,FALSE)),"",(VLOOKUP($Q422,Listas!$E$28:$F$35,2,FALSE)))</f>
        <v>0.6</v>
      </c>
      <c r="S422" s="916" t="str">
        <f t="shared" ref="S422" si="2138">IF(O422="","",(CONCATENATE("R.INHERENTE
",(IF(AND($O422=0.2,$R422=0.2),1,(IF(AND($O422=0.2,$R422=0.4),6,(IF(AND($O422=0.2,$R422=0.6),11,(IF(AND($O422=0.2,$R422=0.8),16,(IF(AND($O422=0.2,$R422=1),21,(IF(AND($O422=0.4,$R422=0.2),2,(IF(AND($O422=0.4,$R422=0.4),7,(IF(AND($O422=0.4,$R422=0.6),12,(IF(AND($O422=0.4,$R422=0.8),17,(IF(AND($O422=0.4,$R422=1),22,(IF(AND($O422=0.6,$R422=0.2),3,(IF(AND($O422=0.6,$R422=0.4),8,(IF(AND($O422=0.6,$R422=0.6),13,(IF(AND($O422=0.6,$R422=0.8),18,(IF(AND($O422=0.6,$R422=1),23,(IF(AND($O422=0.8,$R422=0.2),4,(IF(AND($O422=0.8,$R422=0.4),9,(IF(AND($O422=0.8,$R422=0.6),14,(IF(AND($O422=0.8,$R422=0.8),19,(IF(AND($O422=0.8,$R422=1),24,(IF(AND($O422=1,$R422=0.2),5,(IF(AND($O422=1,$R422=0.4),10,(IF(AND($O422=1,$R422=0.6),15,(IF(AND($O422=1,$R422=0.8),20,(IF(AND($O422=1,$R422=1),25,"")))))))))))))))))))))))))))))))))))))))))))))))))))))</f>
        <v>R.INHERENTE
14</v>
      </c>
      <c r="T422" s="228">
        <f>+VLOOKUP($S422,Listas!$D$112:$E$136,2,FALSE)</f>
        <v>14</v>
      </c>
      <c r="U422" s="436" t="s">
        <v>1974</v>
      </c>
      <c r="V422" s="437" t="s">
        <v>702</v>
      </c>
      <c r="W422" s="437"/>
      <c r="X422" s="859">
        <v>25</v>
      </c>
      <c r="Y422" s="860"/>
      <c r="Z422" s="859"/>
      <c r="AA422" s="860"/>
      <c r="AB422" s="859"/>
      <c r="AC422" s="860"/>
      <c r="AD422" s="859"/>
      <c r="AE422" s="860"/>
      <c r="AF422" s="859">
        <v>15</v>
      </c>
      <c r="AG422" s="860"/>
      <c r="AH422" s="348">
        <f t="shared" ref="AH422:AH426" si="2139">X422+Z422+AB422+AD422+AF422</f>
        <v>40</v>
      </c>
      <c r="AI422" s="326">
        <v>0.48</v>
      </c>
      <c r="AJ422" s="327"/>
      <c r="AK422" s="861" t="s">
        <v>189</v>
      </c>
      <c r="AL422" s="862"/>
      <c r="AM422" s="863" t="s">
        <v>563</v>
      </c>
      <c r="AN422" s="864"/>
      <c r="AO422" s="861" t="s">
        <v>189</v>
      </c>
      <c r="AP422" s="862"/>
      <c r="AQ422" s="443" t="s">
        <v>1976</v>
      </c>
      <c r="AR422" s="431" t="s">
        <v>807</v>
      </c>
      <c r="AS422" s="447" t="s">
        <v>1966</v>
      </c>
      <c r="AT422" s="448" t="s">
        <v>1964</v>
      </c>
      <c r="AU422" s="449" t="s">
        <v>1965</v>
      </c>
      <c r="AV422" s="248">
        <f t="shared" ref="AV422" si="2140">+(IF(AND($AW422&gt;0,$AW422&lt;=0.2),0.2,(IF(AND($AW422&gt;0.2,$AW422&lt;=0.4),0.4,(IF(AND($AW422&gt;0.4,$AW422&lt;=0.6),0.6,(IF(AND($AW422&gt;0.6,$AW422&lt;=0.8),0.8,(IF($AW422&gt;0.8,1,""))))))))))</f>
        <v>0.4</v>
      </c>
      <c r="AW422" s="865">
        <f t="shared" ref="AW422" si="2141">+MIN(AI422:AI426)</f>
        <v>0.28799999999999998</v>
      </c>
      <c r="AX422" s="868" t="str">
        <f t="shared" ref="AX422" si="2142">+(IF($AV422=0.2,"MUY BAJA",(IF($AV422=0.4,"BAJA",(IF($AV422=0.6,"MEDIA",(IF($AV422=0.8,"ALTA",(IF($AV422=1,"MUY ALTA",""))))))))))</f>
        <v>BAJA</v>
      </c>
      <c r="AY422" s="871">
        <f t="shared" ref="AY422" si="2143">+MIN(AJ422:AJ426)</f>
        <v>0.6</v>
      </c>
      <c r="AZ422" s="868" t="str">
        <f t="shared" ref="AZ422" si="2144">+(IF($BC422=0.2,"MUY BAJA",(IF($BC422=0.4,"BAJA",(IF($BC422=0.6,"MEDIA",(IF($BC422=0.8,"ALTA",(IF($BC422=1,"MUY ALTA",""))))))))))</f>
        <v>MEDIA</v>
      </c>
      <c r="BA422" s="874" t="str">
        <f t="shared" ref="BA422" si="2145">IF($AV422="","",(CONCATENATE("R.RESIDUAL
",(IF(AND($AV422=0.2,$BC422=0.2),1,(IF(AND($AV422=0.2,$BC422=0.4),6,(IF(AND($AV422=0.2,$BC422=0.6),11,(IF(AND($AV422=0.2,$BC422=0.8),16,(IF(AND($AV422=0.2,$BC422=1),21,(IF(AND($AV422=0.4,$BC422=0.2),2,(IF(AND($AV422=0.4,$BC422=0.4),7,(IF(AND($AV422=0.4,$BC422=0.6),12,(IF(AND($AV422=0.4,$BC422=0.8),17,(IF(AND($AV422=0.4,$BC422=1),22,(IF(AND($AV422=0.6,$BC422=0.2),3,(IF(AND($AV422=0.6,$BC422=0.4),8,(IF(AND($AV422=0.6,$BC422=0.6),13,(IF(AND($AV422=0.6,$BC422=0.8),18,(IF(AND($AV422=0.6,$BC422=1),23,(IF(AND($AV422=0.8,$BC422=0.2),4,(IF(AND($AV422=0.8,$BC422=0.4),9,(IF(AND($AV422=0.8,$BC422=0.6),14,(IF(AND($AV422=0.8,$BC422=0.8),19,(IF(AND($AV422=0.8,$BC422=1),24,(IF(AND($AV422=1,$BC422=0.2),5,(IF(AND($AV422=1,$BC422=0.4),10,(IF(AND($AV422=1,$BC422=0.6),15,(IF(AND($AV422=1,$BC422=0.8),20,(IF(AND($AV422=1,$BC422=1),25,"")))))))))))))))))))))))))))))))))))))))))))))))))))))</f>
        <v>R.RESIDUAL
12</v>
      </c>
      <c r="BB422" s="877" t="s">
        <v>581</v>
      </c>
      <c r="BC422" s="248">
        <f t="shared" ref="BC422" si="2146">+(IF(AND($AY422&gt;0,$AY422&lt;=0.2),0.2,(IF(AND($AY422&gt;0.2,$AY422&lt;=0.4),0.4,(IF(AND($AY422&gt;0.4,$AY422&lt;=0.6),0.6,(IF(AND($AY422&gt;0.6,$AY422&lt;=0.8),0.8,(IF($AY422&gt;0.8,1,""))))))))))</f>
        <v>0.6</v>
      </c>
      <c r="BD422" s="230">
        <f>+VLOOKUP($BA422,Listas!$F$112:$G$136,2,FALSE)</f>
        <v>12</v>
      </c>
      <c r="BE422" s="317">
        <v>1</v>
      </c>
      <c r="BF422" s="231" t="str">
        <f t="shared" ref="BF422" si="2147">IF(ISERROR(IF(S422="R.INHERENTE
5","R. INHERENTE",(IF(BA422="R.RESIDUAL
5","R. RESIDUAL"," ")))),"",(IF(S422="R.INHERENTE
5","R. INHERENTE",(IF(BA422="R.RESIDUAL
5","R. RESIDUAL"," ")))))</f>
        <v xml:space="preserve"> </v>
      </c>
      <c r="BG422" s="232" t="str">
        <f t="shared" ref="BG422" si="2148">IF(ISERROR(IF(S422="R.INHERENTE
10","R. INHERENTE",(IF(BA422="R.RESIDUAL
10","R. RESIDUAL"," ")))),"",(IF(S422="R.INHERENTE
10","R. INHERENTE",(IF(BA422="R.RESIDUAL
10","R. RESIDUAL"," ")))))</f>
        <v xml:space="preserve"> </v>
      </c>
      <c r="BH422" s="232" t="str">
        <f t="shared" ref="BH422" si="2149">IF(ISERROR(IF(S422="R.INHERENTE
15","R. INHERENTE",(IF(BA422="R.RESIDUAL
15","R. RESIDUAL"," ")))),"",(IF(S422="R.INHERENTE
15","R. INHERENTE",(IF(BA422="R.RESIDUAL
15","R. RESIDUAL"," ")))))</f>
        <v xml:space="preserve"> </v>
      </c>
      <c r="BI422" s="232" t="str">
        <f t="shared" ref="BI422" si="2150">IF(ISERROR(IF(S422="R.INHERENTE
20","R. INHERENTE",(IF(BA422="R.RESIDUAL
20","R. RESIDUAL"," ")))),"",(IF(S422="R.INHERENTE
20","R. INHERENTE",(IF(BA422="R.RESIDUAL
20","R. RESIDUAL"," ")))))</f>
        <v xml:space="preserve"> </v>
      </c>
      <c r="BJ422" s="233" t="str">
        <f t="shared" ref="BJ422" si="2151">IF(ISERROR(IF(S422="R.INHERENTE
25","R. INHERENTE",(IF(BA422="R.RESIDUAL
25","R. RESIDUAL"," ")))),"",(IF(S422="R.INHERENTE
25","R. INHERENTE",(IF(BA422="R.RESIDUAL
25","R. RESIDUAL"," ")))))</f>
        <v xml:space="preserve"> </v>
      </c>
      <c r="BK422" s="234"/>
      <c r="BL422" s="927" t="s">
        <v>43</v>
      </c>
      <c r="BM422" s="850" t="s">
        <v>43</v>
      </c>
      <c r="BN422" s="881" t="s">
        <v>43</v>
      </c>
      <c r="BO422" s="881" t="s">
        <v>43</v>
      </c>
      <c r="BP422" s="884" t="s">
        <v>43</v>
      </c>
      <c r="BQ422" s="844"/>
      <c r="BR422" s="314"/>
      <c r="BS422" s="847" t="s">
        <v>1979</v>
      </c>
      <c r="BT422" s="850" t="s">
        <v>288</v>
      </c>
      <c r="BU422" s="853" t="s">
        <v>1971</v>
      </c>
      <c r="BV422" s="229"/>
      <c r="BW422" s="1764" t="s">
        <v>2325</v>
      </c>
      <c r="BX422" s="1765" t="s">
        <v>2326</v>
      </c>
      <c r="BY422" s="1766" t="s">
        <v>2327</v>
      </c>
      <c r="BZ422" s="833"/>
      <c r="CA422" s="833" t="s">
        <v>189</v>
      </c>
      <c r="CB422" s="833" t="s">
        <v>189</v>
      </c>
      <c r="CC422" s="833" t="s">
        <v>189</v>
      </c>
      <c r="CD422" s="833"/>
      <c r="CE422" s="833" t="s">
        <v>189</v>
      </c>
      <c r="CF422" s="833" t="s">
        <v>189</v>
      </c>
      <c r="CG422" s="833" t="s">
        <v>189</v>
      </c>
      <c r="CH422" s="833"/>
      <c r="CI422" s="833" t="s">
        <v>39</v>
      </c>
      <c r="CJ422" s="833" t="s">
        <v>39</v>
      </c>
      <c r="CK422" s="833" t="s">
        <v>39</v>
      </c>
      <c r="CL422" s="833"/>
      <c r="CM422" s="833" t="s">
        <v>189</v>
      </c>
      <c r="CN422" s="833" t="s">
        <v>189</v>
      </c>
      <c r="CO422" s="833" t="s">
        <v>189</v>
      </c>
      <c r="CP422" s="833"/>
      <c r="CQ422" s="1773" t="s">
        <v>2328</v>
      </c>
      <c r="CR422" s="249"/>
      <c r="CS422" s="1764" t="s">
        <v>2325</v>
      </c>
      <c r="CT422" s="1765" t="s">
        <v>2326</v>
      </c>
      <c r="CU422" s="1766" t="s">
        <v>2327</v>
      </c>
      <c r="CV422" s="1780"/>
      <c r="CW422" s="1781" t="s">
        <v>39</v>
      </c>
      <c r="CX422" s="1782"/>
      <c r="CY422" s="1781"/>
      <c r="CZ422" s="1782"/>
      <c r="DA422" s="1780" t="s">
        <v>189</v>
      </c>
      <c r="DB422" s="1780" t="s">
        <v>189</v>
      </c>
      <c r="DC422" s="1780" t="s">
        <v>189</v>
      </c>
      <c r="DD422" s="1780"/>
      <c r="DE422" s="1780" t="s">
        <v>189</v>
      </c>
      <c r="DF422" s="1780" t="s">
        <v>189</v>
      </c>
      <c r="DG422" s="1780" t="s">
        <v>189</v>
      </c>
      <c r="DH422" s="1780"/>
      <c r="DI422" s="1780" t="s">
        <v>39</v>
      </c>
      <c r="DJ422" s="1780" t="s">
        <v>39</v>
      </c>
      <c r="DK422" s="1780" t="s">
        <v>39</v>
      </c>
      <c r="DL422" s="1780"/>
      <c r="DM422" s="1780" t="s">
        <v>189</v>
      </c>
      <c r="DN422" s="1780" t="s">
        <v>189</v>
      </c>
      <c r="DO422" s="1780" t="s">
        <v>189</v>
      </c>
      <c r="DP422" s="1780"/>
      <c r="DQ422" s="1773" t="s">
        <v>2334</v>
      </c>
      <c r="DR422" s="246"/>
      <c r="DS422" s="417"/>
      <c r="DT422" s="418"/>
      <c r="DU422" s="418"/>
      <c r="DV422" s="419"/>
    </row>
    <row r="423" spans="2:126" ht="48.75" customHeight="1" x14ac:dyDescent="0.25">
      <c r="B423" s="1296"/>
      <c r="C423" s="890"/>
      <c r="D423" s="893"/>
      <c r="E423" s="896"/>
      <c r="F423" s="896"/>
      <c r="G423" s="896"/>
      <c r="H423" s="896"/>
      <c r="I423" s="434"/>
      <c r="J423" s="904"/>
      <c r="K423" s="896"/>
      <c r="L423" s="908"/>
      <c r="M423" s="228"/>
      <c r="N423" s="911"/>
      <c r="O423" s="896"/>
      <c r="P423" s="896"/>
      <c r="Q423" s="896"/>
      <c r="R423" s="896"/>
      <c r="S423" s="908"/>
      <c r="T423" s="228"/>
      <c r="U423" s="438" t="s">
        <v>1975</v>
      </c>
      <c r="V423" s="439" t="s">
        <v>702</v>
      </c>
      <c r="W423" s="439"/>
      <c r="X423" s="825">
        <v>25</v>
      </c>
      <c r="Y423" s="826"/>
      <c r="Z423" s="825"/>
      <c r="AA423" s="826"/>
      <c r="AB423" s="825"/>
      <c r="AC423" s="826"/>
      <c r="AD423" s="825"/>
      <c r="AE423" s="826"/>
      <c r="AF423" s="825">
        <v>15</v>
      </c>
      <c r="AG423" s="826"/>
      <c r="AH423" s="330">
        <f t="shared" si="2139"/>
        <v>40</v>
      </c>
      <c r="AI423" s="322">
        <v>0.28799999999999998</v>
      </c>
      <c r="AJ423" s="323"/>
      <c r="AK423" s="827" t="s">
        <v>189</v>
      </c>
      <c r="AL423" s="828"/>
      <c r="AM423" s="829" t="s">
        <v>563</v>
      </c>
      <c r="AN423" s="830"/>
      <c r="AO423" s="827" t="s">
        <v>189</v>
      </c>
      <c r="AP423" s="828"/>
      <c r="AQ423" s="444" t="s">
        <v>1977</v>
      </c>
      <c r="AR423" s="432" t="s">
        <v>587</v>
      </c>
      <c r="AS423" s="450" t="s">
        <v>1978</v>
      </c>
      <c r="AT423" s="451" t="s">
        <v>1964</v>
      </c>
      <c r="AU423" s="452" t="s">
        <v>1965</v>
      </c>
      <c r="AV423" s="230"/>
      <c r="AW423" s="866"/>
      <c r="AX423" s="869"/>
      <c r="AY423" s="872"/>
      <c r="AZ423" s="869"/>
      <c r="BA423" s="875"/>
      <c r="BB423" s="878"/>
      <c r="BD423" s="235"/>
      <c r="BE423" s="317">
        <v>0.8</v>
      </c>
      <c r="BF423" s="236" t="str">
        <f t="shared" ref="BF423" si="2152">IF(ISERROR(IF(S422="R.INHERENTE
4","R. INHERENTE",(IF(BA422="R.RESIDUAL
4","R. RESIDUAL"," ")))),"",(IF(S422="R.INHERENTE
4","R. INHERENTE",(IF(BA422="R.RESIDUAL
4","R. RESIDUAL"," ")))))</f>
        <v xml:space="preserve"> </v>
      </c>
      <c r="BG423" s="237" t="str">
        <f t="shared" ref="BG423" si="2153">IF(ISERROR(IF(S422="R.INHERENTE
9","R. INHERENTE",(IF(BA422="R.RESIDUAL
9","R. RESIDUAL"," ")))),"",(IF(S422="R.INHERENTE
9","R. INHERENTE",(IF(BA422="R.RESIDUAL
9","R. RESIDUAL"," ")))))</f>
        <v xml:space="preserve"> </v>
      </c>
      <c r="BH423" s="238" t="str">
        <f t="shared" ref="BH423" si="2154">IF(ISERROR(IF(S422="R.INHERENTE
14","R. INHERENTE",(IF(BA422="R.RESIDUAL
14","R. RESIDUAL"," ")))),"",(IF(S422="R.INHERENTE
14","R. INHERENTE",(IF(BA422="R.RESIDUAL
14","R. RESIDUAL"," ")))))</f>
        <v>R. INHERENTE</v>
      </c>
      <c r="BI423" s="238" t="str">
        <f t="shared" ref="BI423" si="2155">IF(ISERROR(IF(S422="R.INHERENTE
19","R. INHERENTE",(IF(BA422="R.RESIDUAL
19","R. RESIDUAL"," ")))),"",(IF(S422="R.INHERENTE
19","R. INHERENTE",(IF(BA422="R.RESIDUAL
19","R. RESIDUAL"," ")))))</f>
        <v xml:space="preserve"> </v>
      </c>
      <c r="BJ423" s="239" t="str">
        <f t="shared" ref="BJ423" si="2156">IF(ISERROR(IF(S422="R.INHERENTE
24","R. INHERENTE",(IF(BA422="R.RESIDUAL
24","R. RESIDUAL"," ")))),"",(IF(S422="R.INHERENTE
24","R. INHERENTE",(IF(BA422="R.RESIDUAL
24","R. RESIDUAL"," ")))))</f>
        <v xml:space="preserve"> </v>
      </c>
      <c r="BK423" s="234"/>
      <c r="BL423" s="928"/>
      <c r="BM423" s="882"/>
      <c r="BN423" s="882"/>
      <c r="BO423" s="882"/>
      <c r="BP423" s="851"/>
      <c r="BQ423" s="845"/>
      <c r="BR423" s="314"/>
      <c r="BS423" s="848"/>
      <c r="BT423" s="851"/>
      <c r="BU423" s="854"/>
      <c r="BV423" s="229"/>
      <c r="BW423" s="1767"/>
      <c r="BX423" s="1768"/>
      <c r="BY423" s="1769"/>
      <c r="BZ423" s="820"/>
      <c r="CA423" s="820"/>
      <c r="CB423" s="820"/>
      <c r="CC423" s="820"/>
      <c r="CD423" s="820"/>
      <c r="CE423" s="820"/>
      <c r="CF423" s="820"/>
      <c r="CG423" s="820"/>
      <c r="CH423" s="820"/>
      <c r="CI423" s="820"/>
      <c r="CJ423" s="820"/>
      <c r="CK423" s="820"/>
      <c r="CL423" s="820"/>
      <c r="CM423" s="820"/>
      <c r="CN423" s="820"/>
      <c r="CO423" s="820"/>
      <c r="CP423" s="820"/>
      <c r="CQ423" s="1774"/>
      <c r="CR423" s="249"/>
      <c r="CS423" s="1767"/>
      <c r="CT423" s="1768"/>
      <c r="CU423" s="1769"/>
      <c r="CV423" s="1010"/>
      <c r="CW423" s="960"/>
      <c r="CX423" s="959"/>
      <c r="CY423" s="960"/>
      <c r="CZ423" s="959"/>
      <c r="DA423" s="1010"/>
      <c r="DB423" s="1010"/>
      <c r="DC423" s="1010"/>
      <c r="DD423" s="1010"/>
      <c r="DE423" s="1010"/>
      <c r="DF423" s="1010"/>
      <c r="DG423" s="1010"/>
      <c r="DH423" s="1010"/>
      <c r="DI423" s="1010"/>
      <c r="DJ423" s="1010"/>
      <c r="DK423" s="1010"/>
      <c r="DL423" s="1010"/>
      <c r="DM423" s="1010"/>
      <c r="DN423" s="1010"/>
      <c r="DO423" s="1010"/>
      <c r="DP423" s="1010"/>
      <c r="DQ423" s="1774"/>
      <c r="DR423" s="246"/>
      <c r="DS423" s="420"/>
      <c r="DT423" s="421"/>
      <c r="DU423" s="421"/>
      <c r="DV423" s="422"/>
    </row>
    <row r="424" spans="2:126" ht="48.75" customHeight="1" x14ac:dyDescent="0.25">
      <c r="B424" s="1296"/>
      <c r="C424" s="890"/>
      <c r="D424" s="893"/>
      <c r="E424" s="896"/>
      <c r="F424" s="896"/>
      <c r="G424" s="896"/>
      <c r="H424" s="896"/>
      <c r="I424" s="434"/>
      <c r="J424" s="904"/>
      <c r="K424" s="896"/>
      <c r="L424" s="908"/>
      <c r="M424" s="228"/>
      <c r="N424" s="911"/>
      <c r="O424" s="896"/>
      <c r="P424" s="896"/>
      <c r="Q424" s="896"/>
      <c r="R424" s="896"/>
      <c r="S424" s="908"/>
      <c r="T424" s="228"/>
      <c r="U424" s="438"/>
      <c r="V424" s="439"/>
      <c r="W424" s="439"/>
      <c r="X424" s="825"/>
      <c r="Y424" s="826"/>
      <c r="Z424" s="825"/>
      <c r="AA424" s="826"/>
      <c r="AB424" s="825"/>
      <c r="AC424" s="826"/>
      <c r="AD424" s="825"/>
      <c r="AE424" s="826"/>
      <c r="AF424" s="825"/>
      <c r="AG424" s="826"/>
      <c r="AH424" s="330">
        <f t="shared" si="2139"/>
        <v>0</v>
      </c>
      <c r="AI424" s="322"/>
      <c r="AJ424" s="323">
        <v>0.6</v>
      </c>
      <c r="AK424" s="827"/>
      <c r="AL424" s="828"/>
      <c r="AM424" s="829"/>
      <c r="AN424" s="830"/>
      <c r="AO424" s="827"/>
      <c r="AP424" s="828"/>
      <c r="AQ424" s="444"/>
      <c r="AR424" s="432"/>
      <c r="AS424" s="450"/>
      <c r="AT424" s="451"/>
      <c r="AU424" s="452"/>
      <c r="AV424" s="230"/>
      <c r="AW424" s="866"/>
      <c r="AX424" s="869"/>
      <c r="AY424" s="872"/>
      <c r="AZ424" s="869"/>
      <c r="BA424" s="875"/>
      <c r="BB424" s="878"/>
      <c r="BD424" s="235"/>
      <c r="BE424" s="317">
        <v>0.60000000000000009</v>
      </c>
      <c r="BF424" s="236" t="str">
        <f t="shared" ref="BF424" si="2157">IF(ISERROR(IF(S422="R.INHERENTE
3","R. INHERENTE",(IF(BA422="R.RESIDUAL
3","R. RESIDUAL"," ")))),"",(IF(S422="R.INHERENTE
3","R. INHERENTE",(IF(BA422="R.RESIDUAL
3","R. RESIDUAL"," ")))))</f>
        <v xml:space="preserve"> </v>
      </c>
      <c r="BG424" s="237" t="str">
        <f t="shared" ref="BG424" si="2158">IF(ISERROR(IF(S422="R.INHERENTE
8","R. INHERENTE",(IF(BA422="R.RESIDUAL
8","R. RESIDUAL"," ")))),"",(IF(S422="R.INHERENTE
8","R. INHERENTE",(IF(BA422="R.RESIDUAL
8","R. RESIDUAL"," ")))))</f>
        <v xml:space="preserve"> </v>
      </c>
      <c r="BH424" s="237" t="str">
        <f t="shared" ref="BH424" si="2159">IF(ISERROR(IF(S422="R.INHERENTE
13","R. INHERENTE",(IF(BA422="R.RESIDUAL
13","R. RESIDUAL"," ")))),"",(IF(S422="R.INHERENTE
13","R. INHERENTE",(IF(BA422="R.RESIDUAL
13","R. RESIDUAL"," ")))))</f>
        <v xml:space="preserve"> </v>
      </c>
      <c r="BI424" s="238" t="str">
        <f t="shared" ref="BI424" si="2160">IF(ISERROR(IF(S422="R.INHERENTE
18","R. INHERENTE",(IF(BA422="R.RESIDUAL
18","R. RESIDUAL"," ")))),"",(IF(S422="R.INHERENTE
18","R. INHERENTE",(IF(BA422="R.RESIDUAL
18","R. RESIDUAL"," ")))))</f>
        <v xml:space="preserve"> </v>
      </c>
      <c r="BJ424" s="239" t="str">
        <f t="shared" ref="BJ424" si="2161">IF(ISERROR(IF(S422="R.INHERENTE
23","R. INHERENTE",(IF(BA422="R.RESIDUAL
23","R. RESIDUAL"," ")))),"",(IF(S422="R.INHERENTE
23","R. INHERENTE",(IF(BA422="R.RESIDUAL
23","R. RESIDUAL"," ")))))</f>
        <v xml:space="preserve"> </v>
      </c>
      <c r="BK424" s="234"/>
      <c r="BL424" s="928"/>
      <c r="BM424" s="882"/>
      <c r="BN424" s="882"/>
      <c r="BO424" s="882"/>
      <c r="BP424" s="851"/>
      <c r="BQ424" s="845"/>
      <c r="BR424" s="314"/>
      <c r="BS424" s="848"/>
      <c r="BT424" s="851"/>
      <c r="BU424" s="854"/>
      <c r="BV424" s="229"/>
      <c r="BW424" s="1767"/>
      <c r="BX424" s="1768"/>
      <c r="BY424" s="1769"/>
      <c r="BZ424" s="820"/>
      <c r="CA424" s="820"/>
      <c r="CB424" s="820"/>
      <c r="CC424" s="820"/>
      <c r="CD424" s="820"/>
      <c r="CE424" s="820"/>
      <c r="CF424" s="820"/>
      <c r="CG424" s="820"/>
      <c r="CH424" s="820"/>
      <c r="CI424" s="820"/>
      <c r="CJ424" s="820"/>
      <c r="CK424" s="820"/>
      <c r="CL424" s="820"/>
      <c r="CM424" s="820"/>
      <c r="CN424" s="820"/>
      <c r="CO424" s="820"/>
      <c r="CP424" s="820"/>
      <c r="CQ424" s="1774"/>
      <c r="CR424" s="249"/>
      <c r="CS424" s="1767"/>
      <c r="CT424" s="1768"/>
      <c r="CU424" s="1769"/>
      <c r="CV424" s="1010"/>
      <c r="CW424" s="960"/>
      <c r="CX424" s="959"/>
      <c r="CY424" s="960"/>
      <c r="CZ424" s="959"/>
      <c r="DA424" s="1010"/>
      <c r="DB424" s="1010"/>
      <c r="DC424" s="1010"/>
      <c r="DD424" s="1010"/>
      <c r="DE424" s="1010"/>
      <c r="DF424" s="1010"/>
      <c r="DG424" s="1010"/>
      <c r="DH424" s="1010"/>
      <c r="DI424" s="1010"/>
      <c r="DJ424" s="1010"/>
      <c r="DK424" s="1010"/>
      <c r="DL424" s="1010"/>
      <c r="DM424" s="1010"/>
      <c r="DN424" s="1010"/>
      <c r="DO424" s="1010"/>
      <c r="DP424" s="1010"/>
      <c r="DQ424" s="1774"/>
      <c r="DR424" s="246"/>
      <c r="DS424" s="420"/>
      <c r="DT424" s="421"/>
      <c r="DU424" s="421"/>
      <c r="DV424" s="422"/>
    </row>
    <row r="425" spans="2:126" ht="48.75" customHeight="1" x14ac:dyDescent="0.25">
      <c r="B425" s="1296"/>
      <c r="C425" s="890"/>
      <c r="D425" s="893"/>
      <c r="E425" s="896"/>
      <c r="F425" s="896"/>
      <c r="G425" s="896"/>
      <c r="H425" s="896"/>
      <c r="I425" s="434"/>
      <c r="J425" s="904"/>
      <c r="K425" s="896"/>
      <c r="L425" s="908"/>
      <c r="M425" s="228"/>
      <c r="N425" s="911"/>
      <c r="O425" s="896"/>
      <c r="P425" s="896"/>
      <c r="Q425" s="896"/>
      <c r="R425" s="896"/>
      <c r="S425" s="908"/>
      <c r="T425" s="228"/>
      <c r="U425" s="440"/>
      <c r="V425" s="439"/>
      <c r="W425" s="439"/>
      <c r="X425" s="825"/>
      <c r="Y425" s="826"/>
      <c r="Z425" s="825"/>
      <c r="AA425" s="826"/>
      <c r="AB425" s="825"/>
      <c r="AC425" s="826"/>
      <c r="AD425" s="825"/>
      <c r="AE425" s="826"/>
      <c r="AF425" s="825"/>
      <c r="AG425" s="826"/>
      <c r="AH425" s="330">
        <f t="shared" si="2139"/>
        <v>0</v>
      </c>
      <c r="AI425" s="322"/>
      <c r="AJ425" s="323"/>
      <c r="AK425" s="827"/>
      <c r="AL425" s="828"/>
      <c r="AM425" s="829"/>
      <c r="AN425" s="830"/>
      <c r="AO425" s="827"/>
      <c r="AP425" s="828"/>
      <c r="AQ425" s="444"/>
      <c r="AR425" s="432"/>
      <c r="AS425" s="450"/>
      <c r="AT425" s="451"/>
      <c r="AU425" s="452"/>
      <c r="AV425" s="230"/>
      <c r="AW425" s="866"/>
      <c r="AX425" s="869"/>
      <c r="AY425" s="872"/>
      <c r="AZ425" s="869"/>
      <c r="BA425" s="875"/>
      <c r="BB425" s="878"/>
      <c r="BD425" s="235"/>
      <c r="BE425" s="317">
        <v>0.4</v>
      </c>
      <c r="BF425" s="240" t="str">
        <f t="shared" ref="BF425" si="2162">IF(ISERROR(IF(S422="R.INHERENTE
2","R. INHERENTE",(IF(BA422="R.RESIDUAL
2","R. RESIDUAL"," ")))),"",(IF(S422="R.INHERENTE
2","R. INHERENTE",(IF(BA422="R.RESIDUAL
2","R. RESIDUAL"," ")))))</f>
        <v xml:space="preserve"> </v>
      </c>
      <c r="BG425" s="237" t="str">
        <f t="shared" ref="BG425" si="2163">IF(ISERROR(IF(S422="R.INHERENTE
7","R. INHERENTE",(IF(BA422="R.RESIDUAL
7","R. RESIDUAL"," ")))),"",(IF(S422="R.INHERENTE
7","R. INHERENTE",(IF(BA422="R.RESIDUAL
7","R. RESIDUAL"," ")))))</f>
        <v xml:space="preserve"> </v>
      </c>
      <c r="BH425" s="237" t="str">
        <f t="shared" ref="BH425" si="2164">IF(ISERROR(IF(S422="R.INHERENTE
12","R. INHERENTE",(IF(BA422="R.RESIDUAL
12","R. RESIDUAL"," ")))),"",(IF(S422="R.INHERENTE
12","R. INHERENTE",(IF(BA422="R.RESIDUAL
12","R. RESIDUAL"," ")))))</f>
        <v>R. RESIDUAL</v>
      </c>
      <c r="BI425" s="238" t="str">
        <f t="shared" ref="BI425" si="2165">IF(ISERROR(IF(S422="R.INHERENTE
17","R. INHERENTE",(IF(BA422="R.RESIDUAL
17","R. RESIDUAL"," ")))),"",(IF(S422="R.INHERENTE
17","R. INHERENTE",(IF(BA422="R.RESIDUAL
17","R. RESIDUAL"," ")))))</f>
        <v xml:space="preserve"> </v>
      </c>
      <c r="BJ425" s="239" t="str">
        <f t="shared" ref="BJ425" si="2166">IF(ISERROR(IF(S422="R.INHERENTE
22","R. INHERENTE",(IF(BA422="R.RESIDUAL
22","R. RESIDUAL"," ")))),"",(IF(S422="R.INHERENTE
22","R. INHERENTE",(IF(BA422="R.RESIDUAL
22","R. RESIDUAL"," ")))))</f>
        <v xml:space="preserve"> </v>
      </c>
      <c r="BK425" s="234"/>
      <c r="BL425" s="928"/>
      <c r="BM425" s="882"/>
      <c r="BN425" s="882"/>
      <c r="BO425" s="882"/>
      <c r="BP425" s="851"/>
      <c r="BQ425" s="845"/>
      <c r="BR425" s="314"/>
      <c r="BS425" s="848"/>
      <c r="BT425" s="851"/>
      <c r="BU425" s="854"/>
      <c r="BV425" s="229"/>
      <c r="BW425" s="1767"/>
      <c r="BX425" s="1768"/>
      <c r="BY425" s="1769"/>
      <c r="BZ425" s="820"/>
      <c r="CA425" s="820"/>
      <c r="CB425" s="820"/>
      <c r="CC425" s="820"/>
      <c r="CD425" s="820"/>
      <c r="CE425" s="820"/>
      <c r="CF425" s="820"/>
      <c r="CG425" s="820"/>
      <c r="CH425" s="820"/>
      <c r="CI425" s="820"/>
      <c r="CJ425" s="820"/>
      <c r="CK425" s="820"/>
      <c r="CL425" s="820"/>
      <c r="CM425" s="820"/>
      <c r="CN425" s="820"/>
      <c r="CO425" s="820"/>
      <c r="CP425" s="820"/>
      <c r="CQ425" s="1774"/>
      <c r="CR425" s="249"/>
      <c r="CS425" s="1767"/>
      <c r="CT425" s="1768"/>
      <c r="CU425" s="1769"/>
      <c r="CV425" s="1010"/>
      <c r="CW425" s="960"/>
      <c r="CX425" s="959"/>
      <c r="CY425" s="960"/>
      <c r="CZ425" s="959"/>
      <c r="DA425" s="1010"/>
      <c r="DB425" s="1010"/>
      <c r="DC425" s="1010"/>
      <c r="DD425" s="1010"/>
      <c r="DE425" s="1010"/>
      <c r="DF425" s="1010"/>
      <c r="DG425" s="1010"/>
      <c r="DH425" s="1010"/>
      <c r="DI425" s="1010"/>
      <c r="DJ425" s="1010"/>
      <c r="DK425" s="1010"/>
      <c r="DL425" s="1010"/>
      <c r="DM425" s="1010"/>
      <c r="DN425" s="1010"/>
      <c r="DO425" s="1010"/>
      <c r="DP425" s="1010"/>
      <c r="DQ425" s="1774"/>
      <c r="DR425" s="246"/>
      <c r="DS425" s="420"/>
      <c r="DT425" s="421"/>
      <c r="DU425" s="421"/>
      <c r="DV425" s="422"/>
    </row>
    <row r="426" spans="2:126" ht="48.75" customHeight="1" thickBot="1" x14ac:dyDescent="0.3">
      <c r="B426" s="1297"/>
      <c r="C426" s="891"/>
      <c r="D426" s="894"/>
      <c r="E426" s="897"/>
      <c r="F426" s="897"/>
      <c r="G426" s="897"/>
      <c r="H426" s="897"/>
      <c r="I426" s="435"/>
      <c r="J426" s="905"/>
      <c r="K426" s="897"/>
      <c r="L426" s="909"/>
      <c r="M426" s="228"/>
      <c r="N426" s="912"/>
      <c r="O426" s="897"/>
      <c r="P426" s="897"/>
      <c r="Q426" s="897"/>
      <c r="R426" s="897"/>
      <c r="S426" s="909"/>
      <c r="T426" s="228"/>
      <c r="U426" s="441"/>
      <c r="V426" s="442"/>
      <c r="W426" s="442"/>
      <c r="X426" s="831"/>
      <c r="Y426" s="832"/>
      <c r="Z426" s="831"/>
      <c r="AA426" s="832"/>
      <c r="AB426" s="831"/>
      <c r="AC426" s="832"/>
      <c r="AD426" s="831"/>
      <c r="AE426" s="832"/>
      <c r="AF426" s="831"/>
      <c r="AG426" s="832"/>
      <c r="AH426" s="331">
        <f t="shared" si="2139"/>
        <v>0</v>
      </c>
      <c r="AI426" s="324"/>
      <c r="AJ426" s="325"/>
      <c r="AK426" s="885"/>
      <c r="AL426" s="886"/>
      <c r="AM426" s="887"/>
      <c r="AN426" s="888"/>
      <c r="AO426" s="885"/>
      <c r="AP426" s="886"/>
      <c r="AQ426" s="445"/>
      <c r="AR426" s="474"/>
      <c r="AS426" s="453"/>
      <c r="AT426" s="454"/>
      <c r="AU426" s="455"/>
      <c r="AV426" s="230"/>
      <c r="AW426" s="867"/>
      <c r="AX426" s="870"/>
      <c r="AY426" s="873"/>
      <c r="AZ426" s="870"/>
      <c r="BA426" s="876"/>
      <c r="BB426" s="879"/>
      <c r="BD426" s="235"/>
      <c r="BE426" s="318">
        <v>0.2</v>
      </c>
      <c r="BF426" s="241" t="str">
        <f t="shared" ref="BF426" si="2167">IF(ISERROR(IF(S422="R.INHERENTE
1","R. INHERENTE",(IF(BA422="R.RESIDUAL
1","R. RESIDUAL"," ")))),"",(IF(S422="R.INHERENTE
1","R. INHERENTE",(IF(BA422="R.RESIDUAL
1","R. RESIDUAL"," ")))))</f>
        <v xml:space="preserve"> </v>
      </c>
      <c r="BG426" s="242" t="str">
        <f t="shared" ref="BG426" si="2168">IF(ISERROR(IF(S422="R.INHERENTE
6","R. INHERENTE",(IF(BA422="R.RESIDUAL
6","R. RESIDUAL"," ")))),"",(IF(S422="R.INHERENTE
6","R. INHERENTE",(IF(BA422="R.RESIDUAL
6","R. RESIDUAL"," ")))))</f>
        <v xml:space="preserve"> </v>
      </c>
      <c r="BH426" s="243" t="str">
        <f t="shared" ref="BH426" si="2169">IF(ISERROR(IF(S422="R.INHERENTE
11","R. INHERENTE",(IF(BA422="R.RESIDUAL
11","R. RESIDUAL"," ")))),"",(IF(S422="R.INHERENTE
11","R. INHERENTE",(IF(BA422="R.RESIDUAL
11","R. RESIDUAL"," ")))))</f>
        <v xml:space="preserve"> </v>
      </c>
      <c r="BI426" s="244" t="str">
        <f t="shared" ref="BI426" si="2170">IF(ISERROR(IF(S422="R.INHERENTE
16","R. INHERENTE",(IF(BA422="R.RESIDUAL
16","R. RESIDUAL"," ")))),"",(IF(S422="R.INHERENTE
16","R. INHERENTE",(IF(BA422="R.RESIDUAL
16","R. RESIDUAL"," ")))))</f>
        <v xml:space="preserve"> </v>
      </c>
      <c r="BJ426" s="245" t="str">
        <f t="shared" ref="BJ426" si="2171">IF(ISERROR(IF(S422="R.INHERENTE
21","R. INHERENTE",(IF(BA422="R.RESIDUAL
21","R. RESIDUAL"," ")))),"",(IF(S422="R.INHERENTE
21","R. INHERENTE",(IF(BA422="R.RESIDUAL
21","R. RESIDUAL"," ")))))</f>
        <v xml:space="preserve"> </v>
      </c>
      <c r="BK426" s="234"/>
      <c r="BL426" s="929"/>
      <c r="BM426" s="883"/>
      <c r="BN426" s="883"/>
      <c r="BO426" s="883"/>
      <c r="BP426" s="852"/>
      <c r="BQ426" s="846"/>
      <c r="BR426" s="314"/>
      <c r="BS426" s="849"/>
      <c r="BT426" s="852"/>
      <c r="BU426" s="855"/>
      <c r="BV426" s="229"/>
      <c r="BW426" s="1770"/>
      <c r="BX426" s="1771"/>
      <c r="BY426" s="1772"/>
      <c r="BZ426" s="834"/>
      <c r="CA426" s="834"/>
      <c r="CB426" s="834"/>
      <c r="CC426" s="834"/>
      <c r="CD426" s="834"/>
      <c r="CE426" s="834"/>
      <c r="CF426" s="834"/>
      <c r="CG426" s="834"/>
      <c r="CH426" s="834"/>
      <c r="CI426" s="834"/>
      <c r="CJ426" s="834"/>
      <c r="CK426" s="834"/>
      <c r="CL426" s="834"/>
      <c r="CM426" s="834"/>
      <c r="CN426" s="834"/>
      <c r="CO426" s="834"/>
      <c r="CP426" s="834"/>
      <c r="CQ426" s="1775"/>
      <c r="CR426" s="249"/>
      <c r="CS426" s="1770"/>
      <c r="CT426" s="1771"/>
      <c r="CU426" s="1772"/>
      <c r="CV426" s="1783"/>
      <c r="CW426" s="1784"/>
      <c r="CX426" s="1785"/>
      <c r="CY426" s="1784"/>
      <c r="CZ426" s="1785"/>
      <c r="DA426" s="1783"/>
      <c r="DB426" s="1783"/>
      <c r="DC426" s="1783"/>
      <c r="DD426" s="1783"/>
      <c r="DE426" s="1783"/>
      <c r="DF426" s="1783"/>
      <c r="DG426" s="1783"/>
      <c r="DH426" s="1783"/>
      <c r="DI426" s="1783"/>
      <c r="DJ426" s="1783"/>
      <c r="DK426" s="1783"/>
      <c r="DL426" s="1783"/>
      <c r="DM426" s="1783"/>
      <c r="DN426" s="1783"/>
      <c r="DO426" s="1783"/>
      <c r="DP426" s="1783"/>
      <c r="DQ426" s="1775"/>
      <c r="DR426" s="246"/>
      <c r="DS426" s="423"/>
      <c r="DT426" s="424"/>
      <c r="DU426" s="424"/>
      <c r="DV426" s="425"/>
    </row>
    <row r="427" spans="2:126" ht="18" customHeight="1" thickBot="1" x14ac:dyDescent="0.3">
      <c r="BF427" s="328">
        <v>0.2</v>
      </c>
      <c r="BG427" s="329">
        <v>0.4</v>
      </c>
      <c r="BH427" s="329">
        <v>0.60000000000000009</v>
      </c>
      <c r="BI427" s="329">
        <v>0.8</v>
      </c>
      <c r="BJ427" s="329">
        <v>1</v>
      </c>
    </row>
    <row r="428" spans="2:126" ht="48.75" customHeight="1" x14ac:dyDescent="0.25">
      <c r="B428" s="1295" t="s">
        <v>188</v>
      </c>
      <c r="C428" s="889">
        <v>74</v>
      </c>
      <c r="D428" s="892" t="s">
        <v>958</v>
      </c>
      <c r="E428" s="895" t="s">
        <v>978</v>
      </c>
      <c r="F428" s="898" t="s">
        <v>1058</v>
      </c>
      <c r="G428" s="899" t="s">
        <v>1067</v>
      </c>
      <c r="H428" s="930" t="s">
        <v>1980</v>
      </c>
      <c r="I428" s="433" t="s">
        <v>1981</v>
      </c>
      <c r="J428" s="903" t="str">
        <f>IF(G428="","",(CONCATENATE("Posibilidad de afectación ",G428," ",H428," ",I428," ",I429," ",I430," ",I431," ",I432)))</f>
        <v xml:space="preserve">Posibilidad de afectación reputacional por violación de Reserva Legal en expedientes disciplinarios debido a tratamiento inadecuado de la información y deficiente gestión de correspondencia   </v>
      </c>
      <c r="K428" s="906" t="s">
        <v>268</v>
      </c>
      <c r="L428" s="907" t="s">
        <v>770</v>
      </c>
      <c r="M428" s="228"/>
      <c r="N428" s="910" t="s">
        <v>610</v>
      </c>
      <c r="O428" s="913">
        <f>IF(ISERROR(VLOOKUP($N428,Listas!$E$20:$F$24,2,FALSE)),"",(VLOOKUP($N428,Listas!$E$20:$F$24,2,FALSE)))</f>
        <v>0.8</v>
      </c>
      <c r="P428" s="914" t="str">
        <f>IF(ISERROR(VLOOKUP($O428,Listas!$E$3:$F$7,2,FALSE)),"",(VLOOKUP($O428,Listas!$E$3:$F$7,2,FALSE)))</f>
        <v>ALTA</v>
      </c>
      <c r="Q428" s="915" t="s">
        <v>572</v>
      </c>
      <c r="R428" s="914">
        <f>IF(ISERROR(VLOOKUP($Q428,Listas!$E$28:$F$35,2,FALSE)),"",(VLOOKUP($Q428,Listas!$E$28:$F$35,2,FALSE)))</f>
        <v>0.8</v>
      </c>
      <c r="S428" s="916" t="str">
        <f t="shared" ref="S428" si="2172">IF(O428="","",(CONCATENATE("R.INHERENTE
",(IF(AND($O428=0.2,$R428=0.2),1,(IF(AND($O428=0.2,$R428=0.4),6,(IF(AND($O428=0.2,$R428=0.6),11,(IF(AND($O428=0.2,$R428=0.8),16,(IF(AND($O428=0.2,$R428=1),21,(IF(AND($O428=0.4,$R428=0.2),2,(IF(AND($O428=0.4,$R428=0.4),7,(IF(AND($O428=0.4,$R428=0.6),12,(IF(AND($O428=0.4,$R428=0.8),17,(IF(AND($O428=0.4,$R428=1),22,(IF(AND($O428=0.6,$R428=0.2),3,(IF(AND($O428=0.6,$R428=0.4),8,(IF(AND($O428=0.6,$R428=0.6),13,(IF(AND($O428=0.6,$R428=0.8),18,(IF(AND($O428=0.6,$R428=1),23,(IF(AND($O428=0.8,$R428=0.2),4,(IF(AND($O428=0.8,$R428=0.4),9,(IF(AND($O428=0.8,$R428=0.6),14,(IF(AND($O428=0.8,$R428=0.8),19,(IF(AND($O428=0.8,$R428=1),24,(IF(AND($O428=1,$R428=0.2),5,(IF(AND($O428=1,$R428=0.4),10,(IF(AND($O428=1,$R428=0.6),15,(IF(AND($O428=1,$R428=0.8),20,(IF(AND($O428=1,$R428=1),25,"")))))))))))))))))))))))))))))))))))))))))))))))))))))</f>
        <v>R.INHERENTE
19</v>
      </c>
      <c r="T428" s="228">
        <f>+VLOOKUP($S428,Listas!$D$112:$E$136,2,FALSE)</f>
        <v>19</v>
      </c>
      <c r="U428" s="436" t="s">
        <v>1983</v>
      </c>
      <c r="V428" s="437" t="s">
        <v>702</v>
      </c>
      <c r="W428" s="437"/>
      <c r="X428" s="859">
        <v>25</v>
      </c>
      <c r="Y428" s="860"/>
      <c r="Z428" s="859"/>
      <c r="AA428" s="860"/>
      <c r="AB428" s="859"/>
      <c r="AC428" s="860"/>
      <c r="AD428" s="859"/>
      <c r="AE428" s="860"/>
      <c r="AF428" s="859">
        <v>15</v>
      </c>
      <c r="AG428" s="860"/>
      <c r="AH428" s="348">
        <f t="shared" ref="AH428:AH432" si="2173">X428+Z428+AB428+AD428+AF428</f>
        <v>40</v>
      </c>
      <c r="AI428" s="326">
        <v>0.48</v>
      </c>
      <c r="AJ428" s="327"/>
      <c r="AK428" s="861" t="s">
        <v>189</v>
      </c>
      <c r="AL428" s="862"/>
      <c r="AM428" s="863" t="s">
        <v>563</v>
      </c>
      <c r="AN428" s="864"/>
      <c r="AO428" s="861" t="s">
        <v>189</v>
      </c>
      <c r="AP428" s="862"/>
      <c r="AQ428" s="443" t="s">
        <v>1985</v>
      </c>
      <c r="AR428" s="431" t="s">
        <v>587</v>
      </c>
      <c r="AS428" s="447" t="s">
        <v>1987</v>
      </c>
      <c r="AT428" s="448" t="s">
        <v>1964</v>
      </c>
      <c r="AU428" s="449" t="s">
        <v>1965</v>
      </c>
      <c r="AV428" s="248">
        <f t="shared" ref="AV428" si="2174">+(IF(AND($AW428&gt;0,$AW428&lt;=0.2),0.2,(IF(AND($AW428&gt;0.2,$AW428&lt;=0.4),0.4,(IF(AND($AW428&gt;0.4,$AW428&lt;=0.6),0.6,(IF(AND($AW428&gt;0.6,$AW428&lt;=0.8),0.8,(IF($AW428&gt;0.8,1,""))))))))))</f>
        <v>0.4</v>
      </c>
      <c r="AW428" s="865">
        <f t="shared" ref="AW428" si="2175">+MIN(AI428:AI432)</f>
        <v>0.28799999999999998</v>
      </c>
      <c r="AX428" s="868" t="str">
        <f t="shared" ref="AX428" si="2176">+(IF($AV428=0.2,"MUY BAJA",(IF($AV428=0.4,"BAJA",(IF($AV428=0.6,"MEDIA",(IF($AV428=0.8,"ALTA",(IF($AV428=1,"MUY ALTA",""))))))))))</f>
        <v>BAJA</v>
      </c>
      <c r="AY428" s="871">
        <f t="shared" ref="AY428" si="2177">+MIN(AJ428:AJ432)</f>
        <v>0.6</v>
      </c>
      <c r="AZ428" s="868" t="str">
        <f t="shared" ref="AZ428" si="2178">+(IF($BC428=0.2,"MUY BAJA",(IF($BC428=0.4,"BAJA",(IF($BC428=0.6,"MEDIA",(IF($BC428=0.8,"ALTA",(IF($BC428=1,"MUY ALTA",""))))))))))</f>
        <v>MEDIA</v>
      </c>
      <c r="BA428" s="874" t="str">
        <f t="shared" ref="BA428" si="2179">IF($AV428="","",(CONCATENATE("R.RESIDUAL
",(IF(AND($AV428=0.2,$BC428=0.2),1,(IF(AND($AV428=0.2,$BC428=0.4),6,(IF(AND($AV428=0.2,$BC428=0.6),11,(IF(AND($AV428=0.2,$BC428=0.8),16,(IF(AND($AV428=0.2,$BC428=1),21,(IF(AND($AV428=0.4,$BC428=0.2),2,(IF(AND($AV428=0.4,$BC428=0.4),7,(IF(AND($AV428=0.4,$BC428=0.6),12,(IF(AND($AV428=0.4,$BC428=0.8),17,(IF(AND($AV428=0.4,$BC428=1),22,(IF(AND($AV428=0.6,$BC428=0.2),3,(IF(AND($AV428=0.6,$BC428=0.4),8,(IF(AND($AV428=0.6,$BC428=0.6),13,(IF(AND($AV428=0.6,$BC428=0.8),18,(IF(AND($AV428=0.6,$BC428=1),23,(IF(AND($AV428=0.8,$BC428=0.2),4,(IF(AND($AV428=0.8,$BC428=0.4),9,(IF(AND($AV428=0.8,$BC428=0.6),14,(IF(AND($AV428=0.8,$BC428=0.8),19,(IF(AND($AV428=0.8,$BC428=1),24,(IF(AND($AV428=1,$BC428=0.2),5,(IF(AND($AV428=1,$BC428=0.4),10,(IF(AND($AV428=1,$BC428=0.6),15,(IF(AND($AV428=1,$BC428=0.8),20,(IF(AND($AV428=1,$BC428=1),25,"")))))))))))))))))))))))))))))))))))))))))))))))))))))</f>
        <v>R.RESIDUAL
12</v>
      </c>
      <c r="BB428" s="877" t="s">
        <v>581</v>
      </c>
      <c r="BC428" s="248">
        <f t="shared" ref="BC428" si="2180">+(IF(AND($AY428&gt;0,$AY428&lt;=0.2),0.2,(IF(AND($AY428&gt;0.2,$AY428&lt;=0.4),0.4,(IF(AND($AY428&gt;0.4,$AY428&lt;=0.6),0.6,(IF(AND($AY428&gt;0.6,$AY428&lt;=0.8),0.8,(IF($AY428&gt;0.8,1,""))))))))))</f>
        <v>0.6</v>
      </c>
      <c r="BD428" s="230">
        <f>+VLOOKUP($BA428,Listas!$F$112:$G$136,2,FALSE)</f>
        <v>12</v>
      </c>
      <c r="BE428" s="317">
        <v>1</v>
      </c>
      <c r="BF428" s="231" t="str">
        <f t="shared" ref="BF428" si="2181">IF(ISERROR(IF(S428="R.INHERENTE
5","R. INHERENTE",(IF(BA428="R.RESIDUAL
5","R. RESIDUAL"," ")))),"",(IF(S428="R.INHERENTE
5","R. INHERENTE",(IF(BA428="R.RESIDUAL
5","R. RESIDUAL"," ")))))</f>
        <v xml:space="preserve"> </v>
      </c>
      <c r="BG428" s="232" t="str">
        <f t="shared" ref="BG428" si="2182">IF(ISERROR(IF(S428="R.INHERENTE
10","R. INHERENTE",(IF(BA428="R.RESIDUAL
10","R. RESIDUAL"," ")))),"",(IF(S428="R.INHERENTE
10","R. INHERENTE",(IF(BA428="R.RESIDUAL
10","R. RESIDUAL"," ")))))</f>
        <v xml:space="preserve"> </v>
      </c>
      <c r="BH428" s="232" t="str">
        <f t="shared" ref="BH428" si="2183">IF(ISERROR(IF(S428="R.INHERENTE
15","R. INHERENTE",(IF(BA428="R.RESIDUAL
15","R. RESIDUAL"," ")))),"",(IF(S428="R.INHERENTE
15","R. INHERENTE",(IF(BA428="R.RESIDUAL
15","R. RESIDUAL"," ")))))</f>
        <v xml:space="preserve"> </v>
      </c>
      <c r="BI428" s="232" t="str">
        <f t="shared" ref="BI428" si="2184">IF(ISERROR(IF(S428="R.INHERENTE
20","R. INHERENTE",(IF(BA428="R.RESIDUAL
20","R. RESIDUAL"," ")))),"",(IF(S428="R.INHERENTE
20","R. INHERENTE",(IF(BA428="R.RESIDUAL
20","R. RESIDUAL"," ")))))</f>
        <v xml:space="preserve"> </v>
      </c>
      <c r="BJ428" s="233" t="str">
        <f t="shared" ref="BJ428" si="2185">IF(ISERROR(IF(S428="R.INHERENTE
25","R. INHERENTE",(IF(BA428="R.RESIDUAL
25","R. RESIDUAL"," ")))),"",(IF(S428="R.INHERENTE
25","R. INHERENTE",(IF(BA428="R.RESIDUAL
25","R. RESIDUAL"," ")))))</f>
        <v xml:space="preserve"> </v>
      </c>
      <c r="BK428" s="234"/>
      <c r="BL428" s="927" t="s">
        <v>43</v>
      </c>
      <c r="BM428" s="850" t="s">
        <v>43</v>
      </c>
      <c r="BN428" s="881" t="s">
        <v>43</v>
      </c>
      <c r="BO428" s="881" t="s">
        <v>43</v>
      </c>
      <c r="BP428" s="884" t="s">
        <v>43</v>
      </c>
      <c r="BQ428" s="844"/>
      <c r="BR428" s="314"/>
      <c r="BS428" s="847" t="s">
        <v>1989</v>
      </c>
      <c r="BT428" s="850" t="s">
        <v>288</v>
      </c>
      <c r="BU428" s="853" t="s">
        <v>1971</v>
      </c>
      <c r="BV428" s="229"/>
      <c r="BW428" s="1764" t="s">
        <v>2325</v>
      </c>
      <c r="BX428" s="1765" t="s">
        <v>2326</v>
      </c>
      <c r="BY428" s="1766" t="s">
        <v>2327</v>
      </c>
      <c r="BZ428" s="833"/>
      <c r="CA428" s="833" t="s">
        <v>189</v>
      </c>
      <c r="CB428" s="833" t="s">
        <v>189</v>
      </c>
      <c r="CC428" s="833" t="s">
        <v>189</v>
      </c>
      <c r="CD428" s="833"/>
      <c r="CE428" s="833" t="s">
        <v>189</v>
      </c>
      <c r="CF428" s="833" t="s">
        <v>189</v>
      </c>
      <c r="CG428" s="833" t="s">
        <v>189</v>
      </c>
      <c r="CH428" s="833"/>
      <c r="CI428" s="833" t="s">
        <v>39</v>
      </c>
      <c r="CJ428" s="833" t="s">
        <v>39</v>
      </c>
      <c r="CK428" s="833" t="s">
        <v>39</v>
      </c>
      <c r="CL428" s="833"/>
      <c r="CM428" s="833" t="s">
        <v>189</v>
      </c>
      <c r="CN428" s="833" t="s">
        <v>189</v>
      </c>
      <c r="CO428" s="833" t="s">
        <v>189</v>
      </c>
      <c r="CP428" s="833"/>
      <c r="CQ428" s="1773" t="s">
        <v>2328</v>
      </c>
      <c r="CR428" s="249"/>
      <c r="CS428" s="1764" t="s">
        <v>2325</v>
      </c>
      <c r="CT428" s="1765" t="s">
        <v>2326</v>
      </c>
      <c r="CU428" s="1766" t="s">
        <v>2327</v>
      </c>
      <c r="CV428" s="1780"/>
      <c r="CW428" s="1781" t="s">
        <v>39</v>
      </c>
      <c r="CX428" s="1782"/>
      <c r="CY428" s="1781"/>
      <c r="CZ428" s="1782"/>
      <c r="DA428" s="1780" t="s">
        <v>189</v>
      </c>
      <c r="DB428" s="1780" t="s">
        <v>189</v>
      </c>
      <c r="DC428" s="1780" t="s">
        <v>189</v>
      </c>
      <c r="DD428" s="1780"/>
      <c r="DE428" s="1780" t="s">
        <v>189</v>
      </c>
      <c r="DF428" s="1780" t="s">
        <v>189</v>
      </c>
      <c r="DG428" s="1780" t="s">
        <v>189</v>
      </c>
      <c r="DH428" s="1780"/>
      <c r="DI428" s="1780" t="s">
        <v>39</v>
      </c>
      <c r="DJ428" s="1780" t="s">
        <v>39</v>
      </c>
      <c r="DK428" s="1780" t="s">
        <v>39</v>
      </c>
      <c r="DL428" s="1780"/>
      <c r="DM428" s="1780" t="s">
        <v>189</v>
      </c>
      <c r="DN428" s="1780" t="s">
        <v>189</v>
      </c>
      <c r="DO428" s="1780" t="s">
        <v>189</v>
      </c>
      <c r="DP428" s="1780"/>
      <c r="DQ428" s="1773" t="s">
        <v>2334</v>
      </c>
      <c r="DR428" s="246"/>
      <c r="DS428" s="417"/>
      <c r="DT428" s="418"/>
      <c r="DU428" s="418"/>
      <c r="DV428" s="419"/>
    </row>
    <row r="429" spans="2:126" ht="48.75" customHeight="1" x14ac:dyDescent="0.25">
      <c r="B429" s="1296"/>
      <c r="C429" s="890"/>
      <c r="D429" s="893"/>
      <c r="E429" s="896"/>
      <c r="F429" s="896"/>
      <c r="G429" s="896"/>
      <c r="H429" s="896"/>
      <c r="I429" s="434" t="s">
        <v>1982</v>
      </c>
      <c r="J429" s="904"/>
      <c r="K429" s="896"/>
      <c r="L429" s="908"/>
      <c r="M429" s="228"/>
      <c r="N429" s="911"/>
      <c r="O429" s="896"/>
      <c r="P429" s="896"/>
      <c r="Q429" s="896"/>
      <c r="R429" s="896"/>
      <c r="S429" s="908"/>
      <c r="T429" s="228"/>
      <c r="U429" s="438" t="s">
        <v>1984</v>
      </c>
      <c r="V429" s="439" t="s">
        <v>702</v>
      </c>
      <c r="W429" s="439"/>
      <c r="X429" s="825">
        <v>25</v>
      </c>
      <c r="Y429" s="826"/>
      <c r="Z429" s="825"/>
      <c r="AA429" s="826"/>
      <c r="AB429" s="825"/>
      <c r="AC429" s="826"/>
      <c r="AD429" s="825"/>
      <c r="AE429" s="826"/>
      <c r="AF429" s="825">
        <v>15</v>
      </c>
      <c r="AG429" s="826"/>
      <c r="AH429" s="330">
        <f t="shared" si="2173"/>
        <v>40</v>
      </c>
      <c r="AI429" s="322">
        <v>0.28799999999999998</v>
      </c>
      <c r="AJ429" s="323"/>
      <c r="AK429" s="827" t="s">
        <v>189</v>
      </c>
      <c r="AL429" s="828"/>
      <c r="AM429" s="829" t="s">
        <v>563</v>
      </c>
      <c r="AN429" s="830"/>
      <c r="AO429" s="827" t="s">
        <v>189</v>
      </c>
      <c r="AP429" s="828"/>
      <c r="AQ429" s="444" t="s">
        <v>1986</v>
      </c>
      <c r="AR429" s="432" t="s">
        <v>807</v>
      </c>
      <c r="AS429" s="450" t="s">
        <v>1988</v>
      </c>
      <c r="AT429" s="451" t="s">
        <v>1964</v>
      </c>
      <c r="AU429" s="452" t="s">
        <v>1965</v>
      </c>
      <c r="AV429" s="230"/>
      <c r="AW429" s="866"/>
      <c r="AX429" s="869"/>
      <c r="AY429" s="872"/>
      <c r="AZ429" s="869"/>
      <c r="BA429" s="875"/>
      <c r="BB429" s="878"/>
      <c r="BD429" s="235"/>
      <c r="BE429" s="317">
        <v>0.8</v>
      </c>
      <c r="BF429" s="236" t="str">
        <f t="shared" ref="BF429" si="2186">IF(ISERROR(IF(S428="R.INHERENTE
4","R. INHERENTE",(IF(BA428="R.RESIDUAL
4","R. RESIDUAL"," ")))),"",(IF(S428="R.INHERENTE
4","R. INHERENTE",(IF(BA428="R.RESIDUAL
4","R. RESIDUAL"," ")))))</f>
        <v xml:space="preserve"> </v>
      </c>
      <c r="BG429" s="237" t="str">
        <f t="shared" ref="BG429" si="2187">IF(ISERROR(IF(S428="R.INHERENTE
9","R. INHERENTE",(IF(BA428="R.RESIDUAL
9","R. RESIDUAL"," ")))),"",(IF(S428="R.INHERENTE
9","R. INHERENTE",(IF(BA428="R.RESIDUAL
9","R. RESIDUAL"," ")))))</f>
        <v xml:space="preserve"> </v>
      </c>
      <c r="BH429" s="238" t="str">
        <f t="shared" ref="BH429" si="2188">IF(ISERROR(IF(S428="R.INHERENTE
14","R. INHERENTE",(IF(BA428="R.RESIDUAL
14","R. RESIDUAL"," ")))),"",(IF(S428="R.INHERENTE
14","R. INHERENTE",(IF(BA428="R.RESIDUAL
14","R. RESIDUAL"," ")))))</f>
        <v xml:space="preserve"> </v>
      </c>
      <c r="BI429" s="238" t="str">
        <f t="shared" ref="BI429" si="2189">IF(ISERROR(IF(S428="R.INHERENTE
19","R. INHERENTE",(IF(BA428="R.RESIDUAL
19","R. RESIDUAL"," ")))),"",(IF(S428="R.INHERENTE
19","R. INHERENTE",(IF(BA428="R.RESIDUAL
19","R. RESIDUAL"," ")))))</f>
        <v>R. INHERENTE</v>
      </c>
      <c r="BJ429" s="239" t="str">
        <f t="shared" ref="BJ429" si="2190">IF(ISERROR(IF(S428="R.INHERENTE
24","R. INHERENTE",(IF(BA428="R.RESIDUAL
24","R. RESIDUAL"," ")))),"",(IF(S428="R.INHERENTE
24","R. INHERENTE",(IF(BA428="R.RESIDUAL
24","R. RESIDUAL"," ")))))</f>
        <v xml:space="preserve"> </v>
      </c>
      <c r="BK429" s="234"/>
      <c r="BL429" s="928"/>
      <c r="BM429" s="882"/>
      <c r="BN429" s="882"/>
      <c r="BO429" s="882"/>
      <c r="BP429" s="851"/>
      <c r="BQ429" s="845"/>
      <c r="BR429" s="314"/>
      <c r="BS429" s="848"/>
      <c r="BT429" s="851"/>
      <c r="BU429" s="854"/>
      <c r="BV429" s="229"/>
      <c r="BW429" s="1767"/>
      <c r="BX429" s="1768"/>
      <c r="BY429" s="1769"/>
      <c r="BZ429" s="820"/>
      <c r="CA429" s="820"/>
      <c r="CB429" s="820"/>
      <c r="CC429" s="820"/>
      <c r="CD429" s="820"/>
      <c r="CE429" s="820"/>
      <c r="CF429" s="820"/>
      <c r="CG429" s="820"/>
      <c r="CH429" s="820"/>
      <c r="CI429" s="820"/>
      <c r="CJ429" s="820"/>
      <c r="CK429" s="820"/>
      <c r="CL429" s="820"/>
      <c r="CM429" s="820"/>
      <c r="CN429" s="820"/>
      <c r="CO429" s="820"/>
      <c r="CP429" s="820"/>
      <c r="CQ429" s="1774"/>
      <c r="CR429" s="249"/>
      <c r="CS429" s="1767"/>
      <c r="CT429" s="1768"/>
      <c r="CU429" s="1769"/>
      <c r="CV429" s="1010"/>
      <c r="CW429" s="960"/>
      <c r="CX429" s="959"/>
      <c r="CY429" s="960"/>
      <c r="CZ429" s="959"/>
      <c r="DA429" s="1010"/>
      <c r="DB429" s="1010"/>
      <c r="DC429" s="1010"/>
      <c r="DD429" s="1010"/>
      <c r="DE429" s="1010"/>
      <c r="DF429" s="1010"/>
      <c r="DG429" s="1010"/>
      <c r="DH429" s="1010"/>
      <c r="DI429" s="1010"/>
      <c r="DJ429" s="1010"/>
      <c r="DK429" s="1010"/>
      <c r="DL429" s="1010"/>
      <c r="DM429" s="1010"/>
      <c r="DN429" s="1010"/>
      <c r="DO429" s="1010"/>
      <c r="DP429" s="1010"/>
      <c r="DQ429" s="1774"/>
      <c r="DR429" s="246"/>
      <c r="DS429" s="420"/>
      <c r="DT429" s="421"/>
      <c r="DU429" s="421"/>
      <c r="DV429" s="422"/>
    </row>
    <row r="430" spans="2:126" ht="48.75" customHeight="1" x14ac:dyDescent="0.25">
      <c r="B430" s="1296"/>
      <c r="C430" s="890"/>
      <c r="D430" s="893"/>
      <c r="E430" s="896"/>
      <c r="F430" s="896"/>
      <c r="G430" s="896"/>
      <c r="H430" s="896"/>
      <c r="I430" s="434"/>
      <c r="J430" s="904"/>
      <c r="K430" s="896"/>
      <c r="L430" s="908"/>
      <c r="M430" s="228"/>
      <c r="N430" s="911"/>
      <c r="O430" s="896"/>
      <c r="P430" s="896"/>
      <c r="Q430" s="896"/>
      <c r="R430" s="896"/>
      <c r="S430" s="908"/>
      <c r="T430" s="228"/>
      <c r="U430" s="438"/>
      <c r="V430" s="439"/>
      <c r="W430" s="439"/>
      <c r="X430" s="825"/>
      <c r="Y430" s="826"/>
      <c r="Z430" s="825"/>
      <c r="AA430" s="826"/>
      <c r="AB430" s="825"/>
      <c r="AC430" s="826"/>
      <c r="AD430" s="825"/>
      <c r="AE430" s="826"/>
      <c r="AF430" s="825"/>
      <c r="AG430" s="826"/>
      <c r="AH430" s="330">
        <f t="shared" si="2173"/>
        <v>0</v>
      </c>
      <c r="AI430" s="322"/>
      <c r="AJ430" s="323">
        <v>0.6</v>
      </c>
      <c r="AK430" s="827"/>
      <c r="AL430" s="828"/>
      <c r="AM430" s="829"/>
      <c r="AN430" s="830"/>
      <c r="AO430" s="827"/>
      <c r="AP430" s="828"/>
      <c r="AQ430" s="444"/>
      <c r="AR430" s="432"/>
      <c r="AS430" s="450"/>
      <c r="AT430" s="451"/>
      <c r="AU430" s="452"/>
      <c r="AV430" s="230"/>
      <c r="AW430" s="866"/>
      <c r="AX430" s="869"/>
      <c r="AY430" s="872"/>
      <c r="AZ430" s="869"/>
      <c r="BA430" s="875"/>
      <c r="BB430" s="878"/>
      <c r="BD430" s="235"/>
      <c r="BE430" s="317">
        <v>0.60000000000000009</v>
      </c>
      <c r="BF430" s="236" t="str">
        <f t="shared" ref="BF430" si="2191">IF(ISERROR(IF(S428="R.INHERENTE
3","R. INHERENTE",(IF(BA428="R.RESIDUAL
3","R. RESIDUAL"," ")))),"",(IF(S428="R.INHERENTE
3","R. INHERENTE",(IF(BA428="R.RESIDUAL
3","R. RESIDUAL"," ")))))</f>
        <v xml:space="preserve"> </v>
      </c>
      <c r="BG430" s="237" t="str">
        <f t="shared" ref="BG430" si="2192">IF(ISERROR(IF(S428="R.INHERENTE
8","R. INHERENTE",(IF(BA428="R.RESIDUAL
8","R. RESIDUAL"," ")))),"",(IF(S428="R.INHERENTE
8","R. INHERENTE",(IF(BA428="R.RESIDUAL
8","R. RESIDUAL"," ")))))</f>
        <v xml:space="preserve"> </v>
      </c>
      <c r="BH430" s="237" t="str">
        <f t="shared" ref="BH430" si="2193">IF(ISERROR(IF(S428="R.INHERENTE
13","R. INHERENTE",(IF(BA428="R.RESIDUAL
13","R. RESIDUAL"," ")))),"",(IF(S428="R.INHERENTE
13","R. INHERENTE",(IF(BA428="R.RESIDUAL
13","R. RESIDUAL"," ")))))</f>
        <v xml:space="preserve"> </v>
      </c>
      <c r="BI430" s="238" t="str">
        <f t="shared" ref="BI430" si="2194">IF(ISERROR(IF(S428="R.INHERENTE
18","R. INHERENTE",(IF(BA428="R.RESIDUAL
18","R. RESIDUAL"," ")))),"",(IF(S428="R.INHERENTE
18","R. INHERENTE",(IF(BA428="R.RESIDUAL
18","R. RESIDUAL"," ")))))</f>
        <v xml:space="preserve"> </v>
      </c>
      <c r="BJ430" s="239" t="str">
        <f t="shared" ref="BJ430" si="2195">IF(ISERROR(IF(S428="R.INHERENTE
23","R. INHERENTE",(IF(BA428="R.RESIDUAL
23","R. RESIDUAL"," ")))),"",(IF(S428="R.INHERENTE
23","R. INHERENTE",(IF(BA428="R.RESIDUAL
23","R. RESIDUAL"," ")))))</f>
        <v xml:space="preserve"> </v>
      </c>
      <c r="BK430" s="234"/>
      <c r="BL430" s="928"/>
      <c r="BM430" s="882"/>
      <c r="BN430" s="882"/>
      <c r="BO430" s="882"/>
      <c r="BP430" s="851"/>
      <c r="BQ430" s="845"/>
      <c r="BR430" s="314"/>
      <c r="BS430" s="848"/>
      <c r="BT430" s="851"/>
      <c r="BU430" s="854"/>
      <c r="BV430" s="229"/>
      <c r="BW430" s="1767"/>
      <c r="BX430" s="1768"/>
      <c r="BY430" s="1769"/>
      <c r="BZ430" s="820"/>
      <c r="CA430" s="820"/>
      <c r="CB430" s="820"/>
      <c r="CC430" s="820"/>
      <c r="CD430" s="820"/>
      <c r="CE430" s="820"/>
      <c r="CF430" s="820"/>
      <c r="CG430" s="820"/>
      <c r="CH430" s="820"/>
      <c r="CI430" s="820"/>
      <c r="CJ430" s="820"/>
      <c r="CK430" s="820"/>
      <c r="CL430" s="820"/>
      <c r="CM430" s="820"/>
      <c r="CN430" s="820"/>
      <c r="CO430" s="820"/>
      <c r="CP430" s="820"/>
      <c r="CQ430" s="1774"/>
      <c r="CR430" s="249"/>
      <c r="CS430" s="1767"/>
      <c r="CT430" s="1768"/>
      <c r="CU430" s="1769"/>
      <c r="CV430" s="1010"/>
      <c r="CW430" s="960"/>
      <c r="CX430" s="959"/>
      <c r="CY430" s="960"/>
      <c r="CZ430" s="959"/>
      <c r="DA430" s="1010"/>
      <c r="DB430" s="1010"/>
      <c r="DC430" s="1010"/>
      <c r="DD430" s="1010"/>
      <c r="DE430" s="1010"/>
      <c r="DF430" s="1010"/>
      <c r="DG430" s="1010"/>
      <c r="DH430" s="1010"/>
      <c r="DI430" s="1010"/>
      <c r="DJ430" s="1010"/>
      <c r="DK430" s="1010"/>
      <c r="DL430" s="1010"/>
      <c r="DM430" s="1010"/>
      <c r="DN430" s="1010"/>
      <c r="DO430" s="1010"/>
      <c r="DP430" s="1010"/>
      <c r="DQ430" s="1774"/>
      <c r="DR430" s="246"/>
      <c r="DS430" s="420"/>
      <c r="DT430" s="421"/>
      <c r="DU430" s="421"/>
      <c r="DV430" s="422"/>
    </row>
    <row r="431" spans="2:126" ht="48.75" customHeight="1" x14ac:dyDescent="0.25">
      <c r="B431" s="1296"/>
      <c r="C431" s="890"/>
      <c r="D431" s="893"/>
      <c r="E431" s="896"/>
      <c r="F431" s="896"/>
      <c r="G431" s="896"/>
      <c r="H431" s="896"/>
      <c r="I431" s="434"/>
      <c r="J431" s="904"/>
      <c r="K431" s="896"/>
      <c r="L431" s="908"/>
      <c r="M431" s="228"/>
      <c r="N431" s="911"/>
      <c r="O431" s="896"/>
      <c r="P431" s="896"/>
      <c r="Q431" s="896"/>
      <c r="R431" s="896"/>
      <c r="S431" s="908"/>
      <c r="T431" s="228"/>
      <c r="U431" s="440"/>
      <c r="V431" s="439"/>
      <c r="W431" s="439"/>
      <c r="X431" s="825"/>
      <c r="Y431" s="826"/>
      <c r="Z431" s="825"/>
      <c r="AA431" s="826"/>
      <c r="AB431" s="825"/>
      <c r="AC431" s="826"/>
      <c r="AD431" s="825"/>
      <c r="AE431" s="826"/>
      <c r="AF431" s="825"/>
      <c r="AG431" s="826"/>
      <c r="AH431" s="330">
        <f t="shared" si="2173"/>
        <v>0</v>
      </c>
      <c r="AI431" s="322"/>
      <c r="AJ431" s="323"/>
      <c r="AK431" s="827"/>
      <c r="AL431" s="828"/>
      <c r="AM431" s="829"/>
      <c r="AN431" s="830"/>
      <c r="AO431" s="827"/>
      <c r="AP431" s="828"/>
      <c r="AQ431" s="444"/>
      <c r="AR431" s="432"/>
      <c r="AS431" s="450"/>
      <c r="AT431" s="451"/>
      <c r="AU431" s="452"/>
      <c r="AV431" s="230"/>
      <c r="AW431" s="866"/>
      <c r="AX431" s="869"/>
      <c r="AY431" s="872"/>
      <c r="AZ431" s="869"/>
      <c r="BA431" s="875"/>
      <c r="BB431" s="878"/>
      <c r="BD431" s="235"/>
      <c r="BE431" s="317">
        <v>0.4</v>
      </c>
      <c r="BF431" s="240" t="str">
        <f t="shared" ref="BF431" si="2196">IF(ISERROR(IF(S428="R.INHERENTE
2","R. INHERENTE",(IF(BA428="R.RESIDUAL
2","R. RESIDUAL"," ")))),"",(IF(S428="R.INHERENTE
2","R. INHERENTE",(IF(BA428="R.RESIDUAL
2","R. RESIDUAL"," ")))))</f>
        <v xml:space="preserve"> </v>
      </c>
      <c r="BG431" s="237" t="str">
        <f t="shared" ref="BG431" si="2197">IF(ISERROR(IF(S428="R.INHERENTE
7","R. INHERENTE",(IF(BA428="R.RESIDUAL
7","R. RESIDUAL"," ")))),"",(IF(S428="R.INHERENTE
7","R. INHERENTE",(IF(BA428="R.RESIDUAL
7","R. RESIDUAL"," ")))))</f>
        <v xml:space="preserve"> </v>
      </c>
      <c r="BH431" s="237" t="str">
        <f t="shared" ref="BH431" si="2198">IF(ISERROR(IF(S428="R.INHERENTE
12","R. INHERENTE",(IF(BA428="R.RESIDUAL
12","R. RESIDUAL"," ")))),"",(IF(S428="R.INHERENTE
12","R. INHERENTE",(IF(BA428="R.RESIDUAL
12","R. RESIDUAL"," ")))))</f>
        <v>R. RESIDUAL</v>
      </c>
      <c r="BI431" s="238" t="str">
        <f t="shared" ref="BI431" si="2199">IF(ISERROR(IF(S428="R.INHERENTE
17","R. INHERENTE",(IF(BA428="R.RESIDUAL
17","R. RESIDUAL"," ")))),"",(IF(S428="R.INHERENTE
17","R. INHERENTE",(IF(BA428="R.RESIDUAL
17","R. RESIDUAL"," ")))))</f>
        <v xml:space="preserve"> </v>
      </c>
      <c r="BJ431" s="239" t="str">
        <f t="shared" ref="BJ431" si="2200">IF(ISERROR(IF(S428="R.INHERENTE
22","R. INHERENTE",(IF(BA428="R.RESIDUAL
22","R. RESIDUAL"," ")))),"",(IF(S428="R.INHERENTE
22","R. INHERENTE",(IF(BA428="R.RESIDUAL
22","R. RESIDUAL"," ")))))</f>
        <v xml:space="preserve"> </v>
      </c>
      <c r="BK431" s="234"/>
      <c r="BL431" s="928"/>
      <c r="BM431" s="882"/>
      <c r="BN431" s="882"/>
      <c r="BO431" s="882"/>
      <c r="BP431" s="851"/>
      <c r="BQ431" s="845"/>
      <c r="BR431" s="314"/>
      <c r="BS431" s="848"/>
      <c r="BT431" s="851"/>
      <c r="BU431" s="854"/>
      <c r="BV431" s="229"/>
      <c r="BW431" s="1767"/>
      <c r="BX431" s="1768"/>
      <c r="BY431" s="1769"/>
      <c r="BZ431" s="820"/>
      <c r="CA431" s="820"/>
      <c r="CB431" s="820"/>
      <c r="CC431" s="820"/>
      <c r="CD431" s="820"/>
      <c r="CE431" s="820"/>
      <c r="CF431" s="820"/>
      <c r="CG431" s="820"/>
      <c r="CH431" s="820"/>
      <c r="CI431" s="820"/>
      <c r="CJ431" s="820"/>
      <c r="CK431" s="820"/>
      <c r="CL431" s="820"/>
      <c r="CM431" s="820"/>
      <c r="CN431" s="820"/>
      <c r="CO431" s="820"/>
      <c r="CP431" s="820"/>
      <c r="CQ431" s="1774"/>
      <c r="CR431" s="249"/>
      <c r="CS431" s="1767"/>
      <c r="CT431" s="1768"/>
      <c r="CU431" s="1769"/>
      <c r="CV431" s="1010"/>
      <c r="CW431" s="960"/>
      <c r="CX431" s="959"/>
      <c r="CY431" s="960"/>
      <c r="CZ431" s="959"/>
      <c r="DA431" s="1010"/>
      <c r="DB431" s="1010"/>
      <c r="DC431" s="1010"/>
      <c r="DD431" s="1010"/>
      <c r="DE431" s="1010"/>
      <c r="DF431" s="1010"/>
      <c r="DG431" s="1010"/>
      <c r="DH431" s="1010"/>
      <c r="DI431" s="1010"/>
      <c r="DJ431" s="1010"/>
      <c r="DK431" s="1010"/>
      <c r="DL431" s="1010"/>
      <c r="DM431" s="1010"/>
      <c r="DN431" s="1010"/>
      <c r="DO431" s="1010"/>
      <c r="DP431" s="1010"/>
      <c r="DQ431" s="1774"/>
      <c r="DR431" s="246"/>
      <c r="DS431" s="420"/>
      <c r="DT431" s="421"/>
      <c r="DU431" s="421"/>
      <c r="DV431" s="422"/>
    </row>
    <row r="432" spans="2:126" ht="48.75" customHeight="1" thickBot="1" x14ac:dyDescent="0.3">
      <c r="B432" s="1297"/>
      <c r="C432" s="891"/>
      <c r="D432" s="894"/>
      <c r="E432" s="897"/>
      <c r="F432" s="897"/>
      <c r="G432" s="897"/>
      <c r="H432" s="897"/>
      <c r="I432" s="435"/>
      <c r="J432" s="905"/>
      <c r="K432" s="897"/>
      <c r="L432" s="909"/>
      <c r="M432" s="228"/>
      <c r="N432" s="912"/>
      <c r="O432" s="897"/>
      <c r="P432" s="897"/>
      <c r="Q432" s="897"/>
      <c r="R432" s="897"/>
      <c r="S432" s="909"/>
      <c r="T432" s="228"/>
      <c r="U432" s="441"/>
      <c r="V432" s="442"/>
      <c r="W432" s="442"/>
      <c r="X432" s="831"/>
      <c r="Y432" s="832"/>
      <c r="Z432" s="831"/>
      <c r="AA432" s="832"/>
      <c r="AB432" s="831"/>
      <c r="AC432" s="832"/>
      <c r="AD432" s="831"/>
      <c r="AE432" s="832"/>
      <c r="AF432" s="831"/>
      <c r="AG432" s="832"/>
      <c r="AH432" s="331">
        <f t="shared" si="2173"/>
        <v>0</v>
      </c>
      <c r="AI432" s="324"/>
      <c r="AJ432" s="325"/>
      <c r="AK432" s="885"/>
      <c r="AL432" s="886"/>
      <c r="AM432" s="887"/>
      <c r="AN432" s="888"/>
      <c r="AO432" s="885"/>
      <c r="AP432" s="886"/>
      <c r="AQ432" s="445"/>
      <c r="AR432" s="474"/>
      <c r="AS432" s="453"/>
      <c r="AT432" s="454"/>
      <c r="AU432" s="455"/>
      <c r="AV432" s="230"/>
      <c r="AW432" s="867"/>
      <c r="AX432" s="870"/>
      <c r="AY432" s="873"/>
      <c r="AZ432" s="870"/>
      <c r="BA432" s="876"/>
      <c r="BB432" s="879"/>
      <c r="BD432" s="235"/>
      <c r="BE432" s="318">
        <v>0.2</v>
      </c>
      <c r="BF432" s="241" t="str">
        <f t="shared" ref="BF432" si="2201">IF(ISERROR(IF(S428="R.INHERENTE
1","R. INHERENTE",(IF(BA428="R.RESIDUAL
1","R. RESIDUAL"," ")))),"",(IF(S428="R.INHERENTE
1","R. INHERENTE",(IF(BA428="R.RESIDUAL
1","R. RESIDUAL"," ")))))</f>
        <v xml:space="preserve"> </v>
      </c>
      <c r="BG432" s="242" t="str">
        <f t="shared" ref="BG432" si="2202">IF(ISERROR(IF(S428="R.INHERENTE
6","R. INHERENTE",(IF(BA428="R.RESIDUAL
6","R. RESIDUAL"," ")))),"",(IF(S428="R.INHERENTE
6","R. INHERENTE",(IF(BA428="R.RESIDUAL
6","R. RESIDUAL"," ")))))</f>
        <v xml:space="preserve"> </v>
      </c>
      <c r="BH432" s="243" t="str">
        <f t="shared" ref="BH432" si="2203">IF(ISERROR(IF(S428="R.INHERENTE
11","R. INHERENTE",(IF(BA428="R.RESIDUAL
11","R. RESIDUAL"," ")))),"",(IF(S428="R.INHERENTE
11","R. INHERENTE",(IF(BA428="R.RESIDUAL
11","R. RESIDUAL"," ")))))</f>
        <v xml:space="preserve"> </v>
      </c>
      <c r="BI432" s="244" t="str">
        <f t="shared" ref="BI432" si="2204">IF(ISERROR(IF(S428="R.INHERENTE
16","R. INHERENTE",(IF(BA428="R.RESIDUAL
16","R. RESIDUAL"," ")))),"",(IF(S428="R.INHERENTE
16","R. INHERENTE",(IF(BA428="R.RESIDUAL
16","R. RESIDUAL"," ")))))</f>
        <v xml:space="preserve"> </v>
      </c>
      <c r="BJ432" s="245" t="str">
        <f t="shared" ref="BJ432" si="2205">IF(ISERROR(IF(S428="R.INHERENTE
21","R. INHERENTE",(IF(BA428="R.RESIDUAL
21","R. RESIDUAL"," ")))),"",(IF(S428="R.INHERENTE
21","R. INHERENTE",(IF(BA428="R.RESIDUAL
21","R. RESIDUAL"," ")))))</f>
        <v xml:space="preserve"> </v>
      </c>
      <c r="BK432" s="234"/>
      <c r="BL432" s="929"/>
      <c r="BM432" s="883"/>
      <c r="BN432" s="883"/>
      <c r="BO432" s="883"/>
      <c r="BP432" s="852"/>
      <c r="BQ432" s="846"/>
      <c r="BR432" s="314"/>
      <c r="BS432" s="849"/>
      <c r="BT432" s="852"/>
      <c r="BU432" s="855"/>
      <c r="BV432" s="229"/>
      <c r="BW432" s="1770"/>
      <c r="BX432" s="1771"/>
      <c r="BY432" s="1772"/>
      <c r="BZ432" s="834"/>
      <c r="CA432" s="834"/>
      <c r="CB432" s="834"/>
      <c r="CC432" s="834"/>
      <c r="CD432" s="834"/>
      <c r="CE432" s="834"/>
      <c r="CF432" s="834"/>
      <c r="CG432" s="834"/>
      <c r="CH432" s="834"/>
      <c r="CI432" s="834"/>
      <c r="CJ432" s="834"/>
      <c r="CK432" s="834"/>
      <c r="CL432" s="834"/>
      <c r="CM432" s="834"/>
      <c r="CN432" s="834"/>
      <c r="CO432" s="834"/>
      <c r="CP432" s="834"/>
      <c r="CQ432" s="1775"/>
      <c r="CR432" s="249"/>
      <c r="CS432" s="1770"/>
      <c r="CT432" s="1771"/>
      <c r="CU432" s="1772"/>
      <c r="CV432" s="1783"/>
      <c r="CW432" s="1784"/>
      <c r="CX432" s="1785"/>
      <c r="CY432" s="1784"/>
      <c r="CZ432" s="1785"/>
      <c r="DA432" s="1783"/>
      <c r="DB432" s="1783"/>
      <c r="DC432" s="1783"/>
      <c r="DD432" s="1783"/>
      <c r="DE432" s="1783"/>
      <c r="DF432" s="1783"/>
      <c r="DG432" s="1783"/>
      <c r="DH432" s="1783"/>
      <c r="DI432" s="1783"/>
      <c r="DJ432" s="1783"/>
      <c r="DK432" s="1783"/>
      <c r="DL432" s="1783"/>
      <c r="DM432" s="1783"/>
      <c r="DN432" s="1783"/>
      <c r="DO432" s="1783"/>
      <c r="DP432" s="1783"/>
      <c r="DQ432" s="1775"/>
      <c r="DR432" s="246"/>
      <c r="DS432" s="423"/>
      <c r="DT432" s="424"/>
      <c r="DU432" s="424"/>
      <c r="DV432" s="425"/>
    </row>
    <row r="433" spans="2:126" ht="18" customHeight="1" thickBot="1" x14ac:dyDescent="0.3">
      <c r="BF433" s="328">
        <v>0.2</v>
      </c>
      <c r="BG433" s="329">
        <v>0.4</v>
      </c>
      <c r="BH433" s="329">
        <v>0.60000000000000009</v>
      </c>
      <c r="BI433" s="329">
        <v>0.8</v>
      </c>
      <c r="BJ433" s="329">
        <v>1</v>
      </c>
    </row>
    <row r="434" spans="2:126" ht="48.75" customHeight="1" x14ac:dyDescent="0.25">
      <c r="B434" s="1295" t="s">
        <v>188</v>
      </c>
      <c r="C434" s="889">
        <v>75</v>
      </c>
      <c r="D434" s="892" t="s">
        <v>959</v>
      </c>
      <c r="E434" s="895" t="s">
        <v>979</v>
      </c>
      <c r="F434" s="898" t="s">
        <v>987</v>
      </c>
      <c r="G434" s="899" t="s">
        <v>1067</v>
      </c>
      <c r="H434" s="930" t="s">
        <v>1990</v>
      </c>
      <c r="I434" s="433" t="s">
        <v>1991</v>
      </c>
      <c r="J434" s="903" t="str">
        <f>IF(G434="","",(CONCATENATE("Posibilidad de afectación ",G434," ",H434," ",I434," ",I435," ",I436," ",I437," ",I438)))</f>
        <v xml:space="preserve">Posibilidad de afectación reputacional por resultados erróneos e inconsistencias en los trabajos de auditoría interna, debido a debilidades en el conocimiento, inexperiencia del personal auditor y adherencia al procedimiento.   </v>
      </c>
      <c r="K434" s="906" t="s">
        <v>802</v>
      </c>
      <c r="L434" s="907" t="s">
        <v>770</v>
      </c>
      <c r="M434" s="228"/>
      <c r="N434" s="910" t="s">
        <v>610</v>
      </c>
      <c r="O434" s="913">
        <f>IF(ISERROR(VLOOKUP($N434,Listas!$E$20:$F$24,2,FALSE)),"",(VLOOKUP($N434,Listas!$E$20:$F$24,2,FALSE)))</f>
        <v>0.8</v>
      </c>
      <c r="P434" s="914" t="str">
        <f>IF(ISERROR(VLOOKUP($O434,Listas!$E$3:$F$7,2,FALSE)),"",(VLOOKUP($O434,Listas!$E$3:$F$7,2,FALSE)))</f>
        <v>ALTA</v>
      </c>
      <c r="Q434" s="915" t="s">
        <v>572</v>
      </c>
      <c r="R434" s="914">
        <f>IF(ISERROR(VLOOKUP($Q434,Listas!$E$28:$F$35,2,FALSE)),"",(VLOOKUP($Q434,Listas!$E$28:$F$35,2,FALSE)))</f>
        <v>0.8</v>
      </c>
      <c r="S434" s="916" t="str">
        <f t="shared" ref="S434" si="2206">IF(O434="","",(CONCATENATE("R.INHERENTE
",(IF(AND($O434=0.2,$R434=0.2),1,(IF(AND($O434=0.2,$R434=0.4),6,(IF(AND($O434=0.2,$R434=0.6),11,(IF(AND($O434=0.2,$R434=0.8),16,(IF(AND($O434=0.2,$R434=1),21,(IF(AND($O434=0.4,$R434=0.2),2,(IF(AND($O434=0.4,$R434=0.4),7,(IF(AND($O434=0.4,$R434=0.6),12,(IF(AND($O434=0.4,$R434=0.8),17,(IF(AND($O434=0.4,$R434=1),22,(IF(AND($O434=0.6,$R434=0.2),3,(IF(AND($O434=0.6,$R434=0.4),8,(IF(AND($O434=0.6,$R434=0.6),13,(IF(AND($O434=0.6,$R434=0.8),18,(IF(AND($O434=0.6,$R434=1),23,(IF(AND($O434=0.8,$R434=0.2),4,(IF(AND($O434=0.8,$R434=0.4),9,(IF(AND($O434=0.8,$R434=0.6),14,(IF(AND($O434=0.8,$R434=0.8),19,(IF(AND($O434=0.8,$R434=1),24,(IF(AND($O434=1,$R434=0.2),5,(IF(AND($O434=1,$R434=0.4),10,(IF(AND($O434=1,$R434=0.6),15,(IF(AND($O434=1,$R434=0.8),20,(IF(AND($O434=1,$R434=1),25,"")))))))))))))))))))))))))))))))))))))))))))))))))))))</f>
        <v>R.INHERENTE
19</v>
      </c>
      <c r="T434" s="228">
        <f>+VLOOKUP($S434,Listas!$D$112:$E$136,2,FALSE)</f>
        <v>19</v>
      </c>
      <c r="U434" s="436" t="s">
        <v>1993</v>
      </c>
      <c r="V434" s="437" t="s">
        <v>702</v>
      </c>
      <c r="W434" s="437"/>
      <c r="X434" s="859">
        <v>25</v>
      </c>
      <c r="Y434" s="860"/>
      <c r="Z434" s="859"/>
      <c r="AA434" s="860"/>
      <c r="AB434" s="859"/>
      <c r="AC434" s="860"/>
      <c r="AD434" s="859"/>
      <c r="AE434" s="860"/>
      <c r="AF434" s="859">
        <v>15</v>
      </c>
      <c r="AG434" s="860"/>
      <c r="AH434" s="348">
        <f t="shared" ref="AH434:AH438" si="2207">X434+Z434+AB434+AD434+AF434</f>
        <v>40</v>
      </c>
      <c r="AI434" s="326">
        <v>0.48</v>
      </c>
      <c r="AJ434" s="327"/>
      <c r="AK434" s="861" t="s">
        <v>189</v>
      </c>
      <c r="AL434" s="862"/>
      <c r="AM434" s="863" t="s">
        <v>563</v>
      </c>
      <c r="AN434" s="864"/>
      <c r="AO434" s="861" t="s">
        <v>189</v>
      </c>
      <c r="AP434" s="862"/>
      <c r="AQ434" s="443" t="s">
        <v>1995</v>
      </c>
      <c r="AR434" s="431" t="s">
        <v>588</v>
      </c>
      <c r="AS434" s="447" t="s">
        <v>1997</v>
      </c>
      <c r="AT434" s="448" t="s">
        <v>1998</v>
      </c>
      <c r="AU434" s="449" t="s">
        <v>1999</v>
      </c>
      <c r="AV434" s="248">
        <f t="shared" ref="AV434" si="2208">+(IF(AND($AW434&gt;0,$AW434&lt;=0.2),0.2,(IF(AND($AW434&gt;0.2,$AW434&lt;=0.4),0.4,(IF(AND($AW434&gt;0.4,$AW434&lt;=0.6),0.6,(IF(AND($AW434&gt;0.6,$AW434&lt;=0.8),0.8,(IF($AW434&gt;0.8,1,""))))))))))</f>
        <v>0.4</v>
      </c>
      <c r="AW434" s="865">
        <f t="shared" ref="AW434" si="2209">+MIN(AI434:AI438)</f>
        <v>0.33600000000000002</v>
      </c>
      <c r="AX434" s="868" t="str">
        <f t="shared" ref="AX434" si="2210">+(IF($AV434=0.2,"MUY BAJA",(IF($AV434=0.4,"BAJA",(IF($AV434=0.6,"MEDIA",(IF($AV434=0.8,"ALTA",(IF($AV434=1,"MUY ALTA",""))))))))))</f>
        <v>BAJA</v>
      </c>
      <c r="AY434" s="871">
        <f t="shared" ref="AY434" si="2211">+MIN(AJ434:AJ438)</f>
        <v>1</v>
      </c>
      <c r="AZ434" s="868" t="str">
        <f t="shared" ref="AZ434" si="2212">+(IF($BC434=0.2,"MUY BAJA",(IF($BC434=0.4,"BAJA",(IF($BC434=0.6,"MEDIA",(IF($BC434=0.8,"ALTA",(IF($BC434=1,"MUY ALTA",""))))))))))</f>
        <v>MUY ALTA</v>
      </c>
      <c r="BA434" s="874" t="str">
        <f t="shared" ref="BA434" si="2213">IF($AV434="","",(CONCATENATE("R.RESIDUAL
",(IF(AND($AV434=0.2,$BC434=0.2),1,(IF(AND($AV434=0.2,$BC434=0.4),6,(IF(AND($AV434=0.2,$BC434=0.6),11,(IF(AND($AV434=0.2,$BC434=0.8),16,(IF(AND($AV434=0.2,$BC434=1),21,(IF(AND($AV434=0.4,$BC434=0.2),2,(IF(AND($AV434=0.4,$BC434=0.4),7,(IF(AND($AV434=0.4,$BC434=0.6),12,(IF(AND($AV434=0.4,$BC434=0.8),17,(IF(AND($AV434=0.4,$BC434=1),22,(IF(AND($AV434=0.6,$BC434=0.2),3,(IF(AND($AV434=0.6,$BC434=0.4),8,(IF(AND($AV434=0.6,$BC434=0.6),13,(IF(AND($AV434=0.6,$BC434=0.8),18,(IF(AND($AV434=0.6,$BC434=1),23,(IF(AND($AV434=0.8,$BC434=0.2),4,(IF(AND($AV434=0.8,$BC434=0.4),9,(IF(AND($AV434=0.8,$BC434=0.6),14,(IF(AND($AV434=0.8,$BC434=0.8),19,(IF(AND($AV434=0.8,$BC434=1),24,(IF(AND($AV434=1,$BC434=0.2),5,(IF(AND($AV434=1,$BC434=0.4),10,(IF(AND($AV434=1,$BC434=0.6),15,(IF(AND($AV434=1,$BC434=0.8),20,(IF(AND($AV434=1,$BC434=1),25,"")))))))))))))))))))))))))))))))))))))))))))))))))))))</f>
        <v>R.RESIDUAL
22</v>
      </c>
      <c r="BB434" s="877" t="s">
        <v>581</v>
      </c>
      <c r="BC434" s="248">
        <f t="shared" ref="BC434" si="2214">+(IF(AND($AY434&gt;0,$AY434&lt;=0.2),0.2,(IF(AND($AY434&gt;0.2,$AY434&lt;=0.4),0.4,(IF(AND($AY434&gt;0.4,$AY434&lt;=0.6),0.6,(IF(AND($AY434&gt;0.6,$AY434&lt;=0.8),0.8,(IF($AY434&gt;0.8,1,""))))))))))</f>
        <v>1</v>
      </c>
      <c r="BD434" s="230">
        <f>+VLOOKUP($BA434,Listas!$F$112:$G$136,2,FALSE)</f>
        <v>22</v>
      </c>
      <c r="BE434" s="317">
        <v>1</v>
      </c>
      <c r="BF434" s="231" t="str">
        <f t="shared" ref="BF434" si="2215">IF(ISERROR(IF(S434="R.INHERENTE
5","R. INHERENTE",(IF(BA434="R.RESIDUAL
5","R. RESIDUAL"," ")))),"",(IF(S434="R.INHERENTE
5","R. INHERENTE",(IF(BA434="R.RESIDUAL
5","R. RESIDUAL"," ")))))</f>
        <v xml:space="preserve"> </v>
      </c>
      <c r="BG434" s="232" t="str">
        <f t="shared" ref="BG434" si="2216">IF(ISERROR(IF(S434="R.INHERENTE
10","R. INHERENTE",(IF(BA434="R.RESIDUAL
10","R. RESIDUAL"," ")))),"",(IF(S434="R.INHERENTE
10","R. INHERENTE",(IF(BA434="R.RESIDUAL
10","R. RESIDUAL"," ")))))</f>
        <v xml:space="preserve"> </v>
      </c>
      <c r="BH434" s="232" t="str">
        <f t="shared" ref="BH434" si="2217">IF(ISERROR(IF(S434="R.INHERENTE
15","R. INHERENTE",(IF(BA434="R.RESIDUAL
15","R. RESIDUAL"," ")))),"",(IF(S434="R.INHERENTE
15","R. INHERENTE",(IF(BA434="R.RESIDUAL
15","R. RESIDUAL"," ")))))</f>
        <v xml:space="preserve"> </v>
      </c>
      <c r="BI434" s="232" t="str">
        <f t="shared" ref="BI434" si="2218">IF(ISERROR(IF(S434="R.INHERENTE
20","R. INHERENTE",(IF(BA434="R.RESIDUAL
20","R. RESIDUAL"," ")))),"",(IF(S434="R.INHERENTE
20","R. INHERENTE",(IF(BA434="R.RESIDUAL
20","R. RESIDUAL"," ")))))</f>
        <v xml:space="preserve"> </v>
      </c>
      <c r="BJ434" s="233" t="str">
        <f t="shared" ref="BJ434" si="2219">IF(ISERROR(IF(S434="R.INHERENTE
25","R. INHERENTE",(IF(BA434="R.RESIDUAL
25","R. RESIDUAL"," ")))),"",(IF(S434="R.INHERENTE
25","R. INHERENTE",(IF(BA434="R.RESIDUAL
25","R. RESIDUAL"," ")))))</f>
        <v xml:space="preserve"> </v>
      </c>
      <c r="BK434" s="234"/>
      <c r="BL434" s="927" t="s">
        <v>43</v>
      </c>
      <c r="BM434" s="850" t="s">
        <v>43</v>
      </c>
      <c r="BN434" s="881" t="s">
        <v>43</v>
      </c>
      <c r="BO434" s="881" t="s">
        <v>43</v>
      </c>
      <c r="BP434" s="884" t="s">
        <v>43</v>
      </c>
      <c r="BQ434" s="844"/>
      <c r="BR434" s="314"/>
      <c r="BS434" s="847" t="s">
        <v>2001</v>
      </c>
      <c r="BT434" s="850" t="s">
        <v>2002</v>
      </c>
      <c r="BU434" s="853" t="s">
        <v>2003</v>
      </c>
      <c r="BV434" s="229"/>
      <c r="BW434" s="1764" t="s">
        <v>2325</v>
      </c>
      <c r="BX434" s="1765" t="s">
        <v>2326</v>
      </c>
      <c r="BY434" s="1766" t="s">
        <v>2327</v>
      </c>
      <c r="BZ434" s="833"/>
      <c r="CA434" s="833" t="s">
        <v>189</v>
      </c>
      <c r="CB434" s="833" t="s">
        <v>189</v>
      </c>
      <c r="CC434" s="833" t="s">
        <v>189</v>
      </c>
      <c r="CD434" s="833"/>
      <c r="CE434" s="833" t="s">
        <v>189</v>
      </c>
      <c r="CF434" s="833" t="s">
        <v>189</v>
      </c>
      <c r="CG434" s="833" t="s">
        <v>189</v>
      </c>
      <c r="CH434" s="833"/>
      <c r="CI434" s="833" t="s">
        <v>39</v>
      </c>
      <c r="CJ434" s="833" t="s">
        <v>39</v>
      </c>
      <c r="CK434" s="833" t="s">
        <v>39</v>
      </c>
      <c r="CL434" s="833"/>
      <c r="CM434" s="833" t="s">
        <v>189</v>
      </c>
      <c r="CN434" s="833" t="s">
        <v>189</v>
      </c>
      <c r="CO434" s="833" t="s">
        <v>189</v>
      </c>
      <c r="CP434" s="833"/>
      <c r="CQ434" s="1773" t="s">
        <v>2328</v>
      </c>
      <c r="CR434" s="249"/>
      <c r="CS434" s="1764" t="s">
        <v>2325</v>
      </c>
      <c r="CT434" s="1765" t="s">
        <v>2326</v>
      </c>
      <c r="CU434" s="1766" t="s">
        <v>2327</v>
      </c>
      <c r="CV434" s="1780"/>
      <c r="CW434" s="1781" t="s">
        <v>39</v>
      </c>
      <c r="CX434" s="1782"/>
      <c r="CY434" s="1781"/>
      <c r="CZ434" s="1782"/>
      <c r="DA434" s="1780" t="s">
        <v>189</v>
      </c>
      <c r="DB434" s="1780" t="s">
        <v>189</v>
      </c>
      <c r="DC434" s="1780" t="s">
        <v>189</v>
      </c>
      <c r="DD434" s="1780"/>
      <c r="DE434" s="1780" t="s">
        <v>189</v>
      </c>
      <c r="DF434" s="1780" t="s">
        <v>189</v>
      </c>
      <c r="DG434" s="1780" t="s">
        <v>189</v>
      </c>
      <c r="DH434" s="1780"/>
      <c r="DI434" s="1780" t="s">
        <v>39</v>
      </c>
      <c r="DJ434" s="1780" t="s">
        <v>39</v>
      </c>
      <c r="DK434" s="1780" t="s">
        <v>39</v>
      </c>
      <c r="DL434" s="1780"/>
      <c r="DM434" s="1780" t="s">
        <v>189</v>
      </c>
      <c r="DN434" s="1780" t="s">
        <v>189</v>
      </c>
      <c r="DO434" s="1780" t="s">
        <v>189</v>
      </c>
      <c r="DP434" s="1780"/>
      <c r="DQ434" s="1773" t="s">
        <v>2334</v>
      </c>
      <c r="DR434" s="246"/>
      <c r="DS434" s="417"/>
      <c r="DT434" s="418"/>
      <c r="DU434" s="418"/>
      <c r="DV434" s="419"/>
    </row>
    <row r="435" spans="2:126" ht="48.75" customHeight="1" x14ac:dyDescent="0.25">
      <c r="B435" s="1296"/>
      <c r="C435" s="890"/>
      <c r="D435" s="893"/>
      <c r="E435" s="896"/>
      <c r="F435" s="896"/>
      <c r="G435" s="896"/>
      <c r="H435" s="896"/>
      <c r="I435" s="434" t="s">
        <v>1992</v>
      </c>
      <c r="J435" s="904"/>
      <c r="K435" s="896"/>
      <c r="L435" s="908"/>
      <c r="M435" s="228"/>
      <c r="N435" s="911"/>
      <c r="O435" s="896"/>
      <c r="P435" s="896"/>
      <c r="Q435" s="896"/>
      <c r="R435" s="896"/>
      <c r="S435" s="908"/>
      <c r="T435" s="228"/>
      <c r="U435" s="438" t="s">
        <v>1994</v>
      </c>
      <c r="V435" s="439" t="s">
        <v>702</v>
      </c>
      <c r="W435" s="439"/>
      <c r="X435" s="825"/>
      <c r="Y435" s="826"/>
      <c r="Z435" s="825">
        <v>15</v>
      </c>
      <c r="AA435" s="826"/>
      <c r="AB435" s="825"/>
      <c r="AC435" s="826"/>
      <c r="AD435" s="825"/>
      <c r="AE435" s="826"/>
      <c r="AF435" s="825">
        <v>15</v>
      </c>
      <c r="AG435" s="826"/>
      <c r="AH435" s="330">
        <f t="shared" si="2207"/>
        <v>30</v>
      </c>
      <c r="AI435" s="322">
        <v>0.33600000000000002</v>
      </c>
      <c r="AJ435" s="323"/>
      <c r="AK435" s="827" t="s">
        <v>189</v>
      </c>
      <c r="AL435" s="828"/>
      <c r="AM435" s="829" t="s">
        <v>563</v>
      </c>
      <c r="AN435" s="830"/>
      <c r="AO435" s="827" t="s">
        <v>189</v>
      </c>
      <c r="AP435" s="828"/>
      <c r="AQ435" s="444" t="s">
        <v>1996</v>
      </c>
      <c r="AR435" s="432" t="s">
        <v>588</v>
      </c>
      <c r="AS435" s="450" t="s">
        <v>2000</v>
      </c>
      <c r="AT435" s="451" t="s">
        <v>1998</v>
      </c>
      <c r="AU435" s="452" t="s">
        <v>1999</v>
      </c>
      <c r="AV435" s="230"/>
      <c r="AW435" s="866"/>
      <c r="AX435" s="869"/>
      <c r="AY435" s="872"/>
      <c r="AZ435" s="869"/>
      <c r="BA435" s="875"/>
      <c r="BB435" s="878"/>
      <c r="BD435" s="235"/>
      <c r="BE435" s="317">
        <v>0.8</v>
      </c>
      <c r="BF435" s="236" t="str">
        <f t="shared" ref="BF435" si="2220">IF(ISERROR(IF(S434="R.INHERENTE
4","R. INHERENTE",(IF(BA434="R.RESIDUAL
4","R. RESIDUAL"," ")))),"",(IF(S434="R.INHERENTE
4","R. INHERENTE",(IF(BA434="R.RESIDUAL
4","R. RESIDUAL"," ")))))</f>
        <v xml:space="preserve"> </v>
      </c>
      <c r="BG435" s="237" t="str">
        <f t="shared" ref="BG435" si="2221">IF(ISERROR(IF(S434="R.INHERENTE
9","R. INHERENTE",(IF(BA434="R.RESIDUAL
9","R. RESIDUAL"," ")))),"",(IF(S434="R.INHERENTE
9","R. INHERENTE",(IF(BA434="R.RESIDUAL
9","R. RESIDUAL"," ")))))</f>
        <v xml:space="preserve"> </v>
      </c>
      <c r="BH435" s="238" t="str">
        <f t="shared" ref="BH435" si="2222">IF(ISERROR(IF(S434="R.INHERENTE
14","R. INHERENTE",(IF(BA434="R.RESIDUAL
14","R. RESIDUAL"," ")))),"",(IF(S434="R.INHERENTE
14","R. INHERENTE",(IF(BA434="R.RESIDUAL
14","R. RESIDUAL"," ")))))</f>
        <v xml:space="preserve"> </v>
      </c>
      <c r="BI435" s="238" t="str">
        <f t="shared" ref="BI435" si="2223">IF(ISERROR(IF(S434="R.INHERENTE
19","R. INHERENTE",(IF(BA434="R.RESIDUAL
19","R. RESIDUAL"," ")))),"",(IF(S434="R.INHERENTE
19","R. INHERENTE",(IF(BA434="R.RESIDUAL
19","R. RESIDUAL"," ")))))</f>
        <v>R. INHERENTE</v>
      </c>
      <c r="BJ435" s="239" t="str">
        <f t="shared" ref="BJ435" si="2224">IF(ISERROR(IF(S434="R.INHERENTE
24","R. INHERENTE",(IF(BA434="R.RESIDUAL
24","R. RESIDUAL"," ")))),"",(IF(S434="R.INHERENTE
24","R. INHERENTE",(IF(BA434="R.RESIDUAL
24","R. RESIDUAL"," ")))))</f>
        <v xml:space="preserve"> </v>
      </c>
      <c r="BK435" s="234"/>
      <c r="BL435" s="928"/>
      <c r="BM435" s="882"/>
      <c r="BN435" s="882"/>
      <c r="BO435" s="882"/>
      <c r="BP435" s="851"/>
      <c r="BQ435" s="845"/>
      <c r="BR435" s="314"/>
      <c r="BS435" s="848"/>
      <c r="BT435" s="851"/>
      <c r="BU435" s="854"/>
      <c r="BV435" s="229"/>
      <c r="BW435" s="1767"/>
      <c r="BX435" s="1768"/>
      <c r="BY435" s="1769"/>
      <c r="BZ435" s="820"/>
      <c r="CA435" s="820"/>
      <c r="CB435" s="820"/>
      <c r="CC435" s="820"/>
      <c r="CD435" s="820"/>
      <c r="CE435" s="820"/>
      <c r="CF435" s="820"/>
      <c r="CG435" s="820"/>
      <c r="CH435" s="820"/>
      <c r="CI435" s="820"/>
      <c r="CJ435" s="820"/>
      <c r="CK435" s="820"/>
      <c r="CL435" s="820"/>
      <c r="CM435" s="820"/>
      <c r="CN435" s="820"/>
      <c r="CO435" s="820"/>
      <c r="CP435" s="820"/>
      <c r="CQ435" s="1774"/>
      <c r="CR435" s="249"/>
      <c r="CS435" s="1767"/>
      <c r="CT435" s="1768"/>
      <c r="CU435" s="1769"/>
      <c r="CV435" s="1010"/>
      <c r="CW435" s="960"/>
      <c r="CX435" s="959"/>
      <c r="CY435" s="960"/>
      <c r="CZ435" s="959"/>
      <c r="DA435" s="1010"/>
      <c r="DB435" s="1010"/>
      <c r="DC435" s="1010"/>
      <c r="DD435" s="1010"/>
      <c r="DE435" s="1010"/>
      <c r="DF435" s="1010"/>
      <c r="DG435" s="1010"/>
      <c r="DH435" s="1010"/>
      <c r="DI435" s="1010"/>
      <c r="DJ435" s="1010"/>
      <c r="DK435" s="1010"/>
      <c r="DL435" s="1010"/>
      <c r="DM435" s="1010"/>
      <c r="DN435" s="1010"/>
      <c r="DO435" s="1010"/>
      <c r="DP435" s="1010"/>
      <c r="DQ435" s="1774"/>
      <c r="DR435" s="246"/>
      <c r="DS435" s="420"/>
      <c r="DT435" s="421"/>
      <c r="DU435" s="421"/>
      <c r="DV435" s="422"/>
    </row>
    <row r="436" spans="2:126" ht="48.75" customHeight="1" x14ac:dyDescent="0.25">
      <c r="B436" s="1296"/>
      <c r="C436" s="890"/>
      <c r="D436" s="893"/>
      <c r="E436" s="896"/>
      <c r="F436" s="896"/>
      <c r="G436" s="896"/>
      <c r="H436" s="896"/>
      <c r="I436" s="434"/>
      <c r="J436" s="904"/>
      <c r="K436" s="896"/>
      <c r="L436" s="908"/>
      <c r="M436" s="228"/>
      <c r="N436" s="911"/>
      <c r="O436" s="896"/>
      <c r="P436" s="896"/>
      <c r="Q436" s="896"/>
      <c r="R436" s="896"/>
      <c r="S436" s="908"/>
      <c r="T436" s="228"/>
      <c r="U436" s="438"/>
      <c r="V436" s="439"/>
      <c r="W436" s="439"/>
      <c r="X436" s="825"/>
      <c r="Y436" s="826"/>
      <c r="Z436" s="825"/>
      <c r="AA436" s="826"/>
      <c r="AB436" s="825"/>
      <c r="AC436" s="826"/>
      <c r="AD436" s="825"/>
      <c r="AE436" s="826"/>
      <c r="AF436" s="825"/>
      <c r="AG436" s="826"/>
      <c r="AH436" s="330">
        <f t="shared" si="2207"/>
        <v>0</v>
      </c>
      <c r="AI436" s="322"/>
      <c r="AJ436" s="323">
        <v>1</v>
      </c>
      <c r="AK436" s="827"/>
      <c r="AL436" s="828"/>
      <c r="AM436" s="829"/>
      <c r="AN436" s="830"/>
      <c r="AO436" s="827"/>
      <c r="AP436" s="828"/>
      <c r="AQ436" s="444"/>
      <c r="AR436" s="432"/>
      <c r="AS436" s="450"/>
      <c r="AT436" s="451"/>
      <c r="AU436" s="452"/>
      <c r="AV436" s="230"/>
      <c r="AW436" s="866"/>
      <c r="AX436" s="869"/>
      <c r="AY436" s="872"/>
      <c r="AZ436" s="869"/>
      <c r="BA436" s="875"/>
      <c r="BB436" s="878"/>
      <c r="BD436" s="235"/>
      <c r="BE436" s="317">
        <v>0.60000000000000009</v>
      </c>
      <c r="BF436" s="236" t="str">
        <f t="shared" ref="BF436" si="2225">IF(ISERROR(IF(S434="R.INHERENTE
3","R. INHERENTE",(IF(BA434="R.RESIDUAL
3","R. RESIDUAL"," ")))),"",(IF(S434="R.INHERENTE
3","R. INHERENTE",(IF(BA434="R.RESIDUAL
3","R. RESIDUAL"," ")))))</f>
        <v xml:space="preserve"> </v>
      </c>
      <c r="BG436" s="237" t="str">
        <f t="shared" ref="BG436" si="2226">IF(ISERROR(IF(S434="R.INHERENTE
8","R. INHERENTE",(IF(BA434="R.RESIDUAL
8","R. RESIDUAL"," ")))),"",(IF(S434="R.INHERENTE
8","R. INHERENTE",(IF(BA434="R.RESIDUAL
8","R. RESIDUAL"," ")))))</f>
        <v xml:space="preserve"> </v>
      </c>
      <c r="BH436" s="237" t="str">
        <f t="shared" ref="BH436" si="2227">IF(ISERROR(IF(S434="R.INHERENTE
13","R. INHERENTE",(IF(BA434="R.RESIDUAL
13","R. RESIDUAL"," ")))),"",(IF(S434="R.INHERENTE
13","R. INHERENTE",(IF(BA434="R.RESIDUAL
13","R. RESIDUAL"," ")))))</f>
        <v xml:space="preserve"> </v>
      </c>
      <c r="BI436" s="238" t="str">
        <f t="shared" ref="BI436" si="2228">IF(ISERROR(IF(S434="R.INHERENTE
18","R. INHERENTE",(IF(BA434="R.RESIDUAL
18","R. RESIDUAL"," ")))),"",(IF(S434="R.INHERENTE
18","R. INHERENTE",(IF(BA434="R.RESIDUAL
18","R. RESIDUAL"," ")))))</f>
        <v xml:space="preserve"> </v>
      </c>
      <c r="BJ436" s="239" t="str">
        <f t="shared" ref="BJ436" si="2229">IF(ISERROR(IF(S434="R.INHERENTE
23","R. INHERENTE",(IF(BA434="R.RESIDUAL
23","R. RESIDUAL"," ")))),"",(IF(S434="R.INHERENTE
23","R. INHERENTE",(IF(BA434="R.RESIDUAL
23","R. RESIDUAL"," ")))))</f>
        <v xml:space="preserve"> </v>
      </c>
      <c r="BK436" s="234"/>
      <c r="BL436" s="928"/>
      <c r="BM436" s="882"/>
      <c r="BN436" s="882"/>
      <c r="BO436" s="882"/>
      <c r="BP436" s="851"/>
      <c r="BQ436" s="845"/>
      <c r="BR436" s="314"/>
      <c r="BS436" s="848"/>
      <c r="BT436" s="851"/>
      <c r="BU436" s="854"/>
      <c r="BV436" s="229"/>
      <c r="BW436" s="1767"/>
      <c r="BX436" s="1768"/>
      <c r="BY436" s="1769"/>
      <c r="BZ436" s="820"/>
      <c r="CA436" s="820"/>
      <c r="CB436" s="820"/>
      <c r="CC436" s="820"/>
      <c r="CD436" s="820"/>
      <c r="CE436" s="820"/>
      <c r="CF436" s="820"/>
      <c r="CG436" s="820"/>
      <c r="CH436" s="820"/>
      <c r="CI436" s="820"/>
      <c r="CJ436" s="820"/>
      <c r="CK436" s="820"/>
      <c r="CL436" s="820"/>
      <c r="CM436" s="820"/>
      <c r="CN436" s="820"/>
      <c r="CO436" s="820"/>
      <c r="CP436" s="820"/>
      <c r="CQ436" s="1774"/>
      <c r="CR436" s="249"/>
      <c r="CS436" s="1767"/>
      <c r="CT436" s="1768"/>
      <c r="CU436" s="1769"/>
      <c r="CV436" s="1010"/>
      <c r="CW436" s="960"/>
      <c r="CX436" s="959"/>
      <c r="CY436" s="960"/>
      <c r="CZ436" s="959"/>
      <c r="DA436" s="1010"/>
      <c r="DB436" s="1010"/>
      <c r="DC436" s="1010"/>
      <c r="DD436" s="1010"/>
      <c r="DE436" s="1010"/>
      <c r="DF436" s="1010"/>
      <c r="DG436" s="1010"/>
      <c r="DH436" s="1010"/>
      <c r="DI436" s="1010"/>
      <c r="DJ436" s="1010"/>
      <c r="DK436" s="1010"/>
      <c r="DL436" s="1010"/>
      <c r="DM436" s="1010"/>
      <c r="DN436" s="1010"/>
      <c r="DO436" s="1010"/>
      <c r="DP436" s="1010"/>
      <c r="DQ436" s="1774"/>
      <c r="DR436" s="246"/>
      <c r="DS436" s="420"/>
      <c r="DT436" s="421"/>
      <c r="DU436" s="421"/>
      <c r="DV436" s="422"/>
    </row>
    <row r="437" spans="2:126" ht="48.75" customHeight="1" x14ac:dyDescent="0.25">
      <c r="B437" s="1296"/>
      <c r="C437" s="890"/>
      <c r="D437" s="893"/>
      <c r="E437" s="896"/>
      <c r="F437" s="896"/>
      <c r="G437" s="896"/>
      <c r="H437" s="896"/>
      <c r="I437" s="434"/>
      <c r="J437" s="904"/>
      <c r="K437" s="896"/>
      <c r="L437" s="908"/>
      <c r="M437" s="228"/>
      <c r="N437" s="911"/>
      <c r="O437" s="896"/>
      <c r="P437" s="896"/>
      <c r="Q437" s="896"/>
      <c r="R437" s="896"/>
      <c r="S437" s="908"/>
      <c r="T437" s="228"/>
      <c r="U437" s="440"/>
      <c r="V437" s="439"/>
      <c r="W437" s="439"/>
      <c r="X437" s="825"/>
      <c r="Y437" s="826"/>
      <c r="Z437" s="825"/>
      <c r="AA437" s="826"/>
      <c r="AB437" s="825"/>
      <c r="AC437" s="826"/>
      <c r="AD437" s="825"/>
      <c r="AE437" s="826"/>
      <c r="AF437" s="825"/>
      <c r="AG437" s="826"/>
      <c r="AH437" s="330">
        <f t="shared" si="2207"/>
        <v>0</v>
      </c>
      <c r="AI437" s="322"/>
      <c r="AJ437" s="323"/>
      <c r="AK437" s="827"/>
      <c r="AL437" s="828"/>
      <c r="AM437" s="829"/>
      <c r="AN437" s="830"/>
      <c r="AO437" s="827"/>
      <c r="AP437" s="828"/>
      <c r="AQ437" s="444"/>
      <c r="AR437" s="432"/>
      <c r="AS437" s="450"/>
      <c r="AT437" s="451"/>
      <c r="AU437" s="452"/>
      <c r="AV437" s="230"/>
      <c r="AW437" s="866"/>
      <c r="AX437" s="869"/>
      <c r="AY437" s="872"/>
      <c r="AZ437" s="869"/>
      <c r="BA437" s="875"/>
      <c r="BB437" s="878"/>
      <c r="BD437" s="235"/>
      <c r="BE437" s="317">
        <v>0.4</v>
      </c>
      <c r="BF437" s="240" t="str">
        <f t="shared" ref="BF437" si="2230">IF(ISERROR(IF(S434="R.INHERENTE
2","R. INHERENTE",(IF(BA434="R.RESIDUAL
2","R. RESIDUAL"," ")))),"",(IF(S434="R.INHERENTE
2","R. INHERENTE",(IF(BA434="R.RESIDUAL
2","R. RESIDUAL"," ")))))</f>
        <v xml:space="preserve"> </v>
      </c>
      <c r="BG437" s="237" t="str">
        <f t="shared" ref="BG437" si="2231">IF(ISERROR(IF(S434="R.INHERENTE
7","R. INHERENTE",(IF(BA434="R.RESIDUAL
7","R. RESIDUAL"," ")))),"",(IF(S434="R.INHERENTE
7","R. INHERENTE",(IF(BA434="R.RESIDUAL
7","R. RESIDUAL"," ")))))</f>
        <v xml:space="preserve"> </v>
      </c>
      <c r="BH437" s="237" t="str">
        <f t="shared" ref="BH437" si="2232">IF(ISERROR(IF(S434="R.INHERENTE
12","R. INHERENTE",(IF(BA434="R.RESIDUAL
12","R. RESIDUAL"," ")))),"",(IF(S434="R.INHERENTE
12","R. INHERENTE",(IF(BA434="R.RESIDUAL
12","R. RESIDUAL"," ")))))</f>
        <v xml:space="preserve"> </v>
      </c>
      <c r="BI437" s="238" t="str">
        <f t="shared" ref="BI437" si="2233">IF(ISERROR(IF(S434="R.INHERENTE
17","R. INHERENTE",(IF(BA434="R.RESIDUAL
17","R. RESIDUAL"," ")))),"",(IF(S434="R.INHERENTE
17","R. INHERENTE",(IF(BA434="R.RESIDUAL
17","R. RESIDUAL"," ")))))</f>
        <v xml:space="preserve"> </v>
      </c>
      <c r="BJ437" s="239" t="str">
        <f t="shared" ref="BJ437" si="2234">IF(ISERROR(IF(S434="R.INHERENTE
22","R. INHERENTE",(IF(BA434="R.RESIDUAL
22","R. RESIDUAL"," ")))),"",(IF(S434="R.INHERENTE
22","R. INHERENTE",(IF(BA434="R.RESIDUAL
22","R. RESIDUAL"," ")))))</f>
        <v>R. RESIDUAL</v>
      </c>
      <c r="BK437" s="234"/>
      <c r="BL437" s="928"/>
      <c r="BM437" s="882"/>
      <c r="BN437" s="882"/>
      <c r="BO437" s="882"/>
      <c r="BP437" s="851"/>
      <c r="BQ437" s="845"/>
      <c r="BR437" s="314"/>
      <c r="BS437" s="848"/>
      <c r="BT437" s="851"/>
      <c r="BU437" s="854"/>
      <c r="BV437" s="229"/>
      <c r="BW437" s="1767"/>
      <c r="BX437" s="1768"/>
      <c r="BY437" s="1769"/>
      <c r="BZ437" s="820"/>
      <c r="CA437" s="820"/>
      <c r="CB437" s="820"/>
      <c r="CC437" s="820"/>
      <c r="CD437" s="820"/>
      <c r="CE437" s="820"/>
      <c r="CF437" s="820"/>
      <c r="CG437" s="820"/>
      <c r="CH437" s="820"/>
      <c r="CI437" s="820"/>
      <c r="CJ437" s="820"/>
      <c r="CK437" s="820"/>
      <c r="CL437" s="820"/>
      <c r="CM437" s="820"/>
      <c r="CN437" s="820"/>
      <c r="CO437" s="820"/>
      <c r="CP437" s="820"/>
      <c r="CQ437" s="1774"/>
      <c r="CR437" s="249"/>
      <c r="CS437" s="1767"/>
      <c r="CT437" s="1768"/>
      <c r="CU437" s="1769"/>
      <c r="CV437" s="1010"/>
      <c r="CW437" s="960"/>
      <c r="CX437" s="959"/>
      <c r="CY437" s="960"/>
      <c r="CZ437" s="959"/>
      <c r="DA437" s="1010"/>
      <c r="DB437" s="1010"/>
      <c r="DC437" s="1010"/>
      <c r="DD437" s="1010"/>
      <c r="DE437" s="1010"/>
      <c r="DF437" s="1010"/>
      <c r="DG437" s="1010"/>
      <c r="DH437" s="1010"/>
      <c r="DI437" s="1010"/>
      <c r="DJ437" s="1010"/>
      <c r="DK437" s="1010"/>
      <c r="DL437" s="1010"/>
      <c r="DM437" s="1010"/>
      <c r="DN437" s="1010"/>
      <c r="DO437" s="1010"/>
      <c r="DP437" s="1010"/>
      <c r="DQ437" s="1774"/>
      <c r="DR437" s="246"/>
      <c r="DS437" s="420"/>
      <c r="DT437" s="421"/>
      <c r="DU437" s="421"/>
      <c r="DV437" s="422"/>
    </row>
    <row r="438" spans="2:126" ht="48.75" customHeight="1" thickBot="1" x14ac:dyDescent="0.3">
      <c r="B438" s="1297"/>
      <c r="C438" s="891"/>
      <c r="D438" s="894"/>
      <c r="E438" s="897"/>
      <c r="F438" s="897"/>
      <c r="G438" s="897"/>
      <c r="H438" s="897"/>
      <c r="I438" s="435"/>
      <c r="J438" s="905"/>
      <c r="K438" s="897"/>
      <c r="L438" s="909"/>
      <c r="M438" s="228"/>
      <c r="N438" s="912"/>
      <c r="O438" s="897"/>
      <c r="P438" s="897"/>
      <c r="Q438" s="897"/>
      <c r="R438" s="897"/>
      <c r="S438" s="909"/>
      <c r="T438" s="228"/>
      <c r="U438" s="441"/>
      <c r="V438" s="442"/>
      <c r="W438" s="442"/>
      <c r="X438" s="831"/>
      <c r="Y438" s="832"/>
      <c r="Z438" s="831"/>
      <c r="AA438" s="832"/>
      <c r="AB438" s="831"/>
      <c r="AC438" s="832"/>
      <c r="AD438" s="831"/>
      <c r="AE438" s="832"/>
      <c r="AF438" s="831"/>
      <c r="AG438" s="832"/>
      <c r="AH438" s="331">
        <f t="shared" si="2207"/>
        <v>0</v>
      </c>
      <c r="AI438" s="324"/>
      <c r="AJ438" s="325"/>
      <c r="AK438" s="885"/>
      <c r="AL438" s="886"/>
      <c r="AM438" s="887"/>
      <c r="AN438" s="888"/>
      <c r="AO438" s="885"/>
      <c r="AP438" s="886"/>
      <c r="AQ438" s="445"/>
      <c r="AR438" s="474"/>
      <c r="AS438" s="453"/>
      <c r="AT438" s="454"/>
      <c r="AU438" s="455"/>
      <c r="AV438" s="230"/>
      <c r="AW438" s="867"/>
      <c r="AX438" s="870"/>
      <c r="AY438" s="873"/>
      <c r="AZ438" s="870"/>
      <c r="BA438" s="876"/>
      <c r="BB438" s="879"/>
      <c r="BD438" s="235"/>
      <c r="BE438" s="318">
        <v>0.2</v>
      </c>
      <c r="BF438" s="241" t="str">
        <f t="shared" ref="BF438" si="2235">IF(ISERROR(IF(S434="R.INHERENTE
1","R. INHERENTE",(IF(BA434="R.RESIDUAL
1","R. RESIDUAL"," ")))),"",(IF(S434="R.INHERENTE
1","R. INHERENTE",(IF(BA434="R.RESIDUAL
1","R. RESIDUAL"," ")))))</f>
        <v xml:space="preserve"> </v>
      </c>
      <c r="BG438" s="242" t="str">
        <f t="shared" ref="BG438" si="2236">IF(ISERROR(IF(S434="R.INHERENTE
6","R. INHERENTE",(IF(BA434="R.RESIDUAL
6","R. RESIDUAL"," ")))),"",(IF(S434="R.INHERENTE
6","R. INHERENTE",(IF(BA434="R.RESIDUAL
6","R. RESIDUAL"," ")))))</f>
        <v xml:space="preserve"> </v>
      </c>
      <c r="BH438" s="243" t="str">
        <f t="shared" ref="BH438" si="2237">IF(ISERROR(IF(S434="R.INHERENTE
11","R. INHERENTE",(IF(BA434="R.RESIDUAL
11","R. RESIDUAL"," ")))),"",(IF(S434="R.INHERENTE
11","R. INHERENTE",(IF(BA434="R.RESIDUAL
11","R. RESIDUAL"," ")))))</f>
        <v xml:space="preserve"> </v>
      </c>
      <c r="BI438" s="244" t="str">
        <f t="shared" ref="BI438" si="2238">IF(ISERROR(IF(S434="R.INHERENTE
16","R. INHERENTE",(IF(BA434="R.RESIDUAL
16","R. RESIDUAL"," ")))),"",(IF(S434="R.INHERENTE
16","R. INHERENTE",(IF(BA434="R.RESIDUAL
16","R. RESIDUAL"," ")))))</f>
        <v xml:space="preserve"> </v>
      </c>
      <c r="BJ438" s="245" t="str">
        <f t="shared" ref="BJ438" si="2239">IF(ISERROR(IF(S434="R.INHERENTE
21","R. INHERENTE",(IF(BA434="R.RESIDUAL
21","R. RESIDUAL"," ")))),"",(IF(S434="R.INHERENTE
21","R. INHERENTE",(IF(BA434="R.RESIDUAL
21","R. RESIDUAL"," ")))))</f>
        <v xml:space="preserve"> </v>
      </c>
      <c r="BK438" s="234"/>
      <c r="BL438" s="929"/>
      <c r="BM438" s="883"/>
      <c r="BN438" s="883"/>
      <c r="BO438" s="883"/>
      <c r="BP438" s="852"/>
      <c r="BQ438" s="846"/>
      <c r="BR438" s="314"/>
      <c r="BS438" s="849"/>
      <c r="BT438" s="852"/>
      <c r="BU438" s="855"/>
      <c r="BV438" s="229"/>
      <c r="BW438" s="1770"/>
      <c r="BX438" s="1771"/>
      <c r="BY438" s="1772"/>
      <c r="BZ438" s="834"/>
      <c r="CA438" s="834"/>
      <c r="CB438" s="834"/>
      <c r="CC438" s="834"/>
      <c r="CD438" s="834"/>
      <c r="CE438" s="834"/>
      <c r="CF438" s="834"/>
      <c r="CG438" s="834"/>
      <c r="CH438" s="834"/>
      <c r="CI438" s="834"/>
      <c r="CJ438" s="834"/>
      <c r="CK438" s="834"/>
      <c r="CL438" s="834"/>
      <c r="CM438" s="834"/>
      <c r="CN438" s="834"/>
      <c r="CO438" s="834"/>
      <c r="CP438" s="834"/>
      <c r="CQ438" s="1775"/>
      <c r="CR438" s="249"/>
      <c r="CS438" s="1770"/>
      <c r="CT438" s="1771"/>
      <c r="CU438" s="1772"/>
      <c r="CV438" s="1783"/>
      <c r="CW438" s="1784"/>
      <c r="CX438" s="1785"/>
      <c r="CY438" s="1784"/>
      <c r="CZ438" s="1785"/>
      <c r="DA438" s="1783"/>
      <c r="DB438" s="1783"/>
      <c r="DC438" s="1783"/>
      <c r="DD438" s="1783"/>
      <c r="DE438" s="1783"/>
      <c r="DF438" s="1783"/>
      <c r="DG438" s="1783"/>
      <c r="DH438" s="1783"/>
      <c r="DI438" s="1783"/>
      <c r="DJ438" s="1783"/>
      <c r="DK438" s="1783"/>
      <c r="DL438" s="1783"/>
      <c r="DM438" s="1783"/>
      <c r="DN438" s="1783"/>
      <c r="DO438" s="1783"/>
      <c r="DP438" s="1783"/>
      <c r="DQ438" s="1775"/>
      <c r="DR438" s="246"/>
      <c r="DS438" s="423"/>
      <c r="DT438" s="424"/>
      <c r="DU438" s="424"/>
      <c r="DV438" s="425"/>
    </row>
  </sheetData>
  <sheetProtection algorithmName="SHA-512" hashValue="JKYPiMh3MygsmIoq0BSRoZVvXfg3GkJzSgrifM0xJynUWQ8/LhvY3Vsgn5RluFX75ymJ0WpF2RGuFzrZlNHvhg==" saltValue="6DDKWTqpvX2aRDNSrFp49Q==" spinCount="100000" sheet="1" objects="1" scenarios="1" selectLockedCells="1" selectUnlockedCells="1"/>
  <protectedRanges>
    <protectedRange password="CC55" sqref="AQ17:AV17 BM15:BV16 AP2:DR10 BF15:BK16 AP499:DR1048576 BL14 AP12:AP18 AW12:AZ18 AQ12:AV15 BL12 BA12:BK13 BM12:DR13" name="Rango1"/>
    <protectedRange password="CC55" sqref="CU11:DU11 AX11:AY11 AS11:AV11 BU11:BV11 BX11:BY11" name="Rango1_1"/>
  </protectedRanges>
  <dataConsolidate/>
  <mergeCells count="8174">
    <mergeCell ref="DE404:DE408"/>
    <mergeCell ref="DF404:DF408"/>
    <mergeCell ref="DG404:DG408"/>
    <mergeCell ref="DH404:DH408"/>
    <mergeCell ref="DE410:DE414"/>
    <mergeCell ref="DF410:DF414"/>
    <mergeCell ref="DG410:DG414"/>
    <mergeCell ref="DH410:DH414"/>
    <mergeCell ref="DE416:DE420"/>
    <mergeCell ref="DF416:DF420"/>
    <mergeCell ref="DG416:DG420"/>
    <mergeCell ref="DH416:DH420"/>
    <mergeCell ref="DE422:DE426"/>
    <mergeCell ref="DF422:DF426"/>
    <mergeCell ref="DG422:DG426"/>
    <mergeCell ref="DH422:DH426"/>
    <mergeCell ref="DE428:DE432"/>
    <mergeCell ref="DF428:DF432"/>
    <mergeCell ref="DG428:DG432"/>
    <mergeCell ref="DH428:DH432"/>
    <mergeCell ref="DE374:DE378"/>
    <mergeCell ref="DF374:DF378"/>
    <mergeCell ref="DG374:DG378"/>
    <mergeCell ref="DH374:DH378"/>
    <mergeCell ref="DE380:DE384"/>
    <mergeCell ref="DF380:DF384"/>
    <mergeCell ref="DG380:DG384"/>
    <mergeCell ref="DH380:DH384"/>
    <mergeCell ref="DE386:DE390"/>
    <mergeCell ref="DF386:DF390"/>
    <mergeCell ref="DG386:DG390"/>
    <mergeCell ref="DH386:DH390"/>
    <mergeCell ref="DE392:DE396"/>
    <mergeCell ref="DF392:DF396"/>
    <mergeCell ref="DG392:DG396"/>
    <mergeCell ref="DH392:DH396"/>
    <mergeCell ref="DE398:DE402"/>
    <mergeCell ref="DF398:DF402"/>
    <mergeCell ref="DG398:DG402"/>
    <mergeCell ref="DH398:DH402"/>
    <mergeCell ref="DE68:DE72"/>
    <mergeCell ref="DF68:DF72"/>
    <mergeCell ref="DG68:DG72"/>
    <mergeCell ref="DH68:DH72"/>
    <mergeCell ref="DE74:DE78"/>
    <mergeCell ref="DF74:DF78"/>
    <mergeCell ref="DG74:DG78"/>
    <mergeCell ref="DH74:DH78"/>
    <mergeCell ref="DE80:DE84"/>
    <mergeCell ref="DF80:DF84"/>
    <mergeCell ref="DG80:DG84"/>
    <mergeCell ref="DH80:DH84"/>
    <mergeCell ref="DE86:DE90"/>
    <mergeCell ref="DF86:DF90"/>
    <mergeCell ref="DG86:DG90"/>
    <mergeCell ref="DH86:DH90"/>
    <mergeCell ref="DE92:DE96"/>
    <mergeCell ref="DF92:DF96"/>
    <mergeCell ref="DG92:DG96"/>
    <mergeCell ref="DH92:DH96"/>
    <mergeCell ref="DH26:DH30"/>
    <mergeCell ref="DE44:DE48"/>
    <mergeCell ref="DF44:DF48"/>
    <mergeCell ref="DG44:DG48"/>
    <mergeCell ref="DH44:DH48"/>
    <mergeCell ref="DE50:DE54"/>
    <mergeCell ref="DF50:DF54"/>
    <mergeCell ref="DG50:DG54"/>
    <mergeCell ref="DH50:DH54"/>
    <mergeCell ref="DE56:DE60"/>
    <mergeCell ref="DF56:DF60"/>
    <mergeCell ref="DG56:DG60"/>
    <mergeCell ref="DH56:DH60"/>
    <mergeCell ref="DE62:DE66"/>
    <mergeCell ref="DF62:DF66"/>
    <mergeCell ref="DG62:DG66"/>
    <mergeCell ref="DH62:DH66"/>
    <mergeCell ref="CE74:CE78"/>
    <mergeCell ref="CF74:CF78"/>
    <mergeCell ref="CG74:CG78"/>
    <mergeCell ref="CH74:CH78"/>
    <mergeCell ref="CE80:CE84"/>
    <mergeCell ref="CF80:CF84"/>
    <mergeCell ref="CG80:CG84"/>
    <mergeCell ref="CH80:CH84"/>
    <mergeCell ref="CE86:CE90"/>
    <mergeCell ref="CF86:CF90"/>
    <mergeCell ref="CG86:CG90"/>
    <mergeCell ref="CH86:CH90"/>
    <mergeCell ref="CE92:CE96"/>
    <mergeCell ref="CF92:CF96"/>
    <mergeCell ref="CG92:CG96"/>
    <mergeCell ref="CH92:CH96"/>
    <mergeCell ref="CE98:CE102"/>
    <mergeCell ref="CF98:CF102"/>
    <mergeCell ref="CG98:CG102"/>
    <mergeCell ref="CH98:CH102"/>
    <mergeCell ref="CE44:CE48"/>
    <mergeCell ref="CF44:CF48"/>
    <mergeCell ref="CG44:CG48"/>
    <mergeCell ref="CH44:CH48"/>
    <mergeCell ref="CE50:CE54"/>
    <mergeCell ref="CF50:CF54"/>
    <mergeCell ref="CG50:CG54"/>
    <mergeCell ref="CH50:CH54"/>
    <mergeCell ref="CE56:CE60"/>
    <mergeCell ref="CF56:CF60"/>
    <mergeCell ref="CG56:CG60"/>
    <mergeCell ref="CH56:CH60"/>
    <mergeCell ref="CE62:CE66"/>
    <mergeCell ref="CF62:CF66"/>
    <mergeCell ref="CG62:CG66"/>
    <mergeCell ref="CH62:CH66"/>
    <mergeCell ref="CE68:CE72"/>
    <mergeCell ref="CF68:CF72"/>
    <mergeCell ref="CG68:CG72"/>
    <mergeCell ref="CH68:CH72"/>
    <mergeCell ref="B8:K8"/>
    <mergeCell ref="B9:K9"/>
    <mergeCell ref="B11:S11"/>
    <mergeCell ref="B12:L12"/>
    <mergeCell ref="B13:L13"/>
    <mergeCell ref="M12:M13"/>
    <mergeCell ref="CE26:CE30"/>
    <mergeCell ref="CF26:CF30"/>
    <mergeCell ref="CG26:CG30"/>
    <mergeCell ref="CH26:CH30"/>
    <mergeCell ref="CE32:CE36"/>
    <mergeCell ref="CF32:CF36"/>
    <mergeCell ref="CG32:CG36"/>
    <mergeCell ref="CH32:CH36"/>
    <mergeCell ref="CE38:CE42"/>
    <mergeCell ref="CF38:CF42"/>
    <mergeCell ref="CG38:CG42"/>
    <mergeCell ref="CH38:CH42"/>
    <mergeCell ref="DK56:DK60"/>
    <mergeCell ref="DL56:DL60"/>
    <mergeCell ref="DM56:DM60"/>
    <mergeCell ref="DN56:DN60"/>
    <mergeCell ref="DO56:DO60"/>
    <mergeCell ref="DP56:DP60"/>
    <mergeCell ref="DQ56:DQ60"/>
    <mergeCell ref="X57:Y57"/>
    <mergeCell ref="Z57:AA57"/>
    <mergeCell ref="AB57:AC57"/>
    <mergeCell ref="AD57:AE57"/>
    <mergeCell ref="AF57:AG57"/>
    <mergeCell ref="AK57:AL57"/>
    <mergeCell ref="AM57:AN57"/>
    <mergeCell ref="AO57:AP57"/>
    <mergeCell ref="X58:Y58"/>
    <mergeCell ref="Z58:AA58"/>
    <mergeCell ref="AB58:AC58"/>
    <mergeCell ref="AD58:AE58"/>
    <mergeCell ref="AF58:AG58"/>
    <mergeCell ref="AK58:AL58"/>
    <mergeCell ref="AM58:AN58"/>
    <mergeCell ref="AO58:AP58"/>
    <mergeCell ref="X59:Y59"/>
    <mergeCell ref="Z59:AA59"/>
    <mergeCell ref="AB59:AC59"/>
    <mergeCell ref="AD59:AE59"/>
    <mergeCell ref="AF59:AG59"/>
    <mergeCell ref="AK59:AL59"/>
    <mergeCell ref="AM59:AN59"/>
    <mergeCell ref="AO59:AP59"/>
    <mergeCell ref="X60:Y60"/>
    <mergeCell ref="CM56:CM60"/>
    <mergeCell ref="CN56:CN60"/>
    <mergeCell ref="CO56:CO60"/>
    <mergeCell ref="CP56:CP60"/>
    <mergeCell ref="CQ56:CQ60"/>
    <mergeCell ref="CS56:CS60"/>
    <mergeCell ref="CT56:CT60"/>
    <mergeCell ref="CU56:CU60"/>
    <mergeCell ref="CV56:CV60"/>
    <mergeCell ref="CW56:CX60"/>
    <mergeCell ref="CY56:CZ60"/>
    <mergeCell ref="DA56:DA60"/>
    <mergeCell ref="DB56:DB60"/>
    <mergeCell ref="DC56:DC60"/>
    <mergeCell ref="DD56:DD60"/>
    <mergeCell ref="DI56:DI60"/>
    <mergeCell ref="DJ56:DJ60"/>
    <mergeCell ref="BP56:BP60"/>
    <mergeCell ref="BQ56:BQ60"/>
    <mergeCell ref="BS56:BS60"/>
    <mergeCell ref="BT56:BT60"/>
    <mergeCell ref="BU56:BU60"/>
    <mergeCell ref="BW56:BW60"/>
    <mergeCell ref="BX56:BX60"/>
    <mergeCell ref="BY56:BY60"/>
    <mergeCell ref="BZ56:BZ60"/>
    <mergeCell ref="CA56:CA60"/>
    <mergeCell ref="CB56:CB60"/>
    <mergeCell ref="CC56:CC60"/>
    <mergeCell ref="CD56:CD60"/>
    <mergeCell ref="CI56:CI60"/>
    <mergeCell ref="CJ56:CJ60"/>
    <mergeCell ref="CK56:CK60"/>
    <mergeCell ref="CL56:CL60"/>
    <mergeCell ref="Z56:AA56"/>
    <mergeCell ref="AB56:AC56"/>
    <mergeCell ref="AD56:AE56"/>
    <mergeCell ref="AF56:AG56"/>
    <mergeCell ref="AK56:AL56"/>
    <mergeCell ref="AM56:AN56"/>
    <mergeCell ref="AO56:AP56"/>
    <mergeCell ref="AW56:AW60"/>
    <mergeCell ref="AX56:AX60"/>
    <mergeCell ref="AY56:AY60"/>
    <mergeCell ref="AZ56:AZ60"/>
    <mergeCell ref="BA56:BA60"/>
    <mergeCell ref="BB56:BB60"/>
    <mergeCell ref="BL56:BL60"/>
    <mergeCell ref="BM56:BM60"/>
    <mergeCell ref="BN56:BN60"/>
    <mergeCell ref="BO56:BO60"/>
    <mergeCell ref="Z60:AA60"/>
    <mergeCell ref="AB60:AC60"/>
    <mergeCell ref="AD60:AE60"/>
    <mergeCell ref="AF60:AG60"/>
    <mergeCell ref="AK60:AL60"/>
    <mergeCell ref="AM60:AN60"/>
    <mergeCell ref="AO60:AP60"/>
    <mergeCell ref="B56:B60"/>
    <mergeCell ref="C56:C60"/>
    <mergeCell ref="D56:D60"/>
    <mergeCell ref="E56:E60"/>
    <mergeCell ref="F56:F60"/>
    <mergeCell ref="G56:G60"/>
    <mergeCell ref="H56:H60"/>
    <mergeCell ref="J56:J60"/>
    <mergeCell ref="K56:K60"/>
    <mergeCell ref="L56:L60"/>
    <mergeCell ref="N56:N60"/>
    <mergeCell ref="O56:O60"/>
    <mergeCell ref="P56:P60"/>
    <mergeCell ref="Q56:Q60"/>
    <mergeCell ref="R56:R60"/>
    <mergeCell ref="S56:S60"/>
    <mergeCell ref="X56:Y56"/>
    <mergeCell ref="DK50:DK54"/>
    <mergeCell ref="DL50:DL54"/>
    <mergeCell ref="DM50:DM54"/>
    <mergeCell ref="DN50:DN54"/>
    <mergeCell ref="DO50:DO54"/>
    <mergeCell ref="DP50:DP54"/>
    <mergeCell ref="DQ50:DQ54"/>
    <mergeCell ref="X51:Y51"/>
    <mergeCell ref="Z51:AA51"/>
    <mergeCell ref="AB51:AC51"/>
    <mergeCell ref="AD51:AE51"/>
    <mergeCell ref="AF51:AG51"/>
    <mergeCell ref="AK51:AL51"/>
    <mergeCell ref="AM51:AN51"/>
    <mergeCell ref="AO51:AP51"/>
    <mergeCell ref="X52:Y52"/>
    <mergeCell ref="Z52:AA52"/>
    <mergeCell ref="AB52:AC52"/>
    <mergeCell ref="AD52:AE52"/>
    <mergeCell ref="AF52:AG52"/>
    <mergeCell ref="AK52:AL52"/>
    <mergeCell ref="AM52:AN52"/>
    <mergeCell ref="AO52:AP52"/>
    <mergeCell ref="X53:Y53"/>
    <mergeCell ref="Z53:AA53"/>
    <mergeCell ref="AB53:AC53"/>
    <mergeCell ref="AD53:AE53"/>
    <mergeCell ref="AF53:AG53"/>
    <mergeCell ref="AK53:AL53"/>
    <mergeCell ref="AM53:AN53"/>
    <mergeCell ref="AO53:AP53"/>
    <mergeCell ref="X54:Y54"/>
    <mergeCell ref="CM50:CM54"/>
    <mergeCell ref="CN50:CN54"/>
    <mergeCell ref="CO50:CO54"/>
    <mergeCell ref="CP50:CP54"/>
    <mergeCell ref="CQ50:CQ54"/>
    <mergeCell ref="CS50:CS54"/>
    <mergeCell ref="CT50:CT54"/>
    <mergeCell ref="CU50:CU54"/>
    <mergeCell ref="CV50:CV54"/>
    <mergeCell ref="CW50:CX54"/>
    <mergeCell ref="CY50:CZ54"/>
    <mergeCell ref="DA50:DA54"/>
    <mergeCell ref="DB50:DB54"/>
    <mergeCell ref="DC50:DC54"/>
    <mergeCell ref="DD50:DD54"/>
    <mergeCell ref="DI50:DI54"/>
    <mergeCell ref="DJ50:DJ54"/>
    <mergeCell ref="BP50:BP54"/>
    <mergeCell ref="BQ50:BQ54"/>
    <mergeCell ref="BS50:BS54"/>
    <mergeCell ref="BT50:BT54"/>
    <mergeCell ref="BU50:BU54"/>
    <mergeCell ref="BW50:BW54"/>
    <mergeCell ref="BX50:BX54"/>
    <mergeCell ref="BY50:BY54"/>
    <mergeCell ref="BZ50:BZ54"/>
    <mergeCell ref="CA50:CA54"/>
    <mergeCell ref="CB50:CB54"/>
    <mergeCell ref="CC50:CC54"/>
    <mergeCell ref="CD50:CD54"/>
    <mergeCell ref="CI50:CI54"/>
    <mergeCell ref="CJ50:CJ54"/>
    <mergeCell ref="CK50:CK54"/>
    <mergeCell ref="CL50:CL54"/>
    <mergeCell ref="Z50:AA50"/>
    <mergeCell ref="AB50:AC50"/>
    <mergeCell ref="AD50:AE50"/>
    <mergeCell ref="AF50:AG50"/>
    <mergeCell ref="AK50:AL50"/>
    <mergeCell ref="AM50:AN50"/>
    <mergeCell ref="AO50:AP50"/>
    <mergeCell ref="AW50:AW54"/>
    <mergeCell ref="AX50:AX54"/>
    <mergeCell ref="AY50:AY54"/>
    <mergeCell ref="AZ50:AZ54"/>
    <mergeCell ref="BA50:BA54"/>
    <mergeCell ref="BB50:BB54"/>
    <mergeCell ref="BL50:BL54"/>
    <mergeCell ref="BM50:BM54"/>
    <mergeCell ref="BN50:BN54"/>
    <mergeCell ref="BO50:BO54"/>
    <mergeCell ref="Z54:AA54"/>
    <mergeCell ref="AB54:AC54"/>
    <mergeCell ref="AD54:AE54"/>
    <mergeCell ref="AF54:AG54"/>
    <mergeCell ref="AK54:AL54"/>
    <mergeCell ref="AM54:AN54"/>
    <mergeCell ref="AO54:AP54"/>
    <mergeCell ref="B50:B54"/>
    <mergeCell ref="C50:C54"/>
    <mergeCell ref="D50:D54"/>
    <mergeCell ref="E50:E54"/>
    <mergeCell ref="F50:F54"/>
    <mergeCell ref="G50:G54"/>
    <mergeCell ref="H50:H54"/>
    <mergeCell ref="J50:J54"/>
    <mergeCell ref="K50:K54"/>
    <mergeCell ref="L50:L54"/>
    <mergeCell ref="N50:N54"/>
    <mergeCell ref="O50:O54"/>
    <mergeCell ref="P50:P54"/>
    <mergeCell ref="Q50:Q54"/>
    <mergeCell ref="R50:R54"/>
    <mergeCell ref="S50:S54"/>
    <mergeCell ref="X50:Y50"/>
    <mergeCell ref="DK368:DK372"/>
    <mergeCell ref="DL368:DL372"/>
    <mergeCell ref="DM368:DM372"/>
    <mergeCell ref="DN368:DN372"/>
    <mergeCell ref="DO368:DO372"/>
    <mergeCell ref="DP368:DP372"/>
    <mergeCell ref="DQ368:DQ372"/>
    <mergeCell ref="X369:Y369"/>
    <mergeCell ref="Z369:AA369"/>
    <mergeCell ref="AB369:AC369"/>
    <mergeCell ref="AD369:AE369"/>
    <mergeCell ref="AF369:AG369"/>
    <mergeCell ref="AK369:AL369"/>
    <mergeCell ref="AM369:AN369"/>
    <mergeCell ref="AO369:AP369"/>
    <mergeCell ref="X370:Y370"/>
    <mergeCell ref="Z370:AA370"/>
    <mergeCell ref="AB370:AC370"/>
    <mergeCell ref="AD370:AE370"/>
    <mergeCell ref="AF370:AG370"/>
    <mergeCell ref="AK370:AL370"/>
    <mergeCell ref="AM370:AN370"/>
    <mergeCell ref="AO370:AP370"/>
    <mergeCell ref="X371:Y371"/>
    <mergeCell ref="Z371:AA371"/>
    <mergeCell ref="AB371:AC371"/>
    <mergeCell ref="AD371:AE371"/>
    <mergeCell ref="AF371:AG371"/>
    <mergeCell ref="AK371:AL371"/>
    <mergeCell ref="AM371:AN371"/>
    <mergeCell ref="AO371:AP371"/>
    <mergeCell ref="X372:Y372"/>
    <mergeCell ref="CM368:CM372"/>
    <mergeCell ref="CN368:CN372"/>
    <mergeCell ref="CO368:CO372"/>
    <mergeCell ref="CP368:CP372"/>
    <mergeCell ref="CQ368:CQ372"/>
    <mergeCell ref="CS368:CS372"/>
    <mergeCell ref="CT368:CT372"/>
    <mergeCell ref="CU368:CU372"/>
    <mergeCell ref="CV368:CV372"/>
    <mergeCell ref="CW368:CX372"/>
    <mergeCell ref="CY368:CZ372"/>
    <mergeCell ref="DA368:DA372"/>
    <mergeCell ref="DB368:DB372"/>
    <mergeCell ref="DC368:DC372"/>
    <mergeCell ref="DD368:DD372"/>
    <mergeCell ref="DI368:DI372"/>
    <mergeCell ref="DJ368:DJ372"/>
    <mergeCell ref="DE368:DE372"/>
    <mergeCell ref="DF368:DF372"/>
    <mergeCell ref="DG368:DG372"/>
    <mergeCell ref="DH368:DH372"/>
    <mergeCell ref="BP368:BP372"/>
    <mergeCell ref="BQ368:BQ372"/>
    <mergeCell ref="BS368:BS372"/>
    <mergeCell ref="BT368:BT372"/>
    <mergeCell ref="BU368:BU372"/>
    <mergeCell ref="BW368:BW372"/>
    <mergeCell ref="BX368:BX372"/>
    <mergeCell ref="BY368:BY372"/>
    <mergeCell ref="BZ368:BZ372"/>
    <mergeCell ref="CA368:CA372"/>
    <mergeCell ref="CB368:CB372"/>
    <mergeCell ref="CC368:CC372"/>
    <mergeCell ref="CD368:CD372"/>
    <mergeCell ref="CI368:CI372"/>
    <mergeCell ref="CJ368:CJ372"/>
    <mergeCell ref="CK368:CK372"/>
    <mergeCell ref="CL368:CL372"/>
    <mergeCell ref="CE368:CE372"/>
    <mergeCell ref="CF368:CF372"/>
    <mergeCell ref="CG368:CG372"/>
    <mergeCell ref="CH368:CH372"/>
    <mergeCell ref="Z368:AA368"/>
    <mergeCell ref="AB368:AC368"/>
    <mergeCell ref="AD368:AE368"/>
    <mergeCell ref="AF368:AG368"/>
    <mergeCell ref="AK368:AL368"/>
    <mergeCell ref="AM368:AN368"/>
    <mergeCell ref="AO368:AP368"/>
    <mergeCell ref="AW368:AW372"/>
    <mergeCell ref="AX368:AX372"/>
    <mergeCell ref="AY368:AY372"/>
    <mergeCell ref="AZ368:AZ372"/>
    <mergeCell ref="BA368:BA372"/>
    <mergeCell ref="BB368:BB372"/>
    <mergeCell ref="BL368:BL372"/>
    <mergeCell ref="BM368:BM372"/>
    <mergeCell ref="BN368:BN372"/>
    <mergeCell ref="BO368:BO372"/>
    <mergeCell ref="Z372:AA372"/>
    <mergeCell ref="AB372:AC372"/>
    <mergeCell ref="AD372:AE372"/>
    <mergeCell ref="AF372:AG372"/>
    <mergeCell ref="AK372:AL372"/>
    <mergeCell ref="AM372:AN372"/>
    <mergeCell ref="AO372:AP372"/>
    <mergeCell ref="B368:B372"/>
    <mergeCell ref="C368:C372"/>
    <mergeCell ref="D368:D372"/>
    <mergeCell ref="E368:E372"/>
    <mergeCell ref="F368:F372"/>
    <mergeCell ref="G368:G372"/>
    <mergeCell ref="H368:H372"/>
    <mergeCell ref="J368:J372"/>
    <mergeCell ref="K368:K372"/>
    <mergeCell ref="L368:L372"/>
    <mergeCell ref="N368:N372"/>
    <mergeCell ref="O368:O372"/>
    <mergeCell ref="P368:P372"/>
    <mergeCell ref="Q368:Q372"/>
    <mergeCell ref="R368:R372"/>
    <mergeCell ref="S368:S372"/>
    <mergeCell ref="X368:Y368"/>
    <mergeCell ref="DM44:DM48"/>
    <mergeCell ref="DN44:DN48"/>
    <mergeCell ref="DO44:DO48"/>
    <mergeCell ref="DP44:DP48"/>
    <mergeCell ref="DQ44:DQ48"/>
    <mergeCell ref="X45:Y45"/>
    <mergeCell ref="Z45:AA45"/>
    <mergeCell ref="AB45:AC45"/>
    <mergeCell ref="AD45:AE45"/>
    <mergeCell ref="AF45:AG45"/>
    <mergeCell ref="AK45:AL45"/>
    <mergeCell ref="AM45:AN45"/>
    <mergeCell ref="AO45:AP45"/>
    <mergeCell ref="X46:Y46"/>
    <mergeCell ref="Z46:AA46"/>
    <mergeCell ref="AB46:AC46"/>
    <mergeCell ref="AD46:AE46"/>
    <mergeCell ref="AF46:AG46"/>
    <mergeCell ref="AK46:AL46"/>
    <mergeCell ref="AM46:AN46"/>
    <mergeCell ref="AO46:AP46"/>
    <mergeCell ref="X47:Y47"/>
    <mergeCell ref="Z47:AA47"/>
    <mergeCell ref="AB47:AC47"/>
    <mergeCell ref="AD47:AE47"/>
    <mergeCell ref="AF47:AG47"/>
    <mergeCell ref="AK47:AL47"/>
    <mergeCell ref="AM47:AN47"/>
    <mergeCell ref="AO47:AP47"/>
    <mergeCell ref="X48:Y48"/>
    <mergeCell ref="CO44:CO48"/>
    <mergeCell ref="CP44:CP48"/>
    <mergeCell ref="CQ44:CQ48"/>
    <mergeCell ref="CS44:CS48"/>
    <mergeCell ref="CT44:CT48"/>
    <mergeCell ref="CU44:CU48"/>
    <mergeCell ref="CV44:CV48"/>
    <mergeCell ref="CW44:CX48"/>
    <mergeCell ref="CY44:CZ48"/>
    <mergeCell ref="DA44:DA48"/>
    <mergeCell ref="DB44:DB48"/>
    <mergeCell ref="DC44:DC48"/>
    <mergeCell ref="DD44:DD48"/>
    <mergeCell ref="DI44:DI48"/>
    <mergeCell ref="DJ44:DJ48"/>
    <mergeCell ref="DK44:DK48"/>
    <mergeCell ref="DL44:DL48"/>
    <mergeCell ref="BS44:BS48"/>
    <mergeCell ref="BT44:BT48"/>
    <mergeCell ref="BU44:BU48"/>
    <mergeCell ref="BW44:BW48"/>
    <mergeCell ref="BX44:BX48"/>
    <mergeCell ref="BY44:BY48"/>
    <mergeCell ref="BZ44:BZ48"/>
    <mergeCell ref="CA44:CA48"/>
    <mergeCell ref="CB44:CB48"/>
    <mergeCell ref="CC44:CC48"/>
    <mergeCell ref="CD44:CD48"/>
    <mergeCell ref="CI44:CI48"/>
    <mergeCell ref="CJ44:CJ48"/>
    <mergeCell ref="CK44:CK48"/>
    <mergeCell ref="CL44:CL48"/>
    <mergeCell ref="CM44:CM48"/>
    <mergeCell ref="CN44:CN48"/>
    <mergeCell ref="AD44:AE44"/>
    <mergeCell ref="AF44:AG44"/>
    <mergeCell ref="AK44:AL44"/>
    <mergeCell ref="AM44:AN44"/>
    <mergeCell ref="AO44:AP44"/>
    <mergeCell ref="AW44:AW48"/>
    <mergeCell ref="AX44:AX48"/>
    <mergeCell ref="AY44:AY48"/>
    <mergeCell ref="AZ44:AZ48"/>
    <mergeCell ref="BA44:BA48"/>
    <mergeCell ref="BB44:BB48"/>
    <mergeCell ref="BL44:BL48"/>
    <mergeCell ref="BM44:BM48"/>
    <mergeCell ref="BN44:BN48"/>
    <mergeCell ref="BO44:BO48"/>
    <mergeCell ref="Z48:AA48"/>
    <mergeCell ref="AB48:AC48"/>
    <mergeCell ref="AD48:AE48"/>
    <mergeCell ref="AF48:AG48"/>
    <mergeCell ref="AK48:AL48"/>
    <mergeCell ref="AM48:AN48"/>
    <mergeCell ref="AO48:AP48"/>
    <mergeCell ref="B44:B48"/>
    <mergeCell ref="C44:C48"/>
    <mergeCell ref="D44:D48"/>
    <mergeCell ref="E44:E48"/>
    <mergeCell ref="F44:F48"/>
    <mergeCell ref="G44:G48"/>
    <mergeCell ref="H44:H48"/>
    <mergeCell ref="J44:J48"/>
    <mergeCell ref="K44:K48"/>
    <mergeCell ref="L44:L48"/>
    <mergeCell ref="N44:N48"/>
    <mergeCell ref="O44:O48"/>
    <mergeCell ref="P44:P48"/>
    <mergeCell ref="Q44:Q48"/>
    <mergeCell ref="R44:R48"/>
    <mergeCell ref="S44:S48"/>
    <mergeCell ref="X44:Y44"/>
    <mergeCell ref="DK392:DK396"/>
    <mergeCell ref="DL392:DL396"/>
    <mergeCell ref="DM392:DM396"/>
    <mergeCell ref="DN392:DN396"/>
    <mergeCell ref="DO392:DO396"/>
    <mergeCell ref="DP392:DP396"/>
    <mergeCell ref="DQ392:DQ396"/>
    <mergeCell ref="X393:Y393"/>
    <mergeCell ref="Z393:AA393"/>
    <mergeCell ref="AB393:AC393"/>
    <mergeCell ref="AD393:AE393"/>
    <mergeCell ref="AF393:AG393"/>
    <mergeCell ref="AK393:AL393"/>
    <mergeCell ref="AM393:AN393"/>
    <mergeCell ref="AO393:AP393"/>
    <mergeCell ref="X394:Y394"/>
    <mergeCell ref="Z394:AA394"/>
    <mergeCell ref="AB394:AC394"/>
    <mergeCell ref="AD394:AE394"/>
    <mergeCell ref="AF394:AG394"/>
    <mergeCell ref="AK394:AL394"/>
    <mergeCell ref="AM394:AN394"/>
    <mergeCell ref="AO394:AP394"/>
    <mergeCell ref="X395:Y395"/>
    <mergeCell ref="Z395:AA395"/>
    <mergeCell ref="AB395:AC395"/>
    <mergeCell ref="AD395:AE395"/>
    <mergeCell ref="AF395:AG395"/>
    <mergeCell ref="AK395:AL395"/>
    <mergeCell ref="AM395:AN395"/>
    <mergeCell ref="AO395:AP395"/>
    <mergeCell ref="X396:Y396"/>
    <mergeCell ref="CM392:CM396"/>
    <mergeCell ref="CN392:CN396"/>
    <mergeCell ref="CO392:CO396"/>
    <mergeCell ref="CP392:CP396"/>
    <mergeCell ref="CQ392:CQ396"/>
    <mergeCell ref="CS392:CS396"/>
    <mergeCell ref="CT392:CT396"/>
    <mergeCell ref="CU392:CU396"/>
    <mergeCell ref="CV392:CV396"/>
    <mergeCell ref="CW392:CX396"/>
    <mergeCell ref="CY392:CZ396"/>
    <mergeCell ref="DA392:DA396"/>
    <mergeCell ref="DB392:DB396"/>
    <mergeCell ref="DC392:DC396"/>
    <mergeCell ref="DD392:DD396"/>
    <mergeCell ref="DI392:DI396"/>
    <mergeCell ref="DJ392:DJ396"/>
    <mergeCell ref="BP392:BP396"/>
    <mergeCell ref="BQ392:BQ396"/>
    <mergeCell ref="BS392:BS396"/>
    <mergeCell ref="BT392:BT396"/>
    <mergeCell ref="BU392:BU396"/>
    <mergeCell ref="BW392:BW396"/>
    <mergeCell ref="BX392:BX396"/>
    <mergeCell ref="BY392:BY396"/>
    <mergeCell ref="BZ392:BZ396"/>
    <mergeCell ref="CA392:CA396"/>
    <mergeCell ref="CB392:CB396"/>
    <mergeCell ref="CC392:CC396"/>
    <mergeCell ref="CD392:CD396"/>
    <mergeCell ref="CI392:CI396"/>
    <mergeCell ref="CJ392:CJ396"/>
    <mergeCell ref="CK392:CK396"/>
    <mergeCell ref="CL392:CL396"/>
    <mergeCell ref="CE392:CE396"/>
    <mergeCell ref="CF392:CF396"/>
    <mergeCell ref="CG392:CG396"/>
    <mergeCell ref="CH392:CH396"/>
    <mergeCell ref="Z392:AA392"/>
    <mergeCell ref="AB392:AC392"/>
    <mergeCell ref="AD392:AE392"/>
    <mergeCell ref="AF392:AG392"/>
    <mergeCell ref="AK392:AL392"/>
    <mergeCell ref="AM392:AN392"/>
    <mergeCell ref="AO392:AP392"/>
    <mergeCell ref="AW392:AW396"/>
    <mergeCell ref="AX392:AX396"/>
    <mergeCell ref="AY392:AY396"/>
    <mergeCell ref="AZ392:AZ396"/>
    <mergeCell ref="BA392:BA396"/>
    <mergeCell ref="BB392:BB396"/>
    <mergeCell ref="BL392:BL396"/>
    <mergeCell ref="BM392:BM396"/>
    <mergeCell ref="BN392:BN396"/>
    <mergeCell ref="BO392:BO396"/>
    <mergeCell ref="Z396:AA396"/>
    <mergeCell ref="AB396:AC396"/>
    <mergeCell ref="AD396:AE396"/>
    <mergeCell ref="AF396:AG396"/>
    <mergeCell ref="AK396:AL396"/>
    <mergeCell ref="AM396:AN396"/>
    <mergeCell ref="AO396:AP396"/>
    <mergeCell ref="B392:B396"/>
    <mergeCell ref="C392:C396"/>
    <mergeCell ref="D392:D396"/>
    <mergeCell ref="E392:E396"/>
    <mergeCell ref="F392:F396"/>
    <mergeCell ref="G392:G396"/>
    <mergeCell ref="H392:H396"/>
    <mergeCell ref="J392:J396"/>
    <mergeCell ref="K392:K396"/>
    <mergeCell ref="L392:L396"/>
    <mergeCell ref="N392:N396"/>
    <mergeCell ref="O392:O396"/>
    <mergeCell ref="P392:P396"/>
    <mergeCell ref="Q392:Q396"/>
    <mergeCell ref="R392:R396"/>
    <mergeCell ref="S392:S396"/>
    <mergeCell ref="X392:Y392"/>
    <mergeCell ref="DK434:DK438"/>
    <mergeCell ref="DL434:DL438"/>
    <mergeCell ref="DM434:DM438"/>
    <mergeCell ref="DN434:DN438"/>
    <mergeCell ref="DO434:DO438"/>
    <mergeCell ref="DP434:DP438"/>
    <mergeCell ref="DQ434:DQ438"/>
    <mergeCell ref="X435:Y435"/>
    <mergeCell ref="Z435:AA435"/>
    <mergeCell ref="AB435:AC435"/>
    <mergeCell ref="AD435:AE435"/>
    <mergeCell ref="AF435:AG435"/>
    <mergeCell ref="AK435:AL435"/>
    <mergeCell ref="AM435:AN435"/>
    <mergeCell ref="AO435:AP435"/>
    <mergeCell ref="X436:Y436"/>
    <mergeCell ref="Z436:AA436"/>
    <mergeCell ref="AB436:AC436"/>
    <mergeCell ref="AD436:AE436"/>
    <mergeCell ref="AF436:AG436"/>
    <mergeCell ref="AK436:AL436"/>
    <mergeCell ref="AM436:AN436"/>
    <mergeCell ref="AO436:AP436"/>
    <mergeCell ref="X437:Y437"/>
    <mergeCell ref="Z437:AA437"/>
    <mergeCell ref="AB437:AC437"/>
    <mergeCell ref="AD437:AE437"/>
    <mergeCell ref="AF437:AG437"/>
    <mergeCell ref="AK437:AL437"/>
    <mergeCell ref="AM437:AN437"/>
    <mergeCell ref="AO437:AP437"/>
    <mergeCell ref="X438:Y438"/>
    <mergeCell ref="CM434:CM438"/>
    <mergeCell ref="CN434:CN438"/>
    <mergeCell ref="CO434:CO438"/>
    <mergeCell ref="CP434:CP438"/>
    <mergeCell ref="CQ434:CQ438"/>
    <mergeCell ref="CS434:CS438"/>
    <mergeCell ref="CT434:CT438"/>
    <mergeCell ref="CU434:CU438"/>
    <mergeCell ref="CV434:CV438"/>
    <mergeCell ref="CW434:CX438"/>
    <mergeCell ref="CY434:CZ438"/>
    <mergeCell ref="DA434:DA438"/>
    <mergeCell ref="DB434:DB438"/>
    <mergeCell ref="DC434:DC438"/>
    <mergeCell ref="DD434:DD438"/>
    <mergeCell ref="DI434:DI438"/>
    <mergeCell ref="DJ434:DJ438"/>
    <mergeCell ref="DE434:DE438"/>
    <mergeCell ref="DF434:DF438"/>
    <mergeCell ref="DG434:DG438"/>
    <mergeCell ref="DH434:DH438"/>
    <mergeCell ref="BP434:BP438"/>
    <mergeCell ref="BQ434:BQ438"/>
    <mergeCell ref="BS434:BS438"/>
    <mergeCell ref="BT434:BT438"/>
    <mergeCell ref="BU434:BU438"/>
    <mergeCell ref="BW434:BW438"/>
    <mergeCell ref="BX434:BX438"/>
    <mergeCell ref="BY434:BY438"/>
    <mergeCell ref="BZ434:BZ438"/>
    <mergeCell ref="CA434:CA438"/>
    <mergeCell ref="CB434:CB438"/>
    <mergeCell ref="CC434:CC438"/>
    <mergeCell ref="CD434:CD438"/>
    <mergeCell ref="CI434:CI438"/>
    <mergeCell ref="CJ434:CJ438"/>
    <mergeCell ref="CK434:CK438"/>
    <mergeCell ref="CL434:CL438"/>
    <mergeCell ref="CE434:CE438"/>
    <mergeCell ref="CF434:CF438"/>
    <mergeCell ref="CG434:CG438"/>
    <mergeCell ref="CH434:CH438"/>
    <mergeCell ref="Z434:AA434"/>
    <mergeCell ref="AB434:AC434"/>
    <mergeCell ref="AD434:AE434"/>
    <mergeCell ref="AF434:AG434"/>
    <mergeCell ref="AK434:AL434"/>
    <mergeCell ref="AM434:AN434"/>
    <mergeCell ref="AO434:AP434"/>
    <mergeCell ref="AW434:AW438"/>
    <mergeCell ref="AX434:AX438"/>
    <mergeCell ref="AY434:AY438"/>
    <mergeCell ref="AZ434:AZ438"/>
    <mergeCell ref="BA434:BA438"/>
    <mergeCell ref="BB434:BB438"/>
    <mergeCell ref="BL434:BL438"/>
    <mergeCell ref="BM434:BM438"/>
    <mergeCell ref="BN434:BN438"/>
    <mergeCell ref="BO434:BO438"/>
    <mergeCell ref="Z438:AA438"/>
    <mergeCell ref="AB438:AC438"/>
    <mergeCell ref="AD438:AE438"/>
    <mergeCell ref="AF438:AG438"/>
    <mergeCell ref="AK438:AL438"/>
    <mergeCell ref="AM438:AN438"/>
    <mergeCell ref="AO438:AP438"/>
    <mergeCell ref="B434:B438"/>
    <mergeCell ref="C434:C438"/>
    <mergeCell ref="D434:D438"/>
    <mergeCell ref="E434:E438"/>
    <mergeCell ref="F434:F438"/>
    <mergeCell ref="G434:G438"/>
    <mergeCell ref="H434:H438"/>
    <mergeCell ref="J434:J438"/>
    <mergeCell ref="K434:K438"/>
    <mergeCell ref="L434:L438"/>
    <mergeCell ref="N434:N438"/>
    <mergeCell ref="O434:O438"/>
    <mergeCell ref="P434:P438"/>
    <mergeCell ref="Q434:Q438"/>
    <mergeCell ref="R434:R438"/>
    <mergeCell ref="S434:S438"/>
    <mergeCell ref="X434:Y434"/>
    <mergeCell ref="DN428:DN432"/>
    <mergeCell ref="DO428:DO432"/>
    <mergeCell ref="DP428:DP432"/>
    <mergeCell ref="DQ428:DQ432"/>
    <mergeCell ref="X429:Y429"/>
    <mergeCell ref="Z429:AA429"/>
    <mergeCell ref="AB429:AC429"/>
    <mergeCell ref="AD429:AE429"/>
    <mergeCell ref="AF429:AG429"/>
    <mergeCell ref="AK429:AL429"/>
    <mergeCell ref="AM429:AN429"/>
    <mergeCell ref="AO429:AP429"/>
    <mergeCell ref="X430:Y430"/>
    <mergeCell ref="Z430:AA430"/>
    <mergeCell ref="AB430:AC430"/>
    <mergeCell ref="AD430:AE430"/>
    <mergeCell ref="AF430:AG430"/>
    <mergeCell ref="AK430:AL430"/>
    <mergeCell ref="AM430:AN430"/>
    <mergeCell ref="AO430:AP430"/>
    <mergeCell ref="X431:Y431"/>
    <mergeCell ref="Z431:AA431"/>
    <mergeCell ref="AB431:AC431"/>
    <mergeCell ref="AD431:AE431"/>
    <mergeCell ref="AF431:AG431"/>
    <mergeCell ref="AK431:AL431"/>
    <mergeCell ref="AM431:AN431"/>
    <mergeCell ref="AO431:AP431"/>
    <mergeCell ref="X432:Y432"/>
    <mergeCell ref="Z432:AA432"/>
    <mergeCell ref="AB432:AC432"/>
    <mergeCell ref="AD432:AE432"/>
    <mergeCell ref="CP428:CP432"/>
    <mergeCell ref="CQ428:CQ432"/>
    <mergeCell ref="CS428:CS432"/>
    <mergeCell ref="CT428:CT432"/>
    <mergeCell ref="CU428:CU432"/>
    <mergeCell ref="CV428:CV432"/>
    <mergeCell ref="CW428:CX432"/>
    <mergeCell ref="CY428:CZ432"/>
    <mergeCell ref="DA428:DA432"/>
    <mergeCell ref="DB428:DB432"/>
    <mergeCell ref="DC428:DC432"/>
    <mergeCell ref="DD428:DD432"/>
    <mergeCell ref="DI428:DI432"/>
    <mergeCell ref="DJ428:DJ432"/>
    <mergeCell ref="DK428:DK432"/>
    <mergeCell ref="DL428:DL432"/>
    <mergeCell ref="DM428:DM432"/>
    <mergeCell ref="BT428:BT432"/>
    <mergeCell ref="BU428:BU432"/>
    <mergeCell ref="BW428:BW432"/>
    <mergeCell ref="BX428:BX432"/>
    <mergeCell ref="BY428:BY432"/>
    <mergeCell ref="BZ428:BZ432"/>
    <mergeCell ref="CA428:CA432"/>
    <mergeCell ref="CB428:CB432"/>
    <mergeCell ref="CC428:CC432"/>
    <mergeCell ref="CD428:CD432"/>
    <mergeCell ref="CI428:CI432"/>
    <mergeCell ref="CJ428:CJ432"/>
    <mergeCell ref="CK428:CK432"/>
    <mergeCell ref="CL428:CL432"/>
    <mergeCell ref="CM428:CM432"/>
    <mergeCell ref="CN428:CN432"/>
    <mergeCell ref="CO428:CO432"/>
    <mergeCell ref="CE428:CE432"/>
    <mergeCell ref="CF428:CF432"/>
    <mergeCell ref="CG428:CG432"/>
    <mergeCell ref="CH428:CH432"/>
    <mergeCell ref="AF428:AG428"/>
    <mergeCell ref="AK428:AL428"/>
    <mergeCell ref="AM428:AN428"/>
    <mergeCell ref="AO428:AP428"/>
    <mergeCell ref="AW428:AW432"/>
    <mergeCell ref="AX428:AX432"/>
    <mergeCell ref="AY428:AY432"/>
    <mergeCell ref="AZ428:AZ432"/>
    <mergeCell ref="BA428:BA432"/>
    <mergeCell ref="BB428:BB432"/>
    <mergeCell ref="BL428:BL432"/>
    <mergeCell ref="BM428:BM432"/>
    <mergeCell ref="BN428:BN432"/>
    <mergeCell ref="BO428:BO432"/>
    <mergeCell ref="BP428:BP432"/>
    <mergeCell ref="BQ428:BQ432"/>
    <mergeCell ref="BS428:BS432"/>
    <mergeCell ref="AF432:AG432"/>
    <mergeCell ref="AK432:AL432"/>
    <mergeCell ref="AM432:AN432"/>
    <mergeCell ref="AO432:AP432"/>
    <mergeCell ref="E428:E432"/>
    <mergeCell ref="F428:F432"/>
    <mergeCell ref="G428:G432"/>
    <mergeCell ref="H428:H432"/>
    <mergeCell ref="J428:J432"/>
    <mergeCell ref="K428:K432"/>
    <mergeCell ref="L428:L432"/>
    <mergeCell ref="N428:N432"/>
    <mergeCell ref="O428:O432"/>
    <mergeCell ref="P428:P432"/>
    <mergeCell ref="Q428:Q432"/>
    <mergeCell ref="R428:R432"/>
    <mergeCell ref="S428:S432"/>
    <mergeCell ref="X428:Y428"/>
    <mergeCell ref="Z428:AA428"/>
    <mergeCell ref="AB428:AC428"/>
    <mergeCell ref="AD428:AE428"/>
    <mergeCell ref="B332:B336"/>
    <mergeCell ref="B338:B342"/>
    <mergeCell ref="B344:B348"/>
    <mergeCell ref="B350:B354"/>
    <mergeCell ref="B356:B360"/>
    <mergeCell ref="B362:B366"/>
    <mergeCell ref="B374:B378"/>
    <mergeCell ref="B380:B384"/>
    <mergeCell ref="B386:B390"/>
    <mergeCell ref="B398:B402"/>
    <mergeCell ref="B404:B408"/>
    <mergeCell ref="B410:B414"/>
    <mergeCell ref="B416:B420"/>
    <mergeCell ref="B422:B426"/>
    <mergeCell ref="B428:B432"/>
    <mergeCell ref="C428:C432"/>
    <mergeCell ref="D428:D432"/>
    <mergeCell ref="C422:C426"/>
    <mergeCell ref="D422:D426"/>
    <mergeCell ref="C416:C420"/>
    <mergeCell ref="D416:D420"/>
    <mergeCell ref="C410:C414"/>
    <mergeCell ref="D410:D414"/>
    <mergeCell ref="C404:C408"/>
    <mergeCell ref="D404:D408"/>
    <mergeCell ref="C398:C402"/>
    <mergeCell ref="D398:D402"/>
    <mergeCell ref="C386:C390"/>
    <mergeCell ref="D386:D390"/>
    <mergeCell ref="C380:C384"/>
    <mergeCell ref="D380:D384"/>
    <mergeCell ref="C374:C378"/>
    <mergeCell ref="B230:B234"/>
    <mergeCell ref="B236:B240"/>
    <mergeCell ref="B242:B246"/>
    <mergeCell ref="B248:B252"/>
    <mergeCell ref="B254:B258"/>
    <mergeCell ref="B260:B264"/>
    <mergeCell ref="B266:B270"/>
    <mergeCell ref="B272:B276"/>
    <mergeCell ref="B278:B282"/>
    <mergeCell ref="B284:B288"/>
    <mergeCell ref="B290:B294"/>
    <mergeCell ref="B296:B300"/>
    <mergeCell ref="B302:B306"/>
    <mergeCell ref="B308:B312"/>
    <mergeCell ref="B314:B318"/>
    <mergeCell ref="B320:B324"/>
    <mergeCell ref="B326:B330"/>
    <mergeCell ref="B128:B132"/>
    <mergeCell ref="B134:B138"/>
    <mergeCell ref="B140:B144"/>
    <mergeCell ref="B146:B150"/>
    <mergeCell ref="B152:B156"/>
    <mergeCell ref="B158:B162"/>
    <mergeCell ref="B164:B168"/>
    <mergeCell ref="B170:B174"/>
    <mergeCell ref="B176:B180"/>
    <mergeCell ref="B182:B186"/>
    <mergeCell ref="B188:B192"/>
    <mergeCell ref="B194:B198"/>
    <mergeCell ref="B200:B204"/>
    <mergeCell ref="B206:B210"/>
    <mergeCell ref="B212:B216"/>
    <mergeCell ref="B218:B222"/>
    <mergeCell ref="B224:B228"/>
    <mergeCell ref="B20:B24"/>
    <mergeCell ref="B14:B19"/>
    <mergeCell ref="B26:B30"/>
    <mergeCell ref="B32:B36"/>
    <mergeCell ref="B38:B42"/>
    <mergeCell ref="B62:B66"/>
    <mergeCell ref="B68:B72"/>
    <mergeCell ref="B74:B78"/>
    <mergeCell ref="B80:B84"/>
    <mergeCell ref="B86:B90"/>
    <mergeCell ref="B92:B96"/>
    <mergeCell ref="B98:B102"/>
    <mergeCell ref="B104:B108"/>
    <mergeCell ref="B110:B114"/>
    <mergeCell ref="B116:B120"/>
    <mergeCell ref="B122:B126"/>
    <mergeCell ref="DK188:DK192"/>
    <mergeCell ref="CN188:CN192"/>
    <mergeCell ref="CO188:CO192"/>
    <mergeCell ref="CP188:CP192"/>
    <mergeCell ref="CQ188:CQ192"/>
    <mergeCell ref="CS188:CS192"/>
    <mergeCell ref="CT188:CT192"/>
    <mergeCell ref="CU188:CU192"/>
    <mergeCell ref="CV188:CV192"/>
    <mergeCell ref="CW188:CX192"/>
    <mergeCell ref="CY188:CZ192"/>
    <mergeCell ref="DA188:DA192"/>
    <mergeCell ref="DB188:DB192"/>
    <mergeCell ref="DC188:DC192"/>
    <mergeCell ref="DD188:DD192"/>
    <mergeCell ref="DI188:DI192"/>
    <mergeCell ref="DL188:DL192"/>
    <mergeCell ref="DM188:DM192"/>
    <mergeCell ref="DN188:DN192"/>
    <mergeCell ref="DO188:DO192"/>
    <mergeCell ref="DP188:DP192"/>
    <mergeCell ref="DQ188:DQ192"/>
    <mergeCell ref="X189:Y189"/>
    <mergeCell ref="Z189:AA189"/>
    <mergeCell ref="AB189:AC189"/>
    <mergeCell ref="AD189:AE189"/>
    <mergeCell ref="AF189:AG189"/>
    <mergeCell ref="AK189:AL189"/>
    <mergeCell ref="AM189:AN189"/>
    <mergeCell ref="AO189:AP189"/>
    <mergeCell ref="X190:Y190"/>
    <mergeCell ref="Z190:AA190"/>
    <mergeCell ref="AB190:AC190"/>
    <mergeCell ref="AD190:AE190"/>
    <mergeCell ref="AF190:AG190"/>
    <mergeCell ref="AK190:AL190"/>
    <mergeCell ref="AM190:AN190"/>
    <mergeCell ref="AO190:AP190"/>
    <mergeCell ref="X191:Y191"/>
    <mergeCell ref="Z191:AA191"/>
    <mergeCell ref="AB191:AC191"/>
    <mergeCell ref="AD191:AE191"/>
    <mergeCell ref="AF191:AG191"/>
    <mergeCell ref="AK191:AL191"/>
    <mergeCell ref="AM191:AN191"/>
    <mergeCell ref="AO191:AP191"/>
    <mergeCell ref="X192:Y192"/>
    <mergeCell ref="CM188:CM192"/>
    <mergeCell ref="DJ188:DJ192"/>
    <mergeCell ref="BP188:BP192"/>
    <mergeCell ref="BQ188:BQ192"/>
    <mergeCell ref="BS188:BS192"/>
    <mergeCell ref="BT188:BT192"/>
    <mergeCell ref="BU188:BU192"/>
    <mergeCell ref="BW188:BW192"/>
    <mergeCell ref="BX188:BX192"/>
    <mergeCell ref="BY188:BY192"/>
    <mergeCell ref="BZ188:BZ192"/>
    <mergeCell ref="CA188:CA192"/>
    <mergeCell ref="CB188:CB192"/>
    <mergeCell ref="CC188:CC192"/>
    <mergeCell ref="CD188:CD192"/>
    <mergeCell ref="CI188:CI192"/>
    <mergeCell ref="CJ188:CJ192"/>
    <mergeCell ref="CK188:CK192"/>
    <mergeCell ref="CL188:CL192"/>
    <mergeCell ref="CE188:CE192"/>
    <mergeCell ref="CF188:CF192"/>
    <mergeCell ref="CG188:CG192"/>
    <mergeCell ref="CH188:CH192"/>
    <mergeCell ref="DE188:DE192"/>
    <mergeCell ref="DF188:DF192"/>
    <mergeCell ref="DG188:DG192"/>
    <mergeCell ref="DH188:DH192"/>
    <mergeCell ref="Z188:AA188"/>
    <mergeCell ref="AB188:AC188"/>
    <mergeCell ref="AD188:AE188"/>
    <mergeCell ref="AF188:AG188"/>
    <mergeCell ref="AK188:AL188"/>
    <mergeCell ref="AM188:AN188"/>
    <mergeCell ref="AO188:AP188"/>
    <mergeCell ref="AW188:AW192"/>
    <mergeCell ref="AX188:AX192"/>
    <mergeCell ref="AY188:AY192"/>
    <mergeCell ref="AZ188:AZ192"/>
    <mergeCell ref="BA188:BA192"/>
    <mergeCell ref="BB188:BB192"/>
    <mergeCell ref="BL188:BL192"/>
    <mergeCell ref="BM188:BM192"/>
    <mergeCell ref="BN188:BN192"/>
    <mergeCell ref="BO188:BO192"/>
    <mergeCell ref="Z192:AA192"/>
    <mergeCell ref="AB192:AC192"/>
    <mergeCell ref="AD192:AE192"/>
    <mergeCell ref="AF192:AG192"/>
    <mergeCell ref="AK192:AL192"/>
    <mergeCell ref="AM192:AN192"/>
    <mergeCell ref="AO192:AP192"/>
    <mergeCell ref="DJ182:DJ186"/>
    <mergeCell ref="DK182:DK186"/>
    <mergeCell ref="DL182:DL186"/>
    <mergeCell ref="DM182:DM186"/>
    <mergeCell ref="DN182:DN186"/>
    <mergeCell ref="DO182:DO186"/>
    <mergeCell ref="DP182:DP186"/>
    <mergeCell ref="DQ182:DQ186"/>
    <mergeCell ref="X186:Y186"/>
    <mergeCell ref="Z186:AA186"/>
    <mergeCell ref="AB186:AC186"/>
    <mergeCell ref="AD186:AE186"/>
    <mergeCell ref="AF186:AG186"/>
    <mergeCell ref="AK186:AL186"/>
    <mergeCell ref="AM186:AN186"/>
    <mergeCell ref="AO186:AP186"/>
    <mergeCell ref="C188:C192"/>
    <mergeCell ref="D188:D192"/>
    <mergeCell ref="E188:E192"/>
    <mergeCell ref="F188:F192"/>
    <mergeCell ref="G188:G192"/>
    <mergeCell ref="H188:H192"/>
    <mergeCell ref="J188:J192"/>
    <mergeCell ref="K188:K192"/>
    <mergeCell ref="L188:L192"/>
    <mergeCell ref="N188:N192"/>
    <mergeCell ref="O188:O192"/>
    <mergeCell ref="P188:P192"/>
    <mergeCell ref="Q188:Q192"/>
    <mergeCell ref="R188:R192"/>
    <mergeCell ref="S188:S192"/>
    <mergeCell ref="X188:Y188"/>
    <mergeCell ref="BO182:BO186"/>
    <mergeCell ref="BP182:BP186"/>
    <mergeCell ref="BQ182:BQ186"/>
    <mergeCell ref="BS182:BS186"/>
    <mergeCell ref="BT182:BT186"/>
    <mergeCell ref="BU182:BU186"/>
    <mergeCell ref="BW182:BW186"/>
    <mergeCell ref="BX182:BX186"/>
    <mergeCell ref="BY182:BY186"/>
    <mergeCell ref="BZ182:BZ186"/>
    <mergeCell ref="CA182:CA186"/>
    <mergeCell ref="CB182:CB186"/>
    <mergeCell ref="CC182:CC186"/>
    <mergeCell ref="CD182:CD186"/>
    <mergeCell ref="CI182:CI186"/>
    <mergeCell ref="CJ182:CJ186"/>
    <mergeCell ref="CK182:CK186"/>
    <mergeCell ref="CE182:CE186"/>
    <mergeCell ref="CF182:CF186"/>
    <mergeCell ref="CG182:CG186"/>
    <mergeCell ref="CH182:CH186"/>
    <mergeCell ref="X182:Y182"/>
    <mergeCell ref="Z182:AA182"/>
    <mergeCell ref="AB182:AC182"/>
    <mergeCell ref="AD182:AE182"/>
    <mergeCell ref="AF182:AG182"/>
    <mergeCell ref="AK182:AL182"/>
    <mergeCell ref="AM182:AN182"/>
    <mergeCell ref="AO182:AP182"/>
    <mergeCell ref="X183:Y183"/>
    <mergeCell ref="Z183:AA183"/>
    <mergeCell ref="AB183:AC183"/>
    <mergeCell ref="AD183:AE183"/>
    <mergeCell ref="AF183:AG183"/>
    <mergeCell ref="AK183:AL183"/>
    <mergeCell ref="AM183:AN183"/>
    <mergeCell ref="AO183:AP183"/>
    <mergeCell ref="X184:Y184"/>
    <mergeCell ref="Z184:AA184"/>
    <mergeCell ref="AB184:AC184"/>
    <mergeCell ref="AD184:AE184"/>
    <mergeCell ref="AF184:AG184"/>
    <mergeCell ref="AK184:AL184"/>
    <mergeCell ref="AM184:AN184"/>
    <mergeCell ref="AO184:AP184"/>
    <mergeCell ref="CN182:CN186"/>
    <mergeCell ref="CO182:CO186"/>
    <mergeCell ref="CP182:CP186"/>
    <mergeCell ref="CQ182:CQ186"/>
    <mergeCell ref="CS182:CS186"/>
    <mergeCell ref="CT182:CT186"/>
    <mergeCell ref="CU182:CU186"/>
    <mergeCell ref="CV182:CV186"/>
    <mergeCell ref="CW182:CX186"/>
    <mergeCell ref="CY182:CZ186"/>
    <mergeCell ref="DA182:DA186"/>
    <mergeCell ref="DB182:DB186"/>
    <mergeCell ref="DC182:DC186"/>
    <mergeCell ref="DD182:DD186"/>
    <mergeCell ref="DI182:DI186"/>
    <mergeCell ref="CL182:CL186"/>
    <mergeCell ref="CM182:CM186"/>
    <mergeCell ref="DE182:DE186"/>
    <mergeCell ref="DF182:DF186"/>
    <mergeCell ref="DG182:DG186"/>
    <mergeCell ref="DH182:DH186"/>
    <mergeCell ref="BM182:BM186"/>
    <mergeCell ref="BN182:BN186"/>
    <mergeCell ref="C182:C186"/>
    <mergeCell ref="D182:D186"/>
    <mergeCell ref="E182:E186"/>
    <mergeCell ref="F182:F186"/>
    <mergeCell ref="G182:G186"/>
    <mergeCell ref="H182:H186"/>
    <mergeCell ref="J182:J186"/>
    <mergeCell ref="K182:K186"/>
    <mergeCell ref="L182:L186"/>
    <mergeCell ref="N182:N186"/>
    <mergeCell ref="O182:O186"/>
    <mergeCell ref="P182:P186"/>
    <mergeCell ref="Q182:Q186"/>
    <mergeCell ref="R182:R186"/>
    <mergeCell ref="S182:S186"/>
    <mergeCell ref="X185:Y185"/>
    <mergeCell ref="Z185:AA185"/>
    <mergeCell ref="AB185:AC185"/>
    <mergeCell ref="AD185:AE185"/>
    <mergeCell ref="AF185:AG185"/>
    <mergeCell ref="AK185:AL185"/>
    <mergeCell ref="AM185:AN185"/>
    <mergeCell ref="AO185:AP185"/>
    <mergeCell ref="AW182:AW186"/>
    <mergeCell ref="AX182:AX186"/>
    <mergeCell ref="AY182:AY186"/>
    <mergeCell ref="AZ182:AZ186"/>
    <mergeCell ref="BA182:BA186"/>
    <mergeCell ref="BB182:BB186"/>
    <mergeCell ref="BL182:BL186"/>
    <mergeCell ref="DL422:DL426"/>
    <mergeCell ref="DM422:DM426"/>
    <mergeCell ref="DN422:DN426"/>
    <mergeCell ref="DO422:DO426"/>
    <mergeCell ref="DP422:DP426"/>
    <mergeCell ref="DQ422:DQ426"/>
    <mergeCell ref="X423:Y423"/>
    <mergeCell ref="Z423:AA423"/>
    <mergeCell ref="AB423:AC423"/>
    <mergeCell ref="AD423:AE423"/>
    <mergeCell ref="AF423:AG423"/>
    <mergeCell ref="AK423:AL423"/>
    <mergeCell ref="AM423:AN423"/>
    <mergeCell ref="AO423:AP423"/>
    <mergeCell ref="X424:Y424"/>
    <mergeCell ref="Z424:AA424"/>
    <mergeCell ref="AB424:AC424"/>
    <mergeCell ref="AD424:AE424"/>
    <mergeCell ref="AF424:AG424"/>
    <mergeCell ref="AK424:AL424"/>
    <mergeCell ref="AM424:AN424"/>
    <mergeCell ref="AO424:AP424"/>
    <mergeCell ref="X425:Y425"/>
    <mergeCell ref="Z425:AA425"/>
    <mergeCell ref="AB425:AC425"/>
    <mergeCell ref="AD425:AE425"/>
    <mergeCell ref="AF425:AG425"/>
    <mergeCell ref="AK425:AL425"/>
    <mergeCell ref="AM425:AN425"/>
    <mergeCell ref="AO425:AP425"/>
    <mergeCell ref="X426:Y426"/>
    <mergeCell ref="Z426:AA426"/>
    <mergeCell ref="CN422:CN426"/>
    <mergeCell ref="CO422:CO426"/>
    <mergeCell ref="CP422:CP426"/>
    <mergeCell ref="CQ422:CQ426"/>
    <mergeCell ref="CS422:CS426"/>
    <mergeCell ref="CT422:CT426"/>
    <mergeCell ref="CU422:CU426"/>
    <mergeCell ref="CV422:CV426"/>
    <mergeCell ref="CW422:CX426"/>
    <mergeCell ref="CY422:CZ426"/>
    <mergeCell ref="DA422:DA426"/>
    <mergeCell ref="DB422:DB426"/>
    <mergeCell ref="DC422:DC426"/>
    <mergeCell ref="DD422:DD426"/>
    <mergeCell ref="DI422:DI426"/>
    <mergeCell ref="DJ422:DJ426"/>
    <mergeCell ref="DK422:DK426"/>
    <mergeCell ref="BQ422:BQ426"/>
    <mergeCell ref="BS422:BS426"/>
    <mergeCell ref="BT422:BT426"/>
    <mergeCell ref="BU422:BU426"/>
    <mergeCell ref="BW422:BW426"/>
    <mergeCell ref="BX422:BX426"/>
    <mergeCell ref="BY422:BY426"/>
    <mergeCell ref="BZ422:BZ426"/>
    <mergeCell ref="CA422:CA426"/>
    <mergeCell ref="CB422:CB426"/>
    <mergeCell ref="CC422:CC426"/>
    <mergeCell ref="CD422:CD426"/>
    <mergeCell ref="CI422:CI426"/>
    <mergeCell ref="CJ422:CJ426"/>
    <mergeCell ref="CK422:CK426"/>
    <mergeCell ref="CL422:CL426"/>
    <mergeCell ref="CM422:CM426"/>
    <mergeCell ref="CE422:CE426"/>
    <mergeCell ref="CF422:CF426"/>
    <mergeCell ref="CG422:CG426"/>
    <mergeCell ref="CH422:CH426"/>
    <mergeCell ref="AB422:AC422"/>
    <mergeCell ref="AD422:AE422"/>
    <mergeCell ref="AF422:AG422"/>
    <mergeCell ref="AK422:AL422"/>
    <mergeCell ref="AM422:AN422"/>
    <mergeCell ref="AO422:AP422"/>
    <mergeCell ref="AW422:AW426"/>
    <mergeCell ref="AX422:AX426"/>
    <mergeCell ref="AY422:AY426"/>
    <mergeCell ref="AZ422:AZ426"/>
    <mergeCell ref="BA422:BA426"/>
    <mergeCell ref="BB422:BB426"/>
    <mergeCell ref="BL422:BL426"/>
    <mergeCell ref="BM422:BM426"/>
    <mergeCell ref="BN422:BN426"/>
    <mergeCell ref="BO422:BO426"/>
    <mergeCell ref="BP422:BP426"/>
    <mergeCell ref="AB426:AC426"/>
    <mergeCell ref="AD426:AE426"/>
    <mergeCell ref="AF426:AG426"/>
    <mergeCell ref="AK426:AL426"/>
    <mergeCell ref="AM426:AN426"/>
    <mergeCell ref="AO426:AP426"/>
    <mergeCell ref="E422:E426"/>
    <mergeCell ref="F422:F426"/>
    <mergeCell ref="G422:G426"/>
    <mergeCell ref="H422:H426"/>
    <mergeCell ref="J422:J426"/>
    <mergeCell ref="K422:K426"/>
    <mergeCell ref="L422:L426"/>
    <mergeCell ref="N422:N426"/>
    <mergeCell ref="O422:O426"/>
    <mergeCell ref="P422:P426"/>
    <mergeCell ref="Q422:Q426"/>
    <mergeCell ref="R422:R426"/>
    <mergeCell ref="S422:S426"/>
    <mergeCell ref="X422:Y422"/>
    <mergeCell ref="Z422:AA422"/>
    <mergeCell ref="DL416:DL420"/>
    <mergeCell ref="DM416:DM420"/>
    <mergeCell ref="CP416:CP420"/>
    <mergeCell ref="CQ416:CQ420"/>
    <mergeCell ref="CS416:CS420"/>
    <mergeCell ref="CT416:CT420"/>
    <mergeCell ref="CU416:CU420"/>
    <mergeCell ref="CV416:CV420"/>
    <mergeCell ref="CW416:CX420"/>
    <mergeCell ref="CY416:CZ420"/>
    <mergeCell ref="DA416:DA420"/>
    <mergeCell ref="DB416:DB420"/>
    <mergeCell ref="DC416:DC420"/>
    <mergeCell ref="DD416:DD420"/>
    <mergeCell ref="DI416:DI420"/>
    <mergeCell ref="DJ416:DJ420"/>
    <mergeCell ref="DK416:DK420"/>
    <mergeCell ref="DN416:DN420"/>
    <mergeCell ref="DO416:DO420"/>
    <mergeCell ref="DP416:DP420"/>
    <mergeCell ref="DQ416:DQ420"/>
    <mergeCell ref="X417:Y417"/>
    <mergeCell ref="Z417:AA417"/>
    <mergeCell ref="AB417:AC417"/>
    <mergeCell ref="AD417:AE417"/>
    <mergeCell ref="AF417:AG417"/>
    <mergeCell ref="AK417:AL417"/>
    <mergeCell ref="AM417:AN417"/>
    <mergeCell ref="AO417:AP417"/>
    <mergeCell ref="X418:Y418"/>
    <mergeCell ref="Z418:AA418"/>
    <mergeCell ref="AB418:AC418"/>
    <mergeCell ref="AD418:AE418"/>
    <mergeCell ref="AF418:AG418"/>
    <mergeCell ref="AK418:AL418"/>
    <mergeCell ref="AM418:AN418"/>
    <mergeCell ref="AO418:AP418"/>
    <mergeCell ref="X419:Y419"/>
    <mergeCell ref="Z419:AA419"/>
    <mergeCell ref="AB419:AC419"/>
    <mergeCell ref="AD419:AE419"/>
    <mergeCell ref="AF419:AG419"/>
    <mergeCell ref="AK419:AL419"/>
    <mergeCell ref="AM419:AN419"/>
    <mergeCell ref="AO419:AP419"/>
    <mergeCell ref="X420:Y420"/>
    <mergeCell ref="Z420:AA420"/>
    <mergeCell ref="CN416:CN420"/>
    <mergeCell ref="CO416:CO420"/>
    <mergeCell ref="BQ416:BQ420"/>
    <mergeCell ref="BS416:BS420"/>
    <mergeCell ref="BT416:BT420"/>
    <mergeCell ref="BU416:BU420"/>
    <mergeCell ref="BW416:BW420"/>
    <mergeCell ref="BX416:BX420"/>
    <mergeCell ref="BY416:BY420"/>
    <mergeCell ref="BZ416:BZ420"/>
    <mergeCell ref="CA416:CA420"/>
    <mergeCell ref="CB416:CB420"/>
    <mergeCell ref="CC416:CC420"/>
    <mergeCell ref="CD416:CD420"/>
    <mergeCell ref="CI416:CI420"/>
    <mergeCell ref="CJ416:CJ420"/>
    <mergeCell ref="CK416:CK420"/>
    <mergeCell ref="CL416:CL420"/>
    <mergeCell ref="CM416:CM420"/>
    <mergeCell ref="CE416:CE420"/>
    <mergeCell ref="CF416:CF420"/>
    <mergeCell ref="CG416:CG420"/>
    <mergeCell ref="CH416:CH420"/>
    <mergeCell ref="AB416:AC416"/>
    <mergeCell ref="AD416:AE416"/>
    <mergeCell ref="AF416:AG416"/>
    <mergeCell ref="AK416:AL416"/>
    <mergeCell ref="AM416:AN416"/>
    <mergeCell ref="AO416:AP416"/>
    <mergeCell ref="AW416:AW420"/>
    <mergeCell ref="AX416:AX420"/>
    <mergeCell ref="AY416:AY420"/>
    <mergeCell ref="AZ416:AZ420"/>
    <mergeCell ref="BA416:BA420"/>
    <mergeCell ref="BB416:BB420"/>
    <mergeCell ref="BL416:BL420"/>
    <mergeCell ref="BM416:BM420"/>
    <mergeCell ref="BN416:BN420"/>
    <mergeCell ref="BO416:BO420"/>
    <mergeCell ref="BP416:BP420"/>
    <mergeCell ref="AB420:AC420"/>
    <mergeCell ref="AD420:AE420"/>
    <mergeCell ref="AF420:AG420"/>
    <mergeCell ref="AK420:AL420"/>
    <mergeCell ref="AM420:AN420"/>
    <mergeCell ref="AO420:AP420"/>
    <mergeCell ref="E416:E420"/>
    <mergeCell ref="F416:F420"/>
    <mergeCell ref="G416:G420"/>
    <mergeCell ref="H416:H420"/>
    <mergeCell ref="J416:J420"/>
    <mergeCell ref="K416:K420"/>
    <mergeCell ref="L416:L420"/>
    <mergeCell ref="N416:N420"/>
    <mergeCell ref="O416:O420"/>
    <mergeCell ref="P416:P420"/>
    <mergeCell ref="Q416:Q420"/>
    <mergeCell ref="R416:R420"/>
    <mergeCell ref="S416:S420"/>
    <mergeCell ref="X416:Y416"/>
    <mergeCell ref="Z416:AA416"/>
    <mergeCell ref="DL410:DL414"/>
    <mergeCell ref="DM410:DM414"/>
    <mergeCell ref="CP410:CP414"/>
    <mergeCell ref="CQ410:CQ414"/>
    <mergeCell ref="CS410:CS414"/>
    <mergeCell ref="CT410:CT414"/>
    <mergeCell ref="CU410:CU414"/>
    <mergeCell ref="CV410:CV414"/>
    <mergeCell ref="CW410:CX414"/>
    <mergeCell ref="CY410:CZ414"/>
    <mergeCell ref="DA410:DA414"/>
    <mergeCell ref="DB410:DB414"/>
    <mergeCell ref="DC410:DC414"/>
    <mergeCell ref="DD410:DD414"/>
    <mergeCell ref="DI410:DI414"/>
    <mergeCell ref="DJ410:DJ414"/>
    <mergeCell ref="DK410:DK414"/>
    <mergeCell ref="DN410:DN414"/>
    <mergeCell ref="DO410:DO414"/>
    <mergeCell ref="DP410:DP414"/>
    <mergeCell ref="DQ410:DQ414"/>
    <mergeCell ref="X411:Y411"/>
    <mergeCell ref="Z411:AA411"/>
    <mergeCell ref="AB411:AC411"/>
    <mergeCell ref="AD411:AE411"/>
    <mergeCell ref="AF411:AG411"/>
    <mergeCell ref="AK411:AL411"/>
    <mergeCell ref="AM411:AN411"/>
    <mergeCell ref="AO411:AP411"/>
    <mergeCell ref="X412:Y412"/>
    <mergeCell ref="Z412:AA412"/>
    <mergeCell ref="AB412:AC412"/>
    <mergeCell ref="AD412:AE412"/>
    <mergeCell ref="AF412:AG412"/>
    <mergeCell ref="AK412:AL412"/>
    <mergeCell ref="AM412:AN412"/>
    <mergeCell ref="AO412:AP412"/>
    <mergeCell ref="X413:Y413"/>
    <mergeCell ref="Z413:AA413"/>
    <mergeCell ref="AB413:AC413"/>
    <mergeCell ref="AD413:AE413"/>
    <mergeCell ref="AF413:AG413"/>
    <mergeCell ref="AK413:AL413"/>
    <mergeCell ref="AM413:AN413"/>
    <mergeCell ref="AO413:AP413"/>
    <mergeCell ref="X414:Y414"/>
    <mergeCell ref="Z414:AA414"/>
    <mergeCell ref="CN410:CN414"/>
    <mergeCell ref="CO410:CO414"/>
    <mergeCell ref="BQ410:BQ414"/>
    <mergeCell ref="BS410:BS414"/>
    <mergeCell ref="BT410:BT414"/>
    <mergeCell ref="BU410:BU414"/>
    <mergeCell ref="BW410:BW414"/>
    <mergeCell ref="BX410:BX414"/>
    <mergeCell ref="BY410:BY414"/>
    <mergeCell ref="BZ410:BZ414"/>
    <mergeCell ref="CA410:CA414"/>
    <mergeCell ref="CB410:CB414"/>
    <mergeCell ref="CC410:CC414"/>
    <mergeCell ref="CD410:CD414"/>
    <mergeCell ref="CI410:CI414"/>
    <mergeCell ref="CJ410:CJ414"/>
    <mergeCell ref="CK410:CK414"/>
    <mergeCell ref="CL410:CL414"/>
    <mergeCell ref="CM410:CM414"/>
    <mergeCell ref="CE410:CE414"/>
    <mergeCell ref="CF410:CF414"/>
    <mergeCell ref="CG410:CG414"/>
    <mergeCell ref="CH410:CH414"/>
    <mergeCell ref="AB410:AC410"/>
    <mergeCell ref="AD410:AE410"/>
    <mergeCell ref="AF410:AG410"/>
    <mergeCell ref="AK410:AL410"/>
    <mergeCell ref="AM410:AN410"/>
    <mergeCell ref="AO410:AP410"/>
    <mergeCell ref="AW410:AW414"/>
    <mergeCell ref="AX410:AX414"/>
    <mergeCell ref="AY410:AY414"/>
    <mergeCell ref="AZ410:AZ414"/>
    <mergeCell ref="BA410:BA414"/>
    <mergeCell ref="BB410:BB414"/>
    <mergeCell ref="BL410:BL414"/>
    <mergeCell ref="BM410:BM414"/>
    <mergeCell ref="BN410:BN414"/>
    <mergeCell ref="BO410:BO414"/>
    <mergeCell ref="BP410:BP414"/>
    <mergeCell ref="AB414:AC414"/>
    <mergeCell ref="AD414:AE414"/>
    <mergeCell ref="AF414:AG414"/>
    <mergeCell ref="AK414:AL414"/>
    <mergeCell ref="AM414:AN414"/>
    <mergeCell ref="AO414:AP414"/>
    <mergeCell ref="E410:E414"/>
    <mergeCell ref="F410:F414"/>
    <mergeCell ref="G410:G414"/>
    <mergeCell ref="H410:H414"/>
    <mergeCell ref="J410:J414"/>
    <mergeCell ref="K410:K414"/>
    <mergeCell ref="L410:L414"/>
    <mergeCell ref="N410:N414"/>
    <mergeCell ref="O410:O414"/>
    <mergeCell ref="P410:P414"/>
    <mergeCell ref="Q410:Q414"/>
    <mergeCell ref="R410:R414"/>
    <mergeCell ref="S410:S414"/>
    <mergeCell ref="X410:Y410"/>
    <mergeCell ref="Z410:AA410"/>
    <mergeCell ref="DL404:DL408"/>
    <mergeCell ref="DM404:DM408"/>
    <mergeCell ref="CP404:CP408"/>
    <mergeCell ref="CQ404:CQ408"/>
    <mergeCell ref="CS404:CS408"/>
    <mergeCell ref="CT404:CT408"/>
    <mergeCell ref="CU404:CU408"/>
    <mergeCell ref="CV404:CV408"/>
    <mergeCell ref="CW404:CX408"/>
    <mergeCell ref="CY404:CZ408"/>
    <mergeCell ref="DA404:DA408"/>
    <mergeCell ref="DB404:DB408"/>
    <mergeCell ref="DC404:DC408"/>
    <mergeCell ref="DD404:DD408"/>
    <mergeCell ref="DI404:DI408"/>
    <mergeCell ref="DJ404:DJ408"/>
    <mergeCell ref="DK404:DK408"/>
    <mergeCell ref="DN404:DN408"/>
    <mergeCell ref="DO404:DO408"/>
    <mergeCell ref="DP404:DP408"/>
    <mergeCell ref="DQ404:DQ408"/>
    <mergeCell ref="X405:Y405"/>
    <mergeCell ref="Z405:AA405"/>
    <mergeCell ref="AB405:AC405"/>
    <mergeCell ref="AD405:AE405"/>
    <mergeCell ref="AF405:AG405"/>
    <mergeCell ref="AK405:AL405"/>
    <mergeCell ref="AM405:AN405"/>
    <mergeCell ref="AO405:AP405"/>
    <mergeCell ref="X406:Y406"/>
    <mergeCell ref="Z406:AA406"/>
    <mergeCell ref="AB406:AC406"/>
    <mergeCell ref="AD406:AE406"/>
    <mergeCell ref="AF406:AG406"/>
    <mergeCell ref="AK406:AL406"/>
    <mergeCell ref="AM406:AN406"/>
    <mergeCell ref="AO406:AP406"/>
    <mergeCell ref="X407:Y407"/>
    <mergeCell ref="Z407:AA407"/>
    <mergeCell ref="AB407:AC407"/>
    <mergeCell ref="AD407:AE407"/>
    <mergeCell ref="AF407:AG407"/>
    <mergeCell ref="AK407:AL407"/>
    <mergeCell ref="AM407:AN407"/>
    <mergeCell ref="AO407:AP407"/>
    <mergeCell ref="X408:Y408"/>
    <mergeCell ref="Z408:AA408"/>
    <mergeCell ref="CN404:CN408"/>
    <mergeCell ref="CO404:CO408"/>
    <mergeCell ref="BQ404:BQ408"/>
    <mergeCell ref="BS404:BS408"/>
    <mergeCell ref="BT404:BT408"/>
    <mergeCell ref="BU404:BU408"/>
    <mergeCell ref="BW404:BW408"/>
    <mergeCell ref="BX404:BX408"/>
    <mergeCell ref="BY404:BY408"/>
    <mergeCell ref="BZ404:BZ408"/>
    <mergeCell ref="CA404:CA408"/>
    <mergeCell ref="CB404:CB408"/>
    <mergeCell ref="CC404:CC408"/>
    <mergeCell ref="CD404:CD408"/>
    <mergeCell ref="CI404:CI408"/>
    <mergeCell ref="CJ404:CJ408"/>
    <mergeCell ref="CK404:CK408"/>
    <mergeCell ref="CL404:CL408"/>
    <mergeCell ref="CM404:CM408"/>
    <mergeCell ref="CE404:CE408"/>
    <mergeCell ref="CF404:CF408"/>
    <mergeCell ref="CG404:CG408"/>
    <mergeCell ref="CH404:CH408"/>
    <mergeCell ref="AB404:AC404"/>
    <mergeCell ref="AD404:AE404"/>
    <mergeCell ref="AF404:AG404"/>
    <mergeCell ref="AK404:AL404"/>
    <mergeCell ref="AM404:AN404"/>
    <mergeCell ref="AO404:AP404"/>
    <mergeCell ref="AW404:AW408"/>
    <mergeCell ref="AX404:AX408"/>
    <mergeCell ref="AY404:AY408"/>
    <mergeCell ref="AZ404:AZ408"/>
    <mergeCell ref="BA404:BA408"/>
    <mergeCell ref="BB404:BB408"/>
    <mergeCell ref="BL404:BL408"/>
    <mergeCell ref="BM404:BM408"/>
    <mergeCell ref="BN404:BN408"/>
    <mergeCell ref="BO404:BO408"/>
    <mergeCell ref="BP404:BP408"/>
    <mergeCell ref="AB408:AC408"/>
    <mergeCell ref="AD408:AE408"/>
    <mergeCell ref="AF408:AG408"/>
    <mergeCell ref="AK408:AL408"/>
    <mergeCell ref="AM408:AN408"/>
    <mergeCell ref="AO408:AP408"/>
    <mergeCell ref="E404:E408"/>
    <mergeCell ref="F404:F408"/>
    <mergeCell ref="G404:G408"/>
    <mergeCell ref="H404:H408"/>
    <mergeCell ref="J404:J408"/>
    <mergeCell ref="K404:K408"/>
    <mergeCell ref="L404:L408"/>
    <mergeCell ref="N404:N408"/>
    <mergeCell ref="O404:O408"/>
    <mergeCell ref="P404:P408"/>
    <mergeCell ref="Q404:Q408"/>
    <mergeCell ref="R404:R408"/>
    <mergeCell ref="S404:S408"/>
    <mergeCell ref="X404:Y404"/>
    <mergeCell ref="Z404:AA404"/>
    <mergeCell ref="DL398:DL402"/>
    <mergeCell ref="DM398:DM402"/>
    <mergeCell ref="CP398:CP402"/>
    <mergeCell ref="CQ398:CQ402"/>
    <mergeCell ref="CS398:CS402"/>
    <mergeCell ref="CT398:CT402"/>
    <mergeCell ref="CU398:CU402"/>
    <mergeCell ref="CV398:CV402"/>
    <mergeCell ref="CW398:CX402"/>
    <mergeCell ref="CY398:CZ402"/>
    <mergeCell ref="DA398:DA402"/>
    <mergeCell ref="DB398:DB402"/>
    <mergeCell ref="DC398:DC402"/>
    <mergeCell ref="DD398:DD402"/>
    <mergeCell ref="DI398:DI402"/>
    <mergeCell ref="DJ398:DJ402"/>
    <mergeCell ref="DK398:DK402"/>
    <mergeCell ref="DN398:DN402"/>
    <mergeCell ref="DO398:DO402"/>
    <mergeCell ref="DP398:DP402"/>
    <mergeCell ref="DQ398:DQ402"/>
    <mergeCell ref="X399:Y399"/>
    <mergeCell ref="Z399:AA399"/>
    <mergeCell ref="AB399:AC399"/>
    <mergeCell ref="AD399:AE399"/>
    <mergeCell ref="AF399:AG399"/>
    <mergeCell ref="AK399:AL399"/>
    <mergeCell ref="AM399:AN399"/>
    <mergeCell ref="AO399:AP399"/>
    <mergeCell ref="X400:Y400"/>
    <mergeCell ref="Z400:AA400"/>
    <mergeCell ref="AB400:AC400"/>
    <mergeCell ref="AD400:AE400"/>
    <mergeCell ref="AF400:AG400"/>
    <mergeCell ref="AK400:AL400"/>
    <mergeCell ref="AM400:AN400"/>
    <mergeCell ref="AO400:AP400"/>
    <mergeCell ref="X401:Y401"/>
    <mergeCell ref="Z401:AA401"/>
    <mergeCell ref="AB401:AC401"/>
    <mergeCell ref="AD401:AE401"/>
    <mergeCell ref="AF401:AG401"/>
    <mergeCell ref="AK401:AL401"/>
    <mergeCell ref="AM401:AN401"/>
    <mergeCell ref="AO401:AP401"/>
    <mergeCell ref="X402:Y402"/>
    <mergeCell ref="Z402:AA402"/>
    <mergeCell ref="CN398:CN402"/>
    <mergeCell ref="CO398:CO402"/>
    <mergeCell ref="BQ398:BQ402"/>
    <mergeCell ref="BS398:BS402"/>
    <mergeCell ref="BT398:BT402"/>
    <mergeCell ref="BU398:BU402"/>
    <mergeCell ref="BW398:BW402"/>
    <mergeCell ref="BX398:BX402"/>
    <mergeCell ref="BY398:BY402"/>
    <mergeCell ref="BZ398:BZ402"/>
    <mergeCell ref="CA398:CA402"/>
    <mergeCell ref="CB398:CB402"/>
    <mergeCell ref="CC398:CC402"/>
    <mergeCell ref="CD398:CD402"/>
    <mergeCell ref="CI398:CI402"/>
    <mergeCell ref="CJ398:CJ402"/>
    <mergeCell ref="CK398:CK402"/>
    <mergeCell ref="CL398:CL402"/>
    <mergeCell ref="CM398:CM402"/>
    <mergeCell ref="CE398:CE402"/>
    <mergeCell ref="CF398:CF402"/>
    <mergeCell ref="CG398:CG402"/>
    <mergeCell ref="CH398:CH402"/>
    <mergeCell ref="AB398:AC398"/>
    <mergeCell ref="AD398:AE398"/>
    <mergeCell ref="AF398:AG398"/>
    <mergeCell ref="AK398:AL398"/>
    <mergeCell ref="AM398:AN398"/>
    <mergeCell ref="AO398:AP398"/>
    <mergeCell ref="AW398:AW402"/>
    <mergeCell ref="AX398:AX402"/>
    <mergeCell ref="AY398:AY402"/>
    <mergeCell ref="AZ398:AZ402"/>
    <mergeCell ref="BA398:BA402"/>
    <mergeCell ref="BB398:BB402"/>
    <mergeCell ref="BL398:BL402"/>
    <mergeCell ref="BM398:BM402"/>
    <mergeCell ref="BN398:BN402"/>
    <mergeCell ref="BO398:BO402"/>
    <mergeCell ref="BP398:BP402"/>
    <mergeCell ref="AB402:AC402"/>
    <mergeCell ref="AD402:AE402"/>
    <mergeCell ref="AF402:AG402"/>
    <mergeCell ref="AK402:AL402"/>
    <mergeCell ref="AM402:AN402"/>
    <mergeCell ref="AO402:AP402"/>
    <mergeCell ref="E398:E402"/>
    <mergeCell ref="F398:F402"/>
    <mergeCell ref="G398:G402"/>
    <mergeCell ref="H398:H402"/>
    <mergeCell ref="J398:J402"/>
    <mergeCell ref="K398:K402"/>
    <mergeCell ref="L398:L402"/>
    <mergeCell ref="N398:N402"/>
    <mergeCell ref="O398:O402"/>
    <mergeCell ref="P398:P402"/>
    <mergeCell ref="Q398:Q402"/>
    <mergeCell ref="R398:R402"/>
    <mergeCell ref="S398:S402"/>
    <mergeCell ref="X398:Y398"/>
    <mergeCell ref="Z398:AA398"/>
    <mergeCell ref="DL386:DL390"/>
    <mergeCell ref="DM386:DM390"/>
    <mergeCell ref="CP386:CP390"/>
    <mergeCell ref="CQ386:CQ390"/>
    <mergeCell ref="CS386:CS390"/>
    <mergeCell ref="CT386:CT390"/>
    <mergeCell ref="CU386:CU390"/>
    <mergeCell ref="CV386:CV390"/>
    <mergeCell ref="CW386:CX390"/>
    <mergeCell ref="CY386:CZ390"/>
    <mergeCell ref="DA386:DA390"/>
    <mergeCell ref="DB386:DB390"/>
    <mergeCell ref="DC386:DC390"/>
    <mergeCell ref="DD386:DD390"/>
    <mergeCell ref="DI386:DI390"/>
    <mergeCell ref="DJ386:DJ390"/>
    <mergeCell ref="DK386:DK390"/>
    <mergeCell ref="DN386:DN390"/>
    <mergeCell ref="DO386:DO390"/>
    <mergeCell ref="DP386:DP390"/>
    <mergeCell ref="DQ386:DQ390"/>
    <mergeCell ref="X387:Y387"/>
    <mergeCell ref="Z387:AA387"/>
    <mergeCell ref="AB387:AC387"/>
    <mergeCell ref="AD387:AE387"/>
    <mergeCell ref="AF387:AG387"/>
    <mergeCell ref="AK387:AL387"/>
    <mergeCell ref="AM387:AN387"/>
    <mergeCell ref="AO387:AP387"/>
    <mergeCell ref="X388:Y388"/>
    <mergeCell ref="Z388:AA388"/>
    <mergeCell ref="AB388:AC388"/>
    <mergeCell ref="AD388:AE388"/>
    <mergeCell ref="AF388:AG388"/>
    <mergeCell ref="AK388:AL388"/>
    <mergeCell ref="AM388:AN388"/>
    <mergeCell ref="AO388:AP388"/>
    <mergeCell ref="X389:Y389"/>
    <mergeCell ref="Z389:AA389"/>
    <mergeCell ref="AB389:AC389"/>
    <mergeCell ref="AD389:AE389"/>
    <mergeCell ref="AF389:AG389"/>
    <mergeCell ref="AK389:AL389"/>
    <mergeCell ref="AM389:AN389"/>
    <mergeCell ref="AO389:AP389"/>
    <mergeCell ref="X390:Y390"/>
    <mergeCell ref="Z390:AA390"/>
    <mergeCell ref="CN386:CN390"/>
    <mergeCell ref="CO386:CO390"/>
    <mergeCell ref="BQ386:BQ390"/>
    <mergeCell ref="BS386:BS390"/>
    <mergeCell ref="BT386:BT390"/>
    <mergeCell ref="BU386:BU390"/>
    <mergeCell ref="BW386:BW390"/>
    <mergeCell ref="BX386:BX390"/>
    <mergeCell ref="BY386:BY390"/>
    <mergeCell ref="BZ386:BZ390"/>
    <mergeCell ref="CA386:CA390"/>
    <mergeCell ref="CB386:CB390"/>
    <mergeCell ref="CC386:CC390"/>
    <mergeCell ref="CD386:CD390"/>
    <mergeCell ref="CI386:CI390"/>
    <mergeCell ref="CJ386:CJ390"/>
    <mergeCell ref="CK386:CK390"/>
    <mergeCell ref="CL386:CL390"/>
    <mergeCell ref="CM386:CM390"/>
    <mergeCell ref="CE386:CE390"/>
    <mergeCell ref="CF386:CF390"/>
    <mergeCell ref="CG386:CG390"/>
    <mergeCell ref="CH386:CH390"/>
    <mergeCell ref="AB386:AC386"/>
    <mergeCell ref="AD386:AE386"/>
    <mergeCell ref="AF386:AG386"/>
    <mergeCell ref="AK386:AL386"/>
    <mergeCell ref="AM386:AN386"/>
    <mergeCell ref="AO386:AP386"/>
    <mergeCell ref="AW386:AW390"/>
    <mergeCell ref="AX386:AX390"/>
    <mergeCell ref="AY386:AY390"/>
    <mergeCell ref="AZ386:AZ390"/>
    <mergeCell ref="BA386:BA390"/>
    <mergeCell ref="BB386:BB390"/>
    <mergeCell ref="BL386:BL390"/>
    <mergeCell ref="BM386:BM390"/>
    <mergeCell ref="BN386:BN390"/>
    <mergeCell ref="BO386:BO390"/>
    <mergeCell ref="BP386:BP390"/>
    <mergeCell ref="AB390:AC390"/>
    <mergeCell ref="AD390:AE390"/>
    <mergeCell ref="AF390:AG390"/>
    <mergeCell ref="AK390:AL390"/>
    <mergeCell ref="AM390:AN390"/>
    <mergeCell ref="AO390:AP390"/>
    <mergeCell ref="E386:E390"/>
    <mergeCell ref="F386:F390"/>
    <mergeCell ref="G386:G390"/>
    <mergeCell ref="H386:H390"/>
    <mergeCell ref="J386:J390"/>
    <mergeCell ref="K386:K390"/>
    <mergeCell ref="L386:L390"/>
    <mergeCell ref="N386:N390"/>
    <mergeCell ref="O386:O390"/>
    <mergeCell ref="P386:P390"/>
    <mergeCell ref="Q386:Q390"/>
    <mergeCell ref="R386:R390"/>
    <mergeCell ref="S386:S390"/>
    <mergeCell ref="X386:Y386"/>
    <mergeCell ref="Z386:AA386"/>
    <mergeCell ref="DL380:DL384"/>
    <mergeCell ref="DM380:DM384"/>
    <mergeCell ref="CP380:CP384"/>
    <mergeCell ref="CQ380:CQ384"/>
    <mergeCell ref="CS380:CS384"/>
    <mergeCell ref="CT380:CT384"/>
    <mergeCell ref="CU380:CU384"/>
    <mergeCell ref="CV380:CV384"/>
    <mergeCell ref="CW380:CX384"/>
    <mergeCell ref="CY380:CZ384"/>
    <mergeCell ref="DA380:DA384"/>
    <mergeCell ref="DB380:DB384"/>
    <mergeCell ref="DC380:DC384"/>
    <mergeCell ref="DD380:DD384"/>
    <mergeCell ref="DI380:DI384"/>
    <mergeCell ref="DJ380:DJ384"/>
    <mergeCell ref="DK380:DK384"/>
    <mergeCell ref="DN380:DN384"/>
    <mergeCell ref="DO380:DO384"/>
    <mergeCell ref="DP380:DP384"/>
    <mergeCell ref="DQ380:DQ384"/>
    <mergeCell ref="X381:Y381"/>
    <mergeCell ref="Z381:AA381"/>
    <mergeCell ref="AB381:AC381"/>
    <mergeCell ref="AD381:AE381"/>
    <mergeCell ref="AF381:AG381"/>
    <mergeCell ref="AK381:AL381"/>
    <mergeCell ref="AM381:AN381"/>
    <mergeCell ref="AO381:AP381"/>
    <mergeCell ref="X382:Y382"/>
    <mergeCell ref="Z382:AA382"/>
    <mergeCell ref="AB382:AC382"/>
    <mergeCell ref="AD382:AE382"/>
    <mergeCell ref="AF382:AG382"/>
    <mergeCell ref="AK382:AL382"/>
    <mergeCell ref="AM382:AN382"/>
    <mergeCell ref="AO382:AP382"/>
    <mergeCell ref="X383:Y383"/>
    <mergeCell ref="Z383:AA383"/>
    <mergeCell ref="AB383:AC383"/>
    <mergeCell ref="AD383:AE383"/>
    <mergeCell ref="AF383:AG383"/>
    <mergeCell ref="AK383:AL383"/>
    <mergeCell ref="AM383:AN383"/>
    <mergeCell ref="AO383:AP383"/>
    <mergeCell ref="X384:Y384"/>
    <mergeCell ref="Z384:AA384"/>
    <mergeCell ref="CN380:CN384"/>
    <mergeCell ref="CO380:CO384"/>
    <mergeCell ref="BQ380:BQ384"/>
    <mergeCell ref="BS380:BS384"/>
    <mergeCell ref="BT380:BT384"/>
    <mergeCell ref="BU380:BU384"/>
    <mergeCell ref="BW380:BW384"/>
    <mergeCell ref="BX380:BX384"/>
    <mergeCell ref="BY380:BY384"/>
    <mergeCell ref="BZ380:BZ384"/>
    <mergeCell ref="CA380:CA384"/>
    <mergeCell ref="CB380:CB384"/>
    <mergeCell ref="CC380:CC384"/>
    <mergeCell ref="CD380:CD384"/>
    <mergeCell ref="CI380:CI384"/>
    <mergeCell ref="CJ380:CJ384"/>
    <mergeCell ref="CK380:CK384"/>
    <mergeCell ref="CL380:CL384"/>
    <mergeCell ref="CM380:CM384"/>
    <mergeCell ref="CE380:CE384"/>
    <mergeCell ref="CF380:CF384"/>
    <mergeCell ref="CG380:CG384"/>
    <mergeCell ref="CH380:CH384"/>
    <mergeCell ref="AB380:AC380"/>
    <mergeCell ref="AD380:AE380"/>
    <mergeCell ref="AF380:AG380"/>
    <mergeCell ref="AK380:AL380"/>
    <mergeCell ref="AM380:AN380"/>
    <mergeCell ref="AO380:AP380"/>
    <mergeCell ref="AW380:AW384"/>
    <mergeCell ref="AX380:AX384"/>
    <mergeCell ref="AY380:AY384"/>
    <mergeCell ref="AZ380:AZ384"/>
    <mergeCell ref="BA380:BA384"/>
    <mergeCell ref="BB380:BB384"/>
    <mergeCell ref="BL380:BL384"/>
    <mergeCell ref="BM380:BM384"/>
    <mergeCell ref="BN380:BN384"/>
    <mergeCell ref="BO380:BO384"/>
    <mergeCell ref="BP380:BP384"/>
    <mergeCell ref="AB384:AC384"/>
    <mergeCell ref="AD384:AE384"/>
    <mergeCell ref="AF384:AG384"/>
    <mergeCell ref="AK384:AL384"/>
    <mergeCell ref="AM384:AN384"/>
    <mergeCell ref="AO384:AP384"/>
    <mergeCell ref="E380:E384"/>
    <mergeCell ref="F380:F384"/>
    <mergeCell ref="G380:G384"/>
    <mergeCell ref="H380:H384"/>
    <mergeCell ref="J380:J384"/>
    <mergeCell ref="K380:K384"/>
    <mergeCell ref="L380:L384"/>
    <mergeCell ref="N380:N384"/>
    <mergeCell ref="O380:O384"/>
    <mergeCell ref="P380:P384"/>
    <mergeCell ref="Q380:Q384"/>
    <mergeCell ref="R380:R384"/>
    <mergeCell ref="S380:S384"/>
    <mergeCell ref="X380:Y380"/>
    <mergeCell ref="Z380:AA380"/>
    <mergeCell ref="DL374:DL378"/>
    <mergeCell ref="DM374:DM378"/>
    <mergeCell ref="CP374:CP378"/>
    <mergeCell ref="CQ374:CQ378"/>
    <mergeCell ref="CS374:CS378"/>
    <mergeCell ref="CT374:CT378"/>
    <mergeCell ref="CU374:CU378"/>
    <mergeCell ref="CV374:CV378"/>
    <mergeCell ref="CW374:CX378"/>
    <mergeCell ref="CY374:CZ378"/>
    <mergeCell ref="DA374:DA378"/>
    <mergeCell ref="DB374:DB378"/>
    <mergeCell ref="DC374:DC378"/>
    <mergeCell ref="DD374:DD378"/>
    <mergeCell ref="DI374:DI378"/>
    <mergeCell ref="DJ374:DJ378"/>
    <mergeCell ref="DK374:DK378"/>
    <mergeCell ref="DN374:DN378"/>
    <mergeCell ref="DO374:DO378"/>
    <mergeCell ref="DP374:DP378"/>
    <mergeCell ref="DQ374:DQ378"/>
    <mergeCell ref="X375:Y375"/>
    <mergeCell ref="Z375:AA375"/>
    <mergeCell ref="AB375:AC375"/>
    <mergeCell ref="AD375:AE375"/>
    <mergeCell ref="AF375:AG375"/>
    <mergeCell ref="AK375:AL375"/>
    <mergeCell ref="AM375:AN375"/>
    <mergeCell ref="AO375:AP375"/>
    <mergeCell ref="X376:Y376"/>
    <mergeCell ref="Z376:AA376"/>
    <mergeCell ref="AB376:AC376"/>
    <mergeCell ref="AD376:AE376"/>
    <mergeCell ref="AF376:AG376"/>
    <mergeCell ref="AK376:AL376"/>
    <mergeCell ref="AM376:AN376"/>
    <mergeCell ref="AO376:AP376"/>
    <mergeCell ref="X377:Y377"/>
    <mergeCell ref="Z377:AA377"/>
    <mergeCell ref="AB377:AC377"/>
    <mergeCell ref="AD377:AE377"/>
    <mergeCell ref="AF377:AG377"/>
    <mergeCell ref="AK377:AL377"/>
    <mergeCell ref="AM377:AN377"/>
    <mergeCell ref="AO377:AP377"/>
    <mergeCell ref="X378:Y378"/>
    <mergeCell ref="Z378:AA378"/>
    <mergeCell ref="CN374:CN378"/>
    <mergeCell ref="CO374:CO378"/>
    <mergeCell ref="BQ374:BQ378"/>
    <mergeCell ref="BS374:BS378"/>
    <mergeCell ref="BT374:BT378"/>
    <mergeCell ref="BU374:BU378"/>
    <mergeCell ref="BW374:BW378"/>
    <mergeCell ref="BX374:BX378"/>
    <mergeCell ref="BY374:BY378"/>
    <mergeCell ref="BZ374:BZ378"/>
    <mergeCell ref="CA374:CA378"/>
    <mergeCell ref="CB374:CB378"/>
    <mergeCell ref="CC374:CC378"/>
    <mergeCell ref="CD374:CD378"/>
    <mergeCell ref="CI374:CI378"/>
    <mergeCell ref="CJ374:CJ378"/>
    <mergeCell ref="CK374:CK378"/>
    <mergeCell ref="CL374:CL378"/>
    <mergeCell ref="CM374:CM378"/>
    <mergeCell ref="CE374:CE378"/>
    <mergeCell ref="CF374:CF378"/>
    <mergeCell ref="CG374:CG378"/>
    <mergeCell ref="CH374:CH378"/>
    <mergeCell ref="AB374:AC374"/>
    <mergeCell ref="AD374:AE374"/>
    <mergeCell ref="AF374:AG374"/>
    <mergeCell ref="AK374:AL374"/>
    <mergeCell ref="AM374:AN374"/>
    <mergeCell ref="AO374:AP374"/>
    <mergeCell ref="AW374:AW378"/>
    <mergeCell ref="AX374:AX378"/>
    <mergeCell ref="AY374:AY378"/>
    <mergeCell ref="AZ374:AZ378"/>
    <mergeCell ref="BA374:BA378"/>
    <mergeCell ref="BB374:BB378"/>
    <mergeCell ref="BL374:BL378"/>
    <mergeCell ref="BM374:BM378"/>
    <mergeCell ref="BN374:BN378"/>
    <mergeCell ref="BO374:BO378"/>
    <mergeCell ref="BP374:BP378"/>
    <mergeCell ref="AB378:AC378"/>
    <mergeCell ref="AD378:AE378"/>
    <mergeCell ref="AF378:AG378"/>
    <mergeCell ref="AK378:AL378"/>
    <mergeCell ref="AM378:AN378"/>
    <mergeCell ref="AO378:AP378"/>
    <mergeCell ref="D374:D378"/>
    <mergeCell ref="E374:E378"/>
    <mergeCell ref="F374:F378"/>
    <mergeCell ref="G374:G378"/>
    <mergeCell ref="H374:H378"/>
    <mergeCell ref="J374:J378"/>
    <mergeCell ref="K374:K378"/>
    <mergeCell ref="L374:L378"/>
    <mergeCell ref="N374:N378"/>
    <mergeCell ref="O374:O378"/>
    <mergeCell ref="P374:P378"/>
    <mergeCell ref="Q374:Q378"/>
    <mergeCell ref="R374:R378"/>
    <mergeCell ref="S374:S378"/>
    <mergeCell ref="X374:Y374"/>
    <mergeCell ref="Z374:AA374"/>
    <mergeCell ref="DL362:DL366"/>
    <mergeCell ref="CO362:CO366"/>
    <mergeCell ref="CP362:CP366"/>
    <mergeCell ref="CQ362:CQ366"/>
    <mergeCell ref="CS362:CS366"/>
    <mergeCell ref="CT362:CT366"/>
    <mergeCell ref="CU362:CU366"/>
    <mergeCell ref="CV362:CV366"/>
    <mergeCell ref="CW362:CX366"/>
    <mergeCell ref="CY362:CZ366"/>
    <mergeCell ref="DA362:DA366"/>
    <mergeCell ref="DB362:DB366"/>
    <mergeCell ref="DC362:DC366"/>
    <mergeCell ref="DD362:DD366"/>
    <mergeCell ref="DI362:DI366"/>
    <mergeCell ref="DJ362:DJ366"/>
    <mergeCell ref="DM362:DM366"/>
    <mergeCell ref="DN362:DN366"/>
    <mergeCell ref="DO362:DO366"/>
    <mergeCell ref="DP362:DP366"/>
    <mergeCell ref="DQ362:DQ366"/>
    <mergeCell ref="X363:Y363"/>
    <mergeCell ref="Z363:AA363"/>
    <mergeCell ref="AB363:AC363"/>
    <mergeCell ref="AD363:AE363"/>
    <mergeCell ref="AF363:AG363"/>
    <mergeCell ref="AK363:AL363"/>
    <mergeCell ref="AM363:AN363"/>
    <mergeCell ref="AO363:AP363"/>
    <mergeCell ref="X364:Y364"/>
    <mergeCell ref="Z364:AA364"/>
    <mergeCell ref="AB364:AC364"/>
    <mergeCell ref="AD364:AE364"/>
    <mergeCell ref="AF364:AG364"/>
    <mergeCell ref="AK364:AL364"/>
    <mergeCell ref="AM364:AN364"/>
    <mergeCell ref="AO364:AP364"/>
    <mergeCell ref="X365:Y365"/>
    <mergeCell ref="Z365:AA365"/>
    <mergeCell ref="AB365:AC365"/>
    <mergeCell ref="AD365:AE365"/>
    <mergeCell ref="AF365:AG365"/>
    <mergeCell ref="AK365:AL365"/>
    <mergeCell ref="AM365:AN365"/>
    <mergeCell ref="AO365:AP365"/>
    <mergeCell ref="X366:Y366"/>
    <mergeCell ref="Z366:AA366"/>
    <mergeCell ref="CN362:CN366"/>
    <mergeCell ref="DK362:DK366"/>
    <mergeCell ref="BQ362:BQ366"/>
    <mergeCell ref="BS362:BS366"/>
    <mergeCell ref="BT362:BT366"/>
    <mergeCell ref="BU362:BU366"/>
    <mergeCell ref="BW362:BW366"/>
    <mergeCell ref="BX362:BX366"/>
    <mergeCell ref="BY362:BY366"/>
    <mergeCell ref="BZ362:BZ366"/>
    <mergeCell ref="CA362:CA366"/>
    <mergeCell ref="CB362:CB366"/>
    <mergeCell ref="CC362:CC366"/>
    <mergeCell ref="CD362:CD366"/>
    <mergeCell ref="CI362:CI366"/>
    <mergeCell ref="CJ362:CJ366"/>
    <mergeCell ref="CK362:CK366"/>
    <mergeCell ref="CL362:CL366"/>
    <mergeCell ref="CM362:CM366"/>
    <mergeCell ref="CE362:CE366"/>
    <mergeCell ref="CF362:CF366"/>
    <mergeCell ref="CG362:CG366"/>
    <mergeCell ref="CH362:CH366"/>
    <mergeCell ref="DE362:DE366"/>
    <mergeCell ref="DF362:DF366"/>
    <mergeCell ref="DG362:DG366"/>
    <mergeCell ref="DH362:DH366"/>
    <mergeCell ref="AB362:AC362"/>
    <mergeCell ref="AD362:AE362"/>
    <mergeCell ref="AF362:AG362"/>
    <mergeCell ref="AK362:AL362"/>
    <mergeCell ref="AM362:AN362"/>
    <mergeCell ref="AO362:AP362"/>
    <mergeCell ref="AW362:AW366"/>
    <mergeCell ref="AX362:AX366"/>
    <mergeCell ref="AY362:AY366"/>
    <mergeCell ref="AZ362:AZ366"/>
    <mergeCell ref="BA362:BA366"/>
    <mergeCell ref="BB362:BB366"/>
    <mergeCell ref="BL362:BL366"/>
    <mergeCell ref="BM362:BM366"/>
    <mergeCell ref="BN362:BN366"/>
    <mergeCell ref="BO362:BO366"/>
    <mergeCell ref="BP362:BP366"/>
    <mergeCell ref="AB366:AC366"/>
    <mergeCell ref="AD366:AE366"/>
    <mergeCell ref="AF366:AG366"/>
    <mergeCell ref="AK366:AL366"/>
    <mergeCell ref="AM366:AN366"/>
    <mergeCell ref="AO366:AP366"/>
    <mergeCell ref="C362:C366"/>
    <mergeCell ref="D362:D366"/>
    <mergeCell ref="E362:E366"/>
    <mergeCell ref="F362:F366"/>
    <mergeCell ref="G362:G366"/>
    <mergeCell ref="H362:H366"/>
    <mergeCell ref="J362:J366"/>
    <mergeCell ref="K362:K366"/>
    <mergeCell ref="L362:L366"/>
    <mergeCell ref="N362:N366"/>
    <mergeCell ref="O362:O366"/>
    <mergeCell ref="P362:P366"/>
    <mergeCell ref="Q362:Q366"/>
    <mergeCell ref="R362:R366"/>
    <mergeCell ref="S362:S366"/>
    <mergeCell ref="X362:Y362"/>
    <mergeCell ref="Z362:AA362"/>
    <mergeCell ref="DL356:DL360"/>
    <mergeCell ref="DM356:DM360"/>
    <mergeCell ref="DN356:DN360"/>
    <mergeCell ref="DO356:DO360"/>
    <mergeCell ref="DP356:DP360"/>
    <mergeCell ref="DQ356:DQ360"/>
    <mergeCell ref="X357:Y357"/>
    <mergeCell ref="Z357:AA357"/>
    <mergeCell ref="AB357:AC357"/>
    <mergeCell ref="AD357:AE357"/>
    <mergeCell ref="AF357:AG357"/>
    <mergeCell ref="AK357:AL357"/>
    <mergeCell ref="AM357:AN357"/>
    <mergeCell ref="AO357:AP357"/>
    <mergeCell ref="X358:Y358"/>
    <mergeCell ref="Z358:AA358"/>
    <mergeCell ref="AB358:AC358"/>
    <mergeCell ref="AD358:AE358"/>
    <mergeCell ref="AF358:AG358"/>
    <mergeCell ref="AK358:AL358"/>
    <mergeCell ref="AM358:AN358"/>
    <mergeCell ref="AO358:AP358"/>
    <mergeCell ref="X359:Y359"/>
    <mergeCell ref="Z359:AA359"/>
    <mergeCell ref="AB359:AC359"/>
    <mergeCell ref="AD359:AE359"/>
    <mergeCell ref="AF359:AG359"/>
    <mergeCell ref="AK359:AL359"/>
    <mergeCell ref="AM359:AN359"/>
    <mergeCell ref="AO359:AP359"/>
    <mergeCell ref="X360:Y360"/>
    <mergeCell ref="Z360:AA360"/>
    <mergeCell ref="CN356:CN360"/>
    <mergeCell ref="CO356:CO360"/>
    <mergeCell ref="CP356:CP360"/>
    <mergeCell ref="CQ356:CQ360"/>
    <mergeCell ref="CS356:CS360"/>
    <mergeCell ref="CT356:CT360"/>
    <mergeCell ref="CU356:CU360"/>
    <mergeCell ref="CV356:CV360"/>
    <mergeCell ref="CW356:CX360"/>
    <mergeCell ref="CY356:CZ360"/>
    <mergeCell ref="DA356:DA360"/>
    <mergeCell ref="DB356:DB360"/>
    <mergeCell ref="DC356:DC360"/>
    <mergeCell ref="DD356:DD360"/>
    <mergeCell ref="DI356:DI360"/>
    <mergeCell ref="DJ356:DJ360"/>
    <mergeCell ref="DK356:DK360"/>
    <mergeCell ref="DE356:DE360"/>
    <mergeCell ref="DF356:DF360"/>
    <mergeCell ref="DG356:DG360"/>
    <mergeCell ref="DH356:DH360"/>
    <mergeCell ref="BQ356:BQ360"/>
    <mergeCell ref="BS356:BS360"/>
    <mergeCell ref="BT356:BT360"/>
    <mergeCell ref="BU356:BU360"/>
    <mergeCell ref="BW356:BW360"/>
    <mergeCell ref="BX356:BX360"/>
    <mergeCell ref="BY356:BY360"/>
    <mergeCell ref="BZ356:BZ360"/>
    <mergeCell ref="CA356:CA360"/>
    <mergeCell ref="CB356:CB360"/>
    <mergeCell ref="CC356:CC360"/>
    <mergeCell ref="CD356:CD360"/>
    <mergeCell ref="CI356:CI360"/>
    <mergeCell ref="CJ356:CJ360"/>
    <mergeCell ref="CK356:CK360"/>
    <mergeCell ref="CL356:CL360"/>
    <mergeCell ref="CM356:CM360"/>
    <mergeCell ref="CE356:CE360"/>
    <mergeCell ref="CF356:CF360"/>
    <mergeCell ref="CG356:CG360"/>
    <mergeCell ref="CH356:CH360"/>
    <mergeCell ref="AB356:AC356"/>
    <mergeCell ref="AD356:AE356"/>
    <mergeCell ref="AF356:AG356"/>
    <mergeCell ref="AK356:AL356"/>
    <mergeCell ref="AM356:AN356"/>
    <mergeCell ref="AO356:AP356"/>
    <mergeCell ref="AW356:AW360"/>
    <mergeCell ref="AX356:AX360"/>
    <mergeCell ref="AY356:AY360"/>
    <mergeCell ref="AZ356:AZ360"/>
    <mergeCell ref="BA356:BA360"/>
    <mergeCell ref="BB356:BB360"/>
    <mergeCell ref="BL356:BL360"/>
    <mergeCell ref="BM356:BM360"/>
    <mergeCell ref="BN356:BN360"/>
    <mergeCell ref="BO356:BO360"/>
    <mergeCell ref="BP356:BP360"/>
    <mergeCell ref="AB360:AC360"/>
    <mergeCell ref="AD360:AE360"/>
    <mergeCell ref="AF360:AG360"/>
    <mergeCell ref="AK360:AL360"/>
    <mergeCell ref="AM360:AN360"/>
    <mergeCell ref="AO360:AP360"/>
    <mergeCell ref="C356:C360"/>
    <mergeCell ref="D356:D360"/>
    <mergeCell ref="E356:E360"/>
    <mergeCell ref="F356:F360"/>
    <mergeCell ref="G356:G360"/>
    <mergeCell ref="H356:H360"/>
    <mergeCell ref="J356:J360"/>
    <mergeCell ref="K356:K360"/>
    <mergeCell ref="L356:L360"/>
    <mergeCell ref="N356:N360"/>
    <mergeCell ref="O356:O360"/>
    <mergeCell ref="P356:P360"/>
    <mergeCell ref="Q356:Q360"/>
    <mergeCell ref="R356:R360"/>
    <mergeCell ref="S356:S360"/>
    <mergeCell ref="X356:Y356"/>
    <mergeCell ref="Z356:AA356"/>
    <mergeCell ref="DL350:DL354"/>
    <mergeCell ref="DM350:DM354"/>
    <mergeCell ref="DN350:DN354"/>
    <mergeCell ref="DO350:DO354"/>
    <mergeCell ref="DP350:DP354"/>
    <mergeCell ref="DQ350:DQ354"/>
    <mergeCell ref="X351:Y351"/>
    <mergeCell ref="Z351:AA351"/>
    <mergeCell ref="AB351:AC351"/>
    <mergeCell ref="AD351:AE351"/>
    <mergeCell ref="AF351:AG351"/>
    <mergeCell ref="AK351:AL351"/>
    <mergeCell ref="AM351:AN351"/>
    <mergeCell ref="AO351:AP351"/>
    <mergeCell ref="X352:Y352"/>
    <mergeCell ref="Z352:AA352"/>
    <mergeCell ref="AB352:AC352"/>
    <mergeCell ref="AD352:AE352"/>
    <mergeCell ref="AF352:AG352"/>
    <mergeCell ref="AK352:AL352"/>
    <mergeCell ref="AM352:AN352"/>
    <mergeCell ref="AO352:AP352"/>
    <mergeCell ref="X353:Y353"/>
    <mergeCell ref="Z353:AA353"/>
    <mergeCell ref="AB353:AC353"/>
    <mergeCell ref="AD353:AE353"/>
    <mergeCell ref="AF353:AG353"/>
    <mergeCell ref="AK353:AL353"/>
    <mergeCell ref="AM353:AN353"/>
    <mergeCell ref="AO353:AP353"/>
    <mergeCell ref="X354:Y354"/>
    <mergeCell ref="Z354:AA354"/>
    <mergeCell ref="CN350:CN354"/>
    <mergeCell ref="CO350:CO354"/>
    <mergeCell ref="CP350:CP354"/>
    <mergeCell ref="CQ350:CQ354"/>
    <mergeCell ref="CS350:CS354"/>
    <mergeCell ref="CT350:CT354"/>
    <mergeCell ref="CU350:CU354"/>
    <mergeCell ref="CV350:CV354"/>
    <mergeCell ref="CW350:CX354"/>
    <mergeCell ref="CY350:CZ354"/>
    <mergeCell ref="DA350:DA354"/>
    <mergeCell ref="DB350:DB354"/>
    <mergeCell ref="DC350:DC354"/>
    <mergeCell ref="DD350:DD354"/>
    <mergeCell ref="DI350:DI354"/>
    <mergeCell ref="DJ350:DJ354"/>
    <mergeCell ref="DK350:DK354"/>
    <mergeCell ref="DE350:DE354"/>
    <mergeCell ref="DF350:DF354"/>
    <mergeCell ref="DG350:DG354"/>
    <mergeCell ref="DH350:DH354"/>
    <mergeCell ref="BQ350:BQ354"/>
    <mergeCell ref="BS350:BS354"/>
    <mergeCell ref="BT350:BT354"/>
    <mergeCell ref="BU350:BU354"/>
    <mergeCell ref="BW350:BW354"/>
    <mergeCell ref="BX350:BX354"/>
    <mergeCell ref="BY350:BY354"/>
    <mergeCell ref="BZ350:BZ354"/>
    <mergeCell ref="CA350:CA354"/>
    <mergeCell ref="CB350:CB354"/>
    <mergeCell ref="CC350:CC354"/>
    <mergeCell ref="CD350:CD354"/>
    <mergeCell ref="CI350:CI354"/>
    <mergeCell ref="CJ350:CJ354"/>
    <mergeCell ref="CK350:CK354"/>
    <mergeCell ref="CL350:CL354"/>
    <mergeCell ref="CM350:CM354"/>
    <mergeCell ref="CE350:CE354"/>
    <mergeCell ref="CF350:CF354"/>
    <mergeCell ref="CG350:CG354"/>
    <mergeCell ref="CH350:CH354"/>
    <mergeCell ref="AB350:AC350"/>
    <mergeCell ref="AD350:AE350"/>
    <mergeCell ref="AF350:AG350"/>
    <mergeCell ref="AK350:AL350"/>
    <mergeCell ref="AM350:AN350"/>
    <mergeCell ref="AO350:AP350"/>
    <mergeCell ref="AW350:AW354"/>
    <mergeCell ref="AX350:AX354"/>
    <mergeCell ref="AY350:AY354"/>
    <mergeCell ref="AZ350:AZ354"/>
    <mergeCell ref="BA350:BA354"/>
    <mergeCell ref="BB350:BB354"/>
    <mergeCell ref="BL350:BL354"/>
    <mergeCell ref="BM350:BM354"/>
    <mergeCell ref="BN350:BN354"/>
    <mergeCell ref="BO350:BO354"/>
    <mergeCell ref="BP350:BP354"/>
    <mergeCell ref="AB354:AC354"/>
    <mergeCell ref="AD354:AE354"/>
    <mergeCell ref="AF354:AG354"/>
    <mergeCell ref="AK354:AL354"/>
    <mergeCell ref="AM354:AN354"/>
    <mergeCell ref="AO354:AP354"/>
    <mergeCell ref="C350:C354"/>
    <mergeCell ref="D350:D354"/>
    <mergeCell ref="E350:E354"/>
    <mergeCell ref="F350:F354"/>
    <mergeCell ref="G350:G354"/>
    <mergeCell ref="H350:H354"/>
    <mergeCell ref="J350:J354"/>
    <mergeCell ref="K350:K354"/>
    <mergeCell ref="L350:L354"/>
    <mergeCell ref="N350:N354"/>
    <mergeCell ref="O350:O354"/>
    <mergeCell ref="P350:P354"/>
    <mergeCell ref="Q350:Q354"/>
    <mergeCell ref="R350:R354"/>
    <mergeCell ref="S350:S354"/>
    <mergeCell ref="X350:Y350"/>
    <mergeCell ref="Z350:AA350"/>
    <mergeCell ref="AW11:BU11"/>
    <mergeCell ref="BW11:DV11"/>
    <mergeCell ref="DM86:DM90"/>
    <mergeCell ref="DN86:DN90"/>
    <mergeCell ref="DO86:DO90"/>
    <mergeCell ref="DP86:DP90"/>
    <mergeCell ref="DQ86:DQ90"/>
    <mergeCell ref="X87:Y87"/>
    <mergeCell ref="Z87:AA87"/>
    <mergeCell ref="AB87:AC87"/>
    <mergeCell ref="AD87:AE87"/>
    <mergeCell ref="AF87:AG87"/>
    <mergeCell ref="AK87:AL87"/>
    <mergeCell ref="AM87:AN87"/>
    <mergeCell ref="AO87:AP87"/>
    <mergeCell ref="X88:Y88"/>
    <mergeCell ref="Z88:AA88"/>
    <mergeCell ref="AB88:AC88"/>
    <mergeCell ref="AD88:AE88"/>
    <mergeCell ref="AF88:AG88"/>
    <mergeCell ref="AK88:AL88"/>
    <mergeCell ref="AM88:AN88"/>
    <mergeCell ref="AO88:AP88"/>
    <mergeCell ref="X89:Y89"/>
    <mergeCell ref="Z89:AA89"/>
    <mergeCell ref="AB89:AC89"/>
    <mergeCell ref="AD89:AE89"/>
    <mergeCell ref="AF89:AG89"/>
    <mergeCell ref="AK89:AL89"/>
    <mergeCell ref="AM89:AN89"/>
    <mergeCell ref="DC86:DC90"/>
    <mergeCell ref="DD86:DD90"/>
    <mergeCell ref="AB86:AC86"/>
    <mergeCell ref="AD86:AE86"/>
    <mergeCell ref="AF86:AG86"/>
    <mergeCell ref="AK86:AL86"/>
    <mergeCell ref="AM86:AN86"/>
    <mergeCell ref="AO86:AP86"/>
    <mergeCell ref="AW86:AW90"/>
    <mergeCell ref="AX86:AX90"/>
    <mergeCell ref="AY86:AY90"/>
    <mergeCell ref="AZ86:AZ90"/>
    <mergeCell ref="BA86:BA90"/>
    <mergeCell ref="BB86:BB90"/>
    <mergeCell ref="BL86:BL90"/>
    <mergeCell ref="BM86:BM90"/>
    <mergeCell ref="BN86:BN90"/>
    <mergeCell ref="DI86:DI90"/>
    <mergeCell ref="DJ86:DJ90"/>
    <mergeCell ref="BO86:BO90"/>
    <mergeCell ref="BP86:BP90"/>
    <mergeCell ref="AD90:AE90"/>
    <mergeCell ref="AF90:AG90"/>
    <mergeCell ref="AK90:AL90"/>
    <mergeCell ref="AM90:AN90"/>
    <mergeCell ref="AO90:AP90"/>
    <mergeCell ref="AO89:AP89"/>
    <mergeCell ref="AB90:AC90"/>
    <mergeCell ref="DK86:DK90"/>
    <mergeCell ref="DL86:DL90"/>
    <mergeCell ref="BQ86:BQ90"/>
    <mergeCell ref="BS86:BS90"/>
    <mergeCell ref="BU86:BU90"/>
    <mergeCell ref="BW86:BW90"/>
    <mergeCell ref="BX86:BX90"/>
    <mergeCell ref="BY86:BY90"/>
    <mergeCell ref="BZ86:BZ90"/>
    <mergeCell ref="CA86:CA90"/>
    <mergeCell ref="CB86:CB90"/>
    <mergeCell ref="CC86:CC90"/>
    <mergeCell ref="CD86:CD90"/>
    <mergeCell ref="CI86:CI90"/>
    <mergeCell ref="CJ86:CJ90"/>
    <mergeCell ref="CK86:CK90"/>
    <mergeCell ref="CL86:CL90"/>
    <mergeCell ref="CM86:CM90"/>
    <mergeCell ref="CN86:CN90"/>
    <mergeCell ref="CO86:CO90"/>
    <mergeCell ref="CP86:CP90"/>
    <mergeCell ref="CQ86:CQ90"/>
    <mergeCell ref="CS86:CS90"/>
    <mergeCell ref="CT86:CT90"/>
    <mergeCell ref="CU86:CU90"/>
    <mergeCell ref="CV86:CV90"/>
    <mergeCell ref="CW86:CX90"/>
    <mergeCell ref="CY86:CZ90"/>
    <mergeCell ref="DA86:DA90"/>
    <mergeCell ref="DB86:DB90"/>
    <mergeCell ref="BT86:BT90"/>
    <mergeCell ref="C86:C90"/>
    <mergeCell ref="D86:D90"/>
    <mergeCell ref="E86:E90"/>
    <mergeCell ref="F86:F90"/>
    <mergeCell ref="G86:G90"/>
    <mergeCell ref="H86:H90"/>
    <mergeCell ref="J86:J90"/>
    <mergeCell ref="K86:K90"/>
    <mergeCell ref="L86:L90"/>
    <mergeCell ref="N86:N90"/>
    <mergeCell ref="O86:O90"/>
    <mergeCell ref="P86:P90"/>
    <mergeCell ref="Q86:Q90"/>
    <mergeCell ref="R86:R90"/>
    <mergeCell ref="S86:S90"/>
    <mergeCell ref="X86:Y86"/>
    <mergeCell ref="Z86:AA86"/>
    <mergeCell ref="X90:Y90"/>
    <mergeCell ref="Z90:AA90"/>
    <mergeCell ref="W3:AA3"/>
    <mergeCell ref="W4:AA4"/>
    <mergeCell ref="W5:AA6"/>
    <mergeCell ref="AB3:AD6"/>
    <mergeCell ref="F2:M4"/>
    <mergeCell ref="N2:O2"/>
    <mergeCell ref="P2:S2"/>
    <mergeCell ref="N3:O3"/>
    <mergeCell ref="P3:S3"/>
    <mergeCell ref="U3:V3"/>
    <mergeCell ref="N4:O4"/>
    <mergeCell ref="P4:S4"/>
    <mergeCell ref="U4:V4"/>
    <mergeCell ref="L6:S6"/>
    <mergeCell ref="L7:S7"/>
    <mergeCell ref="B2:E4"/>
    <mergeCell ref="B6:K6"/>
    <mergeCell ref="B7:K7"/>
    <mergeCell ref="L9:S9"/>
    <mergeCell ref="U5:V6"/>
    <mergeCell ref="L8:S8"/>
    <mergeCell ref="U11:AU11"/>
    <mergeCell ref="O80:O84"/>
    <mergeCell ref="N80:N84"/>
    <mergeCell ref="J80:J84"/>
    <mergeCell ref="H80:H84"/>
    <mergeCell ref="G80:G84"/>
    <mergeCell ref="E80:E84"/>
    <mergeCell ref="D80:D84"/>
    <mergeCell ref="C80:C84"/>
    <mergeCell ref="C26:C30"/>
    <mergeCell ref="D26:D30"/>
    <mergeCell ref="E26:E30"/>
    <mergeCell ref="L74:L78"/>
    <mergeCell ref="P62:P66"/>
    <mergeCell ref="Q62:Q66"/>
    <mergeCell ref="R62:R66"/>
    <mergeCell ref="S62:S66"/>
    <mergeCell ref="R74:R78"/>
    <mergeCell ref="S74:S78"/>
    <mergeCell ref="K62:K66"/>
    <mergeCell ref="K68:K72"/>
    <mergeCell ref="K74:K78"/>
    <mergeCell ref="K80:K84"/>
    <mergeCell ref="F32:F36"/>
    <mergeCell ref="F80:F84"/>
    <mergeCell ref="H32:H36"/>
    <mergeCell ref="C62:C66"/>
    <mergeCell ref="D62:D66"/>
    <mergeCell ref="E62:E66"/>
    <mergeCell ref="X72:Y72"/>
    <mergeCell ref="N32:N36"/>
    <mergeCell ref="O32:O36"/>
    <mergeCell ref="P32:P36"/>
    <mergeCell ref="Q32:Q36"/>
    <mergeCell ref="S80:S84"/>
    <mergeCell ref="R80:R84"/>
    <mergeCell ref="Q80:Q84"/>
    <mergeCell ref="P80:P84"/>
    <mergeCell ref="J20:J24"/>
    <mergeCell ref="Q26:Q30"/>
    <mergeCell ref="X39:Y39"/>
    <mergeCell ref="O62:O66"/>
    <mergeCell ref="G26:G30"/>
    <mergeCell ref="H26:H30"/>
    <mergeCell ref="J26:J30"/>
    <mergeCell ref="R32:R36"/>
    <mergeCell ref="S32:S36"/>
    <mergeCell ref="X80:Y80"/>
    <mergeCell ref="X83:Y83"/>
    <mergeCell ref="X62:Y62"/>
    <mergeCell ref="J32:J36"/>
    <mergeCell ref="X27:Y27"/>
    <mergeCell ref="E32:E36"/>
    <mergeCell ref="G32:G36"/>
    <mergeCell ref="C74:C78"/>
    <mergeCell ref="D74:D78"/>
    <mergeCell ref="E74:E78"/>
    <mergeCell ref="K20:K24"/>
    <mergeCell ref="L80:L84"/>
    <mergeCell ref="R26:R30"/>
    <mergeCell ref="S26:S30"/>
    <mergeCell ref="X26:Y26"/>
    <mergeCell ref="F26:F30"/>
    <mergeCell ref="Z32:AA32"/>
    <mergeCell ref="AB32:AC32"/>
    <mergeCell ref="AD32:AE32"/>
    <mergeCell ref="X33:Y33"/>
    <mergeCell ref="Z33:AA33"/>
    <mergeCell ref="AB33:AC33"/>
    <mergeCell ref="AD33:AE33"/>
    <mergeCell ref="X32:Y32"/>
    <mergeCell ref="H74:H78"/>
    <mergeCell ref="J74:J78"/>
    <mergeCell ref="N74:N78"/>
    <mergeCell ref="O74:O78"/>
    <mergeCell ref="P74:P78"/>
    <mergeCell ref="Q74:Q78"/>
    <mergeCell ref="L68:L72"/>
    <mergeCell ref="F68:F72"/>
    <mergeCell ref="F74:F78"/>
    <mergeCell ref="G74:G78"/>
    <mergeCell ref="AB28:AC28"/>
    <mergeCell ref="AD28:AE28"/>
    <mergeCell ref="X82:Y82"/>
    <mergeCell ref="Z27:AA27"/>
    <mergeCell ref="AB27:AC27"/>
    <mergeCell ref="K14:K19"/>
    <mergeCell ref="F14:F19"/>
    <mergeCell ref="F20:F24"/>
    <mergeCell ref="G20:G24"/>
    <mergeCell ref="K32:K36"/>
    <mergeCell ref="K38:K42"/>
    <mergeCell ref="L32:L36"/>
    <mergeCell ref="L38:L42"/>
    <mergeCell ref="L62:L66"/>
    <mergeCell ref="O20:O24"/>
    <mergeCell ref="F38:F42"/>
    <mergeCell ref="F62:F66"/>
    <mergeCell ref="N26:N30"/>
    <mergeCell ref="O26:O30"/>
    <mergeCell ref="P26:P30"/>
    <mergeCell ref="M26:M30"/>
    <mergeCell ref="X28:Y28"/>
    <mergeCell ref="Z28:AA28"/>
    <mergeCell ref="G62:G66"/>
    <mergeCell ref="H62:H66"/>
    <mergeCell ref="J62:J66"/>
    <mergeCell ref="N62:N66"/>
    <mergeCell ref="X29:Y29"/>
    <mergeCell ref="Z29:AA29"/>
    <mergeCell ref="AB29:AC29"/>
    <mergeCell ref="Z30:AA30"/>
    <mergeCell ref="AB30:AC30"/>
    <mergeCell ref="AB39:AC39"/>
    <mergeCell ref="Z44:AA44"/>
    <mergeCell ref="AB44:AC44"/>
    <mergeCell ref="C10:AB10"/>
    <mergeCell ref="AD17:AG17"/>
    <mergeCell ref="G14:G19"/>
    <mergeCell ref="H14:H19"/>
    <mergeCell ref="N12:S12"/>
    <mergeCell ref="U13:AU13"/>
    <mergeCell ref="AM17:AN17"/>
    <mergeCell ref="AO17:AP17"/>
    <mergeCell ref="AJ16:AJ19"/>
    <mergeCell ref="U16:U19"/>
    <mergeCell ref="V16:W17"/>
    <mergeCell ref="AK16:AP16"/>
    <mergeCell ref="Z20:AA20"/>
    <mergeCell ref="X20:Y20"/>
    <mergeCell ref="K26:K30"/>
    <mergeCell ref="O16:P19"/>
    <mergeCell ref="AQ16:AU17"/>
    <mergeCell ref="AK22:AL22"/>
    <mergeCell ref="AM20:AN20"/>
    <mergeCell ref="AK20:AL20"/>
    <mergeCell ref="AM21:AN21"/>
    <mergeCell ref="P20:P24"/>
    <mergeCell ref="Z26:AA26"/>
    <mergeCell ref="L14:L19"/>
    <mergeCell ref="L20:L24"/>
    <mergeCell ref="L26:L30"/>
    <mergeCell ref="N14:S15"/>
    <mergeCell ref="I14:I19"/>
    <mergeCell ref="J14:J19"/>
    <mergeCell ref="N13:S13"/>
    <mergeCell ref="X17:AC17"/>
    <mergeCell ref="C14:C19"/>
    <mergeCell ref="BL15:BU16"/>
    <mergeCell ref="BS17:BU18"/>
    <mergeCell ref="BL17:BQ18"/>
    <mergeCell ref="BF18:BJ18"/>
    <mergeCell ref="BF15:BJ17"/>
    <mergeCell ref="AW12:BJ12"/>
    <mergeCell ref="AW13:BJ13"/>
    <mergeCell ref="AW14:BJ14"/>
    <mergeCell ref="BF19:BJ19"/>
    <mergeCell ref="AY17:AY19"/>
    <mergeCell ref="AZ17:AZ19"/>
    <mergeCell ref="AW15:AX16"/>
    <mergeCell ref="AY15:AZ16"/>
    <mergeCell ref="BA15:BA19"/>
    <mergeCell ref="X30:Y30"/>
    <mergeCell ref="N20:N24"/>
    <mergeCell ref="Z21:AA21"/>
    <mergeCell ref="AB21:AC21"/>
    <mergeCell ref="AD21:AE21"/>
    <mergeCell ref="AF21:AG21"/>
    <mergeCell ref="AM23:AN23"/>
    <mergeCell ref="AM24:AN24"/>
    <mergeCell ref="AD20:AE20"/>
    <mergeCell ref="AM26:AN26"/>
    <mergeCell ref="AM29:AN29"/>
    <mergeCell ref="AK23:AL23"/>
    <mergeCell ref="X24:Y24"/>
    <mergeCell ref="Z24:AA24"/>
    <mergeCell ref="AB24:AC24"/>
    <mergeCell ref="AD24:AE24"/>
    <mergeCell ref="AF24:AG24"/>
    <mergeCell ref="BL12:BU14"/>
    <mergeCell ref="D14:D19"/>
    <mergeCell ref="BW16:CD16"/>
    <mergeCell ref="CI16:CQ16"/>
    <mergeCell ref="CS17:CV17"/>
    <mergeCell ref="DA17:DD17"/>
    <mergeCell ref="Q20:Q24"/>
    <mergeCell ref="R20:R24"/>
    <mergeCell ref="S20:S24"/>
    <mergeCell ref="N16:N19"/>
    <mergeCell ref="AF20:AG20"/>
    <mergeCell ref="AM22:AN22"/>
    <mergeCell ref="X21:Y21"/>
    <mergeCell ref="AB20:AC20"/>
    <mergeCell ref="AF23:AG23"/>
    <mergeCell ref="X22:Y22"/>
    <mergeCell ref="Z22:AA22"/>
    <mergeCell ref="W18:W19"/>
    <mergeCell ref="AB22:AC22"/>
    <mergeCell ref="AD22:AE22"/>
    <mergeCell ref="AF22:AG22"/>
    <mergeCell ref="AK21:AL21"/>
    <mergeCell ref="AH17:AH19"/>
    <mergeCell ref="AI16:AI19"/>
    <mergeCell ref="AK17:AL17"/>
    <mergeCell ref="V18:V19"/>
    <mergeCell ref="X18:Y18"/>
    <mergeCell ref="Z18:AA18"/>
    <mergeCell ref="AB18:AC18"/>
    <mergeCell ref="AD18:AE18"/>
    <mergeCell ref="AF18:AG18"/>
    <mergeCell ref="CY19:CZ19"/>
    <mergeCell ref="AO20:AP20"/>
    <mergeCell ref="DS12:DV15"/>
    <mergeCell ref="CS14:DQ15"/>
    <mergeCell ref="CQ17:CQ19"/>
    <mergeCell ref="DQ17:DQ19"/>
    <mergeCell ref="E14:E19"/>
    <mergeCell ref="BW12:DQ12"/>
    <mergeCell ref="BW13:DQ13"/>
    <mergeCell ref="CE17:CH17"/>
    <mergeCell ref="CE18:CH18"/>
    <mergeCell ref="BW18:BZ18"/>
    <mergeCell ref="BW17:BZ17"/>
    <mergeCell ref="U12:AU12"/>
    <mergeCell ref="CA17:CD17"/>
    <mergeCell ref="CS16:DQ16"/>
    <mergeCell ref="CA18:CD18"/>
    <mergeCell ref="BW14:CQ15"/>
    <mergeCell ref="CM17:CP17"/>
    <mergeCell ref="CM18:CP18"/>
    <mergeCell ref="X16:AH16"/>
    <mergeCell ref="AT18:AT19"/>
    <mergeCell ref="BB15:BB19"/>
    <mergeCell ref="AQ18:AQ19"/>
    <mergeCell ref="AR18:AR19"/>
    <mergeCell ref="AS18:AS19"/>
    <mergeCell ref="AU18:AU19"/>
    <mergeCell ref="U14:AU14"/>
    <mergeCell ref="U15:AU15"/>
    <mergeCell ref="Q16:R19"/>
    <mergeCell ref="S16:S19"/>
    <mergeCell ref="AW17:AW19"/>
    <mergeCell ref="AX17:AX19"/>
    <mergeCell ref="CS18:CV18"/>
    <mergeCell ref="AK24:AL24"/>
    <mergeCell ref="DA18:DD18"/>
    <mergeCell ref="DI18:DL18"/>
    <mergeCell ref="DM18:DP18"/>
    <mergeCell ref="CS20:CS24"/>
    <mergeCell ref="CT20:CT24"/>
    <mergeCell ref="CU20:CU24"/>
    <mergeCell ref="CV20:CV24"/>
    <mergeCell ref="DA20:DA24"/>
    <mergeCell ref="DB20:DB24"/>
    <mergeCell ref="CI17:CL17"/>
    <mergeCell ref="CI18:CL18"/>
    <mergeCell ref="CI20:CI24"/>
    <mergeCell ref="CK20:CK24"/>
    <mergeCell ref="CL20:CL24"/>
    <mergeCell ref="CN20:CN24"/>
    <mergeCell ref="CJ20:CJ24"/>
    <mergeCell ref="DE17:DH17"/>
    <mergeCell ref="DE18:DH18"/>
    <mergeCell ref="DE20:DE24"/>
    <mergeCell ref="DF20:DF24"/>
    <mergeCell ref="DG20:DG24"/>
    <mergeCell ref="DH20:DH24"/>
    <mergeCell ref="CW17:CZ17"/>
    <mergeCell ref="DM17:DP17"/>
    <mergeCell ref="DK20:DK24"/>
    <mergeCell ref="DJ20:DJ24"/>
    <mergeCell ref="CW18:CZ18"/>
    <mergeCell ref="CW20:CX24"/>
    <mergeCell ref="CY20:CZ24"/>
    <mergeCell ref="CW19:CX19"/>
    <mergeCell ref="BT20:BT24"/>
    <mergeCell ref="BS20:BS24"/>
    <mergeCell ref="BU20:BU24"/>
    <mergeCell ref="BQ20:BQ24"/>
    <mergeCell ref="BP20:BP24"/>
    <mergeCell ref="BO20:BO24"/>
    <mergeCell ref="BN20:BN24"/>
    <mergeCell ref="BM20:BM24"/>
    <mergeCell ref="BL20:BL24"/>
    <mergeCell ref="BA20:BA24"/>
    <mergeCell ref="AZ20:AZ24"/>
    <mergeCell ref="AY20:AY24"/>
    <mergeCell ref="AX20:AX24"/>
    <mergeCell ref="AW20:AW24"/>
    <mergeCell ref="BB20:BB24"/>
    <mergeCell ref="AO24:AP24"/>
    <mergeCell ref="AO23:AP23"/>
    <mergeCell ref="AO22:AP22"/>
    <mergeCell ref="AO21:AP21"/>
    <mergeCell ref="DQ26:DQ30"/>
    <mergeCell ref="DA26:DA30"/>
    <mergeCell ref="DB26:DB30"/>
    <mergeCell ref="DC26:DC30"/>
    <mergeCell ref="DD26:DD30"/>
    <mergeCell ref="DI26:DI30"/>
    <mergeCell ref="DJ26:DJ30"/>
    <mergeCell ref="DK26:DK30"/>
    <mergeCell ref="DL26:DL30"/>
    <mergeCell ref="DM26:DM30"/>
    <mergeCell ref="BO26:BO30"/>
    <mergeCell ref="BP26:BP30"/>
    <mergeCell ref="AX26:AX30"/>
    <mergeCell ref="AY26:AY30"/>
    <mergeCell ref="AZ26:AZ30"/>
    <mergeCell ref="BA26:BA30"/>
    <mergeCell ref="AD27:AE27"/>
    <mergeCell ref="AF27:AG27"/>
    <mergeCell ref="AK27:AL27"/>
    <mergeCell ref="AM27:AN27"/>
    <mergeCell ref="AO27:AP27"/>
    <mergeCell ref="AD26:AE26"/>
    <mergeCell ref="AF26:AG26"/>
    <mergeCell ref="AK26:AL26"/>
    <mergeCell ref="AF29:AG29"/>
    <mergeCell ref="AK29:AL29"/>
    <mergeCell ref="AO30:AP30"/>
    <mergeCell ref="CK26:CK30"/>
    <mergeCell ref="CL26:CL30"/>
    <mergeCell ref="CW26:CX30"/>
    <mergeCell ref="CY26:CZ30"/>
    <mergeCell ref="DN26:DN30"/>
    <mergeCell ref="AD30:AE30"/>
    <mergeCell ref="AF30:AG30"/>
    <mergeCell ref="AK30:AL30"/>
    <mergeCell ref="AM30:AN30"/>
    <mergeCell ref="BN26:BN30"/>
    <mergeCell ref="CJ26:CJ30"/>
    <mergeCell ref="BQ26:BQ30"/>
    <mergeCell ref="BS26:BS30"/>
    <mergeCell ref="BU26:BU30"/>
    <mergeCell ref="BW26:BW30"/>
    <mergeCell ref="BX26:BX30"/>
    <mergeCell ref="BY26:BY30"/>
    <mergeCell ref="AO26:AP26"/>
    <mergeCell ref="AW26:AW30"/>
    <mergeCell ref="AB26:AC26"/>
    <mergeCell ref="AF28:AG28"/>
    <mergeCell ref="AK28:AL28"/>
    <mergeCell ref="AM28:AN28"/>
    <mergeCell ref="AO28:AP28"/>
    <mergeCell ref="AD29:AE29"/>
    <mergeCell ref="AO29:AP29"/>
    <mergeCell ref="CQ26:CQ30"/>
    <mergeCell ref="CS26:CS30"/>
    <mergeCell ref="CT26:CT30"/>
    <mergeCell ref="CU26:CU30"/>
    <mergeCell ref="CV26:CV30"/>
    <mergeCell ref="BZ26:BZ30"/>
    <mergeCell ref="CA26:CA30"/>
    <mergeCell ref="CB26:CB30"/>
    <mergeCell ref="CC26:CC30"/>
    <mergeCell ref="CD26:CD30"/>
    <mergeCell ref="CI26:CI30"/>
    <mergeCell ref="BB26:BB30"/>
    <mergeCell ref="BL26:BL30"/>
    <mergeCell ref="BM26:BM30"/>
    <mergeCell ref="DE32:DE36"/>
    <mergeCell ref="DF32:DF36"/>
    <mergeCell ref="DG32:DG36"/>
    <mergeCell ref="DC32:DC36"/>
    <mergeCell ref="DD32:DD36"/>
    <mergeCell ref="CO32:CO36"/>
    <mergeCell ref="CL32:CL36"/>
    <mergeCell ref="CM32:CM36"/>
    <mergeCell ref="CN32:CN36"/>
    <mergeCell ref="CP32:CP36"/>
    <mergeCell ref="CM26:CM30"/>
    <mergeCell ref="CN26:CN30"/>
    <mergeCell ref="CO26:CO30"/>
    <mergeCell ref="CP26:CP30"/>
    <mergeCell ref="DE26:DE30"/>
    <mergeCell ref="DF26:DF30"/>
    <mergeCell ref="DG26:DG30"/>
    <mergeCell ref="DH32:DH36"/>
    <mergeCell ref="BB32:BB36"/>
    <mergeCell ref="BL32:BL36"/>
    <mergeCell ref="BM32:BM36"/>
    <mergeCell ref="BN32:BN36"/>
    <mergeCell ref="BO32:BO36"/>
    <mergeCell ref="BP32:BP36"/>
    <mergeCell ref="BQ32:BQ36"/>
    <mergeCell ref="BS32:BS36"/>
    <mergeCell ref="BU32:BU36"/>
    <mergeCell ref="AZ32:AZ36"/>
    <mergeCell ref="AF33:AG33"/>
    <mergeCell ref="AK33:AL33"/>
    <mergeCell ref="AM33:AN33"/>
    <mergeCell ref="AO33:AP33"/>
    <mergeCell ref="CI32:CI36"/>
    <mergeCell ref="CW32:CX36"/>
    <mergeCell ref="CV32:CV36"/>
    <mergeCell ref="CT32:CT36"/>
    <mergeCell ref="CB32:CB36"/>
    <mergeCell ref="CC32:CC36"/>
    <mergeCell ref="CD32:CD36"/>
    <mergeCell ref="CU32:CU36"/>
    <mergeCell ref="BW32:BW36"/>
    <mergeCell ref="CY32:CZ36"/>
    <mergeCell ref="CQ32:CQ36"/>
    <mergeCell ref="CS32:CS36"/>
    <mergeCell ref="AF34:AG34"/>
    <mergeCell ref="AM34:AN34"/>
    <mergeCell ref="AO34:AP34"/>
    <mergeCell ref="DA32:DA36"/>
    <mergeCell ref="DB32:DB36"/>
    <mergeCell ref="AD39:AE39"/>
    <mergeCell ref="Z42:AA42"/>
    <mergeCell ref="AB42:AC42"/>
    <mergeCell ref="AD42:AE42"/>
    <mergeCell ref="X35:Y35"/>
    <mergeCell ref="Z35:AA35"/>
    <mergeCell ref="AB35:AC35"/>
    <mergeCell ref="AD35:AE35"/>
    <mergeCell ref="AF35:AG35"/>
    <mergeCell ref="BT32:BT36"/>
    <mergeCell ref="AF32:AG32"/>
    <mergeCell ref="AK32:AL32"/>
    <mergeCell ref="AM32:AN32"/>
    <mergeCell ref="AO32:AP32"/>
    <mergeCell ref="AK41:AL41"/>
    <mergeCell ref="AF42:AG42"/>
    <mergeCell ref="AK42:AL42"/>
    <mergeCell ref="AK34:AL34"/>
    <mergeCell ref="Z41:AA41"/>
    <mergeCell ref="AB41:AC41"/>
    <mergeCell ref="AD41:AE41"/>
    <mergeCell ref="AF41:AG41"/>
    <mergeCell ref="X42:Y42"/>
    <mergeCell ref="AF39:AG39"/>
    <mergeCell ref="AK39:AL39"/>
    <mergeCell ref="AF62:AG62"/>
    <mergeCell ref="CL62:CL66"/>
    <mergeCell ref="CA62:CA66"/>
    <mergeCell ref="AK35:AL35"/>
    <mergeCell ref="AM35:AN35"/>
    <mergeCell ref="AO35:AP35"/>
    <mergeCell ref="X36:Y36"/>
    <mergeCell ref="Z36:AA36"/>
    <mergeCell ref="AB36:AC36"/>
    <mergeCell ref="AD36:AE36"/>
    <mergeCell ref="AF36:AG36"/>
    <mergeCell ref="AK36:AL36"/>
    <mergeCell ref="AM36:AN36"/>
    <mergeCell ref="AO36:AP36"/>
    <mergeCell ref="X41:Y41"/>
    <mergeCell ref="X38:Y38"/>
    <mergeCell ref="Z38:AA38"/>
    <mergeCell ref="AB38:AC38"/>
    <mergeCell ref="AD38:AE38"/>
    <mergeCell ref="AO41:AP41"/>
    <mergeCell ref="BX32:BX36"/>
    <mergeCell ref="BY32:BY36"/>
    <mergeCell ref="BZ32:BZ36"/>
    <mergeCell ref="CA32:CA36"/>
    <mergeCell ref="X34:Y34"/>
    <mergeCell ref="Z34:AA34"/>
    <mergeCell ref="AB34:AC34"/>
    <mergeCell ref="AD34:AE34"/>
    <mergeCell ref="BA32:BA36"/>
    <mergeCell ref="AW32:AW36"/>
    <mergeCell ref="AX32:AX36"/>
    <mergeCell ref="AY32:AY36"/>
    <mergeCell ref="BT62:BT66"/>
    <mergeCell ref="DD38:DD42"/>
    <mergeCell ref="DI38:DI42"/>
    <mergeCell ref="CW38:CX42"/>
    <mergeCell ref="CY38:CZ42"/>
    <mergeCell ref="BZ38:BZ42"/>
    <mergeCell ref="CA38:CA42"/>
    <mergeCell ref="CB38:CB42"/>
    <mergeCell ref="CC38:CC42"/>
    <mergeCell ref="CD38:CD42"/>
    <mergeCell ref="BL62:BL66"/>
    <mergeCell ref="BM62:BM66"/>
    <mergeCell ref="BN62:BN66"/>
    <mergeCell ref="BO62:BO66"/>
    <mergeCell ref="BP62:BP66"/>
    <mergeCell ref="BQ62:BQ66"/>
    <mergeCell ref="BS62:BS66"/>
    <mergeCell ref="BU62:BU66"/>
    <mergeCell ref="CP38:CP42"/>
    <mergeCell ref="CQ38:CQ42"/>
    <mergeCell ref="CS38:CS42"/>
    <mergeCell ref="DE38:DE42"/>
    <mergeCell ref="DF38:DF42"/>
    <mergeCell ref="DG38:DG42"/>
    <mergeCell ref="DH38:DH42"/>
    <mergeCell ref="BO38:BO42"/>
    <mergeCell ref="BP38:BP42"/>
    <mergeCell ref="BQ38:BQ42"/>
    <mergeCell ref="BS38:BS42"/>
    <mergeCell ref="BU38:BU42"/>
    <mergeCell ref="BP44:BP48"/>
    <mergeCell ref="BQ44:BQ48"/>
    <mergeCell ref="AY62:AY66"/>
    <mergeCell ref="AZ62:AZ66"/>
    <mergeCell ref="BA62:BA66"/>
    <mergeCell ref="AF65:AG65"/>
    <mergeCell ref="AK65:AL65"/>
    <mergeCell ref="CO38:CO42"/>
    <mergeCell ref="BW38:BW42"/>
    <mergeCell ref="BX38:BX42"/>
    <mergeCell ref="BY38:BY42"/>
    <mergeCell ref="BT38:BT42"/>
    <mergeCell ref="AM65:AN65"/>
    <mergeCell ref="AO65:AP65"/>
    <mergeCell ref="AF66:AG66"/>
    <mergeCell ref="AK66:AL66"/>
    <mergeCell ref="AM66:AN66"/>
    <mergeCell ref="AO66:AP66"/>
    <mergeCell ref="AM42:AN42"/>
    <mergeCell ref="AO42:AP42"/>
    <mergeCell ref="AZ38:AZ42"/>
    <mergeCell ref="BA38:BA42"/>
    <mergeCell ref="AO40:AP40"/>
    <mergeCell ref="AK62:AL62"/>
    <mergeCell ref="AM62:AN62"/>
    <mergeCell ref="AO62:AP62"/>
    <mergeCell ref="AW62:AW66"/>
    <mergeCell ref="AX62:AX66"/>
    <mergeCell ref="AF38:AG38"/>
    <mergeCell ref="AK38:AL38"/>
    <mergeCell ref="AM38:AN38"/>
    <mergeCell ref="CB62:CB66"/>
    <mergeCell ref="CC62:CC66"/>
    <mergeCell ref="CD62:CD66"/>
    <mergeCell ref="DQ62:DQ66"/>
    <mergeCell ref="X63:Y63"/>
    <mergeCell ref="Z63:AA63"/>
    <mergeCell ref="AB63:AC63"/>
    <mergeCell ref="AD63:AE63"/>
    <mergeCell ref="AF63:AG63"/>
    <mergeCell ref="AK63:AL63"/>
    <mergeCell ref="AM63:AN63"/>
    <mergeCell ref="AO63:AP63"/>
    <mergeCell ref="X64:Y64"/>
    <mergeCell ref="Z64:AA64"/>
    <mergeCell ref="AB64:AC64"/>
    <mergeCell ref="AD64:AE64"/>
    <mergeCell ref="AF64:AG64"/>
    <mergeCell ref="AK64:AL64"/>
    <mergeCell ref="AM64:AN64"/>
    <mergeCell ref="AO64:AP64"/>
    <mergeCell ref="X65:Y65"/>
    <mergeCell ref="CT62:CT66"/>
    <mergeCell ref="DC62:DC66"/>
    <mergeCell ref="DD62:DD66"/>
    <mergeCell ref="DI62:DI66"/>
    <mergeCell ref="DJ62:DJ66"/>
    <mergeCell ref="CJ62:CJ66"/>
    <mergeCell ref="CK62:CK66"/>
    <mergeCell ref="CP62:CP66"/>
    <mergeCell ref="CQ62:CQ66"/>
    <mergeCell ref="Z62:AA62"/>
    <mergeCell ref="DM62:DM66"/>
    <mergeCell ref="DK62:DK66"/>
    <mergeCell ref="CN62:CN66"/>
    <mergeCell ref="CM62:CM66"/>
    <mergeCell ref="AF81:AG81"/>
    <mergeCell ref="AF74:AG74"/>
    <mergeCell ref="BQ68:BQ72"/>
    <mergeCell ref="BS68:BS72"/>
    <mergeCell ref="BU68:BU72"/>
    <mergeCell ref="BU74:BU78"/>
    <mergeCell ref="BW74:BW78"/>
    <mergeCell ref="BX74:BX78"/>
    <mergeCell ref="BY74:BY78"/>
    <mergeCell ref="BZ74:BZ78"/>
    <mergeCell ref="CA74:CA78"/>
    <mergeCell ref="CB74:CB78"/>
    <mergeCell ref="AF72:AG72"/>
    <mergeCell ref="AK72:AL72"/>
    <mergeCell ref="AM72:AN72"/>
    <mergeCell ref="AO72:AP72"/>
    <mergeCell ref="AF75:AG75"/>
    <mergeCell ref="BW68:BW72"/>
    <mergeCell ref="AY68:AY72"/>
    <mergeCell ref="AM68:AN68"/>
    <mergeCell ref="AO68:AP68"/>
    <mergeCell ref="BZ68:BZ72"/>
    <mergeCell ref="CA68:CA72"/>
    <mergeCell ref="CB68:CB72"/>
    <mergeCell ref="BO68:BO72"/>
    <mergeCell ref="BT68:BT72"/>
    <mergeCell ref="BT74:BT78"/>
    <mergeCell ref="BT80:BT84"/>
    <mergeCell ref="BP68:BP72"/>
    <mergeCell ref="BP74:BP78"/>
    <mergeCell ref="BQ74:BQ78"/>
    <mergeCell ref="BS74:BS78"/>
    <mergeCell ref="AB70:AC70"/>
    <mergeCell ref="AD70:AE70"/>
    <mergeCell ref="X71:Y71"/>
    <mergeCell ref="Z71:AA71"/>
    <mergeCell ref="AB71:AC71"/>
    <mergeCell ref="AD71:AE71"/>
    <mergeCell ref="AF80:AG80"/>
    <mergeCell ref="AZ68:AZ72"/>
    <mergeCell ref="BA68:BA72"/>
    <mergeCell ref="AM78:AN78"/>
    <mergeCell ref="AO78:AP78"/>
    <mergeCell ref="AK74:AL74"/>
    <mergeCell ref="AM74:AN74"/>
    <mergeCell ref="AO74:AP74"/>
    <mergeCell ref="AW74:AW78"/>
    <mergeCell ref="AX74:AX78"/>
    <mergeCell ref="BN68:BN72"/>
    <mergeCell ref="AK69:AL69"/>
    <mergeCell ref="AM69:AN69"/>
    <mergeCell ref="AO69:AP69"/>
    <mergeCell ref="AK70:AL70"/>
    <mergeCell ref="AM70:AN70"/>
    <mergeCell ref="AO70:AP70"/>
    <mergeCell ref="AW80:AW84"/>
    <mergeCell ref="AO80:AP80"/>
    <mergeCell ref="AM80:AN80"/>
    <mergeCell ref="AK80:AL80"/>
    <mergeCell ref="X84:Y84"/>
    <mergeCell ref="X81:Y81"/>
    <mergeCell ref="Z81:AA81"/>
    <mergeCell ref="AB81:AC81"/>
    <mergeCell ref="AD81:AE81"/>
    <mergeCell ref="AZ74:AZ78"/>
    <mergeCell ref="BA74:BA78"/>
    <mergeCell ref="X78:Y78"/>
    <mergeCell ref="Z78:AA78"/>
    <mergeCell ref="AB78:AC78"/>
    <mergeCell ref="X76:Y76"/>
    <mergeCell ref="Z76:AA76"/>
    <mergeCell ref="AB76:AC76"/>
    <mergeCell ref="AD76:AE76"/>
    <mergeCell ref="X74:Y74"/>
    <mergeCell ref="AY74:AY78"/>
    <mergeCell ref="AD74:AE74"/>
    <mergeCell ref="AD78:AE78"/>
    <mergeCell ref="AF78:AG78"/>
    <mergeCell ref="AK78:AL78"/>
    <mergeCell ref="Z74:AA74"/>
    <mergeCell ref="Z75:AA75"/>
    <mergeCell ref="AB75:AC75"/>
    <mergeCell ref="AD75:AE75"/>
    <mergeCell ref="AM81:AN81"/>
    <mergeCell ref="AO81:AP81"/>
    <mergeCell ref="AF84:AG84"/>
    <mergeCell ref="AK84:AL84"/>
    <mergeCell ref="AM84:AN84"/>
    <mergeCell ref="AO84:AP84"/>
    <mergeCell ref="AB83:AC83"/>
    <mergeCell ref="AD83:AE83"/>
    <mergeCell ref="AF83:AG83"/>
    <mergeCell ref="AK83:AL83"/>
    <mergeCell ref="AM83:AN83"/>
    <mergeCell ref="AO83:AP83"/>
    <mergeCell ref="AB62:AC62"/>
    <mergeCell ref="AD62:AE62"/>
    <mergeCell ref="Z65:AA65"/>
    <mergeCell ref="AB65:AC65"/>
    <mergeCell ref="AD65:AE65"/>
    <mergeCell ref="Z68:AA68"/>
    <mergeCell ref="Z69:AA69"/>
    <mergeCell ref="AB69:AC69"/>
    <mergeCell ref="AD69:AE69"/>
    <mergeCell ref="Z83:AA83"/>
    <mergeCell ref="AO82:AP82"/>
    <mergeCell ref="AM82:AN82"/>
    <mergeCell ref="AK82:AL82"/>
    <mergeCell ref="AF82:AG82"/>
    <mergeCell ref="AK75:AL75"/>
    <mergeCell ref="AM75:AN75"/>
    <mergeCell ref="AO75:AP75"/>
    <mergeCell ref="AF76:AG76"/>
    <mergeCell ref="AK76:AL76"/>
    <mergeCell ref="AM76:AN76"/>
    <mergeCell ref="DK32:DK36"/>
    <mergeCell ref="DJ32:DJ36"/>
    <mergeCell ref="CJ32:CJ36"/>
    <mergeCell ref="CK32:CK36"/>
    <mergeCell ref="DQ32:DQ36"/>
    <mergeCell ref="BM68:BM72"/>
    <mergeCell ref="CO62:CO66"/>
    <mergeCell ref="X77:Y77"/>
    <mergeCell ref="Z77:AA77"/>
    <mergeCell ref="AB77:AC77"/>
    <mergeCell ref="AD77:AE77"/>
    <mergeCell ref="AF77:AG77"/>
    <mergeCell ref="AK77:AL77"/>
    <mergeCell ref="AM77:AN77"/>
    <mergeCell ref="AO77:AP77"/>
    <mergeCell ref="AB74:AC74"/>
    <mergeCell ref="AX68:AX72"/>
    <mergeCell ref="CT38:CT42"/>
    <mergeCell ref="X69:Y69"/>
    <mergeCell ref="AF69:AG69"/>
    <mergeCell ref="X70:Y70"/>
    <mergeCell ref="AF70:AG70"/>
    <mergeCell ref="Z70:AA70"/>
    <mergeCell ref="X66:Y66"/>
    <mergeCell ref="Z66:AA66"/>
    <mergeCell ref="AB66:AC66"/>
    <mergeCell ref="AD66:AE66"/>
    <mergeCell ref="BZ62:BZ66"/>
    <mergeCell ref="CI62:CI66"/>
    <mergeCell ref="BB62:BB66"/>
    <mergeCell ref="DK74:DK78"/>
    <mergeCell ref="AO76:AP76"/>
    <mergeCell ref="BA80:BA84"/>
    <mergeCell ref="BB80:BB84"/>
    <mergeCell ref="BL80:BL84"/>
    <mergeCell ref="BM80:BM84"/>
    <mergeCell ref="X75:Y75"/>
    <mergeCell ref="CC74:CC78"/>
    <mergeCell ref="CD74:CD78"/>
    <mergeCell ref="BB74:BB78"/>
    <mergeCell ref="BL74:BL78"/>
    <mergeCell ref="BM74:BM78"/>
    <mergeCell ref="BN74:BN78"/>
    <mergeCell ref="BO74:BO78"/>
    <mergeCell ref="DK38:DK42"/>
    <mergeCell ref="AD82:AE82"/>
    <mergeCell ref="AB82:AC82"/>
    <mergeCell ref="Z82:AA82"/>
    <mergeCell ref="BQ80:BQ84"/>
    <mergeCell ref="BX68:BX72"/>
    <mergeCell ref="BY68:BY72"/>
    <mergeCell ref="CS62:CS66"/>
    <mergeCell ref="CY62:CZ66"/>
    <mergeCell ref="BW62:BW66"/>
    <mergeCell ref="BX62:BX66"/>
    <mergeCell ref="BY62:BY66"/>
    <mergeCell ref="Z72:AA72"/>
    <mergeCell ref="AB72:AC72"/>
    <mergeCell ref="AD72:AE72"/>
    <mergeCell ref="AF71:AG71"/>
    <mergeCell ref="AK71:AL71"/>
    <mergeCell ref="AM71:AN71"/>
    <mergeCell ref="AO71:AP71"/>
    <mergeCell ref="AK81:AL81"/>
    <mergeCell ref="BO80:BO84"/>
    <mergeCell ref="BP80:BP84"/>
    <mergeCell ref="Z84:AA84"/>
    <mergeCell ref="AB84:AC84"/>
    <mergeCell ref="AD84:AE84"/>
    <mergeCell ref="AY80:AY84"/>
    <mergeCell ref="AX80:AX84"/>
    <mergeCell ref="AD80:AE80"/>
    <mergeCell ref="AB80:AC80"/>
    <mergeCell ref="Z80:AA80"/>
    <mergeCell ref="CJ74:CJ78"/>
    <mergeCell ref="BS80:BS84"/>
    <mergeCell ref="R38:R42"/>
    <mergeCell ref="S38:S42"/>
    <mergeCell ref="AW38:AW42"/>
    <mergeCell ref="AX38:AX42"/>
    <mergeCell ref="AY38:AY42"/>
    <mergeCell ref="X40:Y40"/>
    <mergeCell ref="Z40:AA40"/>
    <mergeCell ref="AD40:AE40"/>
    <mergeCell ref="AF40:AG40"/>
    <mergeCell ref="AK40:AL40"/>
    <mergeCell ref="AM40:AN40"/>
    <mergeCell ref="X68:Y68"/>
    <mergeCell ref="AB68:AC68"/>
    <mergeCell ref="AD68:AE68"/>
    <mergeCell ref="AF68:AG68"/>
    <mergeCell ref="AK68:AL68"/>
    <mergeCell ref="CC68:CC72"/>
    <mergeCell ref="CD68:CD72"/>
    <mergeCell ref="CI68:CI72"/>
    <mergeCell ref="AZ80:AZ84"/>
    <mergeCell ref="CD80:CD84"/>
    <mergeCell ref="DQ38:DQ42"/>
    <mergeCell ref="C68:C72"/>
    <mergeCell ref="D68:D72"/>
    <mergeCell ref="E68:E72"/>
    <mergeCell ref="G68:G72"/>
    <mergeCell ref="H68:H72"/>
    <mergeCell ref="J68:J72"/>
    <mergeCell ref="N68:N72"/>
    <mergeCell ref="O68:O72"/>
    <mergeCell ref="P68:P72"/>
    <mergeCell ref="Q68:Q72"/>
    <mergeCell ref="R68:R72"/>
    <mergeCell ref="S68:S72"/>
    <mergeCell ref="AW68:AW72"/>
    <mergeCell ref="CT68:CT72"/>
    <mergeCell ref="CU68:CU72"/>
    <mergeCell ref="DB68:DB72"/>
    <mergeCell ref="DJ68:DJ72"/>
    <mergeCell ref="BB68:BB72"/>
    <mergeCell ref="BL68:BL72"/>
    <mergeCell ref="C38:C42"/>
    <mergeCell ref="D38:D42"/>
    <mergeCell ref="E38:E42"/>
    <mergeCell ref="G38:G42"/>
    <mergeCell ref="H38:H42"/>
    <mergeCell ref="J38:J42"/>
    <mergeCell ref="N38:N42"/>
    <mergeCell ref="O38:O42"/>
    <mergeCell ref="P38:P42"/>
    <mergeCell ref="Q38:Q42"/>
    <mergeCell ref="BN80:BN84"/>
    <mergeCell ref="DL80:DL84"/>
    <mergeCell ref="DC68:DC72"/>
    <mergeCell ref="DD68:DD72"/>
    <mergeCell ref="DI68:DI72"/>
    <mergeCell ref="DK68:DK72"/>
    <mergeCell ref="DB80:DB84"/>
    <mergeCell ref="DM80:DM84"/>
    <mergeCell ref="DN80:DN84"/>
    <mergeCell ref="DO80:DO84"/>
    <mergeCell ref="DP80:DP84"/>
    <mergeCell ref="DQ80:DQ84"/>
    <mergeCell ref="BU80:BU84"/>
    <mergeCell ref="BW80:BW84"/>
    <mergeCell ref="BX80:BX84"/>
    <mergeCell ref="BY80:BY84"/>
    <mergeCell ref="BZ80:BZ84"/>
    <mergeCell ref="CA80:CA84"/>
    <mergeCell ref="CB80:CB84"/>
    <mergeCell ref="CC80:CC84"/>
    <mergeCell ref="DC80:DC84"/>
    <mergeCell ref="DD80:DD84"/>
    <mergeCell ref="CI80:CI84"/>
    <mergeCell ref="CW68:CX72"/>
    <mergeCell ref="CK74:CK78"/>
    <mergeCell ref="CL74:CL78"/>
    <mergeCell ref="CY68:CZ72"/>
    <mergeCell ref="CS74:CS78"/>
    <mergeCell ref="CT74:CT78"/>
    <mergeCell ref="CU74:CU78"/>
    <mergeCell ref="CV74:CV78"/>
    <mergeCell ref="CI74:CI78"/>
    <mergeCell ref="CO74:CO78"/>
    <mergeCell ref="CP74:CP78"/>
    <mergeCell ref="CQ74:CQ78"/>
    <mergeCell ref="CQ80:CQ84"/>
    <mergeCell ref="CL80:CL84"/>
    <mergeCell ref="CM80:CM84"/>
    <mergeCell ref="CN80:CN84"/>
    <mergeCell ref="CO80:CO84"/>
    <mergeCell ref="CP80:CP84"/>
    <mergeCell ref="CL68:CL72"/>
    <mergeCell ref="CM68:CM72"/>
    <mergeCell ref="CN68:CN72"/>
    <mergeCell ref="CO68:CO72"/>
    <mergeCell ref="CP68:CP72"/>
    <mergeCell ref="CW62:CX66"/>
    <mergeCell ref="DB62:DB66"/>
    <mergeCell ref="DA62:DA66"/>
    <mergeCell ref="CU62:CU66"/>
    <mergeCell ref="CV62:CV66"/>
    <mergeCell ref="DQ68:DQ72"/>
    <mergeCell ref="DO26:DO30"/>
    <mergeCell ref="DP26:DP30"/>
    <mergeCell ref="DL38:DL42"/>
    <mergeCell ref="DL74:DL78"/>
    <mergeCell ref="DI17:DL17"/>
    <mergeCell ref="DI80:DI84"/>
    <mergeCell ref="CW74:CX78"/>
    <mergeCell ref="CY74:CZ78"/>
    <mergeCell ref="CW80:CX84"/>
    <mergeCell ref="CY80:CZ84"/>
    <mergeCell ref="CS80:CS84"/>
    <mergeCell ref="CT80:CT84"/>
    <mergeCell ref="CJ80:CJ84"/>
    <mergeCell ref="CK80:CK84"/>
    <mergeCell ref="CU80:CU84"/>
    <mergeCell ref="CV80:CV84"/>
    <mergeCell ref="CM74:CM78"/>
    <mergeCell ref="CN74:CN78"/>
    <mergeCell ref="DA80:DA84"/>
    <mergeCell ref="DJ74:DJ78"/>
    <mergeCell ref="CJ68:CJ72"/>
    <mergeCell ref="CK68:CK72"/>
    <mergeCell ref="DI74:DI78"/>
    <mergeCell ref="CQ68:CQ72"/>
    <mergeCell ref="CS68:CS72"/>
    <mergeCell ref="DA74:DA78"/>
    <mergeCell ref="DB74:DB78"/>
    <mergeCell ref="DC74:DC78"/>
    <mergeCell ref="DD74:DD78"/>
    <mergeCell ref="DJ80:DJ84"/>
    <mergeCell ref="DL62:DL66"/>
    <mergeCell ref="DJ38:DJ42"/>
    <mergeCell ref="CJ38:CJ42"/>
    <mergeCell ref="CK38:CK42"/>
    <mergeCell ref="CL38:CL42"/>
    <mergeCell ref="CM38:CM42"/>
    <mergeCell ref="CN38:CN42"/>
    <mergeCell ref="DK80:DK84"/>
    <mergeCell ref="CV68:CV72"/>
    <mergeCell ref="DA68:DA72"/>
    <mergeCell ref="DN62:DN66"/>
    <mergeCell ref="DO62:DO66"/>
    <mergeCell ref="DP62:DP66"/>
    <mergeCell ref="DS16:DV18"/>
    <mergeCell ref="DO74:DO78"/>
    <mergeCell ref="DP74:DP78"/>
    <mergeCell ref="DN68:DN72"/>
    <mergeCell ref="DO68:DO72"/>
    <mergeCell ref="DP68:DP72"/>
    <mergeCell ref="DM38:DM42"/>
    <mergeCell ref="DN38:DN42"/>
    <mergeCell ref="DO38:DO42"/>
    <mergeCell ref="DP38:DP42"/>
    <mergeCell ref="DL32:DL36"/>
    <mergeCell ref="DM32:DM36"/>
    <mergeCell ref="DN32:DN36"/>
    <mergeCell ref="DO32:DO36"/>
    <mergeCell ref="DP32:DP36"/>
    <mergeCell ref="DM74:DM78"/>
    <mergeCell ref="DN74:DN78"/>
    <mergeCell ref="DL68:DL72"/>
    <mergeCell ref="DM68:DM72"/>
    <mergeCell ref="DQ74:DQ78"/>
    <mergeCell ref="DQ20:DQ24"/>
    <mergeCell ref="DP20:DP24"/>
    <mergeCell ref="DO20:DO24"/>
    <mergeCell ref="DN20:DN24"/>
    <mergeCell ref="DM20:DM24"/>
    <mergeCell ref="DL20:DL24"/>
    <mergeCell ref="CD20:CD24"/>
    <mergeCell ref="CC20:CC24"/>
    <mergeCell ref="CB20:CB24"/>
    <mergeCell ref="BZ20:BZ24"/>
    <mergeCell ref="BY20:BY24"/>
    <mergeCell ref="BX20:BX24"/>
    <mergeCell ref="CE20:CE24"/>
    <mergeCell ref="CQ20:CQ24"/>
    <mergeCell ref="CP20:CP24"/>
    <mergeCell ref="CO20:CO24"/>
    <mergeCell ref="CA20:CA24"/>
    <mergeCell ref="CM20:CM24"/>
    <mergeCell ref="CG20:CG24"/>
    <mergeCell ref="CH20:CH24"/>
    <mergeCell ref="CF20:CF24"/>
    <mergeCell ref="D20:D24"/>
    <mergeCell ref="H20:H24"/>
    <mergeCell ref="E20:E24"/>
    <mergeCell ref="C20:C24"/>
    <mergeCell ref="DI20:DI24"/>
    <mergeCell ref="DD20:DD24"/>
    <mergeCell ref="DC20:DC24"/>
    <mergeCell ref="BW20:BW24"/>
    <mergeCell ref="X23:Y23"/>
    <mergeCell ref="Z23:AA23"/>
    <mergeCell ref="AB23:AC23"/>
    <mergeCell ref="AD23:AE23"/>
    <mergeCell ref="BT26:BT30"/>
    <mergeCell ref="AB40:AC40"/>
    <mergeCell ref="D32:D36"/>
    <mergeCell ref="AM39:AN39"/>
    <mergeCell ref="AO39:AP39"/>
    <mergeCell ref="CI38:CI42"/>
    <mergeCell ref="CU38:CU42"/>
    <mergeCell ref="CV38:CV42"/>
    <mergeCell ref="DA38:DA42"/>
    <mergeCell ref="DB38:DB42"/>
    <mergeCell ref="DC38:DC42"/>
    <mergeCell ref="BB38:BB42"/>
    <mergeCell ref="BL38:BL42"/>
    <mergeCell ref="BM38:BM42"/>
    <mergeCell ref="BN38:BN42"/>
    <mergeCell ref="C32:C36"/>
    <mergeCell ref="DI32:DI36"/>
    <mergeCell ref="AO38:AP38"/>
    <mergeCell ref="AM41:AN41"/>
    <mergeCell ref="Z39:AA39"/>
    <mergeCell ref="C92:C96"/>
    <mergeCell ref="D92:D96"/>
    <mergeCell ref="E92:E96"/>
    <mergeCell ref="F92:F96"/>
    <mergeCell ref="G92:G96"/>
    <mergeCell ref="H92:H96"/>
    <mergeCell ref="J92:J96"/>
    <mergeCell ref="K92:K96"/>
    <mergeCell ref="L92:L96"/>
    <mergeCell ref="N92:N96"/>
    <mergeCell ref="O92:O96"/>
    <mergeCell ref="P92:P96"/>
    <mergeCell ref="Q92:Q96"/>
    <mergeCell ref="R92:R96"/>
    <mergeCell ref="S92:S96"/>
    <mergeCell ref="X92:Y92"/>
    <mergeCell ref="Z92:AA92"/>
    <mergeCell ref="AB92:AC92"/>
    <mergeCell ref="AD92:AE92"/>
    <mergeCell ref="AF92:AG92"/>
    <mergeCell ref="AK92:AL92"/>
    <mergeCell ref="AM92:AN92"/>
    <mergeCell ref="AO92:AP92"/>
    <mergeCell ref="AW92:AW96"/>
    <mergeCell ref="AX92:AX96"/>
    <mergeCell ref="AY92:AY96"/>
    <mergeCell ref="AZ92:AZ96"/>
    <mergeCell ref="BA92:BA96"/>
    <mergeCell ref="BB92:BB96"/>
    <mergeCell ref="BL92:BL96"/>
    <mergeCell ref="BM92:BM96"/>
    <mergeCell ref="BN92:BN96"/>
    <mergeCell ref="BO92:BO96"/>
    <mergeCell ref="BP92:BP96"/>
    <mergeCell ref="AB96:AC96"/>
    <mergeCell ref="AD96:AE96"/>
    <mergeCell ref="AF96:AG96"/>
    <mergeCell ref="AK96:AL96"/>
    <mergeCell ref="AM96:AN96"/>
    <mergeCell ref="AO96:AP96"/>
    <mergeCell ref="BQ92:BQ96"/>
    <mergeCell ref="BS92:BS96"/>
    <mergeCell ref="BT92:BT96"/>
    <mergeCell ref="BU92:BU96"/>
    <mergeCell ref="BW92:BW96"/>
    <mergeCell ref="BX92:BX96"/>
    <mergeCell ref="BY92:BY96"/>
    <mergeCell ref="BZ92:BZ96"/>
    <mergeCell ref="CA92:CA96"/>
    <mergeCell ref="CB92:CB96"/>
    <mergeCell ref="CC92:CC96"/>
    <mergeCell ref="CD92:CD96"/>
    <mergeCell ref="CI92:CI96"/>
    <mergeCell ref="CJ92:CJ96"/>
    <mergeCell ref="CK92:CK96"/>
    <mergeCell ref="CL92:CL96"/>
    <mergeCell ref="CM92:CM96"/>
    <mergeCell ref="CN92:CN96"/>
    <mergeCell ref="CO92:CO96"/>
    <mergeCell ref="CP92:CP96"/>
    <mergeCell ref="CQ92:CQ96"/>
    <mergeCell ref="CS92:CS96"/>
    <mergeCell ref="CT92:CT96"/>
    <mergeCell ref="CU92:CU96"/>
    <mergeCell ref="CV92:CV96"/>
    <mergeCell ref="CW92:CX96"/>
    <mergeCell ref="CY92:CZ96"/>
    <mergeCell ref="DA92:DA96"/>
    <mergeCell ref="DB92:DB96"/>
    <mergeCell ref="DC92:DC96"/>
    <mergeCell ref="DD92:DD96"/>
    <mergeCell ref="DI92:DI96"/>
    <mergeCell ref="DJ92:DJ96"/>
    <mergeCell ref="DK92:DK96"/>
    <mergeCell ref="DL92:DL96"/>
    <mergeCell ref="DM92:DM96"/>
    <mergeCell ref="DN92:DN96"/>
    <mergeCell ref="DO92:DO96"/>
    <mergeCell ref="DP92:DP96"/>
    <mergeCell ref="DQ92:DQ96"/>
    <mergeCell ref="X93:Y93"/>
    <mergeCell ref="Z93:AA93"/>
    <mergeCell ref="AB93:AC93"/>
    <mergeCell ref="AD93:AE93"/>
    <mergeCell ref="AF93:AG93"/>
    <mergeCell ref="AK93:AL93"/>
    <mergeCell ref="AM93:AN93"/>
    <mergeCell ref="AO93:AP93"/>
    <mergeCell ref="X94:Y94"/>
    <mergeCell ref="Z94:AA94"/>
    <mergeCell ref="AB94:AC94"/>
    <mergeCell ref="AD94:AE94"/>
    <mergeCell ref="AF94:AG94"/>
    <mergeCell ref="AK94:AL94"/>
    <mergeCell ref="AM94:AN94"/>
    <mergeCell ref="AO94:AP94"/>
    <mergeCell ref="X95:Y95"/>
    <mergeCell ref="Z95:AA95"/>
    <mergeCell ref="AB95:AC95"/>
    <mergeCell ref="AD95:AE95"/>
    <mergeCell ref="AF95:AG95"/>
    <mergeCell ref="AK95:AL95"/>
    <mergeCell ref="AM95:AN95"/>
    <mergeCell ref="AO95:AP95"/>
    <mergeCell ref="X96:Y96"/>
    <mergeCell ref="Z96:AA96"/>
    <mergeCell ref="C98:C102"/>
    <mergeCell ref="D98:D102"/>
    <mergeCell ref="E98:E102"/>
    <mergeCell ref="F98:F102"/>
    <mergeCell ref="G98:G102"/>
    <mergeCell ref="H98:H102"/>
    <mergeCell ref="J98:J102"/>
    <mergeCell ref="K98:K102"/>
    <mergeCell ref="L98:L102"/>
    <mergeCell ref="N98:N102"/>
    <mergeCell ref="O98:O102"/>
    <mergeCell ref="P98:P102"/>
    <mergeCell ref="Q98:Q102"/>
    <mergeCell ref="R98:R102"/>
    <mergeCell ref="S98:S102"/>
    <mergeCell ref="X98:Y98"/>
    <mergeCell ref="Z98:AA98"/>
    <mergeCell ref="AB98:AC98"/>
    <mergeCell ref="AD98:AE98"/>
    <mergeCell ref="AF98:AG98"/>
    <mergeCell ref="AK98:AL98"/>
    <mergeCell ref="AM98:AN98"/>
    <mergeCell ref="AO98:AP98"/>
    <mergeCell ref="AW98:AW102"/>
    <mergeCell ref="AX98:AX102"/>
    <mergeCell ref="AY98:AY102"/>
    <mergeCell ref="AZ98:AZ102"/>
    <mergeCell ref="BA98:BA102"/>
    <mergeCell ref="BB98:BB102"/>
    <mergeCell ref="BL98:BL102"/>
    <mergeCell ref="BM98:BM102"/>
    <mergeCell ref="BN98:BN102"/>
    <mergeCell ref="BO98:BO102"/>
    <mergeCell ref="BP98:BP102"/>
    <mergeCell ref="AB102:AC102"/>
    <mergeCell ref="AD102:AE102"/>
    <mergeCell ref="AF102:AG102"/>
    <mergeCell ref="AK102:AL102"/>
    <mergeCell ref="AM102:AN102"/>
    <mergeCell ref="AO102:AP102"/>
    <mergeCell ref="BQ98:BQ102"/>
    <mergeCell ref="BS98:BS102"/>
    <mergeCell ref="BT98:BT102"/>
    <mergeCell ref="BU98:BU102"/>
    <mergeCell ref="BW98:BW102"/>
    <mergeCell ref="BX98:BX102"/>
    <mergeCell ref="BY98:BY102"/>
    <mergeCell ref="BZ98:BZ102"/>
    <mergeCell ref="CA98:CA102"/>
    <mergeCell ref="CB98:CB102"/>
    <mergeCell ref="CC98:CC102"/>
    <mergeCell ref="CD98:CD102"/>
    <mergeCell ref="CI98:CI102"/>
    <mergeCell ref="CJ98:CJ102"/>
    <mergeCell ref="CK98:CK102"/>
    <mergeCell ref="CL98:CL102"/>
    <mergeCell ref="CM98:CM102"/>
    <mergeCell ref="CN98:CN102"/>
    <mergeCell ref="CO98:CO102"/>
    <mergeCell ref="CP98:CP102"/>
    <mergeCell ref="CQ98:CQ102"/>
    <mergeCell ref="CS98:CS102"/>
    <mergeCell ref="CT98:CT102"/>
    <mergeCell ref="CU98:CU102"/>
    <mergeCell ref="CV98:CV102"/>
    <mergeCell ref="CW98:CX102"/>
    <mergeCell ref="CY98:CZ102"/>
    <mergeCell ref="DA98:DA102"/>
    <mergeCell ref="DB98:DB102"/>
    <mergeCell ref="DC98:DC102"/>
    <mergeCell ref="DD98:DD102"/>
    <mergeCell ref="DI98:DI102"/>
    <mergeCell ref="DJ98:DJ102"/>
    <mergeCell ref="DK98:DK102"/>
    <mergeCell ref="DE98:DE102"/>
    <mergeCell ref="DF98:DF102"/>
    <mergeCell ref="DG98:DG102"/>
    <mergeCell ref="DH98:DH102"/>
    <mergeCell ref="DL98:DL102"/>
    <mergeCell ref="DM98:DM102"/>
    <mergeCell ref="DN98:DN102"/>
    <mergeCell ref="DO98:DO102"/>
    <mergeCell ref="DP98:DP102"/>
    <mergeCell ref="DQ98:DQ102"/>
    <mergeCell ref="X99:Y99"/>
    <mergeCell ref="Z99:AA99"/>
    <mergeCell ref="AB99:AC99"/>
    <mergeCell ref="AD99:AE99"/>
    <mergeCell ref="AF99:AG99"/>
    <mergeCell ref="AK99:AL99"/>
    <mergeCell ref="AM99:AN99"/>
    <mergeCell ref="AO99:AP99"/>
    <mergeCell ref="X100:Y100"/>
    <mergeCell ref="Z100:AA100"/>
    <mergeCell ref="AB100:AC100"/>
    <mergeCell ref="AD100:AE100"/>
    <mergeCell ref="AF100:AG100"/>
    <mergeCell ref="AK100:AL100"/>
    <mergeCell ref="AM100:AN100"/>
    <mergeCell ref="AO100:AP100"/>
    <mergeCell ref="X101:Y101"/>
    <mergeCell ref="Z101:AA101"/>
    <mergeCell ref="AB101:AC101"/>
    <mergeCell ref="AD101:AE101"/>
    <mergeCell ref="AF101:AG101"/>
    <mergeCell ref="AK101:AL101"/>
    <mergeCell ref="AM101:AN101"/>
    <mergeCell ref="AO101:AP101"/>
    <mergeCell ref="X102:Y102"/>
    <mergeCell ref="Z102:AA102"/>
    <mergeCell ref="C104:C108"/>
    <mergeCell ref="D104:D108"/>
    <mergeCell ref="E104:E108"/>
    <mergeCell ref="F104:F108"/>
    <mergeCell ref="G104:G108"/>
    <mergeCell ref="H104:H108"/>
    <mergeCell ref="J104:J108"/>
    <mergeCell ref="K104:K108"/>
    <mergeCell ref="L104:L108"/>
    <mergeCell ref="N104:N108"/>
    <mergeCell ref="O104:O108"/>
    <mergeCell ref="P104:P108"/>
    <mergeCell ref="Q104:Q108"/>
    <mergeCell ref="R104:R108"/>
    <mergeCell ref="S104:S108"/>
    <mergeCell ref="X104:Y104"/>
    <mergeCell ref="Z104:AA104"/>
    <mergeCell ref="AB104:AC104"/>
    <mergeCell ref="AD104:AE104"/>
    <mergeCell ref="AF104:AG104"/>
    <mergeCell ref="AK104:AL104"/>
    <mergeCell ref="AM104:AN104"/>
    <mergeCell ref="AO104:AP104"/>
    <mergeCell ref="AW104:AW108"/>
    <mergeCell ref="AX104:AX108"/>
    <mergeCell ref="AY104:AY108"/>
    <mergeCell ref="AZ104:AZ108"/>
    <mergeCell ref="BA104:BA108"/>
    <mergeCell ref="BB104:BB108"/>
    <mergeCell ref="BL104:BL108"/>
    <mergeCell ref="BM104:BM108"/>
    <mergeCell ref="BN104:BN108"/>
    <mergeCell ref="BO104:BO108"/>
    <mergeCell ref="BP104:BP108"/>
    <mergeCell ref="AB108:AC108"/>
    <mergeCell ref="AD108:AE108"/>
    <mergeCell ref="AF108:AG108"/>
    <mergeCell ref="AK108:AL108"/>
    <mergeCell ref="AM108:AN108"/>
    <mergeCell ref="AO108:AP108"/>
    <mergeCell ref="BQ104:BQ108"/>
    <mergeCell ref="BS104:BS108"/>
    <mergeCell ref="BT104:BT108"/>
    <mergeCell ref="BU104:BU108"/>
    <mergeCell ref="BW104:BW108"/>
    <mergeCell ref="BX104:BX108"/>
    <mergeCell ref="BY104:BY108"/>
    <mergeCell ref="BZ104:BZ108"/>
    <mergeCell ref="CA104:CA108"/>
    <mergeCell ref="CB104:CB108"/>
    <mergeCell ref="CC104:CC108"/>
    <mergeCell ref="CD104:CD108"/>
    <mergeCell ref="CI104:CI108"/>
    <mergeCell ref="CJ104:CJ108"/>
    <mergeCell ref="CK104:CK108"/>
    <mergeCell ref="CL104:CL108"/>
    <mergeCell ref="CM104:CM108"/>
    <mergeCell ref="CE104:CE108"/>
    <mergeCell ref="CF104:CF108"/>
    <mergeCell ref="CG104:CG108"/>
    <mergeCell ref="CH104:CH108"/>
    <mergeCell ref="CN104:CN108"/>
    <mergeCell ref="CO104:CO108"/>
    <mergeCell ref="CP104:CP108"/>
    <mergeCell ref="CQ104:CQ108"/>
    <mergeCell ref="CS104:CS108"/>
    <mergeCell ref="CT104:CT108"/>
    <mergeCell ref="CU104:CU108"/>
    <mergeCell ref="CV104:CV108"/>
    <mergeCell ref="CW104:CX108"/>
    <mergeCell ref="CY104:CZ108"/>
    <mergeCell ref="DA104:DA108"/>
    <mergeCell ref="DB104:DB108"/>
    <mergeCell ref="DC104:DC108"/>
    <mergeCell ref="DD104:DD108"/>
    <mergeCell ref="DI104:DI108"/>
    <mergeCell ref="DJ104:DJ108"/>
    <mergeCell ref="DK104:DK108"/>
    <mergeCell ref="DE104:DE108"/>
    <mergeCell ref="DF104:DF108"/>
    <mergeCell ref="DG104:DG108"/>
    <mergeCell ref="DH104:DH108"/>
    <mergeCell ref="DL104:DL108"/>
    <mergeCell ref="DM104:DM108"/>
    <mergeCell ref="DN104:DN108"/>
    <mergeCell ref="DO104:DO108"/>
    <mergeCell ref="DP104:DP108"/>
    <mergeCell ref="DQ104:DQ108"/>
    <mergeCell ref="X105:Y105"/>
    <mergeCell ref="Z105:AA105"/>
    <mergeCell ref="AB105:AC105"/>
    <mergeCell ref="AD105:AE105"/>
    <mergeCell ref="AF105:AG105"/>
    <mergeCell ref="AK105:AL105"/>
    <mergeCell ref="AM105:AN105"/>
    <mergeCell ref="AO105:AP105"/>
    <mergeCell ref="X106:Y106"/>
    <mergeCell ref="Z106:AA106"/>
    <mergeCell ref="AB106:AC106"/>
    <mergeCell ref="AD106:AE106"/>
    <mergeCell ref="AF106:AG106"/>
    <mergeCell ref="AK106:AL106"/>
    <mergeCell ref="AM106:AN106"/>
    <mergeCell ref="AO106:AP106"/>
    <mergeCell ref="X107:Y107"/>
    <mergeCell ref="Z107:AA107"/>
    <mergeCell ref="AB107:AC107"/>
    <mergeCell ref="AD107:AE107"/>
    <mergeCell ref="AF107:AG107"/>
    <mergeCell ref="AK107:AL107"/>
    <mergeCell ref="AM107:AN107"/>
    <mergeCell ref="AO107:AP107"/>
    <mergeCell ref="X108:Y108"/>
    <mergeCell ref="Z108:AA108"/>
    <mergeCell ref="C110:C114"/>
    <mergeCell ref="D110:D114"/>
    <mergeCell ref="E110:E114"/>
    <mergeCell ref="F110:F114"/>
    <mergeCell ref="G110:G114"/>
    <mergeCell ref="H110:H114"/>
    <mergeCell ref="J110:J114"/>
    <mergeCell ref="K110:K114"/>
    <mergeCell ref="L110:L114"/>
    <mergeCell ref="N110:N114"/>
    <mergeCell ref="O110:O114"/>
    <mergeCell ref="P110:P114"/>
    <mergeCell ref="Q110:Q114"/>
    <mergeCell ref="R110:R114"/>
    <mergeCell ref="S110:S114"/>
    <mergeCell ref="X110:Y110"/>
    <mergeCell ref="Z110:AA110"/>
    <mergeCell ref="AB110:AC110"/>
    <mergeCell ref="AD110:AE110"/>
    <mergeCell ref="AF110:AG110"/>
    <mergeCell ref="AK110:AL110"/>
    <mergeCell ref="AM110:AN110"/>
    <mergeCell ref="AO110:AP110"/>
    <mergeCell ref="AW110:AW114"/>
    <mergeCell ref="AX110:AX114"/>
    <mergeCell ref="AY110:AY114"/>
    <mergeCell ref="AZ110:AZ114"/>
    <mergeCell ref="BA110:BA114"/>
    <mergeCell ref="BB110:BB114"/>
    <mergeCell ref="BL110:BL114"/>
    <mergeCell ref="BM110:BM114"/>
    <mergeCell ref="BN110:BN114"/>
    <mergeCell ref="BO110:BO114"/>
    <mergeCell ref="BP110:BP114"/>
    <mergeCell ref="AB114:AC114"/>
    <mergeCell ref="AD114:AE114"/>
    <mergeCell ref="AF114:AG114"/>
    <mergeCell ref="AK114:AL114"/>
    <mergeCell ref="AM114:AN114"/>
    <mergeCell ref="AO114:AP114"/>
    <mergeCell ref="BQ110:BQ114"/>
    <mergeCell ref="BS110:BS114"/>
    <mergeCell ref="BT110:BT114"/>
    <mergeCell ref="BU110:BU114"/>
    <mergeCell ref="BW110:BW114"/>
    <mergeCell ref="BX110:BX114"/>
    <mergeCell ref="BY110:BY114"/>
    <mergeCell ref="BZ110:BZ114"/>
    <mergeCell ref="CA110:CA114"/>
    <mergeCell ref="CB110:CB114"/>
    <mergeCell ref="CC110:CC114"/>
    <mergeCell ref="CD110:CD114"/>
    <mergeCell ref="CI110:CI114"/>
    <mergeCell ref="CJ110:CJ114"/>
    <mergeCell ref="CK110:CK114"/>
    <mergeCell ref="CL110:CL114"/>
    <mergeCell ref="CM110:CM114"/>
    <mergeCell ref="CE110:CE114"/>
    <mergeCell ref="CF110:CF114"/>
    <mergeCell ref="CG110:CG114"/>
    <mergeCell ref="CH110:CH114"/>
    <mergeCell ref="CN110:CN114"/>
    <mergeCell ref="CO110:CO114"/>
    <mergeCell ref="CP110:CP114"/>
    <mergeCell ref="CQ110:CQ114"/>
    <mergeCell ref="CS110:CS114"/>
    <mergeCell ref="CT110:CT114"/>
    <mergeCell ref="CU110:CU114"/>
    <mergeCell ref="CV110:CV114"/>
    <mergeCell ref="CW110:CX114"/>
    <mergeCell ref="CY110:CZ114"/>
    <mergeCell ref="DA110:DA114"/>
    <mergeCell ref="DB110:DB114"/>
    <mergeCell ref="DC110:DC114"/>
    <mergeCell ref="DD110:DD114"/>
    <mergeCell ref="DI110:DI114"/>
    <mergeCell ref="DJ110:DJ114"/>
    <mergeCell ref="DK110:DK114"/>
    <mergeCell ref="DE110:DE114"/>
    <mergeCell ref="DF110:DF114"/>
    <mergeCell ref="DG110:DG114"/>
    <mergeCell ref="DH110:DH114"/>
    <mergeCell ref="DL110:DL114"/>
    <mergeCell ref="DM110:DM114"/>
    <mergeCell ref="DN110:DN114"/>
    <mergeCell ref="DO110:DO114"/>
    <mergeCell ref="DP110:DP114"/>
    <mergeCell ref="DQ110:DQ114"/>
    <mergeCell ref="X111:Y111"/>
    <mergeCell ref="Z111:AA111"/>
    <mergeCell ref="AB111:AC111"/>
    <mergeCell ref="AD111:AE111"/>
    <mergeCell ref="AF111:AG111"/>
    <mergeCell ref="AK111:AL111"/>
    <mergeCell ref="AM111:AN111"/>
    <mergeCell ref="AO111:AP111"/>
    <mergeCell ref="X112:Y112"/>
    <mergeCell ref="Z112:AA112"/>
    <mergeCell ref="AB112:AC112"/>
    <mergeCell ref="AD112:AE112"/>
    <mergeCell ref="AF112:AG112"/>
    <mergeCell ref="AK112:AL112"/>
    <mergeCell ref="AM112:AN112"/>
    <mergeCell ref="AO112:AP112"/>
    <mergeCell ref="X113:Y113"/>
    <mergeCell ref="Z113:AA113"/>
    <mergeCell ref="AB113:AC113"/>
    <mergeCell ref="AD113:AE113"/>
    <mergeCell ref="AF113:AG113"/>
    <mergeCell ref="AK113:AL113"/>
    <mergeCell ref="AM113:AN113"/>
    <mergeCell ref="AO113:AP113"/>
    <mergeCell ref="X114:Y114"/>
    <mergeCell ref="Z114:AA114"/>
    <mergeCell ref="C116:C120"/>
    <mergeCell ref="D116:D120"/>
    <mergeCell ref="E116:E120"/>
    <mergeCell ref="F116:F120"/>
    <mergeCell ref="G116:G120"/>
    <mergeCell ref="H116:H120"/>
    <mergeCell ref="J116:J120"/>
    <mergeCell ref="K116:K120"/>
    <mergeCell ref="L116:L120"/>
    <mergeCell ref="N116:N120"/>
    <mergeCell ref="O116:O120"/>
    <mergeCell ref="P116:P120"/>
    <mergeCell ref="Q116:Q120"/>
    <mergeCell ref="R116:R120"/>
    <mergeCell ref="S116:S120"/>
    <mergeCell ref="X116:Y116"/>
    <mergeCell ref="Z116:AA116"/>
    <mergeCell ref="AB116:AC116"/>
    <mergeCell ref="AD116:AE116"/>
    <mergeCell ref="AF116:AG116"/>
    <mergeCell ref="AK116:AL116"/>
    <mergeCell ref="AM116:AN116"/>
    <mergeCell ref="AO116:AP116"/>
    <mergeCell ref="AW116:AW120"/>
    <mergeCell ref="AX116:AX120"/>
    <mergeCell ref="AY116:AY120"/>
    <mergeCell ref="AZ116:AZ120"/>
    <mergeCell ref="BA116:BA120"/>
    <mergeCell ref="BB116:BB120"/>
    <mergeCell ref="BL116:BL120"/>
    <mergeCell ref="BM116:BM120"/>
    <mergeCell ref="BN116:BN120"/>
    <mergeCell ref="BO116:BO120"/>
    <mergeCell ref="BP116:BP120"/>
    <mergeCell ref="AB120:AC120"/>
    <mergeCell ref="AD120:AE120"/>
    <mergeCell ref="AF120:AG120"/>
    <mergeCell ref="AK120:AL120"/>
    <mergeCell ref="AM120:AN120"/>
    <mergeCell ref="AO120:AP120"/>
    <mergeCell ref="BQ116:BQ120"/>
    <mergeCell ref="BS116:BS120"/>
    <mergeCell ref="BT116:BT120"/>
    <mergeCell ref="BU116:BU120"/>
    <mergeCell ref="BW116:BW120"/>
    <mergeCell ref="BX116:BX120"/>
    <mergeCell ref="BY116:BY120"/>
    <mergeCell ref="BZ116:BZ120"/>
    <mergeCell ref="CA116:CA120"/>
    <mergeCell ref="CB116:CB120"/>
    <mergeCell ref="CC116:CC120"/>
    <mergeCell ref="CD116:CD120"/>
    <mergeCell ref="CI116:CI120"/>
    <mergeCell ref="CJ116:CJ120"/>
    <mergeCell ref="CK116:CK120"/>
    <mergeCell ref="CL116:CL120"/>
    <mergeCell ref="CM116:CM120"/>
    <mergeCell ref="CE116:CE120"/>
    <mergeCell ref="CF116:CF120"/>
    <mergeCell ref="CG116:CG120"/>
    <mergeCell ref="CH116:CH120"/>
    <mergeCell ref="CN116:CN120"/>
    <mergeCell ref="CO116:CO120"/>
    <mergeCell ref="CP116:CP120"/>
    <mergeCell ref="CQ116:CQ120"/>
    <mergeCell ref="CS116:CS120"/>
    <mergeCell ref="CT116:CT120"/>
    <mergeCell ref="CU116:CU120"/>
    <mergeCell ref="CV116:CV120"/>
    <mergeCell ref="CW116:CX120"/>
    <mergeCell ref="CY116:CZ120"/>
    <mergeCell ref="DA116:DA120"/>
    <mergeCell ref="DB116:DB120"/>
    <mergeCell ref="DC116:DC120"/>
    <mergeCell ref="DD116:DD120"/>
    <mergeCell ref="DI116:DI120"/>
    <mergeCell ref="DJ116:DJ120"/>
    <mergeCell ref="DK116:DK120"/>
    <mergeCell ref="DE116:DE120"/>
    <mergeCell ref="DF116:DF120"/>
    <mergeCell ref="DG116:DG120"/>
    <mergeCell ref="DH116:DH120"/>
    <mergeCell ref="DL116:DL120"/>
    <mergeCell ref="DM116:DM120"/>
    <mergeCell ref="DN116:DN120"/>
    <mergeCell ref="DO116:DO120"/>
    <mergeCell ref="DP116:DP120"/>
    <mergeCell ref="DQ116:DQ120"/>
    <mergeCell ref="X117:Y117"/>
    <mergeCell ref="Z117:AA117"/>
    <mergeCell ref="AB117:AC117"/>
    <mergeCell ref="AD117:AE117"/>
    <mergeCell ref="AF117:AG117"/>
    <mergeCell ref="AK117:AL117"/>
    <mergeCell ref="AM117:AN117"/>
    <mergeCell ref="AO117:AP117"/>
    <mergeCell ref="X118:Y118"/>
    <mergeCell ref="Z118:AA118"/>
    <mergeCell ref="AB118:AC118"/>
    <mergeCell ref="AD118:AE118"/>
    <mergeCell ref="AF118:AG118"/>
    <mergeCell ref="AK118:AL118"/>
    <mergeCell ref="AM118:AN118"/>
    <mergeCell ref="AO118:AP118"/>
    <mergeCell ref="X119:Y119"/>
    <mergeCell ref="Z119:AA119"/>
    <mergeCell ref="AB119:AC119"/>
    <mergeCell ref="AD119:AE119"/>
    <mergeCell ref="AF119:AG119"/>
    <mergeCell ref="AK119:AL119"/>
    <mergeCell ref="AM119:AN119"/>
    <mergeCell ref="AO119:AP119"/>
    <mergeCell ref="X120:Y120"/>
    <mergeCell ref="Z120:AA120"/>
    <mergeCell ref="C122:C126"/>
    <mergeCell ref="D122:D126"/>
    <mergeCell ref="E122:E126"/>
    <mergeCell ref="F122:F126"/>
    <mergeCell ref="G122:G126"/>
    <mergeCell ref="H122:H126"/>
    <mergeCell ref="J122:J126"/>
    <mergeCell ref="K122:K126"/>
    <mergeCell ref="L122:L126"/>
    <mergeCell ref="N122:N126"/>
    <mergeCell ref="O122:O126"/>
    <mergeCell ref="P122:P126"/>
    <mergeCell ref="Q122:Q126"/>
    <mergeCell ref="R122:R126"/>
    <mergeCell ref="S122:S126"/>
    <mergeCell ref="X122:Y122"/>
    <mergeCell ref="Z122:AA122"/>
    <mergeCell ref="AB122:AC122"/>
    <mergeCell ref="AD122:AE122"/>
    <mergeCell ref="AF122:AG122"/>
    <mergeCell ref="AK122:AL122"/>
    <mergeCell ref="AM122:AN122"/>
    <mergeCell ref="AO122:AP122"/>
    <mergeCell ref="AW122:AW126"/>
    <mergeCell ref="AX122:AX126"/>
    <mergeCell ref="AY122:AY126"/>
    <mergeCell ref="AZ122:AZ126"/>
    <mergeCell ref="BA122:BA126"/>
    <mergeCell ref="BB122:BB126"/>
    <mergeCell ref="BL122:BL126"/>
    <mergeCell ref="BM122:BM126"/>
    <mergeCell ref="BN122:BN126"/>
    <mergeCell ref="BO122:BO126"/>
    <mergeCell ref="BP122:BP126"/>
    <mergeCell ref="AB126:AC126"/>
    <mergeCell ref="AD126:AE126"/>
    <mergeCell ref="AF126:AG126"/>
    <mergeCell ref="AK126:AL126"/>
    <mergeCell ref="AM126:AN126"/>
    <mergeCell ref="AO126:AP126"/>
    <mergeCell ref="BQ122:BQ126"/>
    <mergeCell ref="BS122:BS126"/>
    <mergeCell ref="BT122:BT126"/>
    <mergeCell ref="BU122:BU126"/>
    <mergeCell ref="BW122:BW126"/>
    <mergeCell ref="BX122:BX126"/>
    <mergeCell ref="BY122:BY126"/>
    <mergeCell ref="BZ122:BZ126"/>
    <mergeCell ref="CA122:CA126"/>
    <mergeCell ref="CB122:CB126"/>
    <mergeCell ref="CC122:CC126"/>
    <mergeCell ref="CD122:CD126"/>
    <mergeCell ref="CI122:CI126"/>
    <mergeCell ref="CJ122:CJ126"/>
    <mergeCell ref="CK122:CK126"/>
    <mergeCell ref="CL122:CL126"/>
    <mergeCell ref="CM122:CM126"/>
    <mergeCell ref="CE122:CE126"/>
    <mergeCell ref="CF122:CF126"/>
    <mergeCell ref="CG122:CG126"/>
    <mergeCell ref="CH122:CH126"/>
    <mergeCell ref="CN122:CN126"/>
    <mergeCell ref="CO122:CO126"/>
    <mergeCell ref="CP122:CP126"/>
    <mergeCell ref="CQ122:CQ126"/>
    <mergeCell ref="CS122:CS126"/>
    <mergeCell ref="CT122:CT126"/>
    <mergeCell ref="CU122:CU126"/>
    <mergeCell ref="CV122:CV126"/>
    <mergeCell ref="CW122:CX126"/>
    <mergeCell ref="CY122:CZ126"/>
    <mergeCell ref="DA122:DA126"/>
    <mergeCell ref="DB122:DB126"/>
    <mergeCell ref="DC122:DC126"/>
    <mergeCell ref="DD122:DD126"/>
    <mergeCell ref="DI122:DI126"/>
    <mergeCell ref="DJ122:DJ126"/>
    <mergeCell ref="DK122:DK126"/>
    <mergeCell ref="DE122:DE126"/>
    <mergeCell ref="DF122:DF126"/>
    <mergeCell ref="DG122:DG126"/>
    <mergeCell ref="DH122:DH126"/>
    <mergeCell ref="DL122:DL126"/>
    <mergeCell ref="DM122:DM126"/>
    <mergeCell ref="DN122:DN126"/>
    <mergeCell ref="DO122:DO126"/>
    <mergeCell ref="DP122:DP126"/>
    <mergeCell ref="DQ122:DQ126"/>
    <mergeCell ref="X123:Y123"/>
    <mergeCell ref="Z123:AA123"/>
    <mergeCell ref="AB123:AC123"/>
    <mergeCell ref="AD123:AE123"/>
    <mergeCell ref="AF123:AG123"/>
    <mergeCell ref="AK123:AL123"/>
    <mergeCell ref="AM123:AN123"/>
    <mergeCell ref="AO123:AP123"/>
    <mergeCell ref="X124:Y124"/>
    <mergeCell ref="Z124:AA124"/>
    <mergeCell ref="AB124:AC124"/>
    <mergeCell ref="AD124:AE124"/>
    <mergeCell ref="AF124:AG124"/>
    <mergeCell ref="AK124:AL124"/>
    <mergeCell ref="AM124:AN124"/>
    <mergeCell ref="AO124:AP124"/>
    <mergeCell ref="X125:Y125"/>
    <mergeCell ref="Z125:AA125"/>
    <mergeCell ref="AB125:AC125"/>
    <mergeCell ref="AD125:AE125"/>
    <mergeCell ref="AF125:AG125"/>
    <mergeCell ref="AK125:AL125"/>
    <mergeCell ref="AM125:AN125"/>
    <mergeCell ref="AO125:AP125"/>
    <mergeCell ref="X126:Y126"/>
    <mergeCell ref="Z126:AA126"/>
    <mergeCell ref="C128:C132"/>
    <mergeCell ref="D128:D132"/>
    <mergeCell ref="E128:E132"/>
    <mergeCell ref="F128:F132"/>
    <mergeCell ref="G128:G132"/>
    <mergeCell ref="H128:H132"/>
    <mergeCell ref="J128:J132"/>
    <mergeCell ref="K128:K132"/>
    <mergeCell ref="L128:L132"/>
    <mergeCell ref="N128:N132"/>
    <mergeCell ref="O128:O132"/>
    <mergeCell ref="P128:P132"/>
    <mergeCell ref="Q128:Q132"/>
    <mergeCell ref="R128:R132"/>
    <mergeCell ref="S128:S132"/>
    <mergeCell ref="X128:Y128"/>
    <mergeCell ref="Z128:AA128"/>
    <mergeCell ref="AB128:AC128"/>
    <mergeCell ref="AD128:AE128"/>
    <mergeCell ref="AF128:AG128"/>
    <mergeCell ref="AK128:AL128"/>
    <mergeCell ref="AM128:AN128"/>
    <mergeCell ref="AO128:AP128"/>
    <mergeCell ref="AW128:AW132"/>
    <mergeCell ref="AX128:AX132"/>
    <mergeCell ref="AY128:AY132"/>
    <mergeCell ref="AZ128:AZ132"/>
    <mergeCell ref="BA128:BA132"/>
    <mergeCell ref="BB128:BB132"/>
    <mergeCell ref="BL128:BL132"/>
    <mergeCell ref="BM128:BM132"/>
    <mergeCell ref="BN128:BN132"/>
    <mergeCell ref="BO128:BO132"/>
    <mergeCell ref="BP128:BP132"/>
    <mergeCell ref="AB132:AC132"/>
    <mergeCell ref="AD132:AE132"/>
    <mergeCell ref="AF132:AG132"/>
    <mergeCell ref="AK132:AL132"/>
    <mergeCell ref="AM132:AN132"/>
    <mergeCell ref="AO132:AP132"/>
    <mergeCell ref="BQ128:BQ132"/>
    <mergeCell ref="BS128:BS132"/>
    <mergeCell ref="BT128:BT132"/>
    <mergeCell ref="BU128:BU132"/>
    <mergeCell ref="BW128:BW132"/>
    <mergeCell ref="BX128:BX132"/>
    <mergeCell ref="BY128:BY132"/>
    <mergeCell ref="BZ128:BZ132"/>
    <mergeCell ref="CA128:CA132"/>
    <mergeCell ref="CB128:CB132"/>
    <mergeCell ref="CC128:CC132"/>
    <mergeCell ref="CD128:CD132"/>
    <mergeCell ref="CI128:CI132"/>
    <mergeCell ref="CJ128:CJ132"/>
    <mergeCell ref="CK128:CK132"/>
    <mergeCell ref="CL128:CL132"/>
    <mergeCell ref="CM128:CM132"/>
    <mergeCell ref="CE128:CE132"/>
    <mergeCell ref="CF128:CF132"/>
    <mergeCell ref="CG128:CG132"/>
    <mergeCell ref="CH128:CH132"/>
    <mergeCell ref="CN128:CN132"/>
    <mergeCell ref="CO128:CO132"/>
    <mergeCell ref="CP128:CP132"/>
    <mergeCell ref="CQ128:CQ132"/>
    <mergeCell ref="CS128:CS132"/>
    <mergeCell ref="CT128:CT132"/>
    <mergeCell ref="CU128:CU132"/>
    <mergeCell ref="CV128:CV132"/>
    <mergeCell ref="CW128:CX132"/>
    <mergeCell ref="CY128:CZ132"/>
    <mergeCell ref="DA128:DA132"/>
    <mergeCell ref="DB128:DB132"/>
    <mergeCell ref="DC128:DC132"/>
    <mergeCell ref="DD128:DD132"/>
    <mergeCell ref="DI128:DI132"/>
    <mergeCell ref="DJ128:DJ132"/>
    <mergeCell ref="DK128:DK132"/>
    <mergeCell ref="DE128:DE132"/>
    <mergeCell ref="DF128:DF132"/>
    <mergeCell ref="DG128:DG132"/>
    <mergeCell ref="DH128:DH132"/>
    <mergeCell ref="DL128:DL132"/>
    <mergeCell ref="DM128:DM132"/>
    <mergeCell ref="DN128:DN132"/>
    <mergeCell ref="DO128:DO132"/>
    <mergeCell ref="DP128:DP132"/>
    <mergeCell ref="DQ128:DQ132"/>
    <mergeCell ref="X129:Y129"/>
    <mergeCell ref="Z129:AA129"/>
    <mergeCell ref="AB129:AC129"/>
    <mergeCell ref="AD129:AE129"/>
    <mergeCell ref="AF129:AG129"/>
    <mergeCell ref="AK129:AL129"/>
    <mergeCell ref="AM129:AN129"/>
    <mergeCell ref="AO129:AP129"/>
    <mergeCell ref="X130:Y130"/>
    <mergeCell ref="Z130:AA130"/>
    <mergeCell ref="AB130:AC130"/>
    <mergeCell ref="AD130:AE130"/>
    <mergeCell ref="AF130:AG130"/>
    <mergeCell ref="AK130:AL130"/>
    <mergeCell ref="AM130:AN130"/>
    <mergeCell ref="AO130:AP130"/>
    <mergeCell ref="X131:Y131"/>
    <mergeCell ref="Z131:AA131"/>
    <mergeCell ref="AB131:AC131"/>
    <mergeCell ref="AD131:AE131"/>
    <mergeCell ref="AF131:AG131"/>
    <mergeCell ref="AK131:AL131"/>
    <mergeCell ref="AM131:AN131"/>
    <mergeCell ref="AO131:AP131"/>
    <mergeCell ref="X132:Y132"/>
    <mergeCell ref="Z132:AA132"/>
    <mergeCell ref="C134:C138"/>
    <mergeCell ref="D134:D138"/>
    <mergeCell ref="E134:E138"/>
    <mergeCell ref="F134:F138"/>
    <mergeCell ref="G134:G138"/>
    <mergeCell ref="H134:H138"/>
    <mergeCell ref="J134:J138"/>
    <mergeCell ref="K134:K138"/>
    <mergeCell ref="L134:L138"/>
    <mergeCell ref="N134:N138"/>
    <mergeCell ref="O134:O138"/>
    <mergeCell ref="P134:P138"/>
    <mergeCell ref="Q134:Q138"/>
    <mergeCell ref="R134:R138"/>
    <mergeCell ref="S134:S138"/>
    <mergeCell ref="X134:Y134"/>
    <mergeCell ref="Z134:AA134"/>
    <mergeCell ref="AB134:AC134"/>
    <mergeCell ref="AD134:AE134"/>
    <mergeCell ref="AF134:AG134"/>
    <mergeCell ref="AK134:AL134"/>
    <mergeCell ref="AM134:AN134"/>
    <mergeCell ref="AO134:AP134"/>
    <mergeCell ref="AW134:AW138"/>
    <mergeCell ref="AX134:AX138"/>
    <mergeCell ref="AY134:AY138"/>
    <mergeCell ref="AZ134:AZ138"/>
    <mergeCell ref="BA134:BA138"/>
    <mergeCell ref="BB134:BB138"/>
    <mergeCell ref="BL134:BL138"/>
    <mergeCell ref="BM134:BM138"/>
    <mergeCell ref="BN134:BN138"/>
    <mergeCell ref="BO134:BO138"/>
    <mergeCell ref="BP134:BP138"/>
    <mergeCell ref="AB138:AC138"/>
    <mergeCell ref="AD138:AE138"/>
    <mergeCell ref="AF138:AG138"/>
    <mergeCell ref="AK138:AL138"/>
    <mergeCell ref="AM138:AN138"/>
    <mergeCell ref="AO138:AP138"/>
    <mergeCell ref="BQ134:BQ138"/>
    <mergeCell ref="BS134:BS138"/>
    <mergeCell ref="BT134:BT138"/>
    <mergeCell ref="BU134:BU138"/>
    <mergeCell ref="BW134:BW138"/>
    <mergeCell ref="BX134:BX138"/>
    <mergeCell ref="BY134:BY138"/>
    <mergeCell ref="BZ134:BZ138"/>
    <mergeCell ref="CA134:CA138"/>
    <mergeCell ref="CB134:CB138"/>
    <mergeCell ref="CC134:CC138"/>
    <mergeCell ref="CD134:CD138"/>
    <mergeCell ref="CI134:CI138"/>
    <mergeCell ref="CJ134:CJ138"/>
    <mergeCell ref="CK134:CK138"/>
    <mergeCell ref="CL134:CL138"/>
    <mergeCell ref="CM134:CM138"/>
    <mergeCell ref="CE134:CE138"/>
    <mergeCell ref="CF134:CF138"/>
    <mergeCell ref="CG134:CG138"/>
    <mergeCell ref="CH134:CH138"/>
    <mergeCell ref="CN134:CN138"/>
    <mergeCell ref="CO134:CO138"/>
    <mergeCell ref="CP134:CP138"/>
    <mergeCell ref="CQ134:CQ138"/>
    <mergeCell ref="CS134:CS138"/>
    <mergeCell ref="CT134:CT138"/>
    <mergeCell ref="CU134:CU138"/>
    <mergeCell ref="CV134:CV138"/>
    <mergeCell ref="CW134:CX138"/>
    <mergeCell ref="CY134:CZ138"/>
    <mergeCell ref="DA134:DA138"/>
    <mergeCell ref="DB134:DB138"/>
    <mergeCell ref="DC134:DC138"/>
    <mergeCell ref="DD134:DD138"/>
    <mergeCell ref="DI134:DI138"/>
    <mergeCell ref="DJ134:DJ138"/>
    <mergeCell ref="DK134:DK138"/>
    <mergeCell ref="DE134:DE138"/>
    <mergeCell ref="DF134:DF138"/>
    <mergeCell ref="DG134:DG138"/>
    <mergeCell ref="DH134:DH138"/>
    <mergeCell ref="DL134:DL138"/>
    <mergeCell ref="DM134:DM138"/>
    <mergeCell ref="DN134:DN138"/>
    <mergeCell ref="DO134:DO138"/>
    <mergeCell ref="DP134:DP138"/>
    <mergeCell ref="DQ134:DQ138"/>
    <mergeCell ref="X135:Y135"/>
    <mergeCell ref="Z135:AA135"/>
    <mergeCell ref="AB135:AC135"/>
    <mergeCell ref="AD135:AE135"/>
    <mergeCell ref="AF135:AG135"/>
    <mergeCell ref="AK135:AL135"/>
    <mergeCell ref="AM135:AN135"/>
    <mergeCell ref="AO135:AP135"/>
    <mergeCell ref="X136:Y136"/>
    <mergeCell ref="Z136:AA136"/>
    <mergeCell ref="AB136:AC136"/>
    <mergeCell ref="AD136:AE136"/>
    <mergeCell ref="AF136:AG136"/>
    <mergeCell ref="AK136:AL136"/>
    <mergeCell ref="AM136:AN136"/>
    <mergeCell ref="AO136:AP136"/>
    <mergeCell ref="X137:Y137"/>
    <mergeCell ref="Z137:AA137"/>
    <mergeCell ref="AB137:AC137"/>
    <mergeCell ref="AD137:AE137"/>
    <mergeCell ref="AF137:AG137"/>
    <mergeCell ref="AK137:AL137"/>
    <mergeCell ref="AM137:AN137"/>
    <mergeCell ref="AO137:AP137"/>
    <mergeCell ref="X138:Y138"/>
    <mergeCell ref="Z138:AA138"/>
    <mergeCell ref="C140:C144"/>
    <mergeCell ref="D140:D144"/>
    <mergeCell ref="E140:E144"/>
    <mergeCell ref="F140:F144"/>
    <mergeCell ref="G140:G144"/>
    <mergeCell ref="H140:H144"/>
    <mergeCell ref="J140:J144"/>
    <mergeCell ref="K140:K144"/>
    <mergeCell ref="L140:L144"/>
    <mergeCell ref="N140:N144"/>
    <mergeCell ref="O140:O144"/>
    <mergeCell ref="P140:P144"/>
    <mergeCell ref="Q140:Q144"/>
    <mergeCell ref="R140:R144"/>
    <mergeCell ref="S140:S144"/>
    <mergeCell ref="X140:Y140"/>
    <mergeCell ref="Z140:AA140"/>
    <mergeCell ref="AB140:AC140"/>
    <mergeCell ref="AD140:AE140"/>
    <mergeCell ref="AF140:AG140"/>
    <mergeCell ref="AK140:AL140"/>
    <mergeCell ref="AM140:AN140"/>
    <mergeCell ref="AO140:AP140"/>
    <mergeCell ref="AW140:AW144"/>
    <mergeCell ref="AX140:AX144"/>
    <mergeCell ref="AY140:AY144"/>
    <mergeCell ref="AZ140:AZ144"/>
    <mergeCell ref="BA140:BA144"/>
    <mergeCell ref="BB140:BB144"/>
    <mergeCell ref="BL140:BL144"/>
    <mergeCell ref="BM140:BM144"/>
    <mergeCell ref="BN140:BN144"/>
    <mergeCell ref="BO140:BO144"/>
    <mergeCell ref="BP140:BP144"/>
    <mergeCell ref="AB144:AC144"/>
    <mergeCell ref="AD144:AE144"/>
    <mergeCell ref="AF144:AG144"/>
    <mergeCell ref="AK144:AL144"/>
    <mergeCell ref="AM144:AN144"/>
    <mergeCell ref="AO144:AP144"/>
    <mergeCell ref="BQ140:BQ144"/>
    <mergeCell ref="BS140:BS144"/>
    <mergeCell ref="BT140:BT144"/>
    <mergeCell ref="BU140:BU144"/>
    <mergeCell ref="BW140:BW144"/>
    <mergeCell ref="BX140:BX144"/>
    <mergeCell ref="BY140:BY144"/>
    <mergeCell ref="BZ140:BZ144"/>
    <mergeCell ref="CA140:CA144"/>
    <mergeCell ref="CB140:CB144"/>
    <mergeCell ref="CC140:CC144"/>
    <mergeCell ref="CD140:CD144"/>
    <mergeCell ref="CI140:CI144"/>
    <mergeCell ref="CJ140:CJ144"/>
    <mergeCell ref="CK140:CK144"/>
    <mergeCell ref="CL140:CL144"/>
    <mergeCell ref="CM140:CM144"/>
    <mergeCell ref="CE140:CE144"/>
    <mergeCell ref="CF140:CF144"/>
    <mergeCell ref="CG140:CG144"/>
    <mergeCell ref="CH140:CH144"/>
    <mergeCell ref="CN140:CN144"/>
    <mergeCell ref="CO140:CO144"/>
    <mergeCell ref="CP140:CP144"/>
    <mergeCell ref="CQ140:CQ144"/>
    <mergeCell ref="CS140:CS144"/>
    <mergeCell ref="CT140:CT144"/>
    <mergeCell ref="CU140:CU144"/>
    <mergeCell ref="CV140:CV144"/>
    <mergeCell ref="CW140:CX144"/>
    <mergeCell ref="CY140:CZ144"/>
    <mergeCell ref="DA140:DA144"/>
    <mergeCell ref="DB140:DB144"/>
    <mergeCell ref="DC140:DC144"/>
    <mergeCell ref="DD140:DD144"/>
    <mergeCell ref="DI140:DI144"/>
    <mergeCell ref="DJ140:DJ144"/>
    <mergeCell ref="DK140:DK144"/>
    <mergeCell ref="DE140:DE144"/>
    <mergeCell ref="DF140:DF144"/>
    <mergeCell ref="DG140:DG144"/>
    <mergeCell ref="DH140:DH144"/>
    <mergeCell ref="DL140:DL144"/>
    <mergeCell ref="DM140:DM144"/>
    <mergeCell ref="DN140:DN144"/>
    <mergeCell ref="DO140:DO144"/>
    <mergeCell ref="DP140:DP144"/>
    <mergeCell ref="DQ140:DQ144"/>
    <mergeCell ref="X141:Y141"/>
    <mergeCell ref="Z141:AA141"/>
    <mergeCell ref="AB141:AC141"/>
    <mergeCell ref="AD141:AE141"/>
    <mergeCell ref="AF141:AG141"/>
    <mergeCell ref="AK141:AL141"/>
    <mergeCell ref="AM141:AN141"/>
    <mergeCell ref="AO141:AP141"/>
    <mergeCell ref="X142:Y142"/>
    <mergeCell ref="Z142:AA142"/>
    <mergeCell ref="AB142:AC142"/>
    <mergeCell ref="AD142:AE142"/>
    <mergeCell ref="AF142:AG142"/>
    <mergeCell ref="AK142:AL142"/>
    <mergeCell ref="AM142:AN142"/>
    <mergeCell ref="AO142:AP142"/>
    <mergeCell ref="X143:Y143"/>
    <mergeCell ref="Z143:AA143"/>
    <mergeCell ref="AB143:AC143"/>
    <mergeCell ref="AD143:AE143"/>
    <mergeCell ref="AF143:AG143"/>
    <mergeCell ref="AK143:AL143"/>
    <mergeCell ref="AM143:AN143"/>
    <mergeCell ref="AO143:AP143"/>
    <mergeCell ref="X144:Y144"/>
    <mergeCell ref="Z144:AA144"/>
    <mergeCell ref="C146:C150"/>
    <mergeCell ref="D146:D150"/>
    <mergeCell ref="E146:E150"/>
    <mergeCell ref="F146:F150"/>
    <mergeCell ref="G146:G150"/>
    <mergeCell ref="H146:H150"/>
    <mergeCell ref="J146:J150"/>
    <mergeCell ref="K146:K150"/>
    <mergeCell ref="L146:L150"/>
    <mergeCell ref="N146:N150"/>
    <mergeCell ref="O146:O150"/>
    <mergeCell ref="P146:P150"/>
    <mergeCell ref="Q146:Q150"/>
    <mergeCell ref="R146:R150"/>
    <mergeCell ref="S146:S150"/>
    <mergeCell ref="X146:Y146"/>
    <mergeCell ref="Z146:AA146"/>
    <mergeCell ref="AB146:AC146"/>
    <mergeCell ref="AD146:AE146"/>
    <mergeCell ref="AF146:AG146"/>
    <mergeCell ref="AK146:AL146"/>
    <mergeCell ref="AM146:AN146"/>
    <mergeCell ref="AO146:AP146"/>
    <mergeCell ref="AW146:AW150"/>
    <mergeCell ref="AX146:AX150"/>
    <mergeCell ref="AY146:AY150"/>
    <mergeCell ref="AZ146:AZ150"/>
    <mergeCell ref="BA146:BA150"/>
    <mergeCell ref="BB146:BB150"/>
    <mergeCell ref="BL146:BL150"/>
    <mergeCell ref="BM146:BM150"/>
    <mergeCell ref="BN146:BN150"/>
    <mergeCell ref="BO146:BO150"/>
    <mergeCell ref="BP146:BP150"/>
    <mergeCell ref="AB150:AC150"/>
    <mergeCell ref="AD150:AE150"/>
    <mergeCell ref="AF150:AG150"/>
    <mergeCell ref="AK150:AL150"/>
    <mergeCell ref="AM150:AN150"/>
    <mergeCell ref="AO150:AP150"/>
    <mergeCell ref="BQ146:BQ150"/>
    <mergeCell ref="BS146:BS150"/>
    <mergeCell ref="BT146:BT150"/>
    <mergeCell ref="BU146:BU150"/>
    <mergeCell ref="BW146:BW150"/>
    <mergeCell ref="BX146:BX150"/>
    <mergeCell ref="BY146:BY150"/>
    <mergeCell ref="BZ146:BZ150"/>
    <mergeCell ref="CA146:CA150"/>
    <mergeCell ref="CB146:CB150"/>
    <mergeCell ref="CC146:CC150"/>
    <mergeCell ref="CD146:CD150"/>
    <mergeCell ref="CI146:CI150"/>
    <mergeCell ref="CJ146:CJ150"/>
    <mergeCell ref="CK146:CK150"/>
    <mergeCell ref="CL146:CL150"/>
    <mergeCell ref="CM146:CM150"/>
    <mergeCell ref="CE146:CE150"/>
    <mergeCell ref="CF146:CF150"/>
    <mergeCell ref="CG146:CG150"/>
    <mergeCell ref="CH146:CH150"/>
    <mergeCell ref="CN146:CN150"/>
    <mergeCell ref="CO146:CO150"/>
    <mergeCell ref="CP146:CP150"/>
    <mergeCell ref="CQ146:CQ150"/>
    <mergeCell ref="CS146:CS150"/>
    <mergeCell ref="CT146:CT150"/>
    <mergeCell ref="CU146:CU150"/>
    <mergeCell ref="CV146:CV150"/>
    <mergeCell ref="CW146:CX150"/>
    <mergeCell ref="CY146:CZ150"/>
    <mergeCell ref="DA146:DA150"/>
    <mergeCell ref="DB146:DB150"/>
    <mergeCell ref="DC146:DC150"/>
    <mergeCell ref="DD146:DD150"/>
    <mergeCell ref="DI146:DI150"/>
    <mergeCell ref="DJ146:DJ150"/>
    <mergeCell ref="DK146:DK150"/>
    <mergeCell ref="DE146:DE150"/>
    <mergeCell ref="DF146:DF150"/>
    <mergeCell ref="DG146:DG150"/>
    <mergeCell ref="DH146:DH150"/>
    <mergeCell ref="DL146:DL150"/>
    <mergeCell ref="DM146:DM150"/>
    <mergeCell ref="DN146:DN150"/>
    <mergeCell ref="DO146:DO150"/>
    <mergeCell ref="DP146:DP150"/>
    <mergeCell ref="DQ146:DQ150"/>
    <mergeCell ref="X147:Y147"/>
    <mergeCell ref="Z147:AA147"/>
    <mergeCell ref="AB147:AC147"/>
    <mergeCell ref="AD147:AE147"/>
    <mergeCell ref="AF147:AG147"/>
    <mergeCell ref="AK147:AL147"/>
    <mergeCell ref="AM147:AN147"/>
    <mergeCell ref="AO147:AP147"/>
    <mergeCell ref="X148:Y148"/>
    <mergeCell ref="Z148:AA148"/>
    <mergeCell ref="AB148:AC148"/>
    <mergeCell ref="AD148:AE148"/>
    <mergeCell ref="AF148:AG148"/>
    <mergeCell ref="AK148:AL148"/>
    <mergeCell ref="AM148:AN148"/>
    <mergeCell ref="AO148:AP148"/>
    <mergeCell ref="X149:Y149"/>
    <mergeCell ref="Z149:AA149"/>
    <mergeCell ref="AB149:AC149"/>
    <mergeCell ref="AD149:AE149"/>
    <mergeCell ref="AF149:AG149"/>
    <mergeCell ref="AK149:AL149"/>
    <mergeCell ref="AM149:AN149"/>
    <mergeCell ref="AO149:AP149"/>
    <mergeCell ref="X150:Y150"/>
    <mergeCell ref="Z150:AA150"/>
    <mergeCell ref="C152:C156"/>
    <mergeCell ref="D152:D156"/>
    <mergeCell ref="E152:E156"/>
    <mergeCell ref="F152:F156"/>
    <mergeCell ref="G152:G156"/>
    <mergeCell ref="H152:H156"/>
    <mergeCell ref="J152:J156"/>
    <mergeCell ref="K152:K156"/>
    <mergeCell ref="L152:L156"/>
    <mergeCell ref="N152:N156"/>
    <mergeCell ref="O152:O156"/>
    <mergeCell ref="P152:P156"/>
    <mergeCell ref="Q152:Q156"/>
    <mergeCell ref="R152:R156"/>
    <mergeCell ref="S152:S156"/>
    <mergeCell ref="X152:Y152"/>
    <mergeCell ref="Z152:AA152"/>
    <mergeCell ref="AB152:AC152"/>
    <mergeCell ref="AD152:AE152"/>
    <mergeCell ref="AF152:AG152"/>
    <mergeCell ref="AK152:AL152"/>
    <mergeCell ref="AM152:AN152"/>
    <mergeCell ref="AO152:AP152"/>
    <mergeCell ref="AW152:AW156"/>
    <mergeCell ref="AX152:AX156"/>
    <mergeCell ref="AY152:AY156"/>
    <mergeCell ref="AZ152:AZ156"/>
    <mergeCell ref="BA152:BA156"/>
    <mergeCell ref="BB152:BB156"/>
    <mergeCell ref="BL152:BL156"/>
    <mergeCell ref="BM152:BM156"/>
    <mergeCell ref="BN152:BN156"/>
    <mergeCell ref="BO152:BO156"/>
    <mergeCell ref="BP152:BP156"/>
    <mergeCell ref="AB156:AC156"/>
    <mergeCell ref="AD156:AE156"/>
    <mergeCell ref="AF156:AG156"/>
    <mergeCell ref="AK156:AL156"/>
    <mergeCell ref="AM156:AN156"/>
    <mergeCell ref="AO156:AP156"/>
    <mergeCell ref="BQ152:BQ156"/>
    <mergeCell ref="BS152:BS156"/>
    <mergeCell ref="BT152:BT156"/>
    <mergeCell ref="BU152:BU156"/>
    <mergeCell ref="BW152:BW156"/>
    <mergeCell ref="BX152:BX156"/>
    <mergeCell ref="BY152:BY156"/>
    <mergeCell ref="BZ152:BZ156"/>
    <mergeCell ref="CA152:CA156"/>
    <mergeCell ref="CB152:CB156"/>
    <mergeCell ref="CC152:CC156"/>
    <mergeCell ref="CD152:CD156"/>
    <mergeCell ref="CI152:CI156"/>
    <mergeCell ref="CJ152:CJ156"/>
    <mergeCell ref="CK152:CK156"/>
    <mergeCell ref="CL152:CL156"/>
    <mergeCell ref="CM152:CM156"/>
    <mergeCell ref="CE152:CE156"/>
    <mergeCell ref="CF152:CF156"/>
    <mergeCell ref="CG152:CG156"/>
    <mergeCell ref="CH152:CH156"/>
    <mergeCell ref="CN152:CN156"/>
    <mergeCell ref="CO152:CO156"/>
    <mergeCell ref="CP152:CP156"/>
    <mergeCell ref="CQ152:CQ156"/>
    <mergeCell ref="CS152:CS156"/>
    <mergeCell ref="CT152:CT156"/>
    <mergeCell ref="CU152:CU156"/>
    <mergeCell ref="CV152:CV156"/>
    <mergeCell ref="CW152:CX156"/>
    <mergeCell ref="CY152:CZ156"/>
    <mergeCell ref="DA152:DA156"/>
    <mergeCell ref="DB152:DB156"/>
    <mergeCell ref="DC152:DC156"/>
    <mergeCell ref="DD152:DD156"/>
    <mergeCell ref="DI152:DI156"/>
    <mergeCell ref="DJ152:DJ156"/>
    <mergeCell ref="DK152:DK156"/>
    <mergeCell ref="DE152:DE156"/>
    <mergeCell ref="DF152:DF156"/>
    <mergeCell ref="DG152:DG156"/>
    <mergeCell ref="DH152:DH156"/>
    <mergeCell ref="DL152:DL156"/>
    <mergeCell ref="DM152:DM156"/>
    <mergeCell ref="DN152:DN156"/>
    <mergeCell ref="DO152:DO156"/>
    <mergeCell ref="DP152:DP156"/>
    <mergeCell ref="DQ152:DQ156"/>
    <mergeCell ref="X153:Y153"/>
    <mergeCell ref="Z153:AA153"/>
    <mergeCell ref="AB153:AC153"/>
    <mergeCell ref="AD153:AE153"/>
    <mergeCell ref="AF153:AG153"/>
    <mergeCell ref="AK153:AL153"/>
    <mergeCell ref="AM153:AN153"/>
    <mergeCell ref="AO153:AP153"/>
    <mergeCell ref="X154:Y154"/>
    <mergeCell ref="Z154:AA154"/>
    <mergeCell ref="AB154:AC154"/>
    <mergeCell ref="AD154:AE154"/>
    <mergeCell ref="AF154:AG154"/>
    <mergeCell ref="AK154:AL154"/>
    <mergeCell ref="AM154:AN154"/>
    <mergeCell ref="AO154:AP154"/>
    <mergeCell ref="X155:Y155"/>
    <mergeCell ref="Z155:AA155"/>
    <mergeCell ref="AB155:AC155"/>
    <mergeCell ref="AD155:AE155"/>
    <mergeCell ref="AF155:AG155"/>
    <mergeCell ref="AK155:AL155"/>
    <mergeCell ref="AM155:AN155"/>
    <mergeCell ref="AO155:AP155"/>
    <mergeCell ref="X156:Y156"/>
    <mergeCell ref="Z156:AA156"/>
    <mergeCell ref="C158:C162"/>
    <mergeCell ref="D158:D162"/>
    <mergeCell ref="E158:E162"/>
    <mergeCell ref="F158:F162"/>
    <mergeCell ref="G158:G162"/>
    <mergeCell ref="H158:H162"/>
    <mergeCell ref="J158:J162"/>
    <mergeCell ref="K158:K162"/>
    <mergeCell ref="L158:L162"/>
    <mergeCell ref="N158:N162"/>
    <mergeCell ref="O158:O162"/>
    <mergeCell ref="P158:P162"/>
    <mergeCell ref="Q158:Q162"/>
    <mergeCell ref="R158:R162"/>
    <mergeCell ref="S158:S162"/>
    <mergeCell ref="X158:Y158"/>
    <mergeCell ref="Z158:AA158"/>
    <mergeCell ref="AB158:AC158"/>
    <mergeCell ref="AD158:AE158"/>
    <mergeCell ref="AF158:AG158"/>
    <mergeCell ref="AK158:AL158"/>
    <mergeCell ref="AM158:AN158"/>
    <mergeCell ref="AO158:AP158"/>
    <mergeCell ref="AW158:AW162"/>
    <mergeCell ref="AX158:AX162"/>
    <mergeCell ref="AY158:AY162"/>
    <mergeCell ref="AZ158:AZ162"/>
    <mergeCell ref="BA158:BA162"/>
    <mergeCell ref="BB158:BB162"/>
    <mergeCell ref="BL158:BL162"/>
    <mergeCell ref="BM158:BM162"/>
    <mergeCell ref="BN158:BN162"/>
    <mergeCell ref="BO158:BO162"/>
    <mergeCell ref="BP158:BP162"/>
    <mergeCell ref="AB162:AC162"/>
    <mergeCell ref="AD162:AE162"/>
    <mergeCell ref="AF162:AG162"/>
    <mergeCell ref="AK162:AL162"/>
    <mergeCell ref="AM162:AN162"/>
    <mergeCell ref="AO162:AP162"/>
    <mergeCell ref="BQ158:BQ162"/>
    <mergeCell ref="BS158:BS162"/>
    <mergeCell ref="BT158:BT162"/>
    <mergeCell ref="BU158:BU162"/>
    <mergeCell ref="BW158:BW162"/>
    <mergeCell ref="BX158:BX162"/>
    <mergeCell ref="BY158:BY162"/>
    <mergeCell ref="BZ158:BZ162"/>
    <mergeCell ref="CA158:CA162"/>
    <mergeCell ref="CB158:CB162"/>
    <mergeCell ref="CC158:CC162"/>
    <mergeCell ref="CD158:CD162"/>
    <mergeCell ref="CI158:CI162"/>
    <mergeCell ref="CJ158:CJ162"/>
    <mergeCell ref="CK158:CK162"/>
    <mergeCell ref="CL158:CL162"/>
    <mergeCell ref="CM158:CM162"/>
    <mergeCell ref="CE158:CE162"/>
    <mergeCell ref="CF158:CF162"/>
    <mergeCell ref="CG158:CG162"/>
    <mergeCell ref="CH158:CH162"/>
    <mergeCell ref="CN158:CN162"/>
    <mergeCell ref="CO158:CO162"/>
    <mergeCell ref="CP158:CP162"/>
    <mergeCell ref="CQ158:CQ162"/>
    <mergeCell ref="CS158:CS162"/>
    <mergeCell ref="CT158:CT162"/>
    <mergeCell ref="CU158:CU162"/>
    <mergeCell ref="CV158:CV162"/>
    <mergeCell ref="CW158:CX162"/>
    <mergeCell ref="CY158:CZ162"/>
    <mergeCell ref="DA158:DA162"/>
    <mergeCell ref="DB158:DB162"/>
    <mergeCell ref="DC158:DC162"/>
    <mergeCell ref="DD158:DD162"/>
    <mergeCell ref="DI158:DI162"/>
    <mergeCell ref="DJ158:DJ162"/>
    <mergeCell ref="DK158:DK162"/>
    <mergeCell ref="DE158:DE162"/>
    <mergeCell ref="DF158:DF162"/>
    <mergeCell ref="DG158:DG162"/>
    <mergeCell ref="DH158:DH162"/>
    <mergeCell ref="DL158:DL162"/>
    <mergeCell ref="DM158:DM162"/>
    <mergeCell ref="DN158:DN162"/>
    <mergeCell ref="DO158:DO162"/>
    <mergeCell ref="DP158:DP162"/>
    <mergeCell ref="DQ158:DQ162"/>
    <mergeCell ref="X159:Y159"/>
    <mergeCell ref="Z159:AA159"/>
    <mergeCell ref="AB159:AC159"/>
    <mergeCell ref="AD159:AE159"/>
    <mergeCell ref="AF159:AG159"/>
    <mergeCell ref="AK159:AL159"/>
    <mergeCell ref="AM159:AN159"/>
    <mergeCell ref="AO159:AP159"/>
    <mergeCell ref="X160:Y160"/>
    <mergeCell ref="Z160:AA160"/>
    <mergeCell ref="AB160:AC160"/>
    <mergeCell ref="AD160:AE160"/>
    <mergeCell ref="AF160:AG160"/>
    <mergeCell ref="AK160:AL160"/>
    <mergeCell ref="AM160:AN160"/>
    <mergeCell ref="AO160:AP160"/>
    <mergeCell ref="X161:Y161"/>
    <mergeCell ref="Z161:AA161"/>
    <mergeCell ref="AB161:AC161"/>
    <mergeCell ref="AD161:AE161"/>
    <mergeCell ref="AF161:AG161"/>
    <mergeCell ref="AK161:AL161"/>
    <mergeCell ref="AM161:AN161"/>
    <mergeCell ref="AO161:AP161"/>
    <mergeCell ref="X162:Y162"/>
    <mergeCell ref="Z162:AA162"/>
    <mergeCell ref="C164:C168"/>
    <mergeCell ref="D164:D168"/>
    <mergeCell ref="E164:E168"/>
    <mergeCell ref="F164:F168"/>
    <mergeCell ref="G164:G168"/>
    <mergeCell ref="H164:H168"/>
    <mergeCell ref="J164:J168"/>
    <mergeCell ref="K164:K168"/>
    <mergeCell ref="L164:L168"/>
    <mergeCell ref="N164:N168"/>
    <mergeCell ref="O164:O168"/>
    <mergeCell ref="P164:P168"/>
    <mergeCell ref="Q164:Q168"/>
    <mergeCell ref="R164:R168"/>
    <mergeCell ref="S164:S168"/>
    <mergeCell ref="X164:Y164"/>
    <mergeCell ref="Z164:AA164"/>
    <mergeCell ref="AB164:AC164"/>
    <mergeCell ref="AD164:AE164"/>
    <mergeCell ref="AF164:AG164"/>
    <mergeCell ref="AK164:AL164"/>
    <mergeCell ref="AM164:AN164"/>
    <mergeCell ref="AO164:AP164"/>
    <mergeCell ref="AW164:AW168"/>
    <mergeCell ref="AX164:AX168"/>
    <mergeCell ref="AY164:AY168"/>
    <mergeCell ref="AZ164:AZ168"/>
    <mergeCell ref="BA164:BA168"/>
    <mergeCell ref="BB164:BB168"/>
    <mergeCell ref="BL164:BL168"/>
    <mergeCell ref="BM164:BM168"/>
    <mergeCell ref="BN164:BN168"/>
    <mergeCell ref="BO164:BO168"/>
    <mergeCell ref="BP164:BP168"/>
    <mergeCell ref="AB168:AC168"/>
    <mergeCell ref="AD168:AE168"/>
    <mergeCell ref="AF168:AG168"/>
    <mergeCell ref="AK168:AL168"/>
    <mergeCell ref="AM168:AN168"/>
    <mergeCell ref="AO168:AP168"/>
    <mergeCell ref="BQ164:BQ168"/>
    <mergeCell ref="BS164:BS168"/>
    <mergeCell ref="BT164:BT168"/>
    <mergeCell ref="BU164:BU168"/>
    <mergeCell ref="BW164:BW168"/>
    <mergeCell ref="BX164:BX168"/>
    <mergeCell ref="BY164:BY168"/>
    <mergeCell ref="BZ164:BZ168"/>
    <mergeCell ref="CA164:CA168"/>
    <mergeCell ref="CB164:CB168"/>
    <mergeCell ref="CC164:CC168"/>
    <mergeCell ref="CD164:CD168"/>
    <mergeCell ref="CI164:CI168"/>
    <mergeCell ref="CJ164:CJ168"/>
    <mergeCell ref="CK164:CK168"/>
    <mergeCell ref="CL164:CL168"/>
    <mergeCell ref="CM164:CM168"/>
    <mergeCell ref="CN164:CN168"/>
    <mergeCell ref="CO164:CO168"/>
    <mergeCell ref="CP164:CP168"/>
    <mergeCell ref="CQ164:CQ168"/>
    <mergeCell ref="CS164:CS168"/>
    <mergeCell ref="CT164:CT168"/>
    <mergeCell ref="CU164:CU168"/>
    <mergeCell ref="CV164:CV168"/>
    <mergeCell ref="CW164:CX168"/>
    <mergeCell ref="CY164:CZ168"/>
    <mergeCell ref="DA164:DA168"/>
    <mergeCell ref="DB164:DB168"/>
    <mergeCell ref="DC164:DC168"/>
    <mergeCell ref="DD164:DD168"/>
    <mergeCell ref="DI164:DI168"/>
    <mergeCell ref="DJ164:DJ168"/>
    <mergeCell ref="DK164:DK168"/>
    <mergeCell ref="DL164:DL168"/>
    <mergeCell ref="DM164:DM168"/>
    <mergeCell ref="DN164:DN168"/>
    <mergeCell ref="DO164:DO168"/>
    <mergeCell ref="DP164:DP168"/>
    <mergeCell ref="DQ164:DQ168"/>
    <mergeCell ref="X165:Y165"/>
    <mergeCell ref="Z165:AA165"/>
    <mergeCell ref="AB165:AC165"/>
    <mergeCell ref="AD165:AE165"/>
    <mergeCell ref="AF165:AG165"/>
    <mergeCell ref="AK165:AL165"/>
    <mergeCell ref="AM165:AN165"/>
    <mergeCell ref="AO165:AP165"/>
    <mergeCell ref="X166:Y166"/>
    <mergeCell ref="Z166:AA166"/>
    <mergeCell ref="AB166:AC166"/>
    <mergeCell ref="AD166:AE166"/>
    <mergeCell ref="AF166:AG166"/>
    <mergeCell ref="AK166:AL166"/>
    <mergeCell ref="AM166:AN166"/>
    <mergeCell ref="AO166:AP166"/>
    <mergeCell ref="X167:Y167"/>
    <mergeCell ref="Z167:AA167"/>
    <mergeCell ref="AB167:AC167"/>
    <mergeCell ref="AD167:AE167"/>
    <mergeCell ref="AF167:AG167"/>
    <mergeCell ref="AK167:AL167"/>
    <mergeCell ref="AM167:AN167"/>
    <mergeCell ref="AO167:AP167"/>
    <mergeCell ref="X168:Y168"/>
    <mergeCell ref="Z168:AA168"/>
    <mergeCell ref="C170:C174"/>
    <mergeCell ref="D170:D174"/>
    <mergeCell ref="E170:E174"/>
    <mergeCell ref="F170:F174"/>
    <mergeCell ref="G170:G174"/>
    <mergeCell ref="H170:H174"/>
    <mergeCell ref="J170:J174"/>
    <mergeCell ref="K170:K174"/>
    <mergeCell ref="L170:L174"/>
    <mergeCell ref="N170:N174"/>
    <mergeCell ref="O170:O174"/>
    <mergeCell ref="P170:P174"/>
    <mergeCell ref="Q170:Q174"/>
    <mergeCell ref="R170:R174"/>
    <mergeCell ref="S170:S174"/>
    <mergeCell ref="X170:Y170"/>
    <mergeCell ref="Z170:AA170"/>
    <mergeCell ref="AB170:AC170"/>
    <mergeCell ref="AD170:AE170"/>
    <mergeCell ref="AF170:AG170"/>
    <mergeCell ref="AK170:AL170"/>
    <mergeCell ref="AM170:AN170"/>
    <mergeCell ref="AO170:AP170"/>
    <mergeCell ref="AW170:AW174"/>
    <mergeCell ref="AX170:AX174"/>
    <mergeCell ref="AY170:AY174"/>
    <mergeCell ref="AZ170:AZ174"/>
    <mergeCell ref="BA170:BA174"/>
    <mergeCell ref="BB170:BB174"/>
    <mergeCell ref="BL170:BL174"/>
    <mergeCell ref="BM170:BM174"/>
    <mergeCell ref="BN170:BN174"/>
    <mergeCell ref="BO170:BO174"/>
    <mergeCell ref="BP170:BP174"/>
    <mergeCell ref="AB174:AC174"/>
    <mergeCell ref="AD174:AE174"/>
    <mergeCell ref="AF174:AG174"/>
    <mergeCell ref="AK174:AL174"/>
    <mergeCell ref="AM174:AN174"/>
    <mergeCell ref="AO174:AP174"/>
    <mergeCell ref="BQ170:BQ174"/>
    <mergeCell ref="BS170:BS174"/>
    <mergeCell ref="BT170:BT174"/>
    <mergeCell ref="BU170:BU174"/>
    <mergeCell ref="BW170:BW174"/>
    <mergeCell ref="BX170:BX174"/>
    <mergeCell ref="BY170:BY174"/>
    <mergeCell ref="BZ170:BZ174"/>
    <mergeCell ref="CA170:CA174"/>
    <mergeCell ref="CB170:CB174"/>
    <mergeCell ref="CC170:CC174"/>
    <mergeCell ref="CD170:CD174"/>
    <mergeCell ref="CI170:CI174"/>
    <mergeCell ref="CJ170:CJ174"/>
    <mergeCell ref="CK170:CK174"/>
    <mergeCell ref="CL170:CL174"/>
    <mergeCell ref="CM170:CM174"/>
    <mergeCell ref="CE170:CE174"/>
    <mergeCell ref="CF170:CF174"/>
    <mergeCell ref="CG170:CG174"/>
    <mergeCell ref="CH170:CH174"/>
    <mergeCell ref="CN170:CN174"/>
    <mergeCell ref="CO170:CO174"/>
    <mergeCell ref="CP170:CP174"/>
    <mergeCell ref="CQ170:CQ174"/>
    <mergeCell ref="CS170:CS174"/>
    <mergeCell ref="CT170:CT174"/>
    <mergeCell ref="CU170:CU174"/>
    <mergeCell ref="CV170:CV174"/>
    <mergeCell ref="CW170:CX174"/>
    <mergeCell ref="CY170:CZ174"/>
    <mergeCell ref="DA170:DA174"/>
    <mergeCell ref="DB170:DB174"/>
    <mergeCell ref="DC170:DC174"/>
    <mergeCell ref="DD170:DD174"/>
    <mergeCell ref="DI170:DI174"/>
    <mergeCell ref="DJ170:DJ174"/>
    <mergeCell ref="DK170:DK174"/>
    <mergeCell ref="DE170:DE174"/>
    <mergeCell ref="DF170:DF174"/>
    <mergeCell ref="DG170:DG174"/>
    <mergeCell ref="DH170:DH174"/>
    <mergeCell ref="DL170:DL174"/>
    <mergeCell ref="DM170:DM174"/>
    <mergeCell ref="DN170:DN174"/>
    <mergeCell ref="DO170:DO174"/>
    <mergeCell ref="DP170:DP174"/>
    <mergeCell ref="DQ170:DQ174"/>
    <mergeCell ref="X171:Y171"/>
    <mergeCell ref="Z171:AA171"/>
    <mergeCell ref="AB171:AC171"/>
    <mergeCell ref="AD171:AE171"/>
    <mergeCell ref="AF171:AG171"/>
    <mergeCell ref="AK171:AL171"/>
    <mergeCell ref="AM171:AN171"/>
    <mergeCell ref="AO171:AP171"/>
    <mergeCell ref="X172:Y172"/>
    <mergeCell ref="Z172:AA172"/>
    <mergeCell ref="AB172:AC172"/>
    <mergeCell ref="AD172:AE172"/>
    <mergeCell ref="AF172:AG172"/>
    <mergeCell ref="AK172:AL172"/>
    <mergeCell ref="AM172:AN172"/>
    <mergeCell ref="AO172:AP172"/>
    <mergeCell ref="X173:Y173"/>
    <mergeCell ref="Z173:AA173"/>
    <mergeCell ref="AB173:AC173"/>
    <mergeCell ref="AD173:AE173"/>
    <mergeCell ref="AF173:AG173"/>
    <mergeCell ref="AK173:AL173"/>
    <mergeCell ref="AM173:AN173"/>
    <mergeCell ref="AO173:AP173"/>
    <mergeCell ref="X174:Y174"/>
    <mergeCell ref="Z174:AA174"/>
    <mergeCell ref="C176:C180"/>
    <mergeCell ref="D176:D180"/>
    <mergeCell ref="E176:E180"/>
    <mergeCell ref="F176:F180"/>
    <mergeCell ref="G176:G180"/>
    <mergeCell ref="H176:H180"/>
    <mergeCell ref="J176:J180"/>
    <mergeCell ref="K176:K180"/>
    <mergeCell ref="L176:L180"/>
    <mergeCell ref="N176:N180"/>
    <mergeCell ref="O176:O180"/>
    <mergeCell ref="P176:P180"/>
    <mergeCell ref="Q176:Q180"/>
    <mergeCell ref="R176:R180"/>
    <mergeCell ref="S176:S180"/>
    <mergeCell ref="X176:Y176"/>
    <mergeCell ref="Z176:AA176"/>
    <mergeCell ref="AB176:AC176"/>
    <mergeCell ref="AD176:AE176"/>
    <mergeCell ref="AF176:AG176"/>
    <mergeCell ref="AK176:AL176"/>
    <mergeCell ref="AM176:AN176"/>
    <mergeCell ref="AO176:AP176"/>
    <mergeCell ref="AW176:AW180"/>
    <mergeCell ref="AX176:AX180"/>
    <mergeCell ref="AY176:AY180"/>
    <mergeCell ref="AZ176:AZ180"/>
    <mergeCell ref="BA176:BA180"/>
    <mergeCell ref="BB176:BB180"/>
    <mergeCell ref="BL176:BL180"/>
    <mergeCell ref="BM176:BM180"/>
    <mergeCell ref="BN176:BN180"/>
    <mergeCell ref="BO176:BO180"/>
    <mergeCell ref="BP176:BP180"/>
    <mergeCell ref="AB180:AC180"/>
    <mergeCell ref="AD180:AE180"/>
    <mergeCell ref="AF180:AG180"/>
    <mergeCell ref="AK180:AL180"/>
    <mergeCell ref="AM180:AN180"/>
    <mergeCell ref="AO180:AP180"/>
    <mergeCell ref="BQ176:BQ180"/>
    <mergeCell ref="BS176:BS180"/>
    <mergeCell ref="BT176:BT180"/>
    <mergeCell ref="BU176:BU180"/>
    <mergeCell ref="BW176:BW180"/>
    <mergeCell ref="BX176:BX180"/>
    <mergeCell ref="BY176:BY180"/>
    <mergeCell ref="BZ176:BZ180"/>
    <mergeCell ref="CA176:CA180"/>
    <mergeCell ref="CB176:CB180"/>
    <mergeCell ref="CC176:CC180"/>
    <mergeCell ref="CD176:CD180"/>
    <mergeCell ref="CI176:CI180"/>
    <mergeCell ref="CJ176:CJ180"/>
    <mergeCell ref="CK176:CK180"/>
    <mergeCell ref="CL176:CL180"/>
    <mergeCell ref="CM176:CM180"/>
    <mergeCell ref="CE176:CE180"/>
    <mergeCell ref="CF176:CF180"/>
    <mergeCell ref="CG176:CG180"/>
    <mergeCell ref="CH176:CH180"/>
    <mergeCell ref="CN176:CN180"/>
    <mergeCell ref="CO176:CO180"/>
    <mergeCell ref="CP176:CP180"/>
    <mergeCell ref="CQ176:CQ180"/>
    <mergeCell ref="CS176:CS180"/>
    <mergeCell ref="CT176:CT180"/>
    <mergeCell ref="CU176:CU180"/>
    <mergeCell ref="CV176:CV180"/>
    <mergeCell ref="CW176:CX180"/>
    <mergeCell ref="CY176:CZ180"/>
    <mergeCell ref="DA176:DA180"/>
    <mergeCell ref="DB176:DB180"/>
    <mergeCell ref="DC176:DC180"/>
    <mergeCell ref="DD176:DD180"/>
    <mergeCell ref="DI176:DI180"/>
    <mergeCell ref="DJ176:DJ180"/>
    <mergeCell ref="DK176:DK180"/>
    <mergeCell ref="DE176:DE180"/>
    <mergeCell ref="DF176:DF180"/>
    <mergeCell ref="DG176:DG180"/>
    <mergeCell ref="DH176:DH180"/>
    <mergeCell ref="DL176:DL180"/>
    <mergeCell ref="DM176:DM180"/>
    <mergeCell ref="DN176:DN180"/>
    <mergeCell ref="DO176:DO180"/>
    <mergeCell ref="DP176:DP180"/>
    <mergeCell ref="DQ176:DQ180"/>
    <mergeCell ref="X177:Y177"/>
    <mergeCell ref="Z177:AA177"/>
    <mergeCell ref="AB177:AC177"/>
    <mergeCell ref="AD177:AE177"/>
    <mergeCell ref="AF177:AG177"/>
    <mergeCell ref="AK177:AL177"/>
    <mergeCell ref="AM177:AN177"/>
    <mergeCell ref="AO177:AP177"/>
    <mergeCell ref="X178:Y178"/>
    <mergeCell ref="Z178:AA178"/>
    <mergeCell ref="AB178:AC178"/>
    <mergeCell ref="AD178:AE178"/>
    <mergeCell ref="AF178:AG178"/>
    <mergeCell ref="AK178:AL178"/>
    <mergeCell ref="AM178:AN178"/>
    <mergeCell ref="AO178:AP178"/>
    <mergeCell ref="X179:Y179"/>
    <mergeCell ref="Z179:AA179"/>
    <mergeCell ref="AB179:AC179"/>
    <mergeCell ref="AD179:AE179"/>
    <mergeCell ref="AF179:AG179"/>
    <mergeCell ref="AK179:AL179"/>
    <mergeCell ref="AM179:AN179"/>
    <mergeCell ref="AO179:AP179"/>
    <mergeCell ref="X180:Y180"/>
    <mergeCell ref="Z180:AA180"/>
    <mergeCell ref="C194:C198"/>
    <mergeCell ref="D194:D198"/>
    <mergeCell ref="E194:E198"/>
    <mergeCell ref="F194:F198"/>
    <mergeCell ref="G194:G198"/>
    <mergeCell ref="H194:H198"/>
    <mergeCell ref="J194:J198"/>
    <mergeCell ref="K194:K198"/>
    <mergeCell ref="L194:L198"/>
    <mergeCell ref="N194:N198"/>
    <mergeCell ref="O194:O198"/>
    <mergeCell ref="P194:P198"/>
    <mergeCell ref="Q194:Q198"/>
    <mergeCell ref="R194:R198"/>
    <mergeCell ref="S194:S198"/>
    <mergeCell ref="X194:Y194"/>
    <mergeCell ref="Z194:AA194"/>
    <mergeCell ref="AB194:AC194"/>
    <mergeCell ref="AD194:AE194"/>
    <mergeCell ref="AF194:AG194"/>
    <mergeCell ref="AK194:AL194"/>
    <mergeCell ref="AM194:AN194"/>
    <mergeCell ref="AO194:AP194"/>
    <mergeCell ref="AW194:AW198"/>
    <mergeCell ref="AX194:AX198"/>
    <mergeCell ref="AY194:AY198"/>
    <mergeCell ref="AZ194:AZ198"/>
    <mergeCell ref="BA194:BA198"/>
    <mergeCell ref="BB194:BB198"/>
    <mergeCell ref="BL194:BL198"/>
    <mergeCell ref="BM194:BM198"/>
    <mergeCell ref="BN194:BN198"/>
    <mergeCell ref="BO194:BO198"/>
    <mergeCell ref="BP194:BP198"/>
    <mergeCell ref="AB198:AC198"/>
    <mergeCell ref="AD198:AE198"/>
    <mergeCell ref="AF198:AG198"/>
    <mergeCell ref="AK198:AL198"/>
    <mergeCell ref="AM198:AN198"/>
    <mergeCell ref="AO198:AP198"/>
    <mergeCell ref="BQ194:BQ198"/>
    <mergeCell ref="BS194:BS198"/>
    <mergeCell ref="BT194:BT198"/>
    <mergeCell ref="BU194:BU198"/>
    <mergeCell ref="BW194:BW198"/>
    <mergeCell ref="BX194:BX198"/>
    <mergeCell ref="BY194:BY198"/>
    <mergeCell ref="BZ194:BZ198"/>
    <mergeCell ref="CA194:CA198"/>
    <mergeCell ref="CB194:CB198"/>
    <mergeCell ref="CC194:CC198"/>
    <mergeCell ref="CD194:CD198"/>
    <mergeCell ref="CI194:CI198"/>
    <mergeCell ref="CJ194:CJ198"/>
    <mergeCell ref="CK194:CK198"/>
    <mergeCell ref="CL194:CL198"/>
    <mergeCell ref="CM194:CM198"/>
    <mergeCell ref="CE194:CE198"/>
    <mergeCell ref="CF194:CF198"/>
    <mergeCell ref="CG194:CG198"/>
    <mergeCell ref="CH194:CH198"/>
    <mergeCell ref="CN194:CN198"/>
    <mergeCell ref="CO194:CO198"/>
    <mergeCell ref="CP194:CP198"/>
    <mergeCell ref="CQ194:CQ198"/>
    <mergeCell ref="CS194:CS198"/>
    <mergeCell ref="CT194:CT198"/>
    <mergeCell ref="CU194:CU198"/>
    <mergeCell ref="CV194:CV198"/>
    <mergeCell ref="CW194:CX198"/>
    <mergeCell ref="CY194:CZ198"/>
    <mergeCell ref="DA194:DA198"/>
    <mergeCell ref="DB194:DB198"/>
    <mergeCell ref="DC194:DC198"/>
    <mergeCell ref="DD194:DD198"/>
    <mergeCell ref="DI194:DI198"/>
    <mergeCell ref="DJ194:DJ198"/>
    <mergeCell ref="DK194:DK198"/>
    <mergeCell ref="DE194:DE198"/>
    <mergeCell ref="DF194:DF198"/>
    <mergeCell ref="DG194:DG198"/>
    <mergeCell ref="DH194:DH198"/>
    <mergeCell ref="DL194:DL198"/>
    <mergeCell ref="DM194:DM198"/>
    <mergeCell ref="DN194:DN198"/>
    <mergeCell ref="DO194:DO198"/>
    <mergeCell ref="DP194:DP198"/>
    <mergeCell ref="DQ194:DQ198"/>
    <mergeCell ref="X195:Y195"/>
    <mergeCell ref="Z195:AA195"/>
    <mergeCell ref="AB195:AC195"/>
    <mergeCell ref="AD195:AE195"/>
    <mergeCell ref="AF195:AG195"/>
    <mergeCell ref="AK195:AL195"/>
    <mergeCell ref="AM195:AN195"/>
    <mergeCell ref="AO195:AP195"/>
    <mergeCell ref="X196:Y196"/>
    <mergeCell ref="Z196:AA196"/>
    <mergeCell ref="AB196:AC196"/>
    <mergeCell ref="AD196:AE196"/>
    <mergeCell ref="AF196:AG196"/>
    <mergeCell ref="AK196:AL196"/>
    <mergeCell ref="AM196:AN196"/>
    <mergeCell ref="AO196:AP196"/>
    <mergeCell ref="X197:Y197"/>
    <mergeCell ref="Z197:AA197"/>
    <mergeCell ref="AB197:AC197"/>
    <mergeCell ref="AD197:AE197"/>
    <mergeCell ref="AF197:AG197"/>
    <mergeCell ref="AK197:AL197"/>
    <mergeCell ref="AM197:AN197"/>
    <mergeCell ref="AO197:AP197"/>
    <mergeCell ref="X198:Y198"/>
    <mergeCell ref="Z198:AA198"/>
    <mergeCell ref="C200:C204"/>
    <mergeCell ref="D200:D204"/>
    <mergeCell ref="E200:E204"/>
    <mergeCell ref="F200:F204"/>
    <mergeCell ref="G200:G204"/>
    <mergeCell ref="H200:H204"/>
    <mergeCell ref="J200:J204"/>
    <mergeCell ref="K200:K204"/>
    <mergeCell ref="L200:L204"/>
    <mergeCell ref="N200:N204"/>
    <mergeCell ref="O200:O204"/>
    <mergeCell ref="P200:P204"/>
    <mergeCell ref="Q200:Q204"/>
    <mergeCell ref="R200:R204"/>
    <mergeCell ref="S200:S204"/>
    <mergeCell ref="X200:Y200"/>
    <mergeCell ref="Z200:AA200"/>
    <mergeCell ref="AB200:AC200"/>
    <mergeCell ref="AD200:AE200"/>
    <mergeCell ref="AF200:AG200"/>
    <mergeCell ref="AK200:AL200"/>
    <mergeCell ref="AM200:AN200"/>
    <mergeCell ref="AO200:AP200"/>
    <mergeCell ref="AW200:AW204"/>
    <mergeCell ref="AX200:AX204"/>
    <mergeCell ref="AY200:AY204"/>
    <mergeCell ref="AZ200:AZ204"/>
    <mergeCell ref="BA200:BA204"/>
    <mergeCell ref="BB200:BB204"/>
    <mergeCell ref="BL200:BL204"/>
    <mergeCell ref="BM200:BM204"/>
    <mergeCell ref="BN200:BN204"/>
    <mergeCell ref="BO200:BO204"/>
    <mergeCell ref="BP200:BP204"/>
    <mergeCell ref="AB204:AC204"/>
    <mergeCell ref="AD204:AE204"/>
    <mergeCell ref="AF204:AG204"/>
    <mergeCell ref="AK204:AL204"/>
    <mergeCell ref="AM204:AN204"/>
    <mergeCell ref="AO204:AP204"/>
    <mergeCell ref="BQ200:BQ204"/>
    <mergeCell ref="BS200:BS204"/>
    <mergeCell ref="BT200:BT204"/>
    <mergeCell ref="BU200:BU204"/>
    <mergeCell ref="BW200:BW204"/>
    <mergeCell ref="BX200:BX204"/>
    <mergeCell ref="BY200:BY204"/>
    <mergeCell ref="BZ200:BZ204"/>
    <mergeCell ref="CA200:CA204"/>
    <mergeCell ref="CB200:CB204"/>
    <mergeCell ref="CC200:CC204"/>
    <mergeCell ref="CD200:CD204"/>
    <mergeCell ref="CI200:CI204"/>
    <mergeCell ref="CJ200:CJ204"/>
    <mergeCell ref="CK200:CK204"/>
    <mergeCell ref="CL200:CL204"/>
    <mergeCell ref="CM200:CM204"/>
    <mergeCell ref="CE200:CE204"/>
    <mergeCell ref="CF200:CF204"/>
    <mergeCell ref="CG200:CG204"/>
    <mergeCell ref="CH200:CH204"/>
    <mergeCell ref="CN200:CN204"/>
    <mergeCell ref="CO200:CO204"/>
    <mergeCell ref="CP200:CP204"/>
    <mergeCell ref="CQ200:CQ204"/>
    <mergeCell ref="CS200:CS204"/>
    <mergeCell ref="CT200:CT204"/>
    <mergeCell ref="CU200:CU204"/>
    <mergeCell ref="CV200:CV204"/>
    <mergeCell ref="CW200:CX204"/>
    <mergeCell ref="CY200:CZ204"/>
    <mergeCell ref="DA200:DA204"/>
    <mergeCell ref="DB200:DB204"/>
    <mergeCell ref="DC200:DC204"/>
    <mergeCell ref="DD200:DD204"/>
    <mergeCell ref="DI200:DI204"/>
    <mergeCell ref="DJ200:DJ204"/>
    <mergeCell ref="DK200:DK204"/>
    <mergeCell ref="DE200:DE204"/>
    <mergeCell ref="DF200:DF204"/>
    <mergeCell ref="DG200:DG204"/>
    <mergeCell ref="DH200:DH204"/>
    <mergeCell ref="DL200:DL204"/>
    <mergeCell ref="DM200:DM204"/>
    <mergeCell ref="DN200:DN204"/>
    <mergeCell ref="DO200:DO204"/>
    <mergeCell ref="DP200:DP204"/>
    <mergeCell ref="DQ200:DQ204"/>
    <mergeCell ref="X201:Y201"/>
    <mergeCell ref="Z201:AA201"/>
    <mergeCell ref="AB201:AC201"/>
    <mergeCell ref="AD201:AE201"/>
    <mergeCell ref="AF201:AG201"/>
    <mergeCell ref="AK201:AL201"/>
    <mergeCell ref="AM201:AN201"/>
    <mergeCell ref="AO201:AP201"/>
    <mergeCell ref="X202:Y202"/>
    <mergeCell ref="Z202:AA202"/>
    <mergeCell ref="AB202:AC202"/>
    <mergeCell ref="AD202:AE202"/>
    <mergeCell ref="AF202:AG202"/>
    <mergeCell ref="AK202:AL202"/>
    <mergeCell ref="AM202:AN202"/>
    <mergeCell ref="AO202:AP202"/>
    <mergeCell ref="X203:Y203"/>
    <mergeCell ref="Z203:AA203"/>
    <mergeCell ref="AB203:AC203"/>
    <mergeCell ref="AD203:AE203"/>
    <mergeCell ref="AF203:AG203"/>
    <mergeCell ref="AK203:AL203"/>
    <mergeCell ref="AM203:AN203"/>
    <mergeCell ref="AO203:AP203"/>
    <mergeCell ref="X204:Y204"/>
    <mergeCell ref="Z204:AA204"/>
    <mergeCell ref="C206:C210"/>
    <mergeCell ref="D206:D210"/>
    <mergeCell ref="E206:E210"/>
    <mergeCell ref="F206:F210"/>
    <mergeCell ref="G206:G210"/>
    <mergeCell ref="H206:H210"/>
    <mergeCell ref="J206:J210"/>
    <mergeCell ref="K206:K210"/>
    <mergeCell ref="L206:L210"/>
    <mergeCell ref="N206:N210"/>
    <mergeCell ref="O206:O210"/>
    <mergeCell ref="P206:P210"/>
    <mergeCell ref="Q206:Q210"/>
    <mergeCell ref="R206:R210"/>
    <mergeCell ref="S206:S210"/>
    <mergeCell ref="X206:Y206"/>
    <mergeCell ref="Z206:AA206"/>
    <mergeCell ref="AB206:AC206"/>
    <mergeCell ref="AD206:AE206"/>
    <mergeCell ref="AF206:AG206"/>
    <mergeCell ref="AK206:AL206"/>
    <mergeCell ref="AM206:AN206"/>
    <mergeCell ref="AO206:AP206"/>
    <mergeCell ref="AW206:AW210"/>
    <mergeCell ref="AX206:AX210"/>
    <mergeCell ref="AY206:AY210"/>
    <mergeCell ref="AZ206:AZ210"/>
    <mergeCell ref="BA206:BA210"/>
    <mergeCell ref="BB206:BB210"/>
    <mergeCell ref="BL206:BL210"/>
    <mergeCell ref="BM206:BM210"/>
    <mergeCell ref="BN206:BN210"/>
    <mergeCell ref="BO206:BO210"/>
    <mergeCell ref="BP206:BP210"/>
    <mergeCell ref="AB210:AC210"/>
    <mergeCell ref="AD210:AE210"/>
    <mergeCell ref="AF210:AG210"/>
    <mergeCell ref="AK210:AL210"/>
    <mergeCell ref="AM210:AN210"/>
    <mergeCell ref="AO210:AP210"/>
    <mergeCell ref="BQ206:BQ210"/>
    <mergeCell ref="BS206:BS210"/>
    <mergeCell ref="BT206:BT210"/>
    <mergeCell ref="BU206:BU210"/>
    <mergeCell ref="BW206:BW210"/>
    <mergeCell ref="BX206:BX210"/>
    <mergeCell ref="BY206:BY210"/>
    <mergeCell ref="BZ206:BZ210"/>
    <mergeCell ref="CA206:CA210"/>
    <mergeCell ref="CB206:CB210"/>
    <mergeCell ref="CC206:CC210"/>
    <mergeCell ref="CD206:CD210"/>
    <mergeCell ref="CI206:CI210"/>
    <mergeCell ref="CJ206:CJ210"/>
    <mergeCell ref="CK206:CK210"/>
    <mergeCell ref="CL206:CL210"/>
    <mergeCell ref="CM206:CM210"/>
    <mergeCell ref="CE206:CE210"/>
    <mergeCell ref="CF206:CF210"/>
    <mergeCell ref="CG206:CG210"/>
    <mergeCell ref="CH206:CH210"/>
    <mergeCell ref="CN206:CN210"/>
    <mergeCell ref="CO206:CO210"/>
    <mergeCell ref="CP206:CP210"/>
    <mergeCell ref="CQ206:CQ210"/>
    <mergeCell ref="CS206:CS210"/>
    <mergeCell ref="CT206:CT210"/>
    <mergeCell ref="CU206:CU210"/>
    <mergeCell ref="CV206:CV210"/>
    <mergeCell ref="CW206:CX210"/>
    <mergeCell ref="CY206:CZ210"/>
    <mergeCell ref="DA206:DA210"/>
    <mergeCell ref="DB206:DB210"/>
    <mergeCell ref="DC206:DC210"/>
    <mergeCell ref="DD206:DD210"/>
    <mergeCell ref="DI206:DI210"/>
    <mergeCell ref="DJ206:DJ210"/>
    <mergeCell ref="DK206:DK210"/>
    <mergeCell ref="DE206:DE210"/>
    <mergeCell ref="DF206:DF210"/>
    <mergeCell ref="DG206:DG210"/>
    <mergeCell ref="DH206:DH210"/>
    <mergeCell ref="DL206:DL210"/>
    <mergeCell ref="DM206:DM210"/>
    <mergeCell ref="DN206:DN210"/>
    <mergeCell ref="DO206:DO210"/>
    <mergeCell ref="DP206:DP210"/>
    <mergeCell ref="DQ206:DQ210"/>
    <mergeCell ref="X207:Y207"/>
    <mergeCell ref="Z207:AA207"/>
    <mergeCell ref="AB207:AC207"/>
    <mergeCell ref="AD207:AE207"/>
    <mergeCell ref="AF207:AG207"/>
    <mergeCell ref="AK207:AL207"/>
    <mergeCell ref="AM207:AN207"/>
    <mergeCell ref="AO207:AP207"/>
    <mergeCell ref="X208:Y208"/>
    <mergeCell ref="Z208:AA208"/>
    <mergeCell ref="AB208:AC208"/>
    <mergeCell ref="AD208:AE208"/>
    <mergeCell ref="AF208:AG208"/>
    <mergeCell ref="AK208:AL208"/>
    <mergeCell ref="AM208:AN208"/>
    <mergeCell ref="AO208:AP208"/>
    <mergeCell ref="X209:Y209"/>
    <mergeCell ref="Z209:AA209"/>
    <mergeCell ref="AB209:AC209"/>
    <mergeCell ref="AD209:AE209"/>
    <mergeCell ref="AF209:AG209"/>
    <mergeCell ref="AK209:AL209"/>
    <mergeCell ref="AM209:AN209"/>
    <mergeCell ref="AO209:AP209"/>
    <mergeCell ref="X210:Y210"/>
    <mergeCell ref="Z210:AA210"/>
    <mergeCell ref="C212:C216"/>
    <mergeCell ref="D212:D216"/>
    <mergeCell ref="E212:E216"/>
    <mergeCell ref="F212:F216"/>
    <mergeCell ref="G212:G216"/>
    <mergeCell ref="H212:H216"/>
    <mergeCell ref="J212:J216"/>
    <mergeCell ref="K212:K216"/>
    <mergeCell ref="L212:L216"/>
    <mergeCell ref="N212:N216"/>
    <mergeCell ref="O212:O216"/>
    <mergeCell ref="P212:P216"/>
    <mergeCell ref="Q212:Q216"/>
    <mergeCell ref="R212:R216"/>
    <mergeCell ref="S212:S216"/>
    <mergeCell ref="X212:Y212"/>
    <mergeCell ref="Z212:AA212"/>
    <mergeCell ref="AB212:AC212"/>
    <mergeCell ref="AD212:AE212"/>
    <mergeCell ref="AF212:AG212"/>
    <mergeCell ref="AK212:AL212"/>
    <mergeCell ref="AM212:AN212"/>
    <mergeCell ref="AO212:AP212"/>
    <mergeCell ref="AW212:AW216"/>
    <mergeCell ref="AX212:AX216"/>
    <mergeCell ref="AY212:AY216"/>
    <mergeCell ref="AZ212:AZ216"/>
    <mergeCell ref="BA212:BA216"/>
    <mergeCell ref="BB212:BB216"/>
    <mergeCell ref="BL212:BL216"/>
    <mergeCell ref="BM212:BM216"/>
    <mergeCell ref="BN212:BN216"/>
    <mergeCell ref="BO212:BO216"/>
    <mergeCell ref="BP212:BP216"/>
    <mergeCell ref="AB216:AC216"/>
    <mergeCell ref="AD216:AE216"/>
    <mergeCell ref="AF216:AG216"/>
    <mergeCell ref="AK216:AL216"/>
    <mergeCell ref="AM216:AN216"/>
    <mergeCell ref="AO216:AP216"/>
    <mergeCell ref="BQ212:BQ216"/>
    <mergeCell ref="BS212:BS216"/>
    <mergeCell ref="BT212:BT216"/>
    <mergeCell ref="BU212:BU216"/>
    <mergeCell ref="BW212:BW216"/>
    <mergeCell ref="BX212:BX216"/>
    <mergeCell ref="BY212:BY216"/>
    <mergeCell ref="BZ212:BZ216"/>
    <mergeCell ref="CA212:CA216"/>
    <mergeCell ref="CB212:CB216"/>
    <mergeCell ref="CC212:CC216"/>
    <mergeCell ref="CD212:CD216"/>
    <mergeCell ref="CI212:CI216"/>
    <mergeCell ref="CJ212:CJ216"/>
    <mergeCell ref="CK212:CK216"/>
    <mergeCell ref="CL212:CL216"/>
    <mergeCell ref="CM212:CM216"/>
    <mergeCell ref="CE212:CE216"/>
    <mergeCell ref="CF212:CF216"/>
    <mergeCell ref="CG212:CG216"/>
    <mergeCell ref="CH212:CH216"/>
    <mergeCell ref="CN212:CN216"/>
    <mergeCell ref="CO212:CO216"/>
    <mergeCell ref="CP212:CP216"/>
    <mergeCell ref="CQ212:CQ216"/>
    <mergeCell ref="CS212:CS216"/>
    <mergeCell ref="CT212:CT216"/>
    <mergeCell ref="CU212:CU216"/>
    <mergeCell ref="CV212:CV216"/>
    <mergeCell ref="CW212:CX216"/>
    <mergeCell ref="CY212:CZ216"/>
    <mergeCell ref="DA212:DA216"/>
    <mergeCell ref="DB212:DB216"/>
    <mergeCell ref="DC212:DC216"/>
    <mergeCell ref="DD212:DD216"/>
    <mergeCell ref="DI212:DI216"/>
    <mergeCell ref="DJ212:DJ216"/>
    <mergeCell ref="DK212:DK216"/>
    <mergeCell ref="DE212:DE216"/>
    <mergeCell ref="DF212:DF216"/>
    <mergeCell ref="DG212:DG216"/>
    <mergeCell ref="DH212:DH216"/>
    <mergeCell ref="DL212:DL216"/>
    <mergeCell ref="DM212:DM216"/>
    <mergeCell ref="DN212:DN216"/>
    <mergeCell ref="DO212:DO216"/>
    <mergeCell ref="DP212:DP216"/>
    <mergeCell ref="DQ212:DQ216"/>
    <mergeCell ref="X213:Y213"/>
    <mergeCell ref="Z213:AA213"/>
    <mergeCell ref="AB213:AC213"/>
    <mergeCell ref="AD213:AE213"/>
    <mergeCell ref="AF213:AG213"/>
    <mergeCell ref="AK213:AL213"/>
    <mergeCell ref="AM213:AN213"/>
    <mergeCell ref="AO213:AP213"/>
    <mergeCell ref="X214:Y214"/>
    <mergeCell ref="Z214:AA214"/>
    <mergeCell ref="AB214:AC214"/>
    <mergeCell ref="AD214:AE214"/>
    <mergeCell ref="AF214:AG214"/>
    <mergeCell ref="AK214:AL214"/>
    <mergeCell ref="AM214:AN214"/>
    <mergeCell ref="AO214:AP214"/>
    <mergeCell ref="X215:Y215"/>
    <mergeCell ref="Z215:AA215"/>
    <mergeCell ref="AB215:AC215"/>
    <mergeCell ref="AD215:AE215"/>
    <mergeCell ref="AF215:AG215"/>
    <mergeCell ref="AK215:AL215"/>
    <mergeCell ref="AM215:AN215"/>
    <mergeCell ref="AO215:AP215"/>
    <mergeCell ref="X216:Y216"/>
    <mergeCell ref="Z216:AA216"/>
    <mergeCell ref="C218:C222"/>
    <mergeCell ref="D218:D222"/>
    <mergeCell ref="E218:E222"/>
    <mergeCell ref="F218:F222"/>
    <mergeCell ref="G218:G222"/>
    <mergeCell ref="H218:H222"/>
    <mergeCell ref="J218:J222"/>
    <mergeCell ref="K218:K222"/>
    <mergeCell ref="L218:L222"/>
    <mergeCell ref="N218:N222"/>
    <mergeCell ref="O218:O222"/>
    <mergeCell ref="P218:P222"/>
    <mergeCell ref="Q218:Q222"/>
    <mergeCell ref="R218:R222"/>
    <mergeCell ref="S218:S222"/>
    <mergeCell ref="X218:Y218"/>
    <mergeCell ref="Z218:AA218"/>
    <mergeCell ref="AB218:AC218"/>
    <mergeCell ref="AD218:AE218"/>
    <mergeCell ref="AF218:AG218"/>
    <mergeCell ref="AK218:AL218"/>
    <mergeCell ref="AM218:AN218"/>
    <mergeCell ref="AO218:AP218"/>
    <mergeCell ref="AW218:AW222"/>
    <mergeCell ref="AX218:AX222"/>
    <mergeCell ref="AY218:AY222"/>
    <mergeCell ref="AZ218:AZ222"/>
    <mergeCell ref="BA218:BA222"/>
    <mergeCell ref="BB218:BB222"/>
    <mergeCell ref="BL218:BL222"/>
    <mergeCell ref="BM218:BM222"/>
    <mergeCell ref="BN218:BN222"/>
    <mergeCell ref="BO218:BO222"/>
    <mergeCell ref="BP218:BP222"/>
    <mergeCell ref="AB222:AC222"/>
    <mergeCell ref="AD222:AE222"/>
    <mergeCell ref="AF222:AG222"/>
    <mergeCell ref="AK222:AL222"/>
    <mergeCell ref="AM222:AN222"/>
    <mergeCell ref="AO222:AP222"/>
    <mergeCell ref="BQ218:BQ222"/>
    <mergeCell ref="BS218:BS222"/>
    <mergeCell ref="BT218:BT222"/>
    <mergeCell ref="BU218:BU222"/>
    <mergeCell ref="BW218:BW222"/>
    <mergeCell ref="BX218:BX222"/>
    <mergeCell ref="BY218:BY222"/>
    <mergeCell ref="BZ218:BZ222"/>
    <mergeCell ref="CA218:CA222"/>
    <mergeCell ref="CB218:CB222"/>
    <mergeCell ref="CC218:CC222"/>
    <mergeCell ref="CD218:CD222"/>
    <mergeCell ref="CI218:CI222"/>
    <mergeCell ref="CJ218:CJ222"/>
    <mergeCell ref="CK218:CK222"/>
    <mergeCell ref="CL218:CL222"/>
    <mergeCell ref="CM218:CM222"/>
    <mergeCell ref="CE218:CE222"/>
    <mergeCell ref="CF218:CF222"/>
    <mergeCell ref="CG218:CG222"/>
    <mergeCell ref="CH218:CH222"/>
    <mergeCell ref="CN218:CN222"/>
    <mergeCell ref="CO218:CO222"/>
    <mergeCell ref="CP218:CP222"/>
    <mergeCell ref="CQ218:CQ222"/>
    <mergeCell ref="CS218:CS222"/>
    <mergeCell ref="CT218:CT222"/>
    <mergeCell ref="CU218:CU222"/>
    <mergeCell ref="CV218:CV222"/>
    <mergeCell ref="CW218:CX222"/>
    <mergeCell ref="CY218:CZ222"/>
    <mergeCell ref="DA218:DA222"/>
    <mergeCell ref="DB218:DB222"/>
    <mergeCell ref="DC218:DC222"/>
    <mergeCell ref="DD218:DD222"/>
    <mergeCell ref="DI218:DI222"/>
    <mergeCell ref="DJ218:DJ222"/>
    <mergeCell ref="DK218:DK222"/>
    <mergeCell ref="DE218:DE222"/>
    <mergeCell ref="DF218:DF222"/>
    <mergeCell ref="DG218:DG222"/>
    <mergeCell ref="DH218:DH222"/>
    <mergeCell ref="DL218:DL222"/>
    <mergeCell ref="DM218:DM222"/>
    <mergeCell ref="DN218:DN222"/>
    <mergeCell ref="DO218:DO222"/>
    <mergeCell ref="DP218:DP222"/>
    <mergeCell ref="DQ218:DQ222"/>
    <mergeCell ref="X219:Y219"/>
    <mergeCell ref="Z219:AA219"/>
    <mergeCell ref="AB219:AC219"/>
    <mergeCell ref="AD219:AE219"/>
    <mergeCell ref="AF219:AG219"/>
    <mergeCell ref="AK219:AL219"/>
    <mergeCell ref="AM219:AN219"/>
    <mergeCell ref="AO219:AP219"/>
    <mergeCell ref="X220:Y220"/>
    <mergeCell ref="Z220:AA220"/>
    <mergeCell ref="AB220:AC220"/>
    <mergeCell ref="AD220:AE220"/>
    <mergeCell ref="AF220:AG220"/>
    <mergeCell ref="AK220:AL220"/>
    <mergeCell ref="AM220:AN220"/>
    <mergeCell ref="AO220:AP220"/>
    <mergeCell ref="X221:Y221"/>
    <mergeCell ref="Z221:AA221"/>
    <mergeCell ref="AB221:AC221"/>
    <mergeCell ref="AD221:AE221"/>
    <mergeCell ref="AF221:AG221"/>
    <mergeCell ref="AK221:AL221"/>
    <mergeCell ref="AM221:AN221"/>
    <mergeCell ref="AO221:AP221"/>
    <mergeCell ref="X222:Y222"/>
    <mergeCell ref="Z222:AA222"/>
    <mergeCell ref="C224:C228"/>
    <mergeCell ref="D224:D228"/>
    <mergeCell ref="E224:E228"/>
    <mergeCell ref="F224:F228"/>
    <mergeCell ref="G224:G228"/>
    <mergeCell ref="H224:H228"/>
    <mergeCell ref="J224:J228"/>
    <mergeCell ref="K224:K228"/>
    <mergeCell ref="L224:L228"/>
    <mergeCell ref="N224:N228"/>
    <mergeCell ref="O224:O228"/>
    <mergeCell ref="P224:P228"/>
    <mergeCell ref="Q224:Q228"/>
    <mergeCell ref="R224:R228"/>
    <mergeCell ref="S224:S228"/>
    <mergeCell ref="X224:Y224"/>
    <mergeCell ref="Z224:AA224"/>
    <mergeCell ref="AB224:AC224"/>
    <mergeCell ref="AD224:AE224"/>
    <mergeCell ref="AF224:AG224"/>
    <mergeCell ref="AK224:AL224"/>
    <mergeCell ref="AM224:AN224"/>
    <mergeCell ref="AO224:AP224"/>
    <mergeCell ref="AW224:AW228"/>
    <mergeCell ref="AX224:AX228"/>
    <mergeCell ref="AY224:AY228"/>
    <mergeCell ref="AZ224:AZ228"/>
    <mergeCell ref="BA224:BA228"/>
    <mergeCell ref="BB224:BB228"/>
    <mergeCell ref="BL224:BL228"/>
    <mergeCell ref="BM224:BM228"/>
    <mergeCell ref="BN224:BN228"/>
    <mergeCell ref="BO224:BO228"/>
    <mergeCell ref="BP224:BP228"/>
    <mergeCell ref="AB228:AC228"/>
    <mergeCell ref="AD228:AE228"/>
    <mergeCell ref="AF228:AG228"/>
    <mergeCell ref="AK228:AL228"/>
    <mergeCell ref="AM228:AN228"/>
    <mergeCell ref="AO228:AP228"/>
    <mergeCell ref="BQ224:BQ228"/>
    <mergeCell ref="BS224:BS228"/>
    <mergeCell ref="BT224:BT228"/>
    <mergeCell ref="BU224:BU228"/>
    <mergeCell ref="BW224:BW228"/>
    <mergeCell ref="BX224:BX228"/>
    <mergeCell ref="BY224:BY228"/>
    <mergeCell ref="BZ224:BZ228"/>
    <mergeCell ref="CA224:CA228"/>
    <mergeCell ref="CB224:CB228"/>
    <mergeCell ref="CC224:CC228"/>
    <mergeCell ref="CD224:CD228"/>
    <mergeCell ref="CI224:CI228"/>
    <mergeCell ref="CJ224:CJ228"/>
    <mergeCell ref="CK224:CK228"/>
    <mergeCell ref="CL224:CL228"/>
    <mergeCell ref="CM224:CM228"/>
    <mergeCell ref="CE224:CE228"/>
    <mergeCell ref="CF224:CF228"/>
    <mergeCell ref="CG224:CG228"/>
    <mergeCell ref="CH224:CH228"/>
    <mergeCell ref="CN224:CN228"/>
    <mergeCell ref="CO224:CO228"/>
    <mergeCell ref="CP224:CP228"/>
    <mergeCell ref="CQ224:CQ228"/>
    <mergeCell ref="CS224:CS228"/>
    <mergeCell ref="CT224:CT228"/>
    <mergeCell ref="CU224:CU228"/>
    <mergeCell ref="CV224:CV228"/>
    <mergeCell ref="CW224:CX228"/>
    <mergeCell ref="CY224:CZ228"/>
    <mergeCell ref="DA224:DA228"/>
    <mergeCell ref="DB224:DB228"/>
    <mergeCell ref="DC224:DC228"/>
    <mergeCell ref="DD224:DD228"/>
    <mergeCell ref="DI224:DI228"/>
    <mergeCell ref="DJ224:DJ228"/>
    <mergeCell ref="DK224:DK228"/>
    <mergeCell ref="DE224:DE228"/>
    <mergeCell ref="DF224:DF228"/>
    <mergeCell ref="DG224:DG228"/>
    <mergeCell ref="DH224:DH228"/>
    <mergeCell ref="DL224:DL228"/>
    <mergeCell ref="DM224:DM228"/>
    <mergeCell ref="DN224:DN228"/>
    <mergeCell ref="DO224:DO228"/>
    <mergeCell ref="DP224:DP228"/>
    <mergeCell ref="DQ224:DQ228"/>
    <mergeCell ref="X225:Y225"/>
    <mergeCell ref="Z225:AA225"/>
    <mergeCell ref="AB225:AC225"/>
    <mergeCell ref="AD225:AE225"/>
    <mergeCell ref="AF225:AG225"/>
    <mergeCell ref="AK225:AL225"/>
    <mergeCell ref="AM225:AN225"/>
    <mergeCell ref="AO225:AP225"/>
    <mergeCell ref="X226:Y226"/>
    <mergeCell ref="Z226:AA226"/>
    <mergeCell ref="AB226:AC226"/>
    <mergeCell ref="AD226:AE226"/>
    <mergeCell ref="AF226:AG226"/>
    <mergeCell ref="AK226:AL226"/>
    <mergeCell ref="AM226:AN226"/>
    <mergeCell ref="AO226:AP226"/>
    <mergeCell ref="X227:Y227"/>
    <mergeCell ref="Z227:AA227"/>
    <mergeCell ref="AB227:AC227"/>
    <mergeCell ref="AD227:AE227"/>
    <mergeCell ref="AF227:AG227"/>
    <mergeCell ref="AK227:AL227"/>
    <mergeCell ref="AM227:AN227"/>
    <mergeCell ref="AO227:AP227"/>
    <mergeCell ref="X228:Y228"/>
    <mergeCell ref="Z228:AA228"/>
    <mergeCell ref="C230:C234"/>
    <mergeCell ref="D230:D234"/>
    <mergeCell ref="E230:E234"/>
    <mergeCell ref="F230:F234"/>
    <mergeCell ref="G230:G234"/>
    <mergeCell ref="H230:H234"/>
    <mergeCell ref="J230:J234"/>
    <mergeCell ref="K230:K234"/>
    <mergeCell ref="L230:L234"/>
    <mergeCell ref="N230:N234"/>
    <mergeCell ref="O230:O234"/>
    <mergeCell ref="P230:P234"/>
    <mergeCell ref="Q230:Q234"/>
    <mergeCell ref="R230:R234"/>
    <mergeCell ref="S230:S234"/>
    <mergeCell ref="X230:Y230"/>
    <mergeCell ref="Z230:AA230"/>
    <mergeCell ref="AB230:AC230"/>
    <mergeCell ref="AD230:AE230"/>
    <mergeCell ref="AF230:AG230"/>
    <mergeCell ref="AK230:AL230"/>
    <mergeCell ref="AM230:AN230"/>
    <mergeCell ref="AO230:AP230"/>
    <mergeCell ref="AW230:AW234"/>
    <mergeCell ref="AX230:AX234"/>
    <mergeCell ref="AY230:AY234"/>
    <mergeCell ref="AZ230:AZ234"/>
    <mergeCell ref="BA230:BA234"/>
    <mergeCell ref="BB230:BB234"/>
    <mergeCell ref="BL230:BL234"/>
    <mergeCell ref="BM230:BM234"/>
    <mergeCell ref="BN230:BN234"/>
    <mergeCell ref="BO230:BO234"/>
    <mergeCell ref="BP230:BP234"/>
    <mergeCell ref="AB234:AC234"/>
    <mergeCell ref="AD234:AE234"/>
    <mergeCell ref="AF234:AG234"/>
    <mergeCell ref="AK234:AL234"/>
    <mergeCell ref="AM234:AN234"/>
    <mergeCell ref="AO234:AP234"/>
    <mergeCell ref="BQ230:BQ234"/>
    <mergeCell ref="BS230:BS234"/>
    <mergeCell ref="BT230:BT234"/>
    <mergeCell ref="BU230:BU234"/>
    <mergeCell ref="BW230:BW234"/>
    <mergeCell ref="BX230:BX234"/>
    <mergeCell ref="BY230:BY234"/>
    <mergeCell ref="BZ230:BZ234"/>
    <mergeCell ref="CA230:CA234"/>
    <mergeCell ref="CB230:CB234"/>
    <mergeCell ref="CC230:CC234"/>
    <mergeCell ref="CD230:CD234"/>
    <mergeCell ref="CI230:CI234"/>
    <mergeCell ref="CJ230:CJ234"/>
    <mergeCell ref="CK230:CK234"/>
    <mergeCell ref="CL230:CL234"/>
    <mergeCell ref="CM230:CM234"/>
    <mergeCell ref="CE230:CE234"/>
    <mergeCell ref="CF230:CF234"/>
    <mergeCell ref="CG230:CG234"/>
    <mergeCell ref="CH230:CH234"/>
    <mergeCell ref="CN230:CN234"/>
    <mergeCell ref="CO230:CO234"/>
    <mergeCell ref="CP230:CP234"/>
    <mergeCell ref="CQ230:CQ234"/>
    <mergeCell ref="CS230:CS234"/>
    <mergeCell ref="CT230:CT234"/>
    <mergeCell ref="CU230:CU234"/>
    <mergeCell ref="CV230:CV234"/>
    <mergeCell ref="CW230:CX234"/>
    <mergeCell ref="CY230:CZ234"/>
    <mergeCell ref="DA230:DA234"/>
    <mergeCell ref="DB230:DB234"/>
    <mergeCell ref="DC230:DC234"/>
    <mergeCell ref="DD230:DD234"/>
    <mergeCell ref="DI230:DI234"/>
    <mergeCell ref="DJ230:DJ234"/>
    <mergeCell ref="DK230:DK234"/>
    <mergeCell ref="DE230:DE234"/>
    <mergeCell ref="DF230:DF234"/>
    <mergeCell ref="DG230:DG234"/>
    <mergeCell ref="DH230:DH234"/>
    <mergeCell ref="DL230:DL234"/>
    <mergeCell ref="DM230:DM234"/>
    <mergeCell ref="DN230:DN234"/>
    <mergeCell ref="DO230:DO234"/>
    <mergeCell ref="DP230:DP234"/>
    <mergeCell ref="DQ230:DQ234"/>
    <mergeCell ref="X231:Y231"/>
    <mergeCell ref="Z231:AA231"/>
    <mergeCell ref="AB231:AC231"/>
    <mergeCell ref="AD231:AE231"/>
    <mergeCell ref="AF231:AG231"/>
    <mergeCell ref="AK231:AL231"/>
    <mergeCell ref="AM231:AN231"/>
    <mergeCell ref="AO231:AP231"/>
    <mergeCell ref="X232:Y232"/>
    <mergeCell ref="Z232:AA232"/>
    <mergeCell ref="AB232:AC232"/>
    <mergeCell ref="AD232:AE232"/>
    <mergeCell ref="AF232:AG232"/>
    <mergeCell ref="AK232:AL232"/>
    <mergeCell ref="AM232:AN232"/>
    <mergeCell ref="AO232:AP232"/>
    <mergeCell ref="X233:Y233"/>
    <mergeCell ref="Z233:AA233"/>
    <mergeCell ref="AB233:AC233"/>
    <mergeCell ref="AD233:AE233"/>
    <mergeCell ref="AF233:AG233"/>
    <mergeCell ref="AK233:AL233"/>
    <mergeCell ref="AM233:AN233"/>
    <mergeCell ref="AO233:AP233"/>
    <mergeCell ref="X234:Y234"/>
    <mergeCell ref="Z234:AA234"/>
    <mergeCell ref="C236:C240"/>
    <mergeCell ref="D236:D240"/>
    <mergeCell ref="E236:E240"/>
    <mergeCell ref="F236:F240"/>
    <mergeCell ref="G236:G240"/>
    <mergeCell ref="H236:H240"/>
    <mergeCell ref="J236:J240"/>
    <mergeCell ref="K236:K240"/>
    <mergeCell ref="L236:L240"/>
    <mergeCell ref="N236:N240"/>
    <mergeCell ref="O236:O240"/>
    <mergeCell ref="P236:P240"/>
    <mergeCell ref="Q236:Q240"/>
    <mergeCell ref="R236:R240"/>
    <mergeCell ref="S236:S240"/>
    <mergeCell ref="X236:Y236"/>
    <mergeCell ref="Z236:AA236"/>
    <mergeCell ref="AB236:AC236"/>
    <mergeCell ref="AD236:AE236"/>
    <mergeCell ref="AF236:AG236"/>
    <mergeCell ref="AK236:AL236"/>
    <mergeCell ref="AM236:AN236"/>
    <mergeCell ref="AO236:AP236"/>
    <mergeCell ref="AW236:AW240"/>
    <mergeCell ref="AX236:AX240"/>
    <mergeCell ref="AY236:AY240"/>
    <mergeCell ref="AZ236:AZ240"/>
    <mergeCell ref="BA236:BA240"/>
    <mergeCell ref="BB236:BB240"/>
    <mergeCell ref="BL236:BL240"/>
    <mergeCell ref="BM236:BM240"/>
    <mergeCell ref="BN236:BN240"/>
    <mergeCell ref="BO236:BO240"/>
    <mergeCell ref="BP236:BP240"/>
    <mergeCell ref="AB240:AC240"/>
    <mergeCell ref="AD240:AE240"/>
    <mergeCell ref="AF240:AG240"/>
    <mergeCell ref="AK240:AL240"/>
    <mergeCell ref="AM240:AN240"/>
    <mergeCell ref="AO240:AP240"/>
    <mergeCell ref="BQ236:BQ240"/>
    <mergeCell ref="BS236:BS240"/>
    <mergeCell ref="BT236:BT240"/>
    <mergeCell ref="BU236:BU240"/>
    <mergeCell ref="BW236:BW240"/>
    <mergeCell ref="BX236:BX240"/>
    <mergeCell ref="BY236:BY240"/>
    <mergeCell ref="BZ236:BZ240"/>
    <mergeCell ref="CA236:CA240"/>
    <mergeCell ref="CB236:CB240"/>
    <mergeCell ref="CC236:CC240"/>
    <mergeCell ref="CD236:CD240"/>
    <mergeCell ref="CI236:CI240"/>
    <mergeCell ref="CJ236:CJ240"/>
    <mergeCell ref="CK236:CK240"/>
    <mergeCell ref="CL236:CL240"/>
    <mergeCell ref="CM236:CM240"/>
    <mergeCell ref="CE236:CE240"/>
    <mergeCell ref="CF236:CF240"/>
    <mergeCell ref="CG236:CG240"/>
    <mergeCell ref="CH236:CH240"/>
    <mergeCell ref="CN236:CN240"/>
    <mergeCell ref="CO236:CO240"/>
    <mergeCell ref="CP236:CP240"/>
    <mergeCell ref="CQ236:CQ240"/>
    <mergeCell ref="CS236:CS240"/>
    <mergeCell ref="CT236:CT240"/>
    <mergeCell ref="CU236:CU240"/>
    <mergeCell ref="CV236:CV240"/>
    <mergeCell ref="CW236:CX240"/>
    <mergeCell ref="CY236:CZ240"/>
    <mergeCell ref="DA236:DA240"/>
    <mergeCell ref="DB236:DB240"/>
    <mergeCell ref="DC236:DC240"/>
    <mergeCell ref="DD236:DD240"/>
    <mergeCell ref="DI236:DI240"/>
    <mergeCell ref="DJ236:DJ240"/>
    <mergeCell ref="DK236:DK240"/>
    <mergeCell ref="DE236:DE240"/>
    <mergeCell ref="DF236:DF240"/>
    <mergeCell ref="DG236:DG240"/>
    <mergeCell ref="DH236:DH240"/>
    <mergeCell ref="DL236:DL240"/>
    <mergeCell ref="DM236:DM240"/>
    <mergeCell ref="DN236:DN240"/>
    <mergeCell ref="DO236:DO240"/>
    <mergeCell ref="DP236:DP240"/>
    <mergeCell ref="DQ236:DQ240"/>
    <mergeCell ref="X237:Y237"/>
    <mergeCell ref="Z237:AA237"/>
    <mergeCell ref="AB237:AC237"/>
    <mergeCell ref="AD237:AE237"/>
    <mergeCell ref="AF237:AG237"/>
    <mergeCell ref="AK237:AL237"/>
    <mergeCell ref="AM237:AN237"/>
    <mergeCell ref="AO237:AP237"/>
    <mergeCell ref="X238:Y238"/>
    <mergeCell ref="Z238:AA238"/>
    <mergeCell ref="AB238:AC238"/>
    <mergeCell ref="AD238:AE238"/>
    <mergeCell ref="AF238:AG238"/>
    <mergeCell ref="AK238:AL238"/>
    <mergeCell ref="AM238:AN238"/>
    <mergeCell ref="AO238:AP238"/>
    <mergeCell ref="X239:Y239"/>
    <mergeCell ref="Z239:AA239"/>
    <mergeCell ref="AB239:AC239"/>
    <mergeCell ref="AD239:AE239"/>
    <mergeCell ref="AF239:AG239"/>
    <mergeCell ref="AK239:AL239"/>
    <mergeCell ref="AM239:AN239"/>
    <mergeCell ref="AO239:AP239"/>
    <mergeCell ref="X240:Y240"/>
    <mergeCell ref="Z240:AA240"/>
    <mergeCell ref="C242:C246"/>
    <mergeCell ref="D242:D246"/>
    <mergeCell ref="E242:E246"/>
    <mergeCell ref="F242:F246"/>
    <mergeCell ref="G242:G246"/>
    <mergeCell ref="H242:H246"/>
    <mergeCell ref="J242:J246"/>
    <mergeCell ref="K242:K246"/>
    <mergeCell ref="L242:L246"/>
    <mergeCell ref="N242:N246"/>
    <mergeCell ref="O242:O246"/>
    <mergeCell ref="P242:P246"/>
    <mergeCell ref="Q242:Q246"/>
    <mergeCell ref="R242:R246"/>
    <mergeCell ref="S242:S246"/>
    <mergeCell ref="X242:Y242"/>
    <mergeCell ref="Z242:AA242"/>
    <mergeCell ref="AB242:AC242"/>
    <mergeCell ref="AD242:AE242"/>
    <mergeCell ref="AF242:AG242"/>
    <mergeCell ref="AK242:AL242"/>
    <mergeCell ref="AM242:AN242"/>
    <mergeCell ref="AO242:AP242"/>
    <mergeCell ref="AW242:AW246"/>
    <mergeCell ref="AX242:AX246"/>
    <mergeCell ref="AY242:AY246"/>
    <mergeCell ref="AZ242:AZ246"/>
    <mergeCell ref="BA242:BA246"/>
    <mergeCell ref="BB242:BB246"/>
    <mergeCell ref="BL242:BL246"/>
    <mergeCell ref="BM242:BM246"/>
    <mergeCell ref="BN242:BN246"/>
    <mergeCell ref="BO242:BO246"/>
    <mergeCell ref="BP242:BP246"/>
    <mergeCell ref="AB246:AC246"/>
    <mergeCell ref="AD246:AE246"/>
    <mergeCell ref="AF246:AG246"/>
    <mergeCell ref="AK246:AL246"/>
    <mergeCell ref="AM246:AN246"/>
    <mergeCell ref="AO246:AP246"/>
    <mergeCell ref="BQ242:BQ246"/>
    <mergeCell ref="BS242:BS246"/>
    <mergeCell ref="BT242:BT246"/>
    <mergeCell ref="BU242:BU246"/>
    <mergeCell ref="BW242:BW246"/>
    <mergeCell ref="BX242:BX246"/>
    <mergeCell ref="BY242:BY246"/>
    <mergeCell ref="BZ242:BZ246"/>
    <mergeCell ref="CA242:CA246"/>
    <mergeCell ref="CB242:CB246"/>
    <mergeCell ref="CC242:CC246"/>
    <mergeCell ref="CD242:CD246"/>
    <mergeCell ref="CI242:CI246"/>
    <mergeCell ref="CJ242:CJ246"/>
    <mergeCell ref="CK242:CK246"/>
    <mergeCell ref="CL242:CL246"/>
    <mergeCell ref="CM242:CM246"/>
    <mergeCell ref="CE242:CE246"/>
    <mergeCell ref="CF242:CF246"/>
    <mergeCell ref="CG242:CG246"/>
    <mergeCell ref="CH242:CH246"/>
    <mergeCell ref="CN242:CN246"/>
    <mergeCell ref="CO242:CO246"/>
    <mergeCell ref="CP242:CP246"/>
    <mergeCell ref="CQ242:CQ246"/>
    <mergeCell ref="CS242:CS246"/>
    <mergeCell ref="CT242:CT246"/>
    <mergeCell ref="CU242:CU246"/>
    <mergeCell ref="CV242:CV246"/>
    <mergeCell ref="CW242:CX246"/>
    <mergeCell ref="CY242:CZ246"/>
    <mergeCell ref="DA242:DA246"/>
    <mergeCell ref="DB242:DB246"/>
    <mergeCell ref="DC242:DC246"/>
    <mergeCell ref="DD242:DD246"/>
    <mergeCell ref="DI242:DI246"/>
    <mergeCell ref="DJ242:DJ246"/>
    <mergeCell ref="DK242:DK246"/>
    <mergeCell ref="DE242:DE246"/>
    <mergeCell ref="DF242:DF246"/>
    <mergeCell ref="DG242:DG246"/>
    <mergeCell ref="DH242:DH246"/>
    <mergeCell ref="DL242:DL246"/>
    <mergeCell ref="DM242:DM246"/>
    <mergeCell ref="DN242:DN246"/>
    <mergeCell ref="DO242:DO246"/>
    <mergeCell ref="DP242:DP246"/>
    <mergeCell ref="DQ242:DQ246"/>
    <mergeCell ref="X243:Y243"/>
    <mergeCell ref="Z243:AA243"/>
    <mergeCell ref="AB243:AC243"/>
    <mergeCell ref="AD243:AE243"/>
    <mergeCell ref="AF243:AG243"/>
    <mergeCell ref="AK243:AL243"/>
    <mergeCell ref="AM243:AN243"/>
    <mergeCell ref="AO243:AP243"/>
    <mergeCell ref="X244:Y244"/>
    <mergeCell ref="Z244:AA244"/>
    <mergeCell ref="AB244:AC244"/>
    <mergeCell ref="AD244:AE244"/>
    <mergeCell ref="AF244:AG244"/>
    <mergeCell ref="AK244:AL244"/>
    <mergeCell ref="AM244:AN244"/>
    <mergeCell ref="AO244:AP244"/>
    <mergeCell ref="X245:Y245"/>
    <mergeCell ref="Z245:AA245"/>
    <mergeCell ref="AB245:AC245"/>
    <mergeCell ref="AD245:AE245"/>
    <mergeCell ref="AF245:AG245"/>
    <mergeCell ref="AK245:AL245"/>
    <mergeCell ref="AM245:AN245"/>
    <mergeCell ref="AO245:AP245"/>
    <mergeCell ref="X246:Y246"/>
    <mergeCell ref="Z246:AA246"/>
    <mergeCell ref="C248:C252"/>
    <mergeCell ref="D248:D252"/>
    <mergeCell ref="E248:E252"/>
    <mergeCell ref="F248:F252"/>
    <mergeCell ref="G248:G252"/>
    <mergeCell ref="H248:H252"/>
    <mergeCell ref="J248:J252"/>
    <mergeCell ref="K248:K252"/>
    <mergeCell ref="L248:L252"/>
    <mergeCell ref="N248:N252"/>
    <mergeCell ref="O248:O252"/>
    <mergeCell ref="P248:P252"/>
    <mergeCell ref="Q248:Q252"/>
    <mergeCell ref="R248:R252"/>
    <mergeCell ref="S248:S252"/>
    <mergeCell ref="X248:Y248"/>
    <mergeCell ref="Z248:AA248"/>
    <mergeCell ref="AB248:AC248"/>
    <mergeCell ref="AD248:AE248"/>
    <mergeCell ref="AF248:AG248"/>
    <mergeCell ref="AK248:AL248"/>
    <mergeCell ref="AM248:AN248"/>
    <mergeCell ref="AO248:AP248"/>
    <mergeCell ref="AW248:AW252"/>
    <mergeCell ref="AX248:AX252"/>
    <mergeCell ref="AY248:AY252"/>
    <mergeCell ref="AZ248:AZ252"/>
    <mergeCell ref="BA248:BA252"/>
    <mergeCell ref="BB248:BB252"/>
    <mergeCell ref="BL248:BL252"/>
    <mergeCell ref="BM248:BM252"/>
    <mergeCell ref="BN248:BN252"/>
    <mergeCell ref="BO248:BO252"/>
    <mergeCell ref="BP248:BP252"/>
    <mergeCell ref="AB252:AC252"/>
    <mergeCell ref="AD252:AE252"/>
    <mergeCell ref="AF252:AG252"/>
    <mergeCell ref="AK252:AL252"/>
    <mergeCell ref="AM252:AN252"/>
    <mergeCell ref="AO252:AP252"/>
    <mergeCell ref="BQ248:BQ252"/>
    <mergeCell ref="BS248:BS252"/>
    <mergeCell ref="BT248:BT252"/>
    <mergeCell ref="BU248:BU252"/>
    <mergeCell ref="BW248:BW252"/>
    <mergeCell ref="BX248:BX252"/>
    <mergeCell ref="BY248:BY252"/>
    <mergeCell ref="BZ248:BZ252"/>
    <mergeCell ref="CA248:CA252"/>
    <mergeCell ref="CB248:CB252"/>
    <mergeCell ref="CC248:CC252"/>
    <mergeCell ref="CD248:CD252"/>
    <mergeCell ref="CI248:CI252"/>
    <mergeCell ref="CJ248:CJ252"/>
    <mergeCell ref="CK248:CK252"/>
    <mergeCell ref="CL248:CL252"/>
    <mergeCell ref="CM248:CM252"/>
    <mergeCell ref="CE248:CE252"/>
    <mergeCell ref="CF248:CF252"/>
    <mergeCell ref="CG248:CG252"/>
    <mergeCell ref="CH248:CH252"/>
    <mergeCell ref="CN248:CN252"/>
    <mergeCell ref="CO248:CO252"/>
    <mergeCell ref="CP248:CP252"/>
    <mergeCell ref="CQ248:CQ252"/>
    <mergeCell ref="CS248:CS252"/>
    <mergeCell ref="CT248:CT252"/>
    <mergeCell ref="CU248:CU252"/>
    <mergeCell ref="CV248:CV252"/>
    <mergeCell ref="CW248:CX252"/>
    <mergeCell ref="CY248:CZ252"/>
    <mergeCell ref="DA248:DA252"/>
    <mergeCell ref="DB248:DB252"/>
    <mergeCell ref="DC248:DC252"/>
    <mergeCell ref="DD248:DD252"/>
    <mergeCell ref="DI248:DI252"/>
    <mergeCell ref="DJ248:DJ252"/>
    <mergeCell ref="DK248:DK252"/>
    <mergeCell ref="DE248:DE252"/>
    <mergeCell ref="DF248:DF252"/>
    <mergeCell ref="DG248:DG252"/>
    <mergeCell ref="DH248:DH252"/>
    <mergeCell ref="DL248:DL252"/>
    <mergeCell ref="DM248:DM252"/>
    <mergeCell ref="DN248:DN252"/>
    <mergeCell ref="DO248:DO252"/>
    <mergeCell ref="DP248:DP252"/>
    <mergeCell ref="DQ248:DQ252"/>
    <mergeCell ref="X249:Y249"/>
    <mergeCell ref="Z249:AA249"/>
    <mergeCell ref="AB249:AC249"/>
    <mergeCell ref="AD249:AE249"/>
    <mergeCell ref="AF249:AG249"/>
    <mergeCell ref="AK249:AL249"/>
    <mergeCell ref="AM249:AN249"/>
    <mergeCell ref="AO249:AP249"/>
    <mergeCell ref="X250:Y250"/>
    <mergeCell ref="Z250:AA250"/>
    <mergeCell ref="AB250:AC250"/>
    <mergeCell ref="AD250:AE250"/>
    <mergeCell ref="AF250:AG250"/>
    <mergeCell ref="AK250:AL250"/>
    <mergeCell ref="AM250:AN250"/>
    <mergeCell ref="AO250:AP250"/>
    <mergeCell ref="X251:Y251"/>
    <mergeCell ref="Z251:AA251"/>
    <mergeCell ref="AB251:AC251"/>
    <mergeCell ref="AD251:AE251"/>
    <mergeCell ref="AF251:AG251"/>
    <mergeCell ref="AK251:AL251"/>
    <mergeCell ref="AM251:AN251"/>
    <mergeCell ref="AO251:AP251"/>
    <mergeCell ref="X252:Y252"/>
    <mergeCell ref="Z252:AA252"/>
    <mergeCell ref="C254:C258"/>
    <mergeCell ref="D254:D258"/>
    <mergeCell ref="E254:E258"/>
    <mergeCell ref="F254:F258"/>
    <mergeCell ref="G254:G258"/>
    <mergeCell ref="H254:H258"/>
    <mergeCell ref="J254:J258"/>
    <mergeCell ref="K254:K258"/>
    <mergeCell ref="L254:L258"/>
    <mergeCell ref="N254:N258"/>
    <mergeCell ref="O254:O258"/>
    <mergeCell ref="P254:P258"/>
    <mergeCell ref="Q254:Q258"/>
    <mergeCell ref="R254:R258"/>
    <mergeCell ref="S254:S258"/>
    <mergeCell ref="X254:Y254"/>
    <mergeCell ref="Z254:AA254"/>
    <mergeCell ref="AB254:AC254"/>
    <mergeCell ref="AD254:AE254"/>
    <mergeCell ref="AF254:AG254"/>
    <mergeCell ref="AK254:AL254"/>
    <mergeCell ref="AM254:AN254"/>
    <mergeCell ref="AO254:AP254"/>
    <mergeCell ref="AW254:AW258"/>
    <mergeCell ref="AX254:AX258"/>
    <mergeCell ref="AY254:AY258"/>
    <mergeCell ref="AZ254:AZ258"/>
    <mergeCell ref="BA254:BA258"/>
    <mergeCell ref="BB254:BB258"/>
    <mergeCell ref="BL254:BL258"/>
    <mergeCell ref="BM254:BM258"/>
    <mergeCell ref="BN254:BN258"/>
    <mergeCell ref="BO254:BO258"/>
    <mergeCell ref="BP254:BP258"/>
    <mergeCell ref="AB258:AC258"/>
    <mergeCell ref="AD258:AE258"/>
    <mergeCell ref="AF258:AG258"/>
    <mergeCell ref="AK258:AL258"/>
    <mergeCell ref="AM258:AN258"/>
    <mergeCell ref="AO258:AP258"/>
    <mergeCell ref="BQ254:BQ258"/>
    <mergeCell ref="BS254:BS258"/>
    <mergeCell ref="BT254:BT258"/>
    <mergeCell ref="BU254:BU258"/>
    <mergeCell ref="BW254:BW258"/>
    <mergeCell ref="BX254:BX258"/>
    <mergeCell ref="BY254:BY258"/>
    <mergeCell ref="BZ254:BZ258"/>
    <mergeCell ref="CA254:CA258"/>
    <mergeCell ref="CB254:CB258"/>
    <mergeCell ref="CC254:CC258"/>
    <mergeCell ref="CD254:CD258"/>
    <mergeCell ref="CI254:CI258"/>
    <mergeCell ref="CJ254:CJ258"/>
    <mergeCell ref="CK254:CK258"/>
    <mergeCell ref="CL254:CL258"/>
    <mergeCell ref="CM254:CM258"/>
    <mergeCell ref="CE254:CE258"/>
    <mergeCell ref="CF254:CF258"/>
    <mergeCell ref="CG254:CG258"/>
    <mergeCell ref="CH254:CH258"/>
    <mergeCell ref="CN254:CN258"/>
    <mergeCell ref="CO254:CO258"/>
    <mergeCell ref="CP254:CP258"/>
    <mergeCell ref="CQ254:CQ258"/>
    <mergeCell ref="CS254:CS258"/>
    <mergeCell ref="CT254:CT258"/>
    <mergeCell ref="CU254:CU258"/>
    <mergeCell ref="CV254:CV258"/>
    <mergeCell ref="CW254:CX258"/>
    <mergeCell ref="CY254:CZ258"/>
    <mergeCell ref="DA254:DA258"/>
    <mergeCell ref="DB254:DB258"/>
    <mergeCell ref="DC254:DC258"/>
    <mergeCell ref="DD254:DD258"/>
    <mergeCell ref="DI254:DI258"/>
    <mergeCell ref="DJ254:DJ258"/>
    <mergeCell ref="DK254:DK258"/>
    <mergeCell ref="DE254:DE258"/>
    <mergeCell ref="DF254:DF258"/>
    <mergeCell ref="DG254:DG258"/>
    <mergeCell ref="DH254:DH258"/>
    <mergeCell ref="DL254:DL258"/>
    <mergeCell ref="DM254:DM258"/>
    <mergeCell ref="DN254:DN258"/>
    <mergeCell ref="DO254:DO258"/>
    <mergeCell ref="DP254:DP258"/>
    <mergeCell ref="DQ254:DQ258"/>
    <mergeCell ref="X255:Y255"/>
    <mergeCell ref="Z255:AA255"/>
    <mergeCell ref="AB255:AC255"/>
    <mergeCell ref="AD255:AE255"/>
    <mergeCell ref="AF255:AG255"/>
    <mergeCell ref="AK255:AL255"/>
    <mergeCell ref="AM255:AN255"/>
    <mergeCell ref="AO255:AP255"/>
    <mergeCell ref="X256:Y256"/>
    <mergeCell ref="Z256:AA256"/>
    <mergeCell ref="AB256:AC256"/>
    <mergeCell ref="AD256:AE256"/>
    <mergeCell ref="AF256:AG256"/>
    <mergeCell ref="AK256:AL256"/>
    <mergeCell ref="AM256:AN256"/>
    <mergeCell ref="AO256:AP256"/>
    <mergeCell ref="X257:Y257"/>
    <mergeCell ref="Z257:AA257"/>
    <mergeCell ref="AB257:AC257"/>
    <mergeCell ref="AD257:AE257"/>
    <mergeCell ref="AF257:AG257"/>
    <mergeCell ref="AK257:AL257"/>
    <mergeCell ref="AM257:AN257"/>
    <mergeCell ref="AO257:AP257"/>
    <mergeCell ref="X258:Y258"/>
    <mergeCell ref="Z258:AA258"/>
    <mergeCell ref="C260:C264"/>
    <mergeCell ref="D260:D264"/>
    <mergeCell ref="E260:E264"/>
    <mergeCell ref="F260:F264"/>
    <mergeCell ref="G260:G264"/>
    <mergeCell ref="H260:H264"/>
    <mergeCell ref="J260:J264"/>
    <mergeCell ref="K260:K264"/>
    <mergeCell ref="L260:L264"/>
    <mergeCell ref="N260:N264"/>
    <mergeCell ref="O260:O264"/>
    <mergeCell ref="P260:P264"/>
    <mergeCell ref="Q260:Q264"/>
    <mergeCell ref="R260:R264"/>
    <mergeCell ref="S260:S264"/>
    <mergeCell ref="X260:Y260"/>
    <mergeCell ref="Z260:AA260"/>
    <mergeCell ref="AB260:AC260"/>
    <mergeCell ref="AD260:AE260"/>
    <mergeCell ref="AF260:AG260"/>
    <mergeCell ref="AK260:AL260"/>
    <mergeCell ref="AM260:AN260"/>
    <mergeCell ref="AO260:AP260"/>
    <mergeCell ref="AW260:AW264"/>
    <mergeCell ref="AX260:AX264"/>
    <mergeCell ref="AY260:AY264"/>
    <mergeCell ref="AZ260:AZ264"/>
    <mergeCell ref="BA260:BA264"/>
    <mergeCell ref="BB260:BB264"/>
    <mergeCell ref="BL260:BL264"/>
    <mergeCell ref="BM260:BM264"/>
    <mergeCell ref="BN260:BN264"/>
    <mergeCell ref="BO260:BO264"/>
    <mergeCell ref="BP260:BP264"/>
    <mergeCell ref="AB264:AC264"/>
    <mergeCell ref="AD264:AE264"/>
    <mergeCell ref="AF264:AG264"/>
    <mergeCell ref="AK264:AL264"/>
    <mergeCell ref="AM264:AN264"/>
    <mergeCell ref="AO264:AP264"/>
    <mergeCell ref="BQ260:BQ264"/>
    <mergeCell ref="BS260:BS264"/>
    <mergeCell ref="BT260:BT264"/>
    <mergeCell ref="BU260:BU264"/>
    <mergeCell ref="BW260:BW264"/>
    <mergeCell ref="BX260:BX264"/>
    <mergeCell ref="BY260:BY264"/>
    <mergeCell ref="BZ260:BZ264"/>
    <mergeCell ref="CA260:CA264"/>
    <mergeCell ref="CB260:CB264"/>
    <mergeCell ref="CC260:CC264"/>
    <mergeCell ref="CD260:CD264"/>
    <mergeCell ref="CI260:CI264"/>
    <mergeCell ref="CJ260:CJ264"/>
    <mergeCell ref="CK260:CK264"/>
    <mergeCell ref="CL260:CL264"/>
    <mergeCell ref="CM260:CM264"/>
    <mergeCell ref="CE260:CE264"/>
    <mergeCell ref="CF260:CF264"/>
    <mergeCell ref="CG260:CG264"/>
    <mergeCell ref="CH260:CH264"/>
    <mergeCell ref="CN260:CN264"/>
    <mergeCell ref="CO260:CO264"/>
    <mergeCell ref="CP260:CP264"/>
    <mergeCell ref="CQ260:CQ264"/>
    <mergeCell ref="CS260:CS264"/>
    <mergeCell ref="CT260:CT264"/>
    <mergeCell ref="CU260:CU264"/>
    <mergeCell ref="CV260:CV264"/>
    <mergeCell ref="CW260:CX264"/>
    <mergeCell ref="CY260:CZ264"/>
    <mergeCell ref="DA260:DA264"/>
    <mergeCell ref="DB260:DB264"/>
    <mergeCell ref="DC260:DC264"/>
    <mergeCell ref="DD260:DD264"/>
    <mergeCell ref="DI260:DI264"/>
    <mergeCell ref="DJ260:DJ264"/>
    <mergeCell ref="DK260:DK264"/>
    <mergeCell ref="DE260:DE264"/>
    <mergeCell ref="DF260:DF264"/>
    <mergeCell ref="DG260:DG264"/>
    <mergeCell ref="DH260:DH264"/>
    <mergeCell ref="DL260:DL264"/>
    <mergeCell ref="DM260:DM264"/>
    <mergeCell ref="DN260:DN264"/>
    <mergeCell ref="DO260:DO264"/>
    <mergeCell ref="DP260:DP264"/>
    <mergeCell ref="DQ260:DQ264"/>
    <mergeCell ref="X261:Y261"/>
    <mergeCell ref="Z261:AA261"/>
    <mergeCell ref="AB261:AC261"/>
    <mergeCell ref="AD261:AE261"/>
    <mergeCell ref="AF261:AG261"/>
    <mergeCell ref="AK261:AL261"/>
    <mergeCell ref="AM261:AN261"/>
    <mergeCell ref="AO261:AP261"/>
    <mergeCell ref="X262:Y262"/>
    <mergeCell ref="Z262:AA262"/>
    <mergeCell ref="AB262:AC262"/>
    <mergeCell ref="AD262:AE262"/>
    <mergeCell ref="AF262:AG262"/>
    <mergeCell ref="AK262:AL262"/>
    <mergeCell ref="AM262:AN262"/>
    <mergeCell ref="AO262:AP262"/>
    <mergeCell ref="X263:Y263"/>
    <mergeCell ref="Z263:AA263"/>
    <mergeCell ref="AB263:AC263"/>
    <mergeCell ref="AD263:AE263"/>
    <mergeCell ref="AF263:AG263"/>
    <mergeCell ref="AK263:AL263"/>
    <mergeCell ref="AM263:AN263"/>
    <mergeCell ref="AO263:AP263"/>
    <mergeCell ref="X264:Y264"/>
    <mergeCell ref="Z264:AA264"/>
    <mergeCell ref="C266:C270"/>
    <mergeCell ref="D266:D270"/>
    <mergeCell ref="E266:E270"/>
    <mergeCell ref="F266:F270"/>
    <mergeCell ref="G266:G270"/>
    <mergeCell ref="H266:H270"/>
    <mergeCell ref="J266:J270"/>
    <mergeCell ref="K266:K270"/>
    <mergeCell ref="L266:L270"/>
    <mergeCell ref="N266:N270"/>
    <mergeCell ref="O266:O270"/>
    <mergeCell ref="P266:P270"/>
    <mergeCell ref="Q266:Q270"/>
    <mergeCell ref="R266:R270"/>
    <mergeCell ref="S266:S270"/>
    <mergeCell ref="X266:Y266"/>
    <mergeCell ref="Z266:AA266"/>
    <mergeCell ref="AB266:AC266"/>
    <mergeCell ref="AD266:AE266"/>
    <mergeCell ref="AF266:AG266"/>
    <mergeCell ref="AK266:AL266"/>
    <mergeCell ref="AM266:AN266"/>
    <mergeCell ref="AO266:AP266"/>
    <mergeCell ref="AW266:AW270"/>
    <mergeCell ref="AX266:AX270"/>
    <mergeCell ref="AY266:AY270"/>
    <mergeCell ref="AZ266:AZ270"/>
    <mergeCell ref="BA266:BA270"/>
    <mergeCell ref="BB266:BB270"/>
    <mergeCell ref="BL266:BL270"/>
    <mergeCell ref="BM266:BM270"/>
    <mergeCell ref="BN266:BN270"/>
    <mergeCell ref="BO266:BO270"/>
    <mergeCell ref="BP266:BP270"/>
    <mergeCell ref="AB270:AC270"/>
    <mergeCell ref="AD270:AE270"/>
    <mergeCell ref="AF270:AG270"/>
    <mergeCell ref="AK270:AL270"/>
    <mergeCell ref="AM270:AN270"/>
    <mergeCell ref="AO270:AP270"/>
    <mergeCell ref="BQ266:BQ270"/>
    <mergeCell ref="BS266:BS270"/>
    <mergeCell ref="BT266:BT270"/>
    <mergeCell ref="BU266:BU270"/>
    <mergeCell ref="BW266:BW270"/>
    <mergeCell ref="BX266:BX270"/>
    <mergeCell ref="BY266:BY270"/>
    <mergeCell ref="BZ266:BZ270"/>
    <mergeCell ref="CA266:CA270"/>
    <mergeCell ref="CB266:CB270"/>
    <mergeCell ref="CC266:CC270"/>
    <mergeCell ref="CD266:CD270"/>
    <mergeCell ref="CI266:CI270"/>
    <mergeCell ref="CJ266:CJ270"/>
    <mergeCell ref="CK266:CK270"/>
    <mergeCell ref="CL266:CL270"/>
    <mergeCell ref="CM266:CM270"/>
    <mergeCell ref="CE266:CE270"/>
    <mergeCell ref="CF266:CF270"/>
    <mergeCell ref="CG266:CG270"/>
    <mergeCell ref="CH266:CH270"/>
    <mergeCell ref="CN266:CN270"/>
    <mergeCell ref="CO266:CO270"/>
    <mergeCell ref="CP266:CP270"/>
    <mergeCell ref="CQ266:CQ270"/>
    <mergeCell ref="CS266:CS270"/>
    <mergeCell ref="CT266:CT270"/>
    <mergeCell ref="CU266:CU270"/>
    <mergeCell ref="CV266:CV270"/>
    <mergeCell ref="CW266:CX270"/>
    <mergeCell ref="CY266:CZ270"/>
    <mergeCell ref="DA266:DA270"/>
    <mergeCell ref="DB266:DB270"/>
    <mergeCell ref="DC266:DC270"/>
    <mergeCell ref="DD266:DD270"/>
    <mergeCell ref="DI266:DI270"/>
    <mergeCell ref="DJ266:DJ270"/>
    <mergeCell ref="DK266:DK270"/>
    <mergeCell ref="DE266:DE270"/>
    <mergeCell ref="DF266:DF270"/>
    <mergeCell ref="DG266:DG270"/>
    <mergeCell ref="DH266:DH270"/>
    <mergeCell ref="DL266:DL270"/>
    <mergeCell ref="DM266:DM270"/>
    <mergeCell ref="DN266:DN270"/>
    <mergeCell ref="DO266:DO270"/>
    <mergeCell ref="DP266:DP270"/>
    <mergeCell ref="DQ266:DQ270"/>
    <mergeCell ref="X267:Y267"/>
    <mergeCell ref="Z267:AA267"/>
    <mergeCell ref="AB267:AC267"/>
    <mergeCell ref="AD267:AE267"/>
    <mergeCell ref="AF267:AG267"/>
    <mergeCell ref="AK267:AL267"/>
    <mergeCell ref="AM267:AN267"/>
    <mergeCell ref="AO267:AP267"/>
    <mergeCell ref="X268:Y268"/>
    <mergeCell ref="Z268:AA268"/>
    <mergeCell ref="AB268:AC268"/>
    <mergeCell ref="AD268:AE268"/>
    <mergeCell ref="AF268:AG268"/>
    <mergeCell ref="AK268:AL268"/>
    <mergeCell ref="AM268:AN268"/>
    <mergeCell ref="AO268:AP268"/>
    <mergeCell ref="X269:Y269"/>
    <mergeCell ref="Z269:AA269"/>
    <mergeCell ref="AB269:AC269"/>
    <mergeCell ref="AD269:AE269"/>
    <mergeCell ref="AF269:AG269"/>
    <mergeCell ref="AK269:AL269"/>
    <mergeCell ref="AM269:AN269"/>
    <mergeCell ref="AO269:AP269"/>
    <mergeCell ref="X270:Y270"/>
    <mergeCell ref="Z270:AA270"/>
    <mergeCell ref="C272:C276"/>
    <mergeCell ref="D272:D276"/>
    <mergeCell ref="E272:E276"/>
    <mergeCell ref="F272:F276"/>
    <mergeCell ref="G272:G276"/>
    <mergeCell ref="H272:H276"/>
    <mergeCell ref="J272:J276"/>
    <mergeCell ref="K272:K276"/>
    <mergeCell ref="L272:L276"/>
    <mergeCell ref="N272:N276"/>
    <mergeCell ref="O272:O276"/>
    <mergeCell ref="P272:P276"/>
    <mergeCell ref="Q272:Q276"/>
    <mergeCell ref="R272:R276"/>
    <mergeCell ref="S272:S276"/>
    <mergeCell ref="X272:Y272"/>
    <mergeCell ref="Z272:AA272"/>
    <mergeCell ref="AB272:AC272"/>
    <mergeCell ref="AD272:AE272"/>
    <mergeCell ref="AF272:AG272"/>
    <mergeCell ref="AK272:AL272"/>
    <mergeCell ref="AM272:AN272"/>
    <mergeCell ref="AO272:AP272"/>
    <mergeCell ref="AW272:AW276"/>
    <mergeCell ref="AX272:AX276"/>
    <mergeCell ref="AY272:AY276"/>
    <mergeCell ref="AZ272:AZ276"/>
    <mergeCell ref="BA272:BA276"/>
    <mergeCell ref="BB272:BB276"/>
    <mergeCell ref="BL272:BL276"/>
    <mergeCell ref="BM272:BM276"/>
    <mergeCell ref="BN272:BN276"/>
    <mergeCell ref="BO272:BO276"/>
    <mergeCell ref="BP272:BP276"/>
    <mergeCell ref="AB276:AC276"/>
    <mergeCell ref="AD276:AE276"/>
    <mergeCell ref="AF276:AG276"/>
    <mergeCell ref="AK276:AL276"/>
    <mergeCell ref="AM276:AN276"/>
    <mergeCell ref="AO276:AP276"/>
    <mergeCell ref="BQ272:BQ276"/>
    <mergeCell ref="BS272:BS276"/>
    <mergeCell ref="BT272:BT276"/>
    <mergeCell ref="BU272:BU276"/>
    <mergeCell ref="BW272:BW276"/>
    <mergeCell ref="BX272:BX276"/>
    <mergeCell ref="BY272:BY276"/>
    <mergeCell ref="BZ272:BZ276"/>
    <mergeCell ref="CA272:CA276"/>
    <mergeCell ref="CB272:CB276"/>
    <mergeCell ref="CC272:CC276"/>
    <mergeCell ref="CD272:CD276"/>
    <mergeCell ref="CI272:CI276"/>
    <mergeCell ref="CJ272:CJ276"/>
    <mergeCell ref="CK272:CK276"/>
    <mergeCell ref="CL272:CL276"/>
    <mergeCell ref="CM272:CM276"/>
    <mergeCell ref="CE272:CE276"/>
    <mergeCell ref="CF272:CF276"/>
    <mergeCell ref="CG272:CG276"/>
    <mergeCell ref="CH272:CH276"/>
    <mergeCell ref="CN272:CN276"/>
    <mergeCell ref="CO272:CO276"/>
    <mergeCell ref="CP272:CP276"/>
    <mergeCell ref="CQ272:CQ276"/>
    <mergeCell ref="CS272:CS276"/>
    <mergeCell ref="CT272:CT276"/>
    <mergeCell ref="CU272:CU276"/>
    <mergeCell ref="CV272:CV276"/>
    <mergeCell ref="CW272:CX276"/>
    <mergeCell ref="CY272:CZ276"/>
    <mergeCell ref="DA272:DA276"/>
    <mergeCell ref="DB272:DB276"/>
    <mergeCell ref="DC272:DC276"/>
    <mergeCell ref="DD272:DD276"/>
    <mergeCell ref="DI272:DI276"/>
    <mergeCell ref="DJ272:DJ276"/>
    <mergeCell ref="DK272:DK276"/>
    <mergeCell ref="DE272:DE276"/>
    <mergeCell ref="DF272:DF276"/>
    <mergeCell ref="DG272:DG276"/>
    <mergeCell ref="DH272:DH276"/>
    <mergeCell ref="DL272:DL276"/>
    <mergeCell ref="DM272:DM276"/>
    <mergeCell ref="DN272:DN276"/>
    <mergeCell ref="DO272:DO276"/>
    <mergeCell ref="DP272:DP276"/>
    <mergeCell ref="DQ272:DQ276"/>
    <mergeCell ref="X273:Y273"/>
    <mergeCell ref="Z273:AA273"/>
    <mergeCell ref="AB273:AC273"/>
    <mergeCell ref="AD273:AE273"/>
    <mergeCell ref="AF273:AG273"/>
    <mergeCell ref="AK273:AL273"/>
    <mergeCell ref="AM273:AN273"/>
    <mergeCell ref="AO273:AP273"/>
    <mergeCell ref="X274:Y274"/>
    <mergeCell ref="Z274:AA274"/>
    <mergeCell ref="AB274:AC274"/>
    <mergeCell ref="AD274:AE274"/>
    <mergeCell ref="AF274:AG274"/>
    <mergeCell ref="AK274:AL274"/>
    <mergeCell ref="AM274:AN274"/>
    <mergeCell ref="AO274:AP274"/>
    <mergeCell ref="X275:Y275"/>
    <mergeCell ref="Z275:AA275"/>
    <mergeCell ref="AB275:AC275"/>
    <mergeCell ref="AD275:AE275"/>
    <mergeCell ref="AF275:AG275"/>
    <mergeCell ref="AK275:AL275"/>
    <mergeCell ref="AM275:AN275"/>
    <mergeCell ref="AO275:AP275"/>
    <mergeCell ref="X276:Y276"/>
    <mergeCell ref="Z276:AA276"/>
    <mergeCell ref="C278:C282"/>
    <mergeCell ref="D278:D282"/>
    <mergeCell ref="E278:E282"/>
    <mergeCell ref="F278:F282"/>
    <mergeCell ref="G278:G282"/>
    <mergeCell ref="H278:H282"/>
    <mergeCell ref="J278:J282"/>
    <mergeCell ref="K278:K282"/>
    <mergeCell ref="L278:L282"/>
    <mergeCell ref="N278:N282"/>
    <mergeCell ref="O278:O282"/>
    <mergeCell ref="P278:P282"/>
    <mergeCell ref="Q278:Q282"/>
    <mergeCell ref="R278:R282"/>
    <mergeCell ref="S278:S282"/>
    <mergeCell ref="X278:Y278"/>
    <mergeCell ref="Z278:AA278"/>
    <mergeCell ref="AB278:AC278"/>
    <mergeCell ref="AD278:AE278"/>
    <mergeCell ref="AF278:AG278"/>
    <mergeCell ref="AK278:AL278"/>
    <mergeCell ref="AM278:AN278"/>
    <mergeCell ref="AO278:AP278"/>
    <mergeCell ref="AW278:AW282"/>
    <mergeCell ref="AX278:AX282"/>
    <mergeCell ref="AY278:AY282"/>
    <mergeCell ref="AZ278:AZ282"/>
    <mergeCell ref="BA278:BA282"/>
    <mergeCell ref="BB278:BB282"/>
    <mergeCell ref="BL278:BL282"/>
    <mergeCell ref="BM278:BM282"/>
    <mergeCell ref="BN278:BN282"/>
    <mergeCell ref="BO278:BO282"/>
    <mergeCell ref="BP278:BP282"/>
    <mergeCell ref="AB282:AC282"/>
    <mergeCell ref="AD282:AE282"/>
    <mergeCell ref="AF282:AG282"/>
    <mergeCell ref="AK282:AL282"/>
    <mergeCell ref="AM282:AN282"/>
    <mergeCell ref="AO282:AP282"/>
    <mergeCell ref="BQ278:BQ282"/>
    <mergeCell ref="BS278:BS282"/>
    <mergeCell ref="BT278:BT282"/>
    <mergeCell ref="BU278:BU282"/>
    <mergeCell ref="BW278:BW282"/>
    <mergeCell ref="BX278:BX282"/>
    <mergeCell ref="BY278:BY282"/>
    <mergeCell ref="BZ278:BZ282"/>
    <mergeCell ref="CA278:CA282"/>
    <mergeCell ref="CB278:CB282"/>
    <mergeCell ref="CC278:CC282"/>
    <mergeCell ref="CD278:CD282"/>
    <mergeCell ref="CI278:CI282"/>
    <mergeCell ref="CJ278:CJ282"/>
    <mergeCell ref="CK278:CK282"/>
    <mergeCell ref="CL278:CL282"/>
    <mergeCell ref="CM278:CM282"/>
    <mergeCell ref="CE278:CE282"/>
    <mergeCell ref="CF278:CF282"/>
    <mergeCell ref="CG278:CG282"/>
    <mergeCell ref="CH278:CH282"/>
    <mergeCell ref="CN278:CN282"/>
    <mergeCell ref="CO278:CO282"/>
    <mergeCell ref="CP278:CP282"/>
    <mergeCell ref="CQ278:CQ282"/>
    <mergeCell ref="CS278:CS282"/>
    <mergeCell ref="CT278:CT282"/>
    <mergeCell ref="CU278:CU282"/>
    <mergeCell ref="CV278:CV282"/>
    <mergeCell ref="CW278:CX282"/>
    <mergeCell ref="CY278:CZ282"/>
    <mergeCell ref="DA278:DA282"/>
    <mergeCell ref="DB278:DB282"/>
    <mergeCell ref="DC278:DC282"/>
    <mergeCell ref="DD278:DD282"/>
    <mergeCell ref="DI278:DI282"/>
    <mergeCell ref="DJ278:DJ282"/>
    <mergeCell ref="DK278:DK282"/>
    <mergeCell ref="DE278:DE282"/>
    <mergeCell ref="DF278:DF282"/>
    <mergeCell ref="DG278:DG282"/>
    <mergeCell ref="DH278:DH282"/>
    <mergeCell ref="DL278:DL282"/>
    <mergeCell ref="DM278:DM282"/>
    <mergeCell ref="DN278:DN282"/>
    <mergeCell ref="DO278:DO282"/>
    <mergeCell ref="DP278:DP282"/>
    <mergeCell ref="DQ278:DQ282"/>
    <mergeCell ref="X279:Y279"/>
    <mergeCell ref="Z279:AA279"/>
    <mergeCell ref="AB279:AC279"/>
    <mergeCell ref="AD279:AE279"/>
    <mergeCell ref="AF279:AG279"/>
    <mergeCell ref="AK279:AL279"/>
    <mergeCell ref="AM279:AN279"/>
    <mergeCell ref="AO279:AP279"/>
    <mergeCell ref="X280:Y280"/>
    <mergeCell ref="Z280:AA280"/>
    <mergeCell ref="AB280:AC280"/>
    <mergeCell ref="AD280:AE280"/>
    <mergeCell ref="AF280:AG280"/>
    <mergeCell ref="AK280:AL280"/>
    <mergeCell ref="AM280:AN280"/>
    <mergeCell ref="AO280:AP280"/>
    <mergeCell ref="X281:Y281"/>
    <mergeCell ref="Z281:AA281"/>
    <mergeCell ref="AB281:AC281"/>
    <mergeCell ref="AD281:AE281"/>
    <mergeCell ref="AF281:AG281"/>
    <mergeCell ref="AK281:AL281"/>
    <mergeCell ref="AM281:AN281"/>
    <mergeCell ref="AO281:AP281"/>
    <mergeCell ref="X282:Y282"/>
    <mergeCell ref="Z282:AA282"/>
    <mergeCell ref="C284:C288"/>
    <mergeCell ref="D284:D288"/>
    <mergeCell ref="E284:E288"/>
    <mergeCell ref="F284:F288"/>
    <mergeCell ref="G284:G288"/>
    <mergeCell ref="H284:H288"/>
    <mergeCell ref="J284:J288"/>
    <mergeCell ref="K284:K288"/>
    <mergeCell ref="L284:L288"/>
    <mergeCell ref="N284:N288"/>
    <mergeCell ref="O284:O288"/>
    <mergeCell ref="P284:P288"/>
    <mergeCell ref="Q284:Q288"/>
    <mergeCell ref="R284:R288"/>
    <mergeCell ref="S284:S288"/>
    <mergeCell ref="X284:Y284"/>
    <mergeCell ref="Z284:AA284"/>
    <mergeCell ref="AB284:AC284"/>
    <mergeCell ref="AD284:AE284"/>
    <mergeCell ref="AF284:AG284"/>
    <mergeCell ref="AK284:AL284"/>
    <mergeCell ref="AM284:AN284"/>
    <mergeCell ref="AO284:AP284"/>
    <mergeCell ref="AW284:AW288"/>
    <mergeCell ref="AX284:AX288"/>
    <mergeCell ref="AY284:AY288"/>
    <mergeCell ref="AZ284:AZ288"/>
    <mergeCell ref="BA284:BA288"/>
    <mergeCell ref="BB284:BB288"/>
    <mergeCell ref="BL284:BL288"/>
    <mergeCell ref="BM284:BM288"/>
    <mergeCell ref="BN284:BN288"/>
    <mergeCell ref="BO284:BO288"/>
    <mergeCell ref="BP284:BP288"/>
    <mergeCell ref="AB288:AC288"/>
    <mergeCell ref="AD288:AE288"/>
    <mergeCell ref="AF288:AG288"/>
    <mergeCell ref="AK288:AL288"/>
    <mergeCell ref="AM288:AN288"/>
    <mergeCell ref="AO288:AP288"/>
    <mergeCell ref="BQ284:BQ288"/>
    <mergeCell ref="BS284:BS288"/>
    <mergeCell ref="BT284:BT288"/>
    <mergeCell ref="BU284:BU288"/>
    <mergeCell ref="BW284:BW288"/>
    <mergeCell ref="BX284:BX288"/>
    <mergeCell ref="BY284:BY288"/>
    <mergeCell ref="BZ284:BZ288"/>
    <mergeCell ref="CA284:CA288"/>
    <mergeCell ref="CB284:CB288"/>
    <mergeCell ref="CC284:CC288"/>
    <mergeCell ref="CD284:CD288"/>
    <mergeCell ref="CI284:CI288"/>
    <mergeCell ref="CJ284:CJ288"/>
    <mergeCell ref="CK284:CK288"/>
    <mergeCell ref="CL284:CL288"/>
    <mergeCell ref="CM284:CM288"/>
    <mergeCell ref="CE284:CE288"/>
    <mergeCell ref="CF284:CF288"/>
    <mergeCell ref="CG284:CG288"/>
    <mergeCell ref="CH284:CH288"/>
    <mergeCell ref="CN284:CN288"/>
    <mergeCell ref="CO284:CO288"/>
    <mergeCell ref="CP284:CP288"/>
    <mergeCell ref="CQ284:CQ288"/>
    <mergeCell ref="CS284:CS288"/>
    <mergeCell ref="CT284:CT288"/>
    <mergeCell ref="CU284:CU288"/>
    <mergeCell ref="CV284:CV288"/>
    <mergeCell ref="CW284:CX288"/>
    <mergeCell ref="CY284:CZ288"/>
    <mergeCell ref="DA284:DA288"/>
    <mergeCell ref="DB284:DB288"/>
    <mergeCell ref="DC284:DC288"/>
    <mergeCell ref="DD284:DD288"/>
    <mergeCell ref="DI284:DI288"/>
    <mergeCell ref="DJ284:DJ288"/>
    <mergeCell ref="DK284:DK288"/>
    <mergeCell ref="DE284:DE288"/>
    <mergeCell ref="DF284:DF288"/>
    <mergeCell ref="DG284:DG288"/>
    <mergeCell ref="DH284:DH288"/>
    <mergeCell ref="DL284:DL288"/>
    <mergeCell ref="DM284:DM288"/>
    <mergeCell ref="DN284:DN288"/>
    <mergeCell ref="DO284:DO288"/>
    <mergeCell ref="DP284:DP288"/>
    <mergeCell ref="DQ284:DQ288"/>
    <mergeCell ref="X285:Y285"/>
    <mergeCell ref="Z285:AA285"/>
    <mergeCell ref="AB285:AC285"/>
    <mergeCell ref="AD285:AE285"/>
    <mergeCell ref="AF285:AG285"/>
    <mergeCell ref="AK285:AL285"/>
    <mergeCell ref="AM285:AN285"/>
    <mergeCell ref="AO285:AP285"/>
    <mergeCell ref="X286:Y286"/>
    <mergeCell ref="Z286:AA286"/>
    <mergeCell ref="AB286:AC286"/>
    <mergeCell ref="AD286:AE286"/>
    <mergeCell ref="AF286:AG286"/>
    <mergeCell ref="AK286:AL286"/>
    <mergeCell ref="AM286:AN286"/>
    <mergeCell ref="AO286:AP286"/>
    <mergeCell ref="X287:Y287"/>
    <mergeCell ref="Z287:AA287"/>
    <mergeCell ref="AB287:AC287"/>
    <mergeCell ref="AD287:AE287"/>
    <mergeCell ref="AF287:AG287"/>
    <mergeCell ref="AK287:AL287"/>
    <mergeCell ref="AM287:AN287"/>
    <mergeCell ref="AO287:AP287"/>
    <mergeCell ref="X288:Y288"/>
    <mergeCell ref="Z288:AA288"/>
    <mergeCell ref="C290:C294"/>
    <mergeCell ref="D290:D294"/>
    <mergeCell ref="E290:E294"/>
    <mergeCell ref="F290:F294"/>
    <mergeCell ref="G290:G294"/>
    <mergeCell ref="H290:H294"/>
    <mergeCell ref="J290:J294"/>
    <mergeCell ref="K290:K294"/>
    <mergeCell ref="L290:L294"/>
    <mergeCell ref="N290:N294"/>
    <mergeCell ref="O290:O294"/>
    <mergeCell ref="P290:P294"/>
    <mergeCell ref="Q290:Q294"/>
    <mergeCell ref="R290:R294"/>
    <mergeCell ref="S290:S294"/>
    <mergeCell ref="X290:Y290"/>
    <mergeCell ref="Z290:AA290"/>
    <mergeCell ref="AB290:AC290"/>
    <mergeCell ref="AD290:AE290"/>
    <mergeCell ref="AF290:AG290"/>
    <mergeCell ref="AK290:AL290"/>
    <mergeCell ref="AM290:AN290"/>
    <mergeCell ref="AO290:AP290"/>
    <mergeCell ref="AW290:AW294"/>
    <mergeCell ref="AX290:AX294"/>
    <mergeCell ref="AY290:AY294"/>
    <mergeCell ref="AZ290:AZ294"/>
    <mergeCell ref="BA290:BA294"/>
    <mergeCell ref="BB290:BB294"/>
    <mergeCell ref="BL290:BL294"/>
    <mergeCell ref="BM290:BM294"/>
    <mergeCell ref="BN290:BN294"/>
    <mergeCell ref="BO290:BO294"/>
    <mergeCell ref="BP290:BP294"/>
    <mergeCell ref="AB294:AC294"/>
    <mergeCell ref="AD294:AE294"/>
    <mergeCell ref="AF294:AG294"/>
    <mergeCell ref="AK294:AL294"/>
    <mergeCell ref="AM294:AN294"/>
    <mergeCell ref="AO294:AP294"/>
    <mergeCell ref="BQ290:BQ294"/>
    <mergeCell ref="BS290:BS294"/>
    <mergeCell ref="BT290:BT294"/>
    <mergeCell ref="BU290:BU294"/>
    <mergeCell ref="BW290:BW294"/>
    <mergeCell ref="BX290:BX294"/>
    <mergeCell ref="BY290:BY294"/>
    <mergeCell ref="BZ290:BZ294"/>
    <mergeCell ref="CA290:CA294"/>
    <mergeCell ref="CB290:CB294"/>
    <mergeCell ref="CC290:CC294"/>
    <mergeCell ref="CD290:CD294"/>
    <mergeCell ref="CI290:CI294"/>
    <mergeCell ref="CJ290:CJ294"/>
    <mergeCell ref="CK290:CK294"/>
    <mergeCell ref="CL290:CL294"/>
    <mergeCell ref="CM290:CM294"/>
    <mergeCell ref="CE290:CE294"/>
    <mergeCell ref="CF290:CF294"/>
    <mergeCell ref="CG290:CG294"/>
    <mergeCell ref="CH290:CH294"/>
    <mergeCell ref="CN290:CN294"/>
    <mergeCell ref="CO290:CO294"/>
    <mergeCell ref="CP290:CP294"/>
    <mergeCell ref="CQ290:CQ294"/>
    <mergeCell ref="CS290:CS294"/>
    <mergeCell ref="CT290:CT294"/>
    <mergeCell ref="CU290:CU294"/>
    <mergeCell ref="CV290:CV294"/>
    <mergeCell ref="CW290:CX294"/>
    <mergeCell ref="CY290:CZ294"/>
    <mergeCell ref="DA290:DA294"/>
    <mergeCell ref="DB290:DB294"/>
    <mergeCell ref="DC290:DC294"/>
    <mergeCell ref="DD290:DD294"/>
    <mergeCell ref="DI290:DI294"/>
    <mergeCell ref="DJ290:DJ294"/>
    <mergeCell ref="DK290:DK294"/>
    <mergeCell ref="DE290:DE294"/>
    <mergeCell ref="DF290:DF294"/>
    <mergeCell ref="DG290:DG294"/>
    <mergeCell ref="DH290:DH294"/>
    <mergeCell ref="DL290:DL294"/>
    <mergeCell ref="DM290:DM294"/>
    <mergeCell ref="DN290:DN294"/>
    <mergeCell ref="DO290:DO294"/>
    <mergeCell ref="DP290:DP294"/>
    <mergeCell ref="DQ290:DQ294"/>
    <mergeCell ref="X291:Y291"/>
    <mergeCell ref="Z291:AA291"/>
    <mergeCell ref="AB291:AC291"/>
    <mergeCell ref="AD291:AE291"/>
    <mergeCell ref="AF291:AG291"/>
    <mergeCell ref="AK291:AL291"/>
    <mergeCell ref="AM291:AN291"/>
    <mergeCell ref="AO291:AP291"/>
    <mergeCell ref="X292:Y292"/>
    <mergeCell ref="Z292:AA292"/>
    <mergeCell ref="AB292:AC292"/>
    <mergeCell ref="AD292:AE292"/>
    <mergeCell ref="AF292:AG292"/>
    <mergeCell ref="AK292:AL292"/>
    <mergeCell ref="AM292:AN292"/>
    <mergeCell ref="AO292:AP292"/>
    <mergeCell ref="X293:Y293"/>
    <mergeCell ref="Z293:AA293"/>
    <mergeCell ref="AB293:AC293"/>
    <mergeCell ref="AD293:AE293"/>
    <mergeCell ref="AF293:AG293"/>
    <mergeCell ref="AK293:AL293"/>
    <mergeCell ref="AM293:AN293"/>
    <mergeCell ref="AO293:AP293"/>
    <mergeCell ref="X294:Y294"/>
    <mergeCell ref="Z294:AA294"/>
    <mergeCell ref="C296:C300"/>
    <mergeCell ref="D296:D300"/>
    <mergeCell ref="E296:E300"/>
    <mergeCell ref="F296:F300"/>
    <mergeCell ref="G296:G300"/>
    <mergeCell ref="H296:H300"/>
    <mergeCell ref="J296:J300"/>
    <mergeCell ref="K296:K300"/>
    <mergeCell ref="L296:L300"/>
    <mergeCell ref="N296:N300"/>
    <mergeCell ref="O296:O300"/>
    <mergeCell ref="P296:P300"/>
    <mergeCell ref="Q296:Q300"/>
    <mergeCell ref="R296:R300"/>
    <mergeCell ref="S296:S300"/>
    <mergeCell ref="X296:Y296"/>
    <mergeCell ref="Z296:AA296"/>
    <mergeCell ref="AB296:AC296"/>
    <mergeCell ref="AD296:AE296"/>
    <mergeCell ref="AF296:AG296"/>
    <mergeCell ref="AK296:AL296"/>
    <mergeCell ref="AM296:AN296"/>
    <mergeCell ref="AO296:AP296"/>
    <mergeCell ref="AW296:AW300"/>
    <mergeCell ref="AX296:AX300"/>
    <mergeCell ref="AY296:AY300"/>
    <mergeCell ref="AZ296:AZ300"/>
    <mergeCell ref="BA296:BA300"/>
    <mergeCell ref="BB296:BB300"/>
    <mergeCell ref="BL296:BL300"/>
    <mergeCell ref="BM296:BM300"/>
    <mergeCell ref="BN296:BN300"/>
    <mergeCell ref="BO296:BO300"/>
    <mergeCell ref="BP296:BP300"/>
    <mergeCell ref="AB300:AC300"/>
    <mergeCell ref="AD300:AE300"/>
    <mergeCell ref="AF300:AG300"/>
    <mergeCell ref="AK300:AL300"/>
    <mergeCell ref="AM300:AN300"/>
    <mergeCell ref="AO300:AP300"/>
    <mergeCell ref="BQ296:BQ300"/>
    <mergeCell ref="BS296:BS300"/>
    <mergeCell ref="BT296:BT300"/>
    <mergeCell ref="BU296:BU300"/>
    <mergeCell ref="BW296:BW300"/>
    <mergeCell ref="BX296:BX300"/>
    <mergeCell ref="BY296:BY300"/>
    <mergeCell ref="BZ296:BZ300"/>
    <mergeCell ref="CA296:CA300"/>
    <mergeCell ref="CB296:CB300"/>
    <mergeCell ref="CC296:CC300"/>
    <mergeCell ref="CD296:CD300"/>
    <mergeCell ref="CI296:CI300"/>
    <mergeCell ref="CJ296:CJ300"/>
    <mergeCell ref="CK296:CK300"/>
    <mergeCell ref="CL296:CL300"/>
    <mergeCell ref="CM296:CM300"/>
    <mergeCell ref="CE296:CE300"/>
    <mergeCell ref="CF296:CF300"/>
    <mergeCell ref="CG296:CG300"/>
    <mergeCell ref="CH296:CH300"/>
    <mergeCell ref="CN296:CN300"/>
    <mergeCell ref="CO296:CO300"/>
    <mergeCell ref="CP296:CP300"/>
    <mergeCell ref="CQ296:CQ300"/>
    <mergeCell ref="CS296:CS300"/>
    <mergeCell ref="CT296:CT300"/>
    <mergeCell ref="CU296:CU300"/>
    <mergeCell ref="CV296:CV300"/>
    <mergeCell ref="CW296:CX300"/>
    <mergeCell ref="CY296:CZ300"/>
    <mergeCell ref="DA296:DA300"/>
    <mergeCell ref="DB296:DB300"/>
    <mergeCell ref="DC296:DC300"/>
    <mergeCell ref="DD296:DD300"/>
    <mergeCell ref="DI296:DI300"/>
    <mergeCell ref="DJ296:DJ300"/>
    <mergeCell ref="DK296:DK300"/>
    <mergeCell ref="DE296:DE300"/>
    <mergeCell ref="DF296:DF300"/>
    <mergeCell ref="DG296:DG300"/>
    <mergeCell ref="DH296:DH300"/>
    <mergeCell ref="DL296:DL300"/>
    <mergeCell ref="DM296:DM300"/>
    <mergeCell ref="DN296:DN300"/>
    <mergeCell ref="DO296:DO300"/>
    <mergeCell ref="DP296:DP300"/>
    <mergeCell ref="DQ296:DQ300"/>
    <mergeCell ref="X297:Y297"/>
    <mergeCell ref="Z297:AA297"/>
    <mergeCell ref="AB297:AC297"/>
    <mergeCell ref="AD297:AE297"/>
    <mergeCell ref="AF297:AG297"/>
    <mergeCell ref="AK297:AL297"/>
    <mergeCell ref="AM297:AN297"/>
    <mergeCell ref="AO297:AP297"/>
    <mergeCell ref="X298:Y298"/>
    <mergeCell ref="Z298:AA298"/>
    <mergeCell ref="AB298:AC298"/>
    <mergeCell ref="AD298:AE298"/>
    <mergeCell ref="AF298:AG298"/>
    <mergeCell ref="AK298:AL298"/>
    <mergeCell ref="AM298:AN298"/>
    <mergeCell ref="AO298:AP298"/>
    <mergeCell ref="X299:Y299"/>
    <mergeCell ref="Z299:AA299"/>
    <mergeCell ref="AB299:AC299"/>
    <mergeCell ref="AD299:AE299"/>
    <mergeCell ref="AF299:AG299"/>
    <mergeCell ref="AK299:AL299"/>
    <mergeCell ref="AM299:AN299"/>
    <mergeCell ref="AO299:AP299"/>
    <mergeCell ref="X300:Y300"/>
    <mergeCell ref="Z300:AA300"/>
    <mergeCell ref="C302:C306"/>
    <mergeCell ref="D302:D306"/>
    <mergeCell ref="E302:E306"/>
    <mergeCell ref="F302:F306"/>
    <mergeCell ref="G302:G306"/>
    <mergeCell ref="H302:H306"/>
    <mergeCell ref="J302:J306"/>
    <mergeCell ref="K302:K306"/>
    <mergeCell ref="L302:L306"/>
    <mergeCell ref="N302:N306"/>
    <mergeCell ref="O302:O306"/>
    <mergeCell ref="P302:P306"/>
    <mergeCell ref="Q302:Q306"/>
    <mergeCell ref="R302:R306"/>
    <mergeCell ref="S302:S306"/>
    <mergeCell ref="X302:Y302"/>
    <mergeCell ref="Z302:AA302"/>
    <mergeCell ref="AB302:AC302"/>
    <mergeCell ref="AD302:AE302"/>
    <mergeCell ref="AF302:AG302"/>
    <mergeCell ref="AK302:AL302"/>
    <mergeCell ref="AM302:AN302"/>
    <mergeCell ref="AO302:AP302"/>
    <mergeCell ref="AW302:AW306"/>
    <mergeCell ref="AX302:AX306"/>
    <mergeCell ref="AY302:AY306"/>
    <mergeCell ref="AZ302:AZ306"/>
    <mergeCell ref="BA302:BA306"/>
    <mergeCell ref="BB302:BB306"/>
    <mergeCell ref="BL302:BL306"/>
    <mergeCell ref="BM302:BM306"/>
    <mergeCell ref="BN302:BN306"/>
    <mergeCell ref="BO302:BO306"/>
    <mergeCell ref="BP302:BP306"/>
    <mergeCell ref="AB306:AC306"/>
    <mergeCell ref="AD306:AE306"/>
    <mergeCell ref="AF306:AG306"/>
    <mergeCell ref="AK306:AL306"/>
    <mergeCell ref="AM306:AN306"/>
    <mergeCell ref="AO306:AP306"/>
    <mergeCell ref="BQ302:BQ306"/>
    <mergeCell ref="BS302:BS306"/>
    <mergeCell ref="BT302:BT306"/>
    <mergeCell ref="BU302:BU306"/>
    <mergeCell ref="BW302:BW306"/>
    <mergeCell ref="BX302:BX306"/>
    <mergeCell ref="BY302:BY306"/>
    <mergeCell ref="BZ302:BZ306"/>
    <mergeCell ref="CA302:CA306"/>
    <mergeCell ref="CB302:CB306"/>
    <mergeCell ref="CC302:CC306"/>
    <mergeCell ref="CD302:CD306"/>
    <mergeCell ref="CI302:CI306"/>
    <mergeCell ref="CJ302:CJ306"/>
    <mergeCell ref="CK302:CK306"/>
    <mergeCell ref="CL302:CL306"/>
    <mergeCell ref="CM302:CM306"/>
    <mergeCell ref="CE302:CE306"/>
    <mergeCell ref="CF302:CF306"/>
    <mergeCell ref="CG302:CG306"/>
    <mergeCell ref="CH302:CH306"/>
    <mergeCell ref="CN302:CN306"/>
    <mergeCell ref="CO302:CO306"/>
    <mergeCell ref="CP302:CP306"/>
    <mergeCell ref="CQ302:CQ306"/>
    <mergeCell ref="CS302:CS306"/>
    <mergeCell ref="CT302:CT306"/>
    <mergeCell ref="CU302:CU306"/>
    <mergeCell ref="CV302:CV306"/>
    <mergeCell ref="CW302:CX306"/>
    <mergeCell ref="CY302:CZ306"/>
    <mergeCell ref="DA302:DA306"/>
    <mergeCell ref="DB302:DB306"/>
    <mergeCell ref="DC302:DC306"/>
    <mergeCell ref="DD302:DD306"/>
    <mergeCell ref="DI302:DI306"/>
    <mergeCell ref="DJ302:DJ306"/>
    <mergeCell ref="DK302:DK306"/>
    <mergeCell ref="DE302:DE306"/>
    <mergeCell ref="DF302:DF306"/>
    <mergeCell ref="DG302:DG306"/>
    <mergeCell ref="DH302:DH306"/>
    <mergeCell ref="DL302:DL306"/>
    <mergeCell ref="DM302:DM306"/>
    <mergeCell ref="DN302:DN306"/>
    <mergeCell ref="DO302:DO306"/>
    <mergeCell ref="DP302:DP306"/>
    <mergeCell ref="DQ302:DQ306"/>
    <mergeCell ref="X303:Y303"/>
    <mergeCell ref="Z303:AA303"/>
    <mergeCell ref="AB303:AC303"/>
    <mergeCell ref="AD303:AE303"/>
    <mergeCell ref="AF303:AG303"/>
    <mergeCell ref="AK303:AL303"/>
    <mergeCell ref="AM303:AN303"/>
    <mergeCell ref="AO303:AP303"/>
    <mergeCell ref="X304:Y304"/>
    <mergeCell ref="Z304:AA304"/>
    <mergeCell ref="AB304:AC304"/>
    <mergeCell ref="AD304:AE304"/>
    <mergeCell ref="AF304:AG304"/>
    <mergeCell ref="AK304:AL304"/>
    <mergeCell ref="AM304:AN304"/>
    <mergeCell ref="AO304:AP304"/>
    <mergeCell ref="X305:Y305"/>
    <mergeCell ref="Z305:AA305"/>
    <mergeCell ref="AB305:AC305"/>
    <mergeCell ref="AD305:AE305"/>
    <mergeCell ref="AF305:AG305"/>
    <mergeCell ref="AK305:AL305"/>
    <mergeCell ref="AM305:AN305"/>
    <mergeCell ref="AO305:AP305"/>
    <mergeCell ref="X306:Y306"/>
    <mergeCell ref="Z306:AA306"/>
    <mergeCell ref="C308:C312"/>
    <mergeCell ref="D308:D312"/>
    <mergeCell ref="E308:E312"/>
    <mergeCell ref="F308:F312"/>
    <mergeCell ref="G308:G312"/>
    <mergeCell ref="H308:H312"/>
    <mergeCell ref="J308:J312"/>
    <mergeCell ref="K308:K312"/>
    <mergeCell ref="L308:L312"/>
    <mergeCell ref="N308:N312"/>
    <mergeCell ref="O308:O312"/>
    <mergeCell ref="P308:P312"/>
    <mergeCell ref="Q308:Q312"/>
    <mergeCell ref="R308:R312"/>
    <mergeCell ref="S308:S312"/>
    <mergeCell ref="X308:Y308"/>
    <mergeCell ref="Z308:AA308"/>
    <mergeCell ref="AB308:AC308"/>
    <mergeCell ref="AD308:AE308"/>
    <mergeCell ref="AF308:AG308"/>
    <mergeCell ref="AK308:AL308"/>
    <mergeCell ref="AM308:AN308"/>
    <mergeCell ref="AO308:AP308"/>
    <mergeCell ref="AW308:AW312"/>
    <mergeCell ref="AX308:AX312"/>
    <mergeCell ref="AY308:AY312"/>
    <mergeCell ref="AZ308:AZ312"/>
    <mergeCell ref="BA308:BA312"/>
    <mergeCell ref="BB308:BB312"/>
    <mergeCell ref="BL308:BL312"/>
    <mergeCell ref="BM308:BM312"/>
    <mergeCell ref="BN308:BN312"/>
    <mergeCell ref="BO308:BO312"/>
    <mergeCell ref="BP308:BP312"/>
    <mergeCell ref="AB312:AC312"/>
    <mergeCell ref="AD312:AE312"/>
    <mergeCell ref="AF312:AG312"/>
    <mergeCell ref="AK312:AL312"/>
    <mergeCell ref="AM312:AN312"/>
    <mergeCell ref="AO312:AP312"/>
    <mergeCell ref="BQ308:BQ312"/>
    <mergeCell ref="BS308:BS312"/>
    <mergeCell ref="BT308:BT312"/>
    <mergeCell ref="BU308:BU312"/>
    <mergeCell ref="BW308:BW312"/>
    <mergeCell ref="BX308:BX312"/>
    <mergeCell ref="BY308:BY312"/>
    <mergeCell ref="BZ308:BZ312"/>
    <mergeCell ref="CA308:CA312"/>
    <mergeCell ref="CB308:CB312"/>
    <mergeCell ref="CC308:CC312"/>
    <mergeCell ref="CD308:CD312"/>
    <mergeCell ref="CI308:CI312"/>
    <mergeCell ref="CJ308:CJ312"/>
    <mergeCell ref="CK308:CK312"/>
    <mergeCell ref="CL308:CL312"/>
    <mergeCell ref="CM308:CM312"/>
    <mergeCell ref="CE308:CE312"/>
    <mergeCell ref="CF308:CF312"/>
    <mergeCell ref="CG308:CG312"/>
    <mergeCell ref="CH308:CH312"/>
    <mergeCell ref="CN308:CN312"/>
    <mergeCell ref="CO308:CO312"/>
    <mergeCell ref="CP308:CP312"/>
    <mergeCell ref="CQ308:CQ312"/>
    <mergeCell ref="CS308:CS312"/>
    <mergeCell ref="CT308:CT312"/>
    <mergeCell ref="CU308:CU312"/>
    <mergeCell ref="CV308:CV312"/>
    <mergeCell ref="CW308:CX312"/>
    <mergeCell ref="CY308:CZ312"/>
    <mergeCell ref="DA308:DA312"/>
    <mergeCell ref="DB308:DB312"/>
    <mergeCell ref="DC308:DC312"/>
    <mergeCell ref="DD308:DD312"/>
    <mergeCell ref="DI308:DI312"/>
    <mergeCell ref="DJ308:DJ312"/>
    <mergeCell ref="DK308:DK312"/>
    <mergeCell ref="DE308:DE312"/>
    <mergeCell ref="DF308:DF312"/>
    <mergeCell ref="DG308:DG312"/>
    <mergeCell ref="DH308:DH312"/>
    <mergeCell ref="DL308:DL312"/>
    <mergeCell ref="DM308:DM312"/>
    <mergeCell ref="DN308:DN312"/>
    <mergeCell ref="DO308:DO312"/>
    <mergeCell ref="DP308:DP312"/>
    <mergeCell ref="DQ308:DQ312"/>
    <mergeCell ref="X309:Y309"/>
    <mergeCell ref="Z309:AA309"/>
    <mergeCell ref="AB309:AC309"/>
    <mergeCell ref="AD309:AE309"/>
    <mergeCell ref="AF309:AG309"/>
    <mergeCell ref="AK309:AL309"/>
    <mergeCell ref="AM309:AN309"/>
    <mergeCell ref="AO309:AP309"/>
    <mergeCell ref="X310:Y310"/>
    <mergeCell ref="Z310:AA310"/>
    <mergeCell ref="AB310:AC310"/>
    <mergeCell ref="AD310:AE310"/>
    <mergeCell ref="AF310:AG310"/>
    <mergeCell ref="AK310:AL310"/>
    <mergeCell ref="AM310:AN310"/>
    <mergeCell ref="AO310:AP310"/>
    <mergeCell ref="X311:Y311"/>
    <mergeCell ref="Z311:AA311"/>
    <mergeCell ref="AB311:AC311"/>
    <mergeCell ref="AD311:AE311"/>
    <mergeCell ref="AF311:AG311"/>
    <mergeCell ref="AK311:AL311"/>
    <mergeCell ref="AM311:AN311"/>
    <mergeCell ref="AO311:AP311"/>
    <mergeCell ref="X312:Y312"/>
    <mergeCell ref="Z312:AA312"/>
    <mergeCell ref="C314:C318"/>
    <mergeCell ref="D314:D318"/>
    <mergeCell ref="E314:E318"/>
    <mergeCell ref="F314:F318"/>
    <mergeCell ref="G314:G318"/>
    <mergeCell ref="H314:H318"/>
    <mergeCell ref="J314:J318"/>
    <mergeCell ref="K314:K318"/>
    <mergeCell ref="L314:L318"/>
    <mergeCell ref="N314:N318"/>
    <mergeCell ref="O314:O318"/>
    <mergeCell ref="P314:P318"/>
    <mergeCell ref="Q314:Q318"/>
    <mergeCell ref="R314:R318"/>
    <mergeCell ref="S314:S318"/>
    <mergeCell ref="X314:Y314"/>
    <mergeCell ref="Z314:AA314"/>
    <mergeCell ref="AB314:AC314"/>
    <mergeCell ref="AD314:AE314"/>
    <mergeCell ref="AF314:AG314"/>
    <mergeCell ref="AK314:AL314"/>
    <mergeCell ref="AM314:AN314"/>
    <mergeCell ref="AO314:AP314"/>
    <mergeCell ref="AW314:AW318"/>
    <mergeCell ref="AX314:AX318"/>
    <mergeCell ref="AY314:AY318"/>
    <mergeCell ref="AZ314:AZ318"/>
    <mergeCell ref="BA314:BA318"/>
    <mergeCell ref="BB314:BB318"/>
    <mergeCell ref="BL314:BL318"/>
    <mergeCell ref="BM314:BM318"/>
    <mergeCell ref="BN314:BN318"/>
    <mergeCell ref="BO314:BO318"/>
    <mergeCell ref="BP314:BP318"/>
    <mergeCell ref="AB318:AC318"/>
    <mergeCell ref="AD318:AE318"/>
    <mergeCell ref="AF318:AG318"/>
    <mergeCell ref="AK318:AL318"/>
    <mergeCell ref="AM318:AN318"/>
    <mergeCell ref="AO318:AP318"/>
    <mergeCell ref="BQ314:BQ318"/>
    <mergeCell ref="BS314:BS318"/>
    <mergeCell ref="BT314:BT318"/>
    <mergeCell ref="BU314:BU318"/>
    <mergeCell ref="BW314:BW318"/>
    <mergeCell ref="BX314:BX318"/>
    <mergeCell ref="BY314:BY318"/>
    <mergeCell ref="BZ314:BZ318"/>
    <mergeCell ref="CA314:CA318"/>
    <mergeCell ref="CB314:CB318"/>
    <mergeCell ref="CC314:CC318"/>
    <mergeCell ref="CD314:CD318"/>
    <mergeCell ref="CI314:CI318"/>
    <mergeCell ref="CJ314:CJ318"/>
    <mergeCell ref="CK314:CK318"/>
    <mergeCell ref="CL314:CL318"/>
    <mergeCell ref="CM314:CM318"/>
    <mergeCell ref="CE314:CE318"/>
    <mergeCell ref="CF314:CF318"/>
    <mergeCell ref="CG314:CG318"/>
    <mergeCell ref="CH314:CH318"/>
    <mergeCell ref="CN314:CN318"/>
    <mergeCell ref="CO314:CO318"/>
    <mergeCell ref="CP314:CP318"/>
    <mergeCell ref="CQ314:CQ318"/>
    <mergeCell ref="CS314:CS318"/>
    <mergeCell ref="CT314:CT318"/>
    <mergeCell ref="CU314:CU318"/>
    <mergeCell ref="CV314:CV318"/>
    <mergeCell ref="CW314:CX318"/>
    <mergeCell ref="CY314:CZ318"/>
    <mergeCell ref="DA314:DA318"/>
    <mergeCell ref="DB314:DB318"/>
    <mergeCell ref="DC314:DC318"/>
    <mergeCell ref="DD314:DD318"/>
    <mergeCell ref="DI314:DI318"/>
    <mergeCell ref="DJ314:DJ318"/>
    <mergeCell ref="DK314:DK318"/>
    <mergeCell ref="DE314:DE318"/>
    <mergeCell ref="DF314:DF318"/>
    <mergeCell ref="DG314:DG318"/>
    <mergeCell ref="DH314:DH318"/>
    <mergeCell ref="DL314:DL318"/>
    <mergeCell ref="DM314:DM318"/>
    <mergeCell ref="DN314:DN318"/>
    <mergeCell ref="DO314:DO318"/>
    <mergeCell ref="DP314:DP318"/>
    <mergeCell ref="DQ314:DQ318"/>
    <mergeCell ref="X315:Y315"/>
    <mergeCell ref="Z315:AA315"/>
    <mergeCell ref="AB315:AC315"/>
    <mergeCell ref="AD315:AE315"/>
    <mergeCell ref="AF315:AG315"/>
    <mergeCell ref="AK315:AL315"/>
    <mergeCell ref="AM315:AN315"/>
    <mergeCell ref="AO315:AP315"/>
    <mergeCell ref="X316:Y316"/>
    <mergeCell ref="Z316:AA316"/>
    <mergeCell ref="AB316:AC316"/>
    <mergeCell ref="AD316:AE316"/>
    <mergeCell ref="AF316:AG316"/>
    <mergeCell ref="AK316:AL316"/>
    <mergeCell ref="AM316:AN316"/>
    <mergeCell ref="AO316:AP316"/>
    <mergeCell ref="X317:Y317"/>
    <mergeCell ref="Z317:AA317"/>
    <mergeCell ref="AB317:AC317"/>
    <mergeCell ref="AD317:AE317"/>
    <mergeCell ref="AF317:AG317"/>
    <mergeCell ref="AK317:AL317"/>
    <mergeCell ref="AM317:AN317"/>
    <mergeCell ref="AO317:AP317"/>
    <mergeCell ref="X318:Y318"/>
    <mergeCell ref="Z318:AA318"/>
    <mergeCell ref="C320:C324"/>
    <mergeCell ref="D320:D324"/>
    <mergeCell ref="E320:E324"/>
    <mergeCell ref="F320:F324"/>
    <mergeCell ref="G320:G324"/>
    <mergeCell ref="H320:H324"/>
    <mergeCell ref="J320:J324"/>
    <mergeCell ref="K320:K324"/>
    <mergeCell ref="L320:L324"/>
    <mergeCell ref="N320:N324"/>
    <mergeCell ref="O320:O324"/>
    <mergeCell ref="P320:P324"/>
    <mergeCell ref="Q320:Q324"/>
    <mergeCell ref="R320:R324"/>
    <mergeCell ref="S320:S324"/>
    <mergeCell ref="X320:Y320"/>
    <mergeCell ref="Z320:AA320"/>
    <mergeCell ref="AB320:AC320"/>
    <mergeCell ref="AD320:AE320"/>
    <mergeCell ref="AF320:AG320"/>
    <mergeCell ref="AK320:AL320"/>
    <mergeCell ref="AM320:AN320"/>
    <mergeCell ref="AO320:AP320"/>
    <mergeCell ref="AW320:AW324"/>
    <mergeCell ref="AX320:AX324"/>
    <mergeCell ref="AY320:AY324"/>
    <mergeCell ref="AZ320:AZ324"/>
    <mergeCell ref="BA320:BA324"/>
    <mergeCell ref="BB320:BB324"/>
    <mergeCell ref="BL320:BL324"/>
    <mergeCell ref="BM320:BM324"/>
    <mergeCell ref="BN320:BN324"/>
    <mergeCell ref="BO320:BO324"/>
    <mergeCell ref="BP320:BP324"/>
    <mergeCell ref="AB324:AC324"/>
    <mergeCell ref="AD324:AE324"/>
    <mergeCell ref="AF324:AG324"/>
    <mergeCell ref="AK324:AL324"/>
    <mergeCell ref="AM324:AN324"/>
    <mergeCell ref="AO324:AP324"/>
    <mergeCell ref="BQ320:BQ324"/>
    <mergeCell ref="BS320:BS324"/>
    <mergeCell ref="BT320:BT324"/>
    <mergeCell ref="BU320:BU324"/>
    <mergeCell ref="BW320:BW324"/>
    <mergeCell ref="BX320:BX324"/>
    <mergeCell ref="BY320:BY324"/>
    <mergeCell ref="BZ320:BZ324"/>
    <mergeCell ref="CA320:CA324"/>
    <mergeCell ref="CB320:CB324"/>
    <mergeCell ref="CC320:CC324"/>
    <mergeCell ref="CD320:CD324"/>
    <mergeCell ref="CI320:CI324"/>
    <mergeCell ref="CJ320:CJ324"/>
    <mergeCell ref="CK320:CK324"/>
    <mergeCell ref="CL320:CL324"/>
    <mergeCell ref="CM320:CM324"/>
    <mergeCell ref="CE320:CE324"/>
    <mergeCell ref="CF320:CF324"/>
    <mergeCell ref="CG320:CG324"/>
    <mergeCell ref="CH320:CH324"/>
    <mergeCell ref="CN320:CN324"/>
    <mergeCell ref="CO320:CO324"/>
    <mergeCell ref="CP320:CP324"/>
    <mergeCell ref="CQ320:CQ324"/>
    <mergeCell ref="CS320:CS324"/>
    <mergeCell ref="CT320:CT324"/>
    <mergeCell ref="CU320:CU324"/>
    <mergeCell ref="CV320:CV324"/>
    <mergeCell ref="CW320:CX324"/>
    <mergeCell ref="CY320:CZ324"/>
    <mergeCell ref="DA320:DA324"/>
    <mergeCell ref="DB320:DB324"/>
    <mergeCell ref="DC320:DC324"/>
    <mergeCell ref="DD320:DD324"/>
    <mergeCell ref="DI320:DI324"/>
    <mergeCell ref="DJ320:DJ324"/>
    <mergeCell ref="DK320:DK324"/>
    <mergeCell ref="DE320:DE324"/>
    <mergeCell ref="DF320:DF324"/>
    <mergeCell ref="DG320:DG324"/>
    <mergeCell ref="DH320:DH324"/>
    <mergeCell ref="DL320:DL324"/>
    <mergeCell ref="DM320:DM324"/>
    <mergeCell ref="DN320:DN324"/>
    <mergeCell ref="DO320:DO324"/>
    <mergeCell ref="DP320:DP324"/>
    <mergeCell ref="DQ320:DQ324"/>
    <mergeCell ref="X321:Y321"/>
    <mergeCell ref="Z321:AA321"/>
    <mergeCell ref="AB321:AC321"/>
    <mergeCell ref="AD321:AE321"/>
    <mergeCell ref="AF321:AG321"/>
    <mergeCell ref="AK321:AL321"/>
    <mergeCell ref="AM321:AN321"/>
    <mergeCell ref="AO321:AP321"/>
    <mergeCell ref="X322:Y322"/>
    <mergeCell ref="Z322:AA322"/>
    <mergeCell ref="AB322:AC322"/>
    <mergeCell ref="AD322:AE322"/>
    <mergeCell ref="AF322:AG322"/>
    <mergeCell ref="AK322:AL322"/>
    <mergeCell ref="AM322:AN322"/>
    <mergeCell ref="AO322:AP322"/>
    <mergeCell ref="X323:Y323"/>
    <mergeCell ref="Z323:AA323"/>
    <mergeCell ref="AB323:AC323"/>
    <mergeCell ref="AD323:AE323"/>
    <mergeCell ref="AF323:AG323"/>
    <mergeCell ref="AK323:AL323"/>
    <mergeCell ref="AM323:AN323"/>
    <mergeCell ref="AO323:AP323"/>
    <mergeCell ref="X324:Y324"/>
    <mergeCell ref="Z324:AA324"/>
    <mergeCell ref="C326:C330"/>
    <mergeCell ref="D326:D330"/>
    <mergeCell ref="E326:E330"/>
    <mergeCell ref="F326:F330"/>
    <mergeCell ref="G326:G330"/>
    <mergeCell ref="H326:H330"/>
    <mergeCell ref="J326:J330"/>
    <mergeCell ref="K326:K330"/>
    <mergeCell ref="L326:L330"/>
    <mergeCell ref="N326:N330"/>
    <mergeCell ref="O326:O330"/>
    <mergeCell ref="P326:P330"/>
    <mergeCell ref="Q326:Q330"/>
    <mergeCell ref="R326:R330"/>
    <mergeCell ref="S326:S330"/>
    <mergeCell ref="X326:Y326"/>
    <mergeCell ref="Z326:AA326"/>
    <mergeCell ref="AB326:AC326"/>
    <mergeCell ref="AD326:AE326"/>
    <mergeCell ref="AF326:AG326"/>
    <mergeCell ref="AK326:AL326"/>
    <mergeCell ref="AM326:AN326"/>
    <mergeCell ref="AO326:AP326"/>
    <mergeCell ref="AW326:AW330"/>
    <mergeCell ref="AX326:AX330"/>
    <mergeCell ref="AY326:AY330"/>
    <mergeCell ref="AZ326:AZ330"/>
    <mergeCell ref="BA326:BA330"/>
    <mergeCell ref="BB326:BB330"/>
    <mergeCell ref="BL326:BL330"/>
    <mergeCell ref="BM326:BM330"/>
    <mergeCell ref="BN326:BN330"/>
    <mergeCell ref="BO326:BO330"/>
    <mergeCell ref="BP326:BP330"/>
    <mergeCell ref="AB330:AC330"/>
    <mergeCell ref="AD330:AE330"/>
    <mergeCell ref="AF330:AG330"/>
    <mergeCell ref="AK330:AL330"/>
    <mergeCell ref="AM330:AN330"/>
    <mergeCell ref="AO330:AP330"/>
    <mergeCell ref="BQ326:BQ330"/>
    <mergeCell ref="BS326:BS330"/>
    <mergeCell ref="BT326:BT330"/>
    <mergeCell ref="BU326:BU330"/>
    <mergeCell ref="BW326:BW330"/>
    <mergeCell ref="BX326:BX330"/>
    <mergeCell ref="BY326:BY330"/>
    <mergeCell ref="BZ326:BZ330"/>
    <mergeCell ref="CA326:CA330"/>
    <mergeCell ref="CB326:CB330"/>
    <mergeCell ref="CC326:CC330"/>
    <mergeCell ref="CD326:CD330"/>
    <mergeCell ref="CI326:CI330"/>
    <mergeCell ref="CJ326:CJ330"/>
    <mergeCell ref="CK326:CK330"/>
    <mergeCell ref="CL326:CL330"/>
    <mergeCell ref="CM326:CM330"/>
    <mergeCell ref="CE326:CE330"/>
    <mergeCell ref="CF326:CF330"/>
    <mergeCell ref="CG326:CG330"/>
    <mergeCell ref="CH326:CH330"/>
    <mergeCell ref="CN326:CN330"/>
    <mergeCell ref="CO326:CO330"/>
    <mergeCell ref="CP326:CP330"/>
    <mergeCell ref="CQ326:CQ330"/>
    <mergeCell ref="CS326:CS330"/>
    <mergeCell ref="CT326:CT330"/>
    <mergeCell ref="CU326:CU330"/>
    <mergeCell ref="CV326:CV330"/>
    <mergeCell ref="CW326:CX330"/>
    <mergeCell ref="CY326:CZ330"/>
    <mergeCell ref="DA326:DA330"/>
    <mergeCell ref="DB326:DB330"/>
    <mergeCell ref="DC326:DC330"/>
    <mergeCell ref="DD326:DD330"/>
    <mergeCell ref="DI326:DI330"/>
    <mergeCell ref="DJ326:DJ330"/>
    <mergeCell ref="DK326:DK330"/>
    <mergeCell ref="DE326:DE330"/>
    <mergeCell ref="DF326:DF330"/>
    <mergeCell ref="DG326:DG330"/>
    <mergeCell ref="DH326:DH330"/>
    <mergeCell ref="DL326:DL330"/>
    <mergeCell ref="DM326:DM330"/>
    <mergeCell ref="DN326:DN330"/>
    <mergeCell ref="DO326:DO330"/>
    <mergeCell ref="DP326:DP330"/>
    <mergeCell ref="DQ326:DQ330"/>
    <mergeCell ref="X327:Y327"/>
    <mergeCell ref="Z327:AA327"/>
    <mergeCell ref="AB327:AC327"/>
    <mergeCell ref="AD327:AE327"/>
    <mergeCell ref="AF327:AG327"/>
    <mergeCell ref="AK327:AL327"/>
    <mergeCell ref="AM327:AN327"/>
    <mergeCell ref="AO327:AP327"/>
    <mergeCell ref="X328:Y328"/>
    <mergeCell ref="Z328:AA328"/>
    <mergeCell ref="AB328:AC328"/>
    <mergeCell ref="AD328:AE328"/>
    <mergeCell ref="AF328:AG328"/>
    <mergeCell ref="AK328:AL328"/>
    <mergeCell ref="AM328:AN328"/>
    <mergeCell ref="AO328:AP328"/>
    <mergeCell ref="X329:Y329"/>
    <mergeCell ref="Z329:AA329"/>
    <mergeCell ref="AB329:AC329"/>
    <mergeCell ref="AD329:AE329"/>
    <mergeCell ref="AF329:AG329"/>
    <mergeCell ref="AK329:AL329"/>
    <mergeCell ref="AM329:AN329"/>
    <mergeCell ref="AO329:AP329"/>
    <mergeCell ref="X330:Y330"/>
    <mergeCell ref="Z330:AA330"/>
    <mergeCell ref="C332:C336"/>
    <mergeCell ref="D332:D336"/>
    <mergeCell ref="E332:E336"/>
    <mergeCell ref="F332:F336"/>
    <mergeCell ref="G332:G336"/>
    <mergeCell ref="H332:H336"/>
    <mergeCell ref="J332:J336"/>
    <mergeCell ref="K332:K336"/>
    <mergeCell ref="L332:L336"/>
    <mergeCell ref="N332:N336"/>
    <mergeCell ref="O332:O336"/>
    <mergeCell ref="P332:P336"/>
    <mergeCell ref="Q332:Q336"/>
    <mergeCell ref="R332:R336"/>
    <mergeCell ref="S332:S336"/>
    <mergeCell ref="X332:Y332"/>
    <mergeCell ref="Z332:AA332"/>
    <mergeCell ref="AB332:AC332"/>
    <mergeCell ref="AD332:AE332"/>
    <mergeCell ref="AF332:AG332"/>
    <mergeCell ref="AK332:AL332"/>
    <mergeCell ref="AM332:AN332"/>
    <mergeCell ref="AO332:AP332"/>
    <mergeCell ref="AW332:AW336"/>
    <mergeCell ref="AX332:AX336"/>
    <mergeCell ref="AY332:AY336"/>
    <mergeCell ref="AZ332:AZ336"/>
    <mergeCell ref="BA332:BA336"/>
    <mergeCell ref="BB332:BB336"/>
    <mergeCell ref="BL332:BL336"/>
    <mergeCell ref="BM332:BM336"/>
    <mergeCell ref="BN332:BN336"/>
    <mergeCell ref="BO332:BO336"/>
    <mergeCell ref="BP332:BP336"/>
    <mergeCell ref="AB336:AC336"/>
    <mergeCell ref="AD336:AE336"/>
    <mergeCell ref="AF336:AG336"/>
    <mergeCell ref="AK336:AL336"/>
    <mergeCell ref="AM336:AN336"/>
    <mergeCell ref="AO336:AP336"/>
    <mergeCell ref="BQ332:BQ336"/>
    <mergeCell ref="BS332:BS336"/>
    <mergeCell ref="BT332:BT336"/>
    <mergeCell ref="BU332:BU336"/>
    <mergeCell ref="BW332:BW336"/>
    <mergeCell ref="BX332:BX336"/>
    <mergeCell ref="BY332:BY336"/>
    <mergeCell ref="BZ332:BZ336"/>
    <mergeCell ref="CA332:CA336"/>
    <mergeCell ref="CB332:CB336"/>
    <mergeCell ref="CC332:CC336"/>
    <mergeCell ref="CD332:CD336"/>
    <mergeCell ref="CI332:CI336"/>
    <mergeCell ref="CJ332:CJ336"/>
    <mergeCell ref="CK332:CK336"/>
    <mergeCell ref="CL332:CL336"/>
    <mergeCell ref="CM332:CM336"/>
    <mergeCell ref="CE332:CE336"/>
    <mergeCell ref="CF332:CF336"/>
    <mergeCell ref="CG332:CG336"/>
    <mergeCell ref="CH332:CH336"/>
    <mergeCell ref="CN332:CN336"/>
    <mergeCell ref="CO332:CO336"/>
    <mergeCell ref="CP332:CP336"/>
    <mergeCell ref="CQ332:CQ336"/>
    <mergeCell ref="CS332:CS336"/>
    <mergeCell ref="CT332:CT336"/>
    <mergeCell ref="CU332:CU336"/>
    <mergeCell ref="CV332:CV336"/>
    <mergeCell ref="CW332:CX336"/>
    <mergeCell ref="CY332:CZ336"/>
    <mergeCell ref="DA332:DA336"/>
    <mergeCell ref="DB332:DB336"/>
    <mergeCell ref="DC332:DC336"/>
    <mergeCell ref="DD332:DD336"/>
    <mergeCell ref="DI332:DI336"/>
    <mergeCell ref="DJ332:DJ336"/>
    <mergeCell ref="DK332:DK336"/>
    <mergeCell ref="DE332:DE336"/>
    <mergeCell ref="DF332:DF336"/>
    <mergeCell ref="DG332:DG336"/>
    <mergeCell ref="DH332:DH336"/>
    <mergeCell ref="DL332:DL336"/>
    <mergeCell ref="DM332:DM336"/>
    <mergeCell ref="DN332:DN336"/>
    <mergeCell ref="DO332:DO336"/>
    <mergeCell ref="DP332:DP336"/>
    <mergeCell ref="DQ332:DQ336"/>
    <mergeCell ref="X333:Y333"/>
    <mergeCell ref="Z333:AA333"/>
    <mergeCell ref="AB333:AC333"/>
    <mergeCell ref="AD333:AE333"/>
    <mergeCell ref="AF333:AG333"/>
    <mergeCell ref="AK333:AL333"/>
    <mergeCell ref="AM333:AN333"/>
    <mergeCell ref="AO333:AP333"/>
    <mergeCell ref="X334:Y334"/>
    <mergeCell ref="Z334:AA334"/>
    <mergeCell ref="AB334:AC334"/>
    <mergeCell ref="AD334:AE334"/>
    <mergeCell ref="AF334:AG334"/>
    <mergeCell ref="AK334:AL334"/>
    <mergeCell ref="AM334:AN334"/>
    <mergeCell ref="AO334:AP334"/>
    <mergeCell ref="X335:Y335"/>
    <mergeCell ref="Z335:AA335"/>
    <mergeCell ref="AB335:AC335"/>
    <mergeCell ref="AD335:AE335"/>
    <mergeCell ref="AF335:AG335"/>
    <mergeCell ref="AK335:AL335"/>
    <mergeCell ref="AM335:AN335"/>
    <mergeCell ref="AO335:AP335"/>
    <mergeCell ref="X336:Y336"/>
    <mergeCell ref="Z336:AA336"/>
    <mergeCell ref="C338:C342"/>
    <mergeCell ref="D338:D342"/>
    <mergeCell ref="E338:E342"/>
    <mergeCell ref="F338:F342"/>
    <mergeCell ref="G338:G342"/>
    <mergeCell ref="H338:H342"/>
    <mergeCell ref="J338:J342"/>
    <mergeCell ref="K338:K342"/>
    <mergeCell ref="L338:L342"/>
    <mergeCell ref="N338:N342"/>
    <mergeCell ref="O338:O342"/>
    <mergeCell ref="P338:P342"/>
    <mergeCell ref="Q338:Q342"/>
    <mergeCell ref="R338:R342"/>
    <mergeCell ref="S338:S342"/>
    <mergeCell ref="X338:Y338"/>
    <mergeCell ref="Z338:AA338"/>
    <mergeCell ref="AB338:AC338"/>
    <mergeCell ref="AD338:AE338"/>
    <mergeCell ref="AF338:AG338"/>
    <mergeCell ref="AK338:AL338"/>
    <mergeCell ref="AM338:AN338"/>
    <mergeCell ref="AO338:AP338"/>
    <mergeCell ref="AW338:AW342"/>
    <mergeCell ref="AX338:AX342"/>
    <mergeCell ref="AY338:AY342"/>
    <mergeCell ref="AZ338:AZ342"/>
    <mergeCell ref="BA338:BA342"/>
    <mergeCell ref="BB338:BB342"/>
    <mergeCell ref="BL338:BL342"/>
    <mergeCell ref="BM338:BM342"/>
    <mergeCell ref="BN338:BN342"/>
    <mergeCell ref="BO338:BO342"/>
    <mergeCell ref="BP338:BP342"/>
    <mergeCell ref="AB342:AC342"/>
    <mergeCell ref="AD342:AE342"/>
    <mergeCell ref="AF342:AG342"/>
    <mergeCell ref="AK342:AL342"/>
    <mergeCell ref="AM342:AN342"/>
    <mergeCell ref="AO342:AP342"/>
    <mergeCell ref="BQ338:BQ342"/>
    <mergeCell ref="BS338:BS342"/>
    <mergeCell ref="BT338:BT342"/>
    <mergeCell ref="BU338:BU342"/>
    <mergeCell ref="BW338:BW342"/>
    <mergeCell ref="BX338:BX342"/>
    <mergeCell ref="BY338:BY342"/>
    <mergeCell ref="BZ338:BZ342"/>
    <mergeCell ref="CA338:CA342"/>
    <mergeCell ref="CB338:CB342"/>
    <mergeCell ref="CC338:CC342"/>
    <mergeCell ref="CD338:CD342"/>
    <mergeCell ref="CI338:CI342"/>
    <mergeCell ref="CJ338:CJ342"/>
    <mergeCell ref="CK338:CK342"/>
    <mergeCell ref="CL338:CL342"/>
    <mergeCell ref="CM338:CM342"/>
    <mergeCell ref="CE338:CE342"/>
    <mergeCell ref="CF338:CF342"/>
    <mergeCell ref="CG338:CG342"/>
    <mergeCell ref="CH338:CH342"/>
    <mergeCell ref="CN338:CN342"/>
    <mergeCell ref="CO338:CO342"/>
    <mergeCell ref="CP338:CP342"/>
    <mergeCell ref="CQ338:CQ342"/>
    <mergeCell ref="CS338:CS342"/>
    <mergeCell ref="CT338:CT342"/>
    <mergeCell ref="CU338:CU342"/>
    <mergeCell ref="CV338:CV342"/>
    <mergeCell ref="CW338:CX342"/>
    <mergeCell ref="CY338:CZ342"/>
    <mergeCell ref="DA338:DA342"/>
    <mergeCell ref="DB338:DB342"/>
    <mergeCell ref="DC338:DC342"/>
    <mergeCell ref="DD338:DD342"/>
    <mergeCell ref="DI338:DI342"/>
    <mergeCell ref="DJ338:DJ342"/>
    <mergeCell ref="DK338:DK342"/>
    <mergeCell ref="DE338:DE342"/>
    <mergeCell ref="DF338:DF342"/>
    <mergeCell ref="DG338:DG342"/>
    <mergeCell ref="DH338:DH342"/>
    <mergeCell ref="DL338:DL342"/>
    <mergeCell ref="DM338:DM342"/>
    <mergeCell ref="DN338:DN342"/>
    <mergeCell ref="DO338:DO342"/>
    <mergeCell ref="DP338:DP342"/>
    <mergeCell ref="DQ338:DQ342"/>
    <mergeCell ref="X339:Y339"/>
    <mergeCell ref="Z339:AA339"/>
    <mergeCell ref="AB339:AC339"/>
    <mergeCell ref="AD339:AE339"/>
    <mergeCell ref="AF339:AG339"/>
    <mergeCell ref="AK339:AL339"/>
    <mergeCell ref="AM339:AN339"/>
    <mergeCell ref="AO339:AP339"/>
    <mergeCell ref="X340:Y340"/>
    <mergeCell ref="Z340:AA340"/>
    <mergeCell ref="AB340:AC340"/>
    <mergeCell ref="AD340:AE340"/>
    <mergeCell ref="AF340:AG340"/>
    <mergeCell ref="AK340:AL340"/>
    <mergeCell ref="AM340:AN340"/>
    <mergeCell ref="AO340:AP340"/>
    <mergeCell ref="X341:Y341"/>
    <mergeCell ref="Z341:AA341"/>
    <mergeCell ref="AB341:AC341"/>
    <mergeCell ref="AD341:AE341"/>
    <mergeCell ref="AF341:AG341"/>
    <mergeCell ref="AK341:AL341"/>
    <mergeCell ref="AM341:AN341"/>
    <mergeCell ref="AO341:AP341"/>
    <mergeCell ref="X342:Y342"/>
    <mergeCell ref="Z342:AA342"/>
    <mergeCell ref="C344:C348"/>
    <mergeCell ref="D344:D348"/>
    <mergeCell ref="E344:E348"/>
    <mergeCell ref="F344:F348"/>
    <mergeCell ref="G344:G348"/>
    <mergeCell ref="H344:H348"/>
    <mergeCell ref="J344:J348"/>
    <mergeCell ref="K344:K348"/>
    <mergeCell ref="L344:L348"/>
    <mergeCell ref="N344:N348"/>
    <mergeCell ref="O344:O348"/>
    <mergeCell ref="P344:P348"/>
    <mergeCell ref="Q344:Q348"/>
    <mergeCell ref="R344:R348"/>
    <mergeCell ref="S344:S348"/>
    <mergeCell ref="X344:Y344"/>
    <mergeCell ref="Z344:AA344"/>
    <mergeCell ref="AB344:AC344"/>
    <mergeCell ref="AD344:AE344"/>
    <mergeCell ref="AF344:AG344"/>
    <mergeCell ref="AK344:AL344"/>
    <mergeCell ref="AM344:AN344"/>
    <mergeCell ref="AO344:AP344"/>
    <mergeCell ref="AW344:AW348"/>
    <mergeCell ref="AX344:AX348"/>
    <mergeCell ref="AY344:AY348"/>
    <mergeCell ref="AZ344:AZ348"/>
    <mergeCell ref="BA344:BA348"/>
    <mergeCell ref="BB344:BB348"/>
    <mergeCell ref="BL344:BL348"/>
    <mergeCell ref="BM344:BM348"/>
    <mergeCell ref="BN344:BN348"/>
    <mergeCell ref="BO344:BO348"/>
    <mergeCell ref="BP344:BP348"/>
    <mergeCell ref="AB348:AC348"/>
    <mergeCell ref="AD348:AE348"/>
    <mergeCell ref="AF348:AG348"/>
    <mergeCell ref="AK348:AL348"/>
    <mergeCell ref="AM348:AN348"/>
    <mergeCell ref="AO348:AP348"/>
    <mergeCell ref="BQ344:BQ348"/>
    <mergeCell ref="BS344:BS348"/>
    <mergeCell ref="BT344:BT348"/>
    <mergeCell ref="BU344:BU348"/>
    <mergeCell ref="BW344:BW348"/>
    <mergeCell ref="BX344:BX348"/>
    <mergeCell ref="BY344:BY348"/>
    <mergeCell ref="BZ344:BZ348"/>
    <mergeCell ref="CA344:CA348"/>
    <mergeCell ref="CB344:CB348"/>
    <mergeCell ref="CC344:CC348"/>
    <mergeCell ref="CD344:CD348"/>
    <mergeCell ref="CI344:CI348"/>
    <mergeCell ref="CJ344:CJ348"/>
    <mergeCell ref="CK344:CK348"/>
    <mergeCell ref="CL344:CL348"/>
    <mergeCell ref="CM344:CM348"/>
    <mergeCell ref="CE344:CE348"/>
    <mergeCell ref="CF344:CF348"/>
    <mergeCell ref="CG344:CG348"/>
    <mergeCell ref="CH344:CH348"/>
    <mergeCell ref="CN344:CN348"/>
    <mergeCell ref="CO344:CO348"/>
    <mergeCell ref="CP344:CP348"/>
    <mergeCell ref="CQ344:CQ348"/>
    <mergeCell ref="CS344:CS348"/>
    <mergeCell ref="CT344:CT348"/>
    <mergeCell ref="CU344:CU348"/>
    <mergeCell ref="CV344:CV348"/>
    <mergeCell ref="CW344:CX348"/>
    <mergeCell ref="CY344:CZ348"/>
    <mergeCell ref="DA344:DA348"/>
    <mergeCell ref="DB344:DB348"/>
    <mergeCell ref="DC344:DC348"/>
    <mergeCell ref="DD344:DD348"/>
    <mergeCell ref="DI344:DI348"/>
    <mergeCell ref="DJ344:DJ348"/>
    <mergeCell ref="DK344:DK348"/>
    <mergeCell ref="DE344:DE348"/>
    <mergeCell ref="DF344:DF348"/>
    <mergeCell ref="DG344:DG348"/>
    <mergeCell ref="DH344:DH348"/>
    <mergeCell ref="DL344:DL348"/>
    <mergeCell ref="DM344:DM348"/>
    <mergeCell ref="DN344:DN348"/>
    <mergeCell ref="DO344:DO348"/>
    <mergeCell ref="DP344:DP348"/>
    <mergeCell ref="DQ344:DQ348"/>
    <mergeCell ref="X345:Y345"/>
    <mergeCell ref="Z345:AA345"/>
    <mergeCell ref="AB345:AC345"/>
    <mergeCell ref="AD345:AE345"/>
    <mergeCell ref="AF345:AG345"/>
    <mergeCell ref="AK345:AL345"/>
    <mergeCell ref="AM345:AN345"/>
    <mergeCell ref="AO345:AP345"/>
    <mergeCell ref="X346:Y346"/>
    <mergeCell ref="Z346:AA346"/>
    <mergeCell ref="AB346:AC346"/>
    <mergeCell ref="AD346:AE346"/>
    <mergeCell ref="AF346:AG346"/>
    <mergeCell ref="AK346:AL346"/>
    <mergeCell ref="AM346:AN346"/>
    <mergeCell ref="AO346:AP346"/>
    <mergeCell ref="X347:Y347"/>
    <mergeCell ref="Z347:AA347"/>
    <mergeCell ref="AB347:AC347"/>
    <mergeCell ref="AD347:AE347"/>
    <mergeCell ref="AF347:AG347"/>
    <mergeCell ref="AK347:AL347"/>
    <mergeCell ref="AM347:AN347"/>
    <mergeCell ref="AO347:AP347"/>
    <mergeCell ref="X348:Y348"/>
    <mergeCell ref="Z348:AA348"/>
  </mergeCells>
  <conditionalFormatting sqref="CA20:CP24">
    <cfRule type="cellIs" dxfId="9838" priority="15093" operator="equal">
      <formula>"NO"</formula>
    </cfRule>
    <cfRule type="cellIs" dxfId="9837" priority="15094" operator="equal">
      <formula>"SI"</formula>
    </cfRule>
  </conditionalFormatting>
  <conditionalFormatting sqref="DA20:DP24">
    <cfRule type="cellIs" dxfId="9836" priority="15089" operator="equal">
      <formula>"NO"</formula>
    </cfRule>
    <cfRule type="cellIs" dxfId="9835" priority="15090" operator="equal">
      <formula>"SI"</formula>
    </cfRule>
  </conditionalFormatting>
  <conditionalFormatting sqref="AI20:AJ24">
    <cfRule type="cellIs" dxfId="9834" priority="14676" operator="equal">
      <formula>0</formula>
    </cfRule>
    <cfRule type="cellIs" dxfId="9833" priority="14677" operator="between">
      <formula>"0.1"</formula>
      <formula>100</formula>
    </cfRule>
    <cfRule type="cellIs" dxfId="9832" priority="14678" operator="between">
      <formula>0</formula>
      <formula>100</formula>
    </cfRule>
    <cfRule type="cellIs" dxfId="9831" priority="14679" operator="between">
      <formula>0</formula>
      <formula>100</formula>
    </cfRule>
  </conditionalFormatting>
  <conditionalFormatting sqref="AJ20:AJ24">
    <cfRule type="cellIs" dxfId="9830" priority="14673" operator="equal">
      <formula>0</formula>
    </cfRule>
    <cfRule type="cellIs" dxfId="9829" priority="14674" operator="between">
      <formula>0</formula>
      <formula>100</formula>
    </cfRule>
    <cfRule type="cellIs" dxfId="9828" priority="14675" operator="between">
      <formula>"0.1"</formula>
      <formula>100</formula>
    </cfRule>
  </conditionalFormatting>
  <conditionalFormatting sqref="BB20">
    <cfRule type="cellIs" dxfId="9827" priority="14384" operator="equal">
      <formula>"NO"</formula>
    </cfRule>
    <cfRule type="cellIs" dxfId="9826" priority="14385" operator="equal">
      <formula>"SI"</formula>
    </cfRule>
  </conditionalFormatting>
  <conditionalFormatting sqref="AI20:AI24">
    <cfRule type="cellIs" dxfId="9825" priority="14101" operator="equal">
      <formula>0.58</formula>
    </cfRule>
  </conditionalFormatting>
  <conditionalFormatting sqref="AJ20:AJ24">
    <cfRule type="cellIs" dxfId="9824" priority="14100" operator="equal">
      <formula>0.56</formula>
    </cfRule>
  </conditionalFormatting>
  <conditionalFormatting sqref="AY20:AY24">
    <cfRule type="expression" dxfId="9823" priority="14037">
      <formula>"&lt;,2"</formula>
    </cfRule>
  </conditionalFormatting>
  <conditionalFormatting sqref="AW20:AW24">
    <cfRule type="expression" dxfId="9822" priority="14036">
      <formula>"&lt;,2"</formula>
    </cfRule>
  </conditionalFormatting>
  <conditionalFormatting sqref="BA20 BA44 BA50 BA56 BA392 BA368">
    <cfRule type="expression" dxfId="9821" priority="14038">
      <formula>$BD20=25</formula>
    </cfRule>
    <cfRule type="expression" dxfId="9820" priority="14039">
      <formula>$BD20=24</formula>
    </cfRule>
    <cfRule type="expression" dxfId="9819" priority="14040">
      <formula>$BD20=23</formula>
    </cfRule>
    <cfRule type="expression" dxfId="9818" priority="14041">
      <formula>$BD20=22</formula>
    </cfRule>
    <cfRule type="expression" dxfId="9817" priority="14042">
      <formula>$BD20=21</formula>
    </cfRule>
    <cfRule type="expression" dxfId="9816" priority="14043">
      <formula>$BD20=20</formula>
    </cfRule>
    <cfRule type="expression" dxfId="9815" priority="14044">
      <formula>$BD20=19</formula>
    </cfRule>
    <cfRule type="expression" dxfId="9814" priority="14045">
      <formula>$BD20=18</formula>
    </cfRule>
    <cfRule type="expression" dxfId="9813" priority="14046">
      <formula>$BD20=17</formula>
    </cfRule>
    <cfRule type="expression" dxfId="9812" priority="14047">
      <formula>$BD20=16</formula>
    </cfRule>
    <cfRule type="expression" dxfId="9811" priority="14048">
      <formula>$BD20=15</formula>
    </cfRule>
    <cfRule type="expression" dxfId="9810" priority="14049">
      <formula>$BD20=14</formula>
    </cfRule>
    <cfRule type="expression" dxfId="9809" priority="14050">
      <formula>$BD20=13</formula>
    </cfRule>
    <cfRule type="expression" dxfId="9808" priority="14051">
      <formula>$BD20=12</formula>
    </cfRule>
    <cfRule type="expression" dxfId="9807" priority="14052">
      <formula>$BD20=11</formula>
    </cfRule>
    <cfRule type="expression" dxfId="9806" priority="14053">
      <formula>$BD20=10</formula>
    </cfRule>
    <cfRule type="expression" dxfId="9805" priority="14054">
      <formula>$BD20=9</formula>
    </cfRule>
    <cfRule type="expression" dxfId="9804" priority="14055">
      <formula>$BD20=8</formula>
    </cfRule>
    <cfRule type="expression" dxfId="9803" priority="14056">
      <formula>$BD20=7</formula>
    </cfRule>
    <cfRule type="expression" dxfId="9802" priority="14057">
      <formula>$BD20=6</formula>
    </cfRule>
    <cfRule type="expression" dxfId="9801" priority="14058">
      <formula>$BD20=5</formula>
    </cfRule>
    <cfRule type="expression" dxfId="9800" priority="14059">
      <formula>$BD20=4</formula>
    </cfRule>
    <cfRule type="expression" dxfId="9799" priority="14060">
      <formula>$BD20=3</formula>
    </cfRule>
    <cfRule type="expression" dxfId="9798" priority="14061">
      <formula>$BD20=2</formula>
    </cfRule>
    <cfRule type="expression" dxfId="9797" priority="14062">
      <formula>$BD20=1</formula>
    </cfRule>
  </conditionalFormatting>
  <conditionalFormatting sqref="AX20:AX24">
    <cfRule type="beginsWith" dxfId="9796" priority="14031" operator="beginsWith" text="MUY ALTA">
      <formula>LEFT(AX20,LEN("MUY ALTA"))="MUY ALTA"</formula>
    </cfRule>
    <cfRule type="beginsWith" dxfId="9795" priority="14032" operator="beginsWith" text="ALTA">
      <formula>LEFT(AX20,LEN("ALTA"))="ALTA"</formula>
    </cfRule>
    <cfRule type="beginsWith" dxfId="9794" priority="14033" operator="beginsWith" text="MEDIA">
      <formula>LEFT(AX20,LEN("MEDIA"))="MEDIA"</formula>
    </cfRule>
    <cfRule type="beginsWith" dxfId="9793" priority="14034" operator="beginsWith" text="BAJA">
      <formula>LEFT(AX20,LEN("BAJA"))="BAJA"</formula>
    </cfRule>
    <cfRule type="beginsWith" dxfId="9792" priority="14035" operator="beginsWith" text="MUY BAJA">
      <formula>LEFT(AX20,LEN("MUY BAJA"))="MUY BAJA"</formula>
    </cfRule>
  </conditionalFormatting>
  <conditionalFormatting sqref="AZ20:AZ24">
    <cfRule type="beginsWith" dxfId="9791" priority="14026" operator="beginsWith" text="MUY ALTA">
      <formula>LEFT(AZ20,LEN("MUY ALTA"))="MUY ALTA"</formula>
    </cfRule>
    <cfRule type="beginsWith" dxfId="9790" priority="14027" operator="beginsWith" text="ALTA">
      <formula>LEFT(AZ20,LEN("ALTA"))="ALTA"</formula>
    </cfRule>
    <cfRule type="beginsWith" dxfId="9789" priority="14028" operator="beginsWith" text="MEDIA">
      <formula>LEFT(AZ20,LEN("MEDIA"))="MEDIA"</formula>
    </cfRule>
    <cfRule type="beginsWith" dxfId="9788" priority="14029" operator="beginsWith" text="BAJA">
      <formula>LEFT(AZ20,LEN("BAJA"))="BAJA"</formula>
    </cfRule>
    <cfRule type="beginsWith" dxfId="9787" priority="14030" operator="beginsWith" text="MUY BAJA">
      <formula>LEFT(AZ20,LEN("MUY BAJA"))="MUY BAJA"</formula>
    </cfRule>
  </conditionalFormatting>
  <conditionalFormatting sqref="BB20:BB24">
    <cfRule type="cellIs" dxfId="9786" priority="13973" operator="equal">
      <formula>"Evitar"</formula>
    </cfRule>
    <cfRule type="cellIs" dxfId="9785" priority="13974" operator="equal">
      <formula>"Aceptar"</formula>
    </cfRule>
    <cfRule type="cellIs" dxfId="9784" priority="13975" operator="equal">
      <formula>"Reducir"</formula>
    </cfRule>
  </conditionalFormatting>
  <conditionalFormatting sqref="CW20:CZ24">
    <cfRule type="cellIs" dxfId="9783" priority="13969" operator="equal">
      <formula>"NO"</formula>
    </cfRule>
    <cfRule type="cellIs" dxfId="9782" priority="13970" operator="equal">
      <formula>"SI"</formula>
    </cfRule>
  </conditionalFormatting>
  <conditionalFormatting sqref="Q20:Q24">
    <cfRule type="expression" dxfId="9767" priority="11470">
      <formula>"&lt;,2"</formula>
    </cfRule>
  </conditionalFormatting>
  <conditionalFormatting sqref="S20 S44 S50 S56 S392 S368">
    <cfRule type="expression" dxfId="9766" priority="11471">
      <formula>$T20=25</formula>
    </cfRule>
  </conditionalFormatting>
  <conditionalFormatting sqref="S20 S44 S50 S56 S392 S368">
    <cfRule type="expression" dxfId="9765" priority="11472">
      <formula>$T20=24</formula>
    </cfRule>
  </conditionalFormatting>
  <conditionalFormatting sqref="S20 S44 S50 S56 S392 S368">
    <cfRule type="expression" dxfId="9764" priority="11473">
      <formula>$T20=23</formula>
    </cfRule>
  </conditionalFormatting>
  <conditionalFormatting sqref="S20 S44 S50 S56 S392 S368">
    <cfRule type="expression" dxfId="9763" priority="11474">
      <formula>$T20=22</formula>
    </cfRule>
  </conditionalFormatting>
  <conditionalFormatting sqref="S20 S44 S50 S56 S392 S368">
    <cfRule type="expression" dxfId="9762" priority="11475">
      <formula>$T20=21</formula>
    </cfRule>
  </conditionalFormatting>
  <conditionalFormatting sqref="S20 S44 S50 S56 S392 S368">
    <cfRule type="expression" dxfId="9761" priority="11476">
      <formula>$T20=20</formula>
    </cfRule>
  </conditionalFormatting>
  <conditionalFormatting sqref="S20 S44 S50 S56 S392 S368">
    <cfRule type="expression" dxfId="9760" priority="11477">
      <formula>$T20=19</formula>
    </cfRule>
  </conditionalFormatting>
  <conditionalFormatting sqref="S20 S44 S50 S56 S392 S368">
    <cfRule type="expression" dxfId="9759" priority="11478">
      <formula>$T20=18</formula>
    </cfRule>
  </conditionalFormatting>
  <conditionalFormatting sqref="S20 S44 S50 S56 S392 S368">
    <cfRule type="expression" dxfId="9758" priority="11479">
      <formula>$T20=17</formula>
    </cfRule>
  </conditionalFormatting>
  <conditionalFormatting sqref="S20 S44 S50 S56 S392 S368">
    <cfRule type="expression" dxfId="9757" priority="11480">
      <formula>$T20=16</formula>
    </cfRule>
  </conditionalFormatting>
  <conditionalFormatting sqref="S20 S44 S50 S56 S392 S368">
    <cfRule type="expression" dxfId="9756" priority="11481">
      <formula>$T20=15</formula>
    </cfRule>
  </conditionalFormatting>
  <conditionalFormatting sqref="S20 S44 S50 S56 S392 S368">
    <cfRule type="expression" dxfId="9755" priority="11482">
      <formula>$T20=14</formula>
    </cfRule>
  </conditionalFormatting>
  <conditionalFormatting sqref="S20 S44 S50 S56 S392 S368">
    <cfRule type="expression" dxfId="9754" priority="11483">
      <formula>$T20=13</formula>
    </cfRule>
  </conditionalFormatting>
  <conditionalFormatting sqref="S20 S44 S50 S56 S392 S368">
    <cfRule type="expression" dxfId="9753" priority="11484">
      <formula>$T20=12</formula>
    </cfRule>
  </conditionalFormatting>
  <conditionalFormatting sqref="S20 S44 S50 S56 S392 S368">
    <cfRule type="expression" dxfId="9752" priority="11485">
      <formula>$T20=11</formula>
    </cfRule>
  </conditionalFormatting>
  <conditionalFormatting sqref="S20 S44 S50 S56 S392 S368">
    <cfRule type="expression" dxfId="9751" priority="11486">
      <formula>$T20=10</formula>
    </cfRule>
  </conditionalFormatting>
  <conditionalFormatting sqref="S20 S44 S50 S56 S392 S368">
    <cfRule type="expression" dxfId="9750" priority="11487">
      <formula>$T20=9</formula>
    </cfRule>
  </conditionalFormatting>
  <conditionalFormatting sqref="S20 S44 S50 S56 S392 S368">
    <cfRule type="expression" dxfId="9749" priority="11488">
      <formula>$T20=8</formula>
    </cfRule>
  </conditionalFormatting>
  <conditionalFormatting sqref="S20 S44 S50 S56 S392 S368">
    <cfRule type="expression" dxfId="9748" priority="11489">
      <formula>$T20=7</formula>
    </cfRule>
  </conditionalFormatting>
  <conditionalFormatting sqref="S20 S44 S50 S56 S392 S368">
    <cfRule type="expression" dxfId="9747" priority="11490">
      <formula>$T20=6</formula>
    </cfRule>
  </conditionalFormatting>
  <conditionalFormatting sqref="S20 S44 S50 S56 S392 S368">
    <cfRule type="expression" dxfId="9746" priority="11491">
      <formula>$T20=5</formula>
    </cfRule>
  </conditionalFormatting>
  <conditionalFormatting sqref="S20 S44 S50 S56 S392 S368">
    <cfRule type="expression" dxfId="9745" priority="11492">
      <formula>$T20=4</formula>
    </cfRule>
  </conditionalFormatting>
  <conditionalFormatting sqref="S20 S44 S50 S56 S392 S368">
    <cfRule type="expression" dxfId="9744" priority="11493">
      <formula>$T20=3</formula>
    </cfRule>
  </conditionalFormatting>
  <conditionalFormatting sqref="S20 S44 S50 S56 S392 S368">
    <cfRule type="expression" dxfId="9743" priority="11494">
      <formula>$T20=2</formula>
    </cfRule>
  </conditionalFormatting>
  <conditionalFormatting sqref="S20 S44 S50 S56 S392 S368">
    <cfRule type="expression" dxfId="9742" priority="11495">
      <formula>$T20=1</formula>
    </cfRule>
  </conditionalFormatting>
  <conditionalFormatting sqref="R20:R24">
    <cfRule type="cellIs" dxfId="9741" priority="11496" operator="equal">
      <formula>20</formula>
    </cfRule>
  </conditionalFormatting>
  <conditionalFormatting sqref="R20:R24">
    <cfRule type="cellIs" dxfId="9740" priority="11497" operator="equal">
      <formula>10</formula>
    </cfRule>
  </conditionalFormatting>
  <conditionalFormatting sqref="R20:R24">
    <cfRule type="cellIs" dxfId="9739" priority="11498" operator="equal">
      <formula>5</formula>
    </cfRule>
  </conditionalFormatting>
  <conditionalFormatting sqref="R20:R24">
    <cfRule type="cellIs" dxfId="9738" priority="11499" operator="equal">
      <formula>1</formula>
    </cfRule>
  </conditionalFormatting>
  <conditionalFormatting sqref="R20:R24">
    <cfRule type="cellIs" dxfId="9737" priority="11500" operator="equal">
      <formula>0.8</formula>
    </cfRule>
  </conditionalFormatting>
  <conditionalFormatting sqref="R20:R24">
    <cfRule type="cellIs" dxfId="9736" priority="11501" operator="equal">
      <formula>0.6</formula>
    </cfRule>
  </conditionalFormatting>
  <conditionalFormatting sqref="R20:R24">
    <cfRule type="cellIs" dxfId="9735" priority="11502" operator="equal">
      <formula>0.4</formula>
    </cfRule>
  </conditionalFormatting>
  <conditionalFormatting sqref="R20:R24">
    <cfRule type="cellIs" dxfId="9734" priority="11503" operator="equal">
      <formula>20%</formula>
    </cfRule>
  </conditionalFormatting>
  <conditionalFormatting sqref="P20:P24">
    <cfRule type="cellIs" dxfId="9733" priority="11504" operator="equal">
      <formula>"MUY ALTA "</formula>
    </cfRule>
  </conditionalFormatting>
  <conditionalFormatting sqref="P20:P24">
    <cfRule type="cellIs" dxfId="9732" priority="11505" operator="equal">
      <formula>"MUY ALTA"</formula>
    </cfRule>
  </conditionalFormatting>
  <conditionalFormatting sqref="P20:P24">
    <cfRule type="cellIs" dxfId="9731" priority="11506" operator="equal">
      <formula>"ALTA"</formula>
    </cfRule>
  </conditionalFormatting>
  <conditionalFormatting sqref="P20:P24">
    <cfRule type="cellIs" dxfId="9730" priority="11507" operator="equal">
      <formula>"MEDIA"</formula>
    </cfRule>
  </conditionalFormatting>
  <conditionalFormatting sqref="P20:P24">
    <cfRule type="cellIs" dxfId="9729" priority="11508" operator="equal">
      <formula>"BAJA"</formula>
    </cfRule>
  </conditionalFormatting>
  <conditionalFormatting sqref="P20:P24">
    <cfRule type="cellIs" dxfId="9728" priority="11509" operator="equal">
      <formula>"MUY BAJA"</formula>
    </cfRule>
  </conditionalFormatting>
  <conditionalFormatting sqref="P20:P24">
    <cfRule type="cellIs" dxfId="9727" priority="11510" operator="equal">
      <formula>0.2</formula>
    </cfRule>
  </conditionalFormatting>
  <conditionalFormatting sqref="O20:O24">
    <cfRule type="beginsWith" dxfId="9726" priority="11511" operator="beginsWith" text="La actividad que conlleva el riesgo se ejecuta como máximos 2 veces por año">
      <formula>LEFT((O20),LEN("La actividad que conlleva el riesgo se ejecuta como máximos 2 veces por año"))=("La actividad que conlleva el riesgo se ejecuta como máximos 2 veces por año")</formula>
    </cfRule>
  </conditionalFormatting>
  <conditionalFormatting sqref="O20:O24">
    <cfRule type="cellIs" dxfId="9725" priority="11512" operator="equal">
      <formula>"La actividad que conlleva el riesgo se ejecuta como máximos 2 veces por año"</formula>
    </cfRule>
  </conditionalFormatting>
  <conditionalFormatting sqref="O20:O24">
    <cfRule type="cellIs" dxfId="9724" priority="11513" operator="equal">
      <formula>"La actividad que conlleva el riesgo se ejecuta como máximos 2 veces por año "</formula>
    </cfRule>
  </conditionalFormatting>
  <conditionalFormatting sqref="O20:O24">
    <cfRule type="containsText" dxfId="9723" priority="11514" operator="containsText" text="La actividad que conlleva el riesgo se ejecuta como máximos 2 veces por año">
      <formula>NOT(ISERROR(SEARCH(("La actividad que conlleva el riesgo se ejecuta como máximos 2 veces por año"),(O20))))</formula>
    </cfRule>
  </conditionalFormatting>
  <conditionalFormatting sqref="V20:W24">
    <cfRule type="cellIs" dxfId="9722" priority="11445" operator="equal">
      <formula>"X"</formula>
    </cfRule>
  </conditionalFormatting>
  <conditionalFormatting sqref="AD20:AE24 AB21:AC24">
    <cfRule type="cellIs" dxfId="9721" priority="11446" operator="equal">
      <formula>25</formula>
    </cfRule>
  </conditionalFormatting>
  <conditionalFormatting sqref="AF20:AG24">
    <cfRule type="cellIs" dxfId="9720" priority="11447" operator="equal">
      <formula>15</formula>
    </cfRule>
  </conditionalFormatting>
  <conditionalFormatting sqref="V20:V24">
    <cfRule type="cellIs" dxfId="9719" priority="11448" operator="equal">
      <formula>"Y"</formula>
    </cfRule>
  </conditionalFormatting>
  <conditionalFormatting sqref="W20:W24">
    <cfRule type="cellIs" dxfId="9718" priority="11449" operator="equal">
      <formula>"X"</formula>
    </cfRule>
  </conditionalFormatting>
  <conditionalFormatting sqref="AD20:AE24 AB21:AC24 X21:Y24 AD38:AE42 AB39:AC42 X39:Y42 AD44:AE48 AB45:AC48 X45:Y48 AD260:AE264 AB261:AC264 X261:Y264 AD290:AE294 AB291:AC294 X291:Y294 AD326:AE330 AB327:AC330 X327:Y330 AD386:AE390 AB387:AC390 X387:Y390 AD392:AE396 AB393:AC396 X393:Y396 AD362:AE366 AB363:AC366 X363:Y366">
    <cfRule type="expression" dxfId="9717" priority="11450">
      <formula>Z20=15</formula>
    </cfRule>
  </conditionalFormatting>
  <conditionalFormatting sqref="AF20:AG24 Z21:AA24 AF38:AG42 Z39:AA42 AF44:AG48 Z45:AA48 AF260:AG264 Z261:AA264 AF290:AG294 Z291:AA294 AF326:AG330 Z327:AA330 AF386:AG390 Z387:AA390 AF392:AG396 Z393:AA396 AF362:AG366 Z363:AA366">
    <cfRule type="expression" dxfId="9716" priority="11451">
      <formula>X20=25</formula>
    </cfRule>
  </conditionalFormatting>
  <conditionalFormatting sqref="W20:W24 W38:W42 W44:W48 W260:W264 W290:W294 W326:W330 W386:W390 W392:W396 W362:W366">
    <cfRule type="expression" dxfId="9715" priority="11452">
      <formula>V20=Y</formula>
    </cfRule>
  </conditionalFormatting>
  <conditionalFormatting sqref="W20:W24 W38:W42 W44:W48 W260:W264 W290:W294 W326:W330 W386:W390 W392:W396 W362:W366">
    <cfRule type="expression" dxfId="9714" priority="11453">
      <formula>V20="y"</formula>
    </cfRule>
  </conditionalFormatting>
  <conditionalFormatting sqref="W21">
    <cfRule type="expression" dxfId="9713" priority="11454">
      <formula>$V$21=Y</formula>
    </cfRule>
  </conditionalFormatting>
  <conditionalFormatting sqref="W21">
    <cfRule type="expression" dxfId="9712" priority="11455">
      <formula>$V$21=x</formula>
    </cfRule>
  </conditionalFormatting>
  <conditionalFormatting sqref="AB20:AC24">
    <cfRule type="expression" dxfId="9711" priority="11456">
      <formula>AB20=10</formula>
    </cfRule>
  </conditionalFormatting>
  <conditionalFormatting sqref="AB20:AC24 AB38:AC42 AB44:AC48 AB260:AC264 AB290:AC294 AB326:AC330 AB386:AC390 AB392:AC396 AB362:AC366">
    <cfRule type="expression" dxfId="9710" priority="11457">
      <formula>Z20=15</formula>
    </cfRule>
  </conditionalFormatting>
  <conditionalFormatting sqref="AB20:AC24 AB38:AC42 AB44:AC48 AB260:AC264 AB290:AC294 AB326:AC330 AB386:AC390 AB392:AC396 AB362:AC366">
    <cfRule type="expression" dxfId="9709" priority="11458">
      <formula>X20=25</formula>
    </cfRule>
  </conditionalFormatting>
  <conditionalFormatting sqref="AB20:AC20">
    <cfRule type="cellIs" dxfId="9708" priority="11459" operator="equal">
      <formula>25</formula>
    </cfRule>
  </conditionalFormatting>
  <conditionalFormatting sqref="AB20:AC20">
    <cfRule type="expression" dxfId="9707" priority="11460">
      <formula>AD20=15</formula>
    </cfRule>
  </conditionalFormatting>
  <conditionalFormatting sqref="AB20:AC24 X21:Y24 AB38:AC42 X39:Y42 AB44:AC48 X45:Y48 AB260:AC264 X261:Y264 AB290:AC294 X291:Y294 AB326:AC330 X327:Y330 AB386:AC390 X387:Y390 AB392:AC396 X393:Y396 AB362:AC366 X363:Y366">
    <cfRule type="expression" dxfId="9706" priority="11461">
      <formula>AB20=10</formula>
    </cfRule>
  </conditionalFormatting>
  <conditionalFormatting sqref="AB20:AC20">
    <cfRule type="expression" dxfId="9705" priority="11462">
      <formula>AD20=15</formula>
    </cfRule>
  </conditionalFormatting>
  <conditionalFormatting sqref="X20:Y20">
    <cfRule type="expression" dxfId="9704" priority="11463">
      <formula>AB20=10</formula>
    </cfRule>
  </conditionalFormatting>
  <conditionalFormatting sqref="X20:Y24">
    <cfRule type="expression" dxfId="9703" priority="11464">
      <formula>X20=25</formula>
    </cfRule>
  </conditionalFormatting>
  <conditionalFormatting sqref="X20:Y20">
    <cfRule type="expression" dxfId="9702" priority="11465">
      <formula>Z20=15</formula>
    </cfRule>
  </conditionalFormatting>
  <conditionalFormatting sqref="Z20:AA24">
    <cfRule type="expression" dxfId="9701" priority="11466">
      <formula>Z20=15</formula>
    </cfRule>
  </conditionalFormatting>
  <conditionalFormatting sqref="Z20:AA24 Z38:AA42 Z44:AA48 Z260:AA264 Z290:AA294 Z326:AA330 Z386:AA390 Z392:AA396 Z362:AA366">
    <cfRule type="expression" dxfId="9700" priority="11467">
      <formula>AB20=10</formula>
    </cfRule>
  </conditionalFormatting>
  <conditionalFormatting sqref="Z20:AA20">
    <cfRule type="expression" dxfId="9699" priority="11468">
      <formula>X20=25</formula>
    </cfRule>
  </conditionalFormatting>
  <conditionalFormatting sqref="V20:V24 V38:V42 V44:V48 V260:V264 V290:V294 V326:V330 V386:V390 V392:V396 V362:V366">
    <cfRule type="expression" dxfId="9698" priority="11469">
      <formula>W20="X"</formula>
    </cfRule>
  </conditionalFormatting>
  <conditionalFormatting sqref="AK20:AL24 AO20:AP24">
    <cfRule type="cellIs" dxfId="9697" priority="11441" operator="equal">
      <formula>"NO"</formula>
    </cfRule>
  </conditionalFormatting>
  <conditionalFormatting sqref="AK20:AL24">
    <cfRule type="cellIs" dxfId="9696" priority="11442" operator="equal">
      <formula>"SI"</formula>
    </cfRule>
  </conditionalFormatting>
  <conditionalFormatting sqref="AM20:AN24">
    <cfRule type="cellIs" dxfId="9695" priority="11443" operator="equal">
      <formula>"ALE"</formula>
    </cfRule>
  </conditionalFormatting>
  <conditionalFormatting sqref="AM20:AN24">
    <cfRule type="cellIs" dxfId="9694" priority="11444" operator="equal">
      <formula>"CON"</formula>
    </cfRule>
  </conditionalFormatting>
  <conditionalFormatting sqref="AO20:AP23">
    <cfRule type="cellIs" dxfId="9693" priority="11440" operator="equal">
      <formula>"SI"</formula>
    </cfRule>
  </conditionalFormatting>
  <conditionalFormatting sqref="Q26:Q30">
    <cfRule type="expression" dxfId="9692" priority="11395">
      <formula>"&lt;,2"</formula>
    </cfRule>
  </conditionalFormatting>
  <conditionalFormatting sqref="S26">
    <cfRule type="expression" dxfId="9691" priority="11396">
      <formula>$T26=25</formula>
    </cfRule>
  </conditionalFormatting>
  <conditionalFormatting sqref="S26">
    <cfRule type="expression" dxfId="9690" priority="11397">
      <formula>$T26=24</formula>
    </cfRule>
  </conditionalFormatting>
  <conditionalFormatting sqref="S26">
    <cfRule type="expression" dxfId="9689" priority="11398">
      <formula>$T26=23</formula>
    </cfRule>
  </conditionalFormatting>
  <conditionalFormatting sqref="S26">
    <cfRule type="expression" dxfId="9688" priority="11399">
      <formula>$T26=22</formula>
    </cfRule>
  </conditionalFormatting>
  <conditionalFormatting sqref="S26">
    <cfRule type="expression" dxfId="9687" priority="11400">
      <formula>$T26=21</formula>
    </cfRule>
  </conditionalFormatting>
  <conditionalFormatting sqref="S26">
    <cfRule type="expression" dxfId="9686" priority="11401">
      <formula>$T26=20</formula>
    </cfRule>
  </conditionalFormatting>
  <conditionalFormatting sqref="S26">
    <cfRule type="expression" dxfId="9685" priority="11402">
      <formula>$T26=19</formula>
    </cfRule>
  </conditionalFormatting>
  <conditionalFormatting sqref="S26">
    <cfRule type="expression" dxfId="9684" priority="11403">
      <formula>$T26=18</formula>
    </cfRule>
  </conditionalFormatting>
  <conditionalFormatting sqref="S26">
    <cfRule type="expression" dxfId="9683" priority="11404">
      <formula>$T26=17</formula>
    </cfRule>
  </conditionalFormatting>
  <conditionalFormatting sqref="S26">
    <cfRule type="expression" dxfId="9682" priority="11405">
      <formula>$T26=16</formula>
    </cfRule>
  </conditionalFormatting>
  <conditionalFormatting sqref="S26">
    <cfRule type="expression" dxfId="9681" priority="11406">
      <formula>$T26=15</formula>
    </cfRule>
  </conditionalFormatting>
  <conditionalFormatting sqref="S26">
    <cfRule type="expression" dxfId="9680" priority="11407">
      <formula>$T26=14</formula>
    </cfRule>
  </conditionalFormatting>
  <conditionalFormatting sqref="S26">
    <cfRule type="expression" dxfId="9679" priority="11408">
      <formula>$T26=13</formula>
    </cfRule>
  </conditionalFormatting>
  <conditionalFormatting sqref="S26">
    <cfRule type="expression" dxfId="9678" priority="11409">
      <formula>$T26=12</formula>
    </cfRule>
  </conditionalFormatting>
  <conditionalFormatting sqref="S26">
    <cfRule type="expression" dxfId="9677" priority="11410">
      <formula>$T26=11</formula>
    </cfRule>
  </conditionalFormatting>
  <conditionalFormatting sqref="S26">
    <cfRule type="expression" dxfId="9676" priority="11411">
      <formula>$T26=10</formula>
    </cfRule>
  </conditionalFormatting>
  <conditionalFormatting sqref="S26">
    <cfRule type="expression" dxfId="9675" priority="11412">
      <formula>$T26=9</formula>
    </cfRule>
  </conditionalFormatting>
  <conditionalFormatting sqref="S26">
    <cfRule type="expression" dxfId="9674" priority="11413">
      <formula>$T26=8</formula>
    </cfRule>
  </conditionalFormatting>
  <conditionalFormatting sqref="S26">
    <cfRule type="expression" dxfId="9673" priority="11414">
      <formula>$T26=7</formula>
    </cfRule>
  </conditionalFormatting>
  <conditionalFormatting sqref="S26">
    <cfRule type="expression" dxfId="9672" priority="11415">
      <formula>$T26=6</formula>
    </cfRule>
  </conditionalFormatting>
  <conditionalFormatting sqref="S26">
    <cfRule type="expression" dxfId="9671" priority="11416">
      <formula>$T26=5</formula>
    </cfRule>
  </conditionalFormatting>
  <conditionalFormatting sqref="S26">
    <cfRule type="expression" dxfId="9670" priority="11417">
      <formula>$T26=4</formula>
    </cfRule>
  </conditionalFormatting>
  <conditionalFormatting sqref="S26">
    <cfRule type="expression" dxfId="9669" priority="11418">
      <formula>$T26=3</formula>
    </cfRule>
  </conditionalFormatting>
  <conditionalFormatting sqref="S26">
    <cfRule type="expression" dxfId="9668" priority="11419">
      <formula>$T26=2</formula>
    </cfRule>
  </conditionalFormatting>
  <conditionalFormatting sqref="S26">
    <cfRule type="expression" dxfId="9667" priority="11420">
      <formula>$T26=1</formula>
    </cfRule>
  </conditionalFormatting>
  <conditionalFormatting sqref="R26:R30">
    <cfRule type="cellIs" dxfId="9666" priority="11421" operator="equal">
      <formula>20</formula>
    </cfRule>
  </conditionalFormatting>
  <conditionalFormatting sqref="R26:R30">
    <cfRule type="cellIs" dxfId="9665" priority="11422" operator="equal">
      <formula>10</formula>
    </cfRule>
  </conditionalFormatting>
  <conditionalFormatting sqref="R26:R30">
    <cfRule type="cellIs" dxfId="9664" priority="11423" operator="equal">
      <formula>5</formula>
    </cfRule>
  </conditionalFormatting>
  <conditionalFormatting sqref="R26:R30">
    <cfRule type="cellIs" dxfId="9663" priority="11424" operator="equal">
      <formula>1</formula>
    </cfRule>
  </conditionalFormatting>
  <conditionalFormatting sqref="R26:R30">
    <cfRule type="cellIs" dxfId="9662" priority="11425" operator="equal">
      <formula>0.8</formula>
    </cfRule>
  </conditionalFormatting>
  <conditionalFormatting sqref="R26:R30">
    <cfRule type="cellIs" dxfId="9661" priority="11426" operator="equal">
      <formula>0.6</formula>
    </cfRule>
  </conditionalFormatting>
  <conditionalFormatting sqref="R26:R30">
    <cfRule type="cellIs" dxfId="9660" priority="11427" operator="equal">
      <formula>0.4</formula>
    </cfRule>
  </conditionalFormatting>
  <conditionalFormatting sqref="R26:R30">
    <cfRule type="cellIs" dxfId="9659" priority="11428" operator="equal">
      <formula>20%</formula>
    </cfRule>
  </conditionalFormatting>
  <conditionalFormatting sqref="P26:P30">
    <cfRule type="cellIs" dxfId="9658" priority="11429" operator="equal">
      <formula>"MUY ALTA "</formula>
    </cfRule>
  </conditionalFormatting>
  <conditionalFormatting sqref="P26:P30">
    <cfRule type="cellIs" dxfId="9657" priority="11430" operator="equal">
      <formula>"MUY ALTA"</formula>
    </cfRule>
  </conditionalFormatting>
  <conditionalFormatting sqref="P26:P30">
    <cfRule type="cellIs" dxfId="9656" priority="11431" operator="equal">
      <formula>"ALTA"</formula>
    </cfRule>
  </conditionalFormatting>
  <conditionalFormatting sqref="P26:P30">
    <cfRule type="cellIs" dxfId="9655" priority="11432" operator="equal">
      <formula>"MEDIA"</formula>
    </cfRule>
  </conditionalFormatting>
  <conditionalFormatting sqref="P26:P30">
    <cfRule type="cellIs" dxfId="9654" priority="11433" operator="equal">
      <formula>"BAJA"</formula>
    </cfRule>
  </conditionalFormatting>
  <conditionalFormatting sqref="P26:P30">
    <cfRule type="cellIs" dxfId="9653" priority="11434" operator="equal">
      <formula>"MUY BAJA"</formula>
    </cfRule>
  </conditionalFormatting>
  <conditionalFormatting sqref="P26:P30">
    <cfRule type="cellIs" dxfId="9652" priority="11435" operator="equal">
      <formula>0.2</formula>
    </cfRule>
  </conditionalFormatting>
  <conditionalFormatting sqref="O26:O30">
    <cfRule type="beginsWith" dxfId="9651" priority="11436" operator="beginsWith" text="La actividad que conlleva el riesgo se ejecuta como máximos 2 veces por año">
      <formula>LEFT((O26),LEN("La actividad que conlleva el riesgo se ejecuta como máximos 2 veces por año"))=("La actividad que conlleva el riesgo se ejecuta como máximos 2 veces por año")</formula>
    </cfRule>
  </conditionalFormatting>
  <conditionalFormatting sqref="O26:O30">
    <cfRule type="cellIs" dxfId="9650" priority="11437" operator="equal">
      <formula>"La actividad que conlleva el riesgo se ejecuta como máximos 2 veces por año"</formula>
    </cfRule>
  </conditionalFormatting>
  <conditionalFormatting sqref="O26:O30">
    <cfRule type="cellIs" dxfId="9649" priority="11438" operator="equal">
      <formula>"La actividad que conlleva el riesgo se ejecuta como máximos 2 veces por año "</formula>
    </cfRule>
  </conditionalFormatting>
  <conditionalFormatting sqref="O26:O30">
    <cfRule type="containsText" dxfId="9648" priority="11439" operator="containsText" text="La actividad que conlleva el riesgo se ejecuta como máximos 2 veces por año">
      <formula>NOT(ISERROR(SEARCH(("La actividad que conlleva el riesgo se ejecuta como máximos 2 veces por año"),(O26))))</formula>
    </cfRule>
  </conditionalFormatting>
  <conditionalFormatting sqref="Q32:Q36">
    <cfRule type="expression" dxfId="9647" priority="11350">
      <formula>"&lt;,2"</formula>
    </cfRule>
  </conditionalFormatting>
  <conditionalFormatting sqref="S32">
    <cfRule type="expression" dxfId="9646" priority="11351">
      <formula>$T32=25</formula>
    </cfRule>
  </conditionalFormatting>
  <conditionalFormatting sqref="S32">
    <cfRule type="expression" dxfId="9645" priority="11352">
      <formula>$T32=24</formula>
    </cfRule>
  </conditionalFormatting>
  <conditionalFormatting sqref="S32">
    <cfRule type="expression" dxfId="9644" priority="11353">
      <formula>$T32=23</formula>
    </cfRule>
  </conditionalFormatting>
  <conditionalFormatting sqref="S32">
    <cfRule type="expression" dxfId="9643" priority="11354">
      <formula>$T32=22</formula>
    </cfRule>
  </conditionalFormatting>
  <conditionalFormatting sqref="S32">
    <cfRule type="expression" dxfId="9642" priority="11355">
      <formula>$T32=21</formula>
    </cfRule>
  </conditionalFormatting>
  <conditionalFormatting sqref="S32">
    <cfRule type="expression" dxfId="9641" priority="11356">
      <formula>$T32=20</formula>
    </cfRule>
  </conditionalFormatting>
  <conditionalFormatting sqref="S32">
    <cfRule type="expression" dxfId="9640" priority="11357">
      <formula>$T32=19</formula>
    </cfRule>
  </conditionalFormatting>
  <conditionalFormatting sqref="S32">
    <cfRule type="expression" dxfId="9639" priority="11358">
      <formula>$T32=18</formula>
    </cfRule>
  </conditionalFormatting>
  <conditionalFormatting sqref="S32">
    <cfRule type="expression" dxfId="9638" priority="11359">
      <formula>$T32=17</formula>
    </cfRule>
  </conditionalFormatting>
  <conditionalFormatting sqref="S32">
    <cfRule type="expression" dxfId="9637" priority="11360">
      <formula>$T32=16</formula>
    </cfRule>
  </conditionalFormatting>
  <conditionalFormatting sqref="S32">
    <cfRule type="expression" dxfId="9636" priority="11361">
      <formula>$T32=15</formula>
    </cfRule>
  </conditionalFormatting>
  <conditionalFormatting sqref="S32">
    <cfRule type="expression" dxfId="9635" priority="11362">
      <formula>$T32=14</formula>
    </cfRule>
  </conditionalFormatting>
  <conditionalFormatting sqref="S32">
    <cfRule type="expression" dxfId="9634" priority="11363">
      <formula>$T32=13</formula>
    </cfRule>
  </conditionalFormatting>
  <conditionalFormatting sqref="S32">
    <cfRule type="expression" dxfId="9633" priority="11364">
      <formula>$T32=12</formula>
    </cfRule>
  </conditionalFormatting>
  <conditionalFormatting sqref="S32">
    <cfRule type="expression" dxfId="9632" priority="11365">
      <formula>$T32=11</formula>
    </cfRule>
  </conditionalFormatting>
  <conditionalFormatting sqref="S32">
    <cfRule type="expression" dxfId="9631" priority="11366">
      <formula>$T32=10</formula>
    </cfRule>
  </conditionalFormatting>
  <conditionalFormatting sqref="S32">
    <cfRule type="expression" dxfId="9630" priority="11367">
      <formula>$T32=9</formula>
    </cfRule>
  </conditionalFormatting>
  <conditionalFormatting sqref="S32">
    <cfRule type="expression" dxfId="9629" priority="11368">
      <formula>$T32=8</formula>
    </cfRule>
  </conditionalFormatting>
  <conditionalFormatting sqref="S32">
    <cfRule type="expression" dxfId="9628" priority="11369">
      <formula>$T32=7</formula>
    </cfRule>
  </conditionalFormatting>
  <conditionalFormatting sqref="S32">
    <cfRule type="expression" dxfId="9627" priority="11370">
      <formula>$T32=6</formula>
    </cfRule>
  </conditionalFormatting>
  <conditionalFormatting sqref="S32">
    <cfRule type="expression" dxfId="9626" priority="11371">
      <formula>$T32=5</formula>
    </cfRule>
  </conditionalFormatting>
  <conditionalFormatting sqref="S32">
    <cfRule type="expression" dxfId="9625" priority="11372">
      <formula>$T32=4</formula>
    </cfRule>
  </conditionalFormatting>
  <conditionalFormatting sqref="S32">
    <cfRule type="expression" dxfId="9624" priority="11373">
      <formula>$T32=3</formula>
    </cfRule>
  </conditionalFormatting>
  <conditionalFormatting sqref="S32">
    <cfRule type="expression" dxfId="9623" priority="11374">
      <formula>$T32=2</formula>
    </cfRule>
  </conditionalFormatting>
  <conditionalFormatting sqref="S32">
    <cfRule type="expression" dxfId="9622" priority="11375">
      <formula>$T32=1</formula>
    </cfRule>
  </conditionalFormatting>
  <conditionalFormatting sqref="R32:R36">
    <cfRule type="cellIs" dxfId="9621" priority="11376" operator="equal">
      <formula>20</formula>
    </cfRule>
  </conditionalFormatting>
  <conditionalFormatting sqref="R32:R36">
    <cfRule type="cellIs" dxfId="9620" priority="11377" operator="equal">
      <formula>10</formula>
    </cfRule>
  </conditionalFormatting>
  <conditionalFormatting sqref="R32:R36">
    <cfRule type="cellIs" dxfId="9619" priority="11378" operator="equal">
      <formula>5</formula>
    </cfRule>
  </conditionalFormatting>
  <conditionalFormatting sqref="R32:R36">
    <cfRule type="cellIs" dxfId="9618" priority="11379" operator="equal">
      <formula>1</formula>
    </cfRule>
  </conditionalFormatting>
  <conditionalFormatting sqref="R32:R36">
    <cfRule type="cellIs" dxfId="9617" priority="11380" operator="equal">
      <formula>0.8</formula>
    </cfRule>
  </conditionalFormatting>
  <conditionalFormatting sqref="R32:R36">
    <cfRule type="cellIs" dxfId="9616" priority="11381" operator="equal">
      <formula>0.6</formula>
    </cfRule>
  </conditionalFormatting>
  <conditionalFormatting sqref="R32:R36">
    <cfRule type="cellIs" dxfId="9615" priority="11382" operator="equal">
      <formula>0.4</formula>
    </cfRule>
  </conditionalFormatting>
  <conditionalFormatting sqref="R32:R36">
    <cfRule type="cellIs" dxfId="9614" priority="11383" operator="equal">
      <formula>20%</formula>
    </cfRule>
  </conditionalFormatting>
  <conditionalFormatting sqref="P32:P36">
    <cfRule type="cellIs" dxfId="9613" priority="11384" operator="equal">
      <formula>"MUY ALTA "</formula>
    </cfRule>
  </conditionalFormatting>
  <conditionalFormatting sqref="P32:P36">
    <cfRule type="cellIs" dxfId="9612" priority="11385" operator="equal">
      <formula>"MUY ALTA"</formula>
    </cfRule>
  </conditionalFormatting>
  <conditionalFormatting sqref="P32:P36">
    <cfRule type="cellIs" dxfId="9611" priority="11386" operator="equal">
      <formula>"ALTA"</formula>
    </cfRule>
  </conditionalFormatting>
  <conditionalFormatting sqref="P32:P36">
    <cfRule type="cellIs" dxfId="9610" priority="11387" operator="equal">
      <formula>"MEDIA"</formula>
    </cfRule>
  </conditionalFormatting>
  <conditionalFormatting sqref="P32:P36">
    <cfRule type="cellIs" dxfId="9609" priority="11388" operator="equal">
      <formula>"BAJA"</formula>
    </cfRule>
  </conditionalFormatting>
  <conditionalFormatting sqref="P32:P36">
    <cfRule type="cellIs" dxfId="9608" priority="11389" operator="equal">
      <formula>"MUY BAJA"</formula>
    </cfRule>
  </conditionalFormatting>
  <conditionalFormatting sqref="P32:P36">
    <cfRule type="cellIs" dxfId="9607" priority="11390" operator="equal">
      <formula>0.2</formula>
    </cfRule>
  </conditionalFormatting>
  <conditionalFormatting sqref="O32:O36">
    <cfRule type="beginsWith" dxfId="9606" priority="11391" operator="beginsWith" text="La actividad que conlleva el riesgo se ejecuta como máximos 2 veces por año">
      <formula>LEFT((O32),LEN("La actividad que conlleva el riesgo se ejecuta como máximos 2 veces por año"))=("La actividad que conlleva el riesgo se ejecuta como máximos 2 veces por año")</formula>
    </cfRule>
  </conditionalFormatting>
  <conditionalFormatting sqref="O32:O36">
    <cfRule type="cellIs" dxfId="9605" priority="11392" operator="equal">
      <formula>"La actividad que conlleva el riesgo se ejecuta como máximos 2 veces por año"</formula>
    </cfRule>
  </conditionalFormatting>
  <conditionalFormatting sqref="O32:O36">
    <cfRule type="cellIs" dxfId="9604" priority="11393" operator="equal">
      <formula>"La actividad que conlleva el riesgo se ejecuta como máximos 2 veces por año "</formula>
    </cfRule>
  </conditionalFormatting>
  <conditionalFormatting sqref="O32:O36">
    <cfRule type="containsText" dxfId="9603" priority="11394" operator="containsText" text="La actividad que conlleva el riesgo se ejecuta como máximos 2 veces por año">
      <formula>NOT(ISERROR(SEARCH(("La actividad que conlleva el riesgo se ejecuta como máximos 2 veces por año"),(O32))))</formula>
    </cfRule>
  </conditionalFormatting>
  <conditionalFormatting sqref="Q62:Q66">
    <cfRule type="expression" dxfId="9602" priority="11260">
      <formula>"&lt;,2"</formula>
    </cfRule>
  </conditionalFormatting>
  <conditionalFormatting sqref="S62">
    <cfRule type="expression" dxfId="9601" priority="11261">
      <formula>$T62=25</formula>
    </cfRule>
  </conditionalFormatting>
  <conditionalFormatting sqref="S62">
    <cfRule type="expression" dxfId="9600" priority="11262">
      <formula>$T62=24</formula>
    </cfRule>
  </conditionalFormatting>
  <conditionalFormatting sqref="S62">
    <cfRule type="expression" dxfId="9599" priority="11263">
      <formula>$T62=23</formula>
    </cfRule>
  </conditionalFormatting>
  <conditionalFormatting sqref="S62">
    <cfRule type="expression" dxfId="9598" priority="11264">
      <formula>$T62=22</formula>
    </cfRule>
  </conditionalFormatting>
  <conditionalFormatting sqref="S62">
    <cfRule type="expression" dxfId="9597" priority="11265">
      <formula>$T62=21</formula>
    </cfRule>
  </conditionalFormatting>
  <conditionalFormatting sqref="S62">
    <cfRule type="expression" dxfId="9596" priority="11266">
      <formula>$T62=20</formula>
    </cfRule>
  </conditionalFormatting>
  <conditionalFormatting sqref="S62">
    <cfRule type="expression" dxfId="9595" priority="11267">
      <formula>$T62=19</formula>
    </cfRule>
  </conditionalFormatting>
  <conditionalFormatting sqref="S62">
    <cfRule type="expression" dxfId="9594" priority="11268">
      <formula>$T62=18</formula>
    </cfRule>
  </conditionalFormatting>
  <conditionalFormatting sqref="S62">
    <cfRule type="expression" dxfId="9593" priority="11269">
      <formula>$T62=17</formula>
    </cfRule>
  </conditionalFormatting>
  <conditionalFormatting sqref="S62">
    <cfRule type="expression" dxfId="9592" priority="11270">
      <formula>$T62=16</formula>
    </cfRule>
  </conditionalFormatting>
  <conditionalFormatting sqref="S62">
    <cfRule type="expression" dxfId="9591" priority="11271">
      <formula>$T62=15</formula>
    </cfRule>
  </conditionalFormatting>
  <conditionalFormatting sqref="S62">
    <cfRule type="expression" dxfId="9590" priority="11272">
      <formula>$T62=14</formula>
    </cfRule>
  </conditionalFormatting>
  <conditionalFormatting sqref="S62">
    <cfRule type="expression" dxfId="9589" priority="11273">
      <formula>$T62=13</formula>
    </cfRule>
  </conditionalFormatting>
  <conditionalFormatting sqref="S62">
    <cfRule type="expression" dxfId="9588" priority="11274">
      <formula>$T62=12</formula>
    </cfRule>
  </conditionalFormatting>
  <conditionalFormatting sqref="S62">
    <cfRule type="expression" dxfId="9587" priority="11275">
      <formula>$T62=11</formula>
    </cfRule>
  </conditionalFormatting>
  <conditionalFormatting sqref="S62">
    <cfRule type="expression" dxfId="9586" priority="11276">
      <formula>$T62=10</formula>
    </cfRule>
  </conditionalFormatting>
  <conditionalFormatting sqref="S62">
    <cfRule type="expression" dxfId="9585" priority="11277">
      <formula>$T62=9</formula>
    </cfRule>
  </conditionalFormatting>
  <conditionalFormatting sqref="S62">
    <cfRule type="expression" dxfId="9584" priority="11278">
      <formula>$T62=8</formula>
    </cfRule>
  </conditionalFormatting>
  <conditionalFormatting sqref="S62">
    <cfRule type="expression" dxfId="9583" priority="11279">
      <formula>$T62=7</formula>
    </cfRule>
  </conditionalFormatting>
  <conditionalFormatting sqref="S62">
    <cfRule type="expression" dxfId="9582" priority="11280">
      <formula>$T62=6</formula>
    </cfRule>
  </conditionalFormatting>
  <conditionalFormatting sqref="S62">
    <cfRule type="expression" dxfId="9581" priority="11281">
      <formula>$T62=5</formula>
    </cfRule>
  </conditionalFormatting>
  <conditionalFormatting sqref="S62">
    <cfRule type="expression" dxfId="9580" priority="11282">
      <formula>$T62=4</formula>
    </cfRule>
  </conditionalFormatting>
  <conditionalFormatting sqref="S62">
    <cfRule type="expression" dxfId="9579" priority="11283">
      <formula>$T62=3</formula>
    </cfRule>
  </conditionalFormatting>
  <conditionalFormatting sqref="S62">
    <cfRule type="expression" dxfId="9578" priority="11284">
      <formula>$T62=2</formula>
    </cfRule>
  </conditionalFormatting>
  <conditionalFormatting sqref="S62">
    <cfRule type="expression" dxfId="9577" priority="11285">
      <formula>$T62=1</formula>
    </cfRule>
  </conditionalFormatting>
  <conditionalFormatting sqref="R62:R66">
    <cfRule type="cellIs" dxfId="9576" priority="11286" operator="equal">
      <formula>20</formula>
    </cfRule>
  </conditionalFormatting>
  <conditionalFormatting sqref="R62:R66">
    <cfRule type="cellIs" dxfId="9575" priority="11287" operator="equal">
      <formula>10</formula>
    </cfRule>
  </conditionalFormatting>
  <conditionalFormatting sqref="R62:R66">
    <cfRule type="cellIs" dxfId="9574" priority="11288" operator="equal">
      <formula>5</formula>
    </cfRule>
  </conditionalFormatting>
  <conditionalFormatting sqref="R62:R66">
    <cfRule type="cellIs" dxfId="9573" priority="11289" operator="equal">
      <formula>1</formula>
    </cfRule>
  </conditionalFormatting>
  <conditionalFormatting sqref="R62:R66">
    <cfRule type="cellIs" dxfId="9572" priority="11290" operator="equal">
      <formula>0.8</formula>
    </cfRule>
  </conditionalFormatting>
  <conditionalFormatting sqref="R62:R66">
    <cfRule type="cellIs" dxfId="9571" priority="11291" operator="equal">
      <formula>0.6</formula>
    </cfRule>
  </conditionalFormatting>
  <conditionalFormatting sqref="R62:R66">
    <cfRule type="cellIs" dxfId="9570" priority="11292" operator="equal">
      <formula>0.4</formula>
    </cfRule>
  </conditionalFormatting>
  <conditionalFormatting sqref="R62:R66">
    <cfRule type="cellIs" dxfId="9569" priority="11293" operator="equal">
      <formula>20%</formula>
    </cfRule>
  </conditionalFormatting>
  <conditionalFormatting sqref="P62:P66">
    <cfRule type="cellIs" dxfId="9568" priority="11294" operator="equal">
      <formula>"MUY ALTA "</formula>
    </cfRule>
  </conditionalFormatting>
  <conditionalFormatting sqref="P62:P66">
    <cfRule type="cellIs" dxfId="9567" priority="11295" operator="equal">
      <formula>"MUY ALTA"</formula>
    </cfRule>
  </conditionalFormatting>
  <conditionalFormatting sqref="P62:P66">
    <cfRule type="cellIs" dxfId="9566" priority="11296" operator="equal">
      <formula>"ALTA"</formula>
    </cfRule>
  </conditionalFormatting>
  <conditionalFormatting sqref="P62:P66">
    <cfRule type="cellIs" dxfId="9565" priority="11297" operator="equal">
      <formula>"MEDIA"</formula>
    </cfRule>
  </conditionalFormatting>
  <conditionalFormatting sqref="P62:P66">
    <cfRule type="cellIs" dxfId="9564" priority="11298" operator="equal">
      <formula>"BAJA"</formula>
    </cfRule>
  </conditionalFormatting>
  <conditionalFormatting sqref="P62:P66">
    <cfRule type="cellIs" dxfId="9563" priority="11299" operator="equal">
      <formula>"MUY BAJA"</formula>
    </cfRule>
  </conditionalFormatting>
  <conditionalFormatting sqref="P62:P66">
    <cfRule type="cellIs" dxfId="9562" priority="11300" operator="equal">
      <formula>0.2</formula>
    </cfRule>
  </conditionalFormatting>
  <conditionalFormatting sqref="O62:O66">
    <cfRule type="beginsWith" dxfId="9561" priority="11301" operator="beginsWith" text="La actividad que conlleva el riesgo se ejecuta como máximos 2 veces por año">
      <formula>LEFT((O62),LEN("La actividad que conlleva el riesgo se ejecuta como máximos 2 veces por año"))=("La actividad que conlleva el riesgo se ejecuta como máximos 2 veces por año")</formula>
    </cfRule>
  </conditionalFormatting>
  <conditionalFormatting sqref="O62:O66">
    <cfRule type="cellIs" dxfId="9560" priority="11302" operator="equal">
      <formula>"La actividad que conlleva el riesgo se ejecuta como máximos 2 veces por año"</formula>
    </cfRule>
  </conditionalFormatting>
  <conditionalFormatting sqref="O62:O66">
    <cfRule type="cellIs" dxfId="9559" priority="11303" operator="equal">
      <formula>"La actividad que conlleva el riesgo se ejecuta como máximos 2 veces por año "</formula>
    </cfRule>
  </conditionalFormatting>
  <conditionalFormatting sqref="O62:O66">
    <cfRule type="containsText" dxfId="9558" priority="11304" operator="containsText" text="La actividad que conlleva el riesgo se ejecuta como máximos 2 veces por año">
      <formula>NOT(ISERROR(SEARCH(("La actividad que conlleva el riesgo se ejecuta como máximos 2 veces por año"),(O62))))</formula>
    </cfRule>
  </conditionalFormatting>
  <conditionalFormatting sqref="Q68:Q72">
    <cfRule type="expression" dxfId="9557" priority="11215">
      <formula>"&lt;,2"</formula>
    </cfRule>
  </conditionalFormatting>
  <conditionalFormatting sqref="S68">
    <cfRule type="expression" dxfId="9556" priority="11216">
      <formula>$T68=25</formula>
    </cfRule>
  </conditionalFormatting>
  <conditionalFormatting sqref="S68">
    <cfRule type="expression" dxfId="9555" priority="11217">
      <formula>$T68=24</formula>
    </cfRule>
  </conditionalFormatting>
  <conditionalFormatting sqref="S68">
    <cfRule type="expression" dxfId="9554" priority="11218">
      <formula>$T68=23</formula>
    </cfRule>
  </conditionalFormatting>
  <conditionalFormatting sqref="S68">
    <cfRule type="expression" dxfId="9553" priority="11219">
      <formula>$T68=22</formula>
    </cfRule>
  </conditionalFormatting>
  <conditionalFormatting sqref="S68">
    <cfRule type="expression" dxfId="9552" priority="11220">
      <formula>$T68=21</formula>
    </cfRule>
  </conditionalFormatting>
  <conditionalFormatting sqref="S68">
    <cfRule type="expression" dxfId="9551" priority="11221">
      <formula>$T68=20</formula>
    </cfRule>
  </conditionalFormatting>
  <conditionalFormatting sqref="S68">
    <cfRule type="expression" dxfId="9550" priority="11222">
      <formula>$T68=19</formula>
    </cfRule>
  </conditionalFormatting>
  <conditionalFormatting sqref="S68">
    <cfRule type="expression" dxfId="9549" priority="11223">
      <formula>$T68=18</formula>
    </cfRule>
  </conditionalFormatting>
  <conditionalFormatting sqref="S68">
    <cfRule type="expression" dxfId="9548" priority="11224">
      <formula>$T68=17</formula>
    </cfRule>
  </conditionalFormatting>
  <conditionalFormatting sqref="S68">
    <cfRule type="expression" dxfId="9547" priority="11225">
      <formula>$T68=16</formula>
    </cfRule>
  </conditionalFormatting>
  <conditionalFormatting sqref="S68">
    <cfRule type="expression" dxfId="9546" priority="11226">
      <formula>$T68=15</formula>
    </cfRule>
  </conditionalFormatting>
  <conditionalFormatting sqref="S68">
    <cfRule type="expression" dxfId="9545" priority="11227">
      <formula>$T68=14</formula>
    </cfRule>
  </conditionalFormatting>
  <conditionalFormatting sqref="S68">
    <cfRule type="expression" dxfId="9544" priority="11228">
      <formula>$T68=13</formula>
    </cfRule>
  </conditionalFormatting>
  <conditionalFormatting sqref="S68">
    <cfRule type="expression" dxfId="9543" priority="11229">
      <formula>$T68=12</formula>
    </cfRule>
  </conditionalFormatting>
  <conditionalFormatting sqref="S68">
    <cfRule type="expression" dxfId="9542" priority="11230">
      <formula>$T68=11</formula>
    </cfRule>
  </conditionalFormatting>
  <conditionalFormatting sqref="S68">
    <cfRule type="expression" dxfId="9541" priority="11231">
      <formula>$T68=10</formula>
    </cfRule>
  </conditionalFormatting>
  <conditionalFormatting sqref="S68">
    <cfRule type="expression" dxfId="9540" priority="11232">
      <formula>$T68=9</formula>
    </cfRule>
  </conditionalFormatting>
  <conditionalFormatting sqref="S68">
    <cfRule type="expression" dxfId="9539" priority="11233">
      <formula>$T68=8</formula>
    </cfRule>
  </conditionalFormatting>
  <conditionalFormatting sqref="S68">
    <cfRule type="expression" dxfId="9538" priority="11234">
      <formula>$T68=7</formula>
    </cfRule>
  </conditionalFormatting>
  <conditionalFormatting sqref="S68">
    <cfRule type="expression" dxfId="9537" priority="11235">
      <formula>$T68=6</formula>
    </cfRule>
  </conditionalFormatting>
  <conditionalFormatting sqref="S68">
    <cfRule type="expression" dxfId="9536" priority="11236">
      <formula>$T68=5</formula>
    </cfRule>
  </conditionalFormatting>
  <conditionalFormatting sqref="S68">
    <cfRule type="expression" dxfId="9535" priority="11237">
      <formula>$T68=4</formula>
    </cfRule>
  </conditionalFormatting>
  <conditionalFormatting sqref="S68">
    <cfRule type="expression" dxfId="9534" priority="11238">
      <formula>$T68=3</formula>
    </cfRule>
  </conditionalFormatting>
  <conditionalFormatting sqref="S68">
    <cfRule type="expression" dxfId="9533" priority="11239">
      <formula>$T68=2</formula>
    </cfRule>
  </conditionalFormatting>
  <conditionalFormatting sqref="S68">
    <cfRule type="expression" dxfId="9532" priority="11240">
      <formula>$T68=1</formula>
    </cfRule>
  </conditionalFormatting>
  <conditionalFormatting sqref="R68:R72">
    <cfRule type="cellIs" dxfId="9531" priority="11241" operator="equal">
      <formula>20</formula>
    </cfRule>
  </conditionalFormatting>
  <conditionalFormatting sqref="R68:R72">
    <cfRule type="cellIs" dxfId="9530" priority="11242" operator="equal">
      <formula>10</formula>
    </cfRule>
  </conditionalFormatting>
  <conditionalFormatting sqref="R68:R72">
    <cfRule type="cellIs" dxfId="9529" priority="11243" operator="equal">
      <formula>5</formula>
    </cfRule>
  </conditionalFormatting>
  <conditionalFormatting sqref="R68:R72">
    <cfRule type="cellIs" dxfId="9528" priority="11244" operator="equal">
      <formula>1</formula>
    </cfRule>
  </conditionalFormatting>
  <conditionalFormatting sqref="R68:R72">
    <cfRule type="cellIs" dxfId="9527" priority="11245" operator="equal">
      <formula>0.8</formula>
    </cfRule>
  </conditionalFormatting>
  <conditionalFormatting sqref="R68:R72">
    <cfRule type="cellIs" dxfId="9526" priority="11246" operator="equal">
      <formula>0.6</formula>
    </cfRule>
  </conditionalFormatting>
  <conditionalFormatting sqref="R68:R72">
    <cfRule type="cellIs" dxfId="9525" priority="11247" operator="equal">
      <formula>0.4</formula>
    </cfRule>
  </conditionalFormatting>
  <conditionalFormatting sqref="R68:R72">
    <cfRule type="cellIs" dxfId="9524" priority="11248" operator="equal">
      <formula>20%</formula>
    </cfRule>
  </conditionalFormatting>
  <conditionalFormatting sqref="P68:P72">
    <cfRule type="cellIs" dxfId="9523" priority="11249" operator="equal">
      <formula>"MUY ALTA "</formula>
    </cfRule>
  </conditionalFormatting>
  <conditionalFormatting sqref="P68:P72">
    <cfRule type="cellIs" dxfId="9522" priority="11250" operator="equal">
      <formula>"MUY ALTA"</formula>
    </cfRule>
  </conditionalFormatting>
  <conditionalFormatting sqref="P68:P72">
    <cfRule type="cellIs" dxfId="9521" priority="11251" operator="equal">
      <formula>"ALTA"</formula>
    </cfRule>
  </conditionalFormatting>
  <conditionalFormatting sqref="P68:P72">
    <cfRule type="cellIs" dxfId="9520" priority="11252" operator="equal">
      <formula>"MEDIA"</formula>
    </cfRule>
  </conditionalFormatting>
  <conditionalFormatting sqref="P68:P72">
    <cfRule type="cellIs" dxfId="9519" priority="11253" operator="equal">
      <formula>"BAJA"</formula>
    </cfRule>
  </conditionalFormatting>
  <conditionalFormatting sqref="P68:P72">
    <cfRule type="cellIs" dxfId="9518" priority="11254" operator="equal">
      <formula>"MUY BAJA"</formula>
    </cfRule>
  </conditionalFormatting>
  <conditionalFormatting sqref="P68:P72">
    <cfRule type="cellIs" dxfId="9517" priority="11255" operator="equal">
      <formula>0.2</formula>
    </cfRule>
  </conditionalFormatting>
  <conditionalFormatting sqref="O68:O72">
    <cfRule type="beginsWith" dxfId="9516" priority="11256" operator="beginsWith" text="La actividad que conlleva el riesgo se ejecuta como máximos 2 veces por año">
      <formula>LEFT((O68),LEN("La actividad que conlleva el riesgo se ejecuta como máximos 2 veces por año"))=("La actividad que conlleva el riesgo se ejecuta como máximos 2 veces por año")</formula>
    </cfRule>
  </conditionalFormatting>
  <conditionalFormatting sqref="O68:O72">
    <cfRule type="cellIs" dxfId="9515" priority="11257" operator="equal">
      <formula>"La actividad que conlleva el riesgo se ejecuta como máximos 2 veces por año"</formula>
    </cfRule>
  </conditionalFormatting>
  <conditionalFormatting sqref="O68:O72">
    <cfRule type="cellIs" dxfId="9514" priority="11258" operator="equal">
      <formula>"La actividad que conlleva el riesgo se ejecuta como máximos 2 veces por año "</formula>
    </cfRule>
  </conditionalFormatting>
  <conditionalFormatting sqref="O68:O72">
    <cfRule type="containsText" dxfId="9513" priority="11259" operator="containsText" text="La actividad que conlleva el riesgo se ejecuta como máximos 2 veces por año">
      <formula>NOT(ISERROR(SEARCH(("La actividad que conlleva el riesgo se ejecuta como máximos 2 veces por año"),(O68))))</formula>
    </cfRule>
  </conditionalFormatting>
  <conditionalFormatting sqref="V26:W30">
    <cfRule type="cellIs" dxfId="9512" priority="11035" operator="equal">
      <formula>"X"</formula>
    </cfRule>
  </conditionalFormatting>
  <conditionalFormatting sqref="AD26:AE30 AB27:AC30">
    <cfRule type="cellIs" dxfId="9511" priority="11036" operator="equal">
      <formula>25</formula>
    </cfRule>
  </conditionalFormatting>
  <conditionalFormatting sqref="AF26:AG30">
    <cfRule type="cellIs" dxfId="9510" priority="11037" operator="equal">
      <formula>15</formula>
    </cfRule>
  </conditionalFormatting>
  <conditionalFormatting sqref="V26:V30">
    <cfRule type="cellIs" dxfId="9509" priority="11038" operator="equal">
      <formula>"Y"</formula>
    </cfRule>
  </conditionalFormatting>
  <conditionalFormatting sqref="W26:W30">
    <cfRule type="cellIs" dxfId="9508" priority="11039" operator="equal">
      <formula>"X"</formula>
    </cfRule>
  </conditionalFormatting>
  <conditionalFormatting sqref="AD26:AE30 AB27:AC30 X27:Y30">
    <cfRule type="expression" dxfId="9507" priority="11040">
      <formula>Z26=15</formula>
    </cfRule>
  </conditionalFormatting>
  <conditionalFormatting sqref="AF26:AG30 Z27:AA30">
    <cfRule type="expression" dxfId="9506" priority="11041">
      <formula>X26=25</formula>
    </cfRule>
  </conditionalFormatting>
  <conditionalFormatting sqref="W26:W30">
    <cfRule type="expression" dxfId="9505" priority="11042">
      <formula>V26=Y</formula>
    </cfRule>
  </conditionalFormatting>
  <conditionalFormatting sqref="W26:W30">
    <cfRule type="expression" dxfId="9504" priority="11043">
      <formula>V26="y"</formula>
    </cfRule>
  </conditionalFormatting>
  <conditionalFormatting sqref="W27">
    <cfRule type="expression" dxfId="9503" priority="11044">
      <formula>$V$21=Y</formula>
    </cfRule>
  </conditionalFormatting>
  <conditionalFormatting sqref="W27">
    <cfRule type="expression" dxfId="9502" priority="11045">
      <formula>$V$21=x</formula>
    </cfRule>
  </conditionalFormatting>
  <conditionalFormatting sqref="AB26:AC30">
    <cfRule type="expression" dxfId="9501" priority="11046">
      <formula>AB26=10</formula>
    </cfRule>
  </conditionalFormatting>
  <conditionalFormatting sqref="AB26:AC30">
    <cfRule type="expression" dxfId="9500" priority="11047">
      <formula>Z26=15</formula>
    </cfRule>
  </conditionalFormatting>
  <conditionalFormatting sqref="AB26:AC30">
    <cfRule type="expression" dxfId="9499" priority="11048">
      <formula>X26=25</formula>
    </cfRule>
  </conditionalFormatting>
  <conditionalFormatting sqref="AB26:AC26">
    <cfRule type="cellIs" dxfId="9498" priority="11049" operator="equal">
      <formula>25</formula>
    </cfRule>
  </conditionalFormatting>
  <conditionalFormatting sqref="AB26:AC26">
    <cfRule type="expression" dxfId="9497" priority="11050">
      <formula>AD26=15</formula>
    </cfRule>
  </conditionalFormatting>
  <conditionalFormatting sqref="AB26:AC30 X27:Y30">
    <cfRule type="expression" dxfId="9496" priority="11051">
      <formula>AB26=10</formula>
    </cfRule>
  </conditionalFormatting>
  <conditionalFormatting sqref="AB26:AC26">
    <cfRule type="expression" dxfId="9495" priority="11052">
      <formula>AD26=15</formula>
    </cfRule>
  </conditionalFormatting>
  <conditionalFormatting sqref="X26:Y26">
    <cfRule type="expression" dxfId="9494" priority="11053">
      <formula>AB26=10</formula>
    </cfRule>
  </conditionalFormatting>
  <conditionalFormatting sqref="X26:Y30">
    <cfRule type="expression" dxfId="9493" priority="11054">
      <formula>X26=25</formula>
    </cfRule>
  </conditionalFormatting>
  <conditionalFormatting sqref="X26:Y26">
    <cfRule type="expression" dxfId="9492" priority="11055">
      <formula>Z26=15</formula>
    </cfRule>
  </conditionalFormatting>
  <conditionalFormatting sqref="Z26:AA30">
    <cfRule type="expression" dxfId="9491" priority="11056">
      <formula>Z26=15</formula>
    </cfRule>
  </conditionalFormatting>
  <conditionalFormatting sqref="Z26:AA30">
    <cfRule type="expression" dxfId="9490" priority="11057">
      <formula>AB26=10</formula>
    </cfRule>
  </conditionalFormatting>
  <conditionalFormatting sqref="Z26:AA26">
    <cfRule type="expression" dxfId="9489" priority="11058">
      <formula>X26=25</formula>
    </cfRule>
  </conditionalFormatting>
  <conditionalFormatting sqref="V26:V30">
    <cfRule type="expression" dxfId="9488" priority="11059">
      <formula>W26="X"</formula>
    </cfRule>
  </conditionalFormatting>
  <conditionalFormatting sqref="V32:W36">
    <cfRule type="cellIs" dxfId="9487" priority="11010" operator="equal">
      <formula>"X"</formula>
    </cfRule>
  </conditionalFormatting>
  <conditionalFormatting sqref="AD32:AE36 AB33:AC36">
    <cfRule type="cellIs" dxfId="9486" priority="11011" operator="equal">
      <formula>25</formula>
    </cfRule>
  </conditionalFormatting>
  <conditionalFormatting sqref="AF32:AG36">
    <cfRule type="cellIs" dxfId="9485" priority="11012" operator="equal">
      <formula>15</formula>
    </cfRule>
  </conditionalFormatting>
  <conditionalFormatting sqref="V32:V36">
    <cfRule type="cellIs" dxfId="9484" priority="11013" operator="equal">
      <formula>"Y"</formula>
    </cfRule>
  </conditionalFormatting>
  <conditionalFormatting sqref="W32:W36">
    <cfRule type="cellIs" dxfId="9483" priority="11014" operator="equal">
      <formula>"X"</formula>
    </cfRule>
  </conditionalFormatting>
  <conditionalFormatting sqref="AD32:AE36 AB33:AC36 X33:Y36">
    <cfRule type="expression" dxfId="9482" priority="11015">
      <formula>Z32=15</formula>
    </cfRule>
  </conditionalFormatting>
  <conditionalFormatting sqref="AF32:AG36 Z33:AA36">
    <cfRule type="expression" dxfId="9481" priority="11016">
      <formula>X32=25</formula>
    </cfRule>
  </conditionalFormatting>
  <conditionalFormatting sqref="W32:W36">
    <cfRule type="expression" dxfId="9480" priority="11017">
      <formula>V32=Y</formula>
    </cfRule>
  </conditionalFormatting>
  <conditionalFormatting sqref="W32:W36">
    <cfRule type="expression" dxfId="9479" priority="11018">
      <formula>V32="y"</formula>
    </cfRule>
  </conditionalFormatting>
  <conditionalFormatting sqref="W33">
    <cfRule type="expression" dxfId="9478" priority="11019">
      <formula>$V$21=Y</formula>
    </cfRule>
  </conditionalFormatting>
  <conditionalFormatting sqref="W33">
    <cfRule type="expression" dxfId="9477" priority="11020">
      <formula>$V$21=x</formula>
    </cfRule>
  </conditionalFormatting>
  <conditionalFormatting sqref="AB32:AC36">
    <cfRule type="expression" dxfId="9476" priority="11021">
      <formula>AB32=10</formula>
    </cfRule>
  </conditionalFormatting>
  <conditionalFormatting sqref="AB32:AC36">
    <cfRule type="expression" dxfId="9475" priority="11022">
      <formula>Z32=15</formula>
    </cfRule>
  </conditionalFormatting>
  <conditionalFormatting sqref="AB32:AC36">
    <cfRule type="expression" dxfId="9474" priority="11023">
      <formula>X32=25</formula>
    </cfRule>
  </conditionalFormatting>
  <conditionalFormatting sqref="AB32:AC32">
    <cfRule type="cellIs" dxfId="9473" priority="11024" operator="equal">
      <formula>25</formula>
    </cfRule>
  </conditionalFormatting>
  <conditionalFormatting sqref="AB32:AC32">
    <cfRule type="expression" dxfId="9472" priority="11025">
      <formula>AD32=15</formula>
    </cfRule>
  </conditionalFormatting>
  <conditionalFormatting sqref="AB32:AC36 X33:Y36">
    <cfRule type="expression" dxfId="9471" priority="11026">
      <formula>AB32=10</formula>
    </cfRule>
  </conditionalFormatting>
  <conditionalFormatting sqref="AB32:AC32">
    <cfRule type="expression" dxfId="9470" priority="11027">
      <formula>AD32=15</formula>
    </cfRule>
  </conditionalFormatting>
  <conditionalFormatting sqref="X32:Y32">
    <cfRule type="expression" dxfId="9469" priority="11028">
      <formula>AB32=10</formula>
    </cfRule>
  </conditionalFormatting>
  <conditionalFormatting sqref="X32:Y36">
    <cfRule type="expression" dxfId="9468" priority="11029">
      <formula>X32=25</formula>
    </cfRule>
  </conditionalFormatting>
  <conditionalFormatting sqref="X32:Y32">
    <cfRule type="expression" dxfId="9467" priority="11030">
      <formula>Z32=15</formula>
    </cfRule>
  </conditionalFormatting>
  <conditionalFormatting sqref="Z32:AA36">
    <cfRule type="expression" dxfId="9466" priority="11031">
      <formula>Z32=15</formula>
    </cfRule>
  </conditionalFormatting>
  <conditionalFormatting sqref="Z32:AA36">
    <cfRule type="expression" dxfId="9465" priority="11032">
      <formula>AB32=10</formula>
    </cfRule>
  </conditionalFormatting>
  <conditionalFormatting sqref="Z32:AA32">
    <cfRule type="expression" dxfId="9464" priority="11033">
      <formula>X32=25</formula>
    </cfRule>
  </conditionalFormatting>
  <conditionalFormatting sqref="V32:V36">
    <cfRule type="expression" dxfId="9463" priority="11034">
      <formula>W32="X"</formula>
    </cfRule>
  </conditionalFormatting>
  <conditionalFormatting sqref="V62:W66">
    <cfRule type="cellIs" dxfId="9462" priority="10960" operator="equal">
      <formula>"X"</formula>
    </cfRule>
  </conditionalFormatting>
  <conditionalFormatting sqref="AD62:AE66 AB63:AC66">
    <cfRule type="cellIs" dxfId="9461" priority="10961" operator="equal">
      <formula>25</formula>
    </cfRule>
  </conditionalFormatting>
  <conditionalFormatting sqref="AF62:AG66">
    <cfRule type="cellIs" dxfId="9460" priority="10962" operator="equal">
      <formula>15</formula>
    </cfRule>
  </conditionalFormatting>
  <conditionalFormatting sqref="V62:V66">
    <cfRule type="cellIs" dxfId="9459" priority="10963" operator="equal">
      <formula>"Y"</formula>
    </cfRule>
  </conditionalFormatting>
  <conditionalFormatting sqref="W62:W66">
    <cfRule type="cellIs" dxfId="9458" priority="10964" operator="equal">
      <formula>"X"</formula>
    </cfRule>
  </conditionalFormatting>
  <conditionalFormatting sqref="AD62:AE66 AB63:AC66 X63:Y66">
    <cfRule type="expression" dxfId="9457" priority="10965">
      <formula>Z62=15</formula>
    </cfRule>
  </conditionalFormatting>
  <conditionalFormatting sqref="AF62:AG66 Z63:AA66">
    <cfRule type="expression" dxfId="9456" priority="10966">
      <formula>X62=25</formula>
    </cfRule>
  </conditionalFormatting>
  <conditionalFormatting sqref="W62:W66">
    <cfRule type="expression" dxfId="9455" priority="10967">
      <formula>V62=Y</formula>
    </cfRule>
  </conditionalFormatting>
  <conditionalFormatting sqref="W62:W66">
    <cfRule type="expression" dxfId="9454" priority="10968">
      <formula>V62="y"</formula>
    </cfRule>
  </conditionalFormatting>
  <conditionalFormatting sqref="W63">
    <cfRule type="expression" dxfId="9453" priority="10969">
      <formula>$V$21=Y</formula>
    </cfRule>
  </conditionalFormatting>
  <conditionalFormatting sqref="W63">
    <cfRule type="expression" dxfId="9452" priority="10970">
      <formula>$V$21=x</formula>
    </cfRule>
  </conditionalFormatting>
  <conditionalFormatting sqref="AB62:AC66">
    <cfRule type="expression" dxfId="9451" priority="10971">
      <formula>AB62=10</formula>
    </cfRule>
  </conditionalFormatting>
  <conditionalFormatting sqref="AB62:AC66">
    <cfRule type="expression" dxfId="9450" priority="10972">
      <formula>Z62=15</formula>
    </cfRule>
  </conditionalFormatting>
  <conditionalFormatting sqref="AB62:AC66">
    <cfRule type="expression" dxfId="9449" priority="10973">
      <formula>X62=25</formula>
    </cfRule>
  </conditionalFormatting>
  <conditionalFormatting sqref="AB62:AC62">
    <cfRule type="cellIs" dxfId="9448" priority="10974" operator="equal">
      <formula>25</formula>
    </cfRule>
  </conditionalFormatting>
  <conditionalFormatting sqref="AB62:AC62">
    <cfRule type="expression" dxfId="9447" priority="10975">
      <formula>AD62=15</formula>
    </cfRule>
  </conditionalFormatting>
  <conditionalFormatting sqref="AB62:AC66 X63:Y66">
    <cfRule type="expression" dxfId="9446" priority="10976">
      <formula>AB62=10</formula>
    </cfRule>
  </conditionalFormatting>
  <conditionalFormatting sqref="AB62:AC62">
    <cfRule type="expression" dxfId="9445" priority="10977">
      <formula>AD62=15</formula>
    </cfRule>
  </conditionalFormatting>
  <conditionalFormatting sqref="X62:Y62">
    <cfRule type="expression" dxfId="9444" priority="10978">
      <formula>AB62=10</formula>
    </cfRule>
  </conditionalFormatting>
  <conditionalFormatting sqref="X62:Y66">
    <cfRule type="expression" dxfId="9443" priority="10979">
      <formula>X62=25</formula>
    </cfRule>
  </conditionalFormatting>
  <conditionalFormatting sqref="X62:Y62">
    <cfRule type="expression" dxfId="9442" priority="10980">
      <formula>Z62=15</formula>
    </cfRule>
  </conditionalFormatting>
  <conditionalFormatting sqref="Z62:AA66">
    <cfRule type="expression" dxfId="9441" priority="10981">
      <formula>Z62=15</formula>
    </cfRule>
  </conditionalFormatting>
  <conditionalFormatting sqref="Z62:AA66">
    <cfRule type="expression" dxfId="9440" priority="10982">
      <formula>AB62=10</formula>
    </cfRule>
  </conditionalFormatting>
  <conditionalFormatting sqref="Z62:AA62">
    <cfRule type="expression" dxfId="9439" priority="10983">
      <formula>X62=25</formula>
    </cfRule>
  </conditionalFormatting>
  <conditionalFormatting sqref="V62:V66">
    <cfRule type="expression" dxfId="9438" priority="10984">
      <formula>W62="X"</formula>
    </cfRule>
  </conditionalFormatting>
  <conditionalFormatting sqref="V68:W72">
    <cfRule type="cellIs" dxfId="9437" priority="10935" operator="equal">
      <formula>"X"</formula>
    </cfRule>
  </conditionalFormatting>
  <conditionalFormatting sqref="AD68:AE72 AB69:AC72">
    <cfRule type="cellIs" dxfId="9436" priority="10936" operator="equal">
      <formula>25</formula>
    </cfRule>
  </conditionalFormatting>
  <conditionalFormatting sqref="AF68:AG72">
    <cfRule type="cellIs" dxfId="9435" priority="10937" operator="equal">
      <formula>15</formula>
    </cfRule>
  </conditionalFormatting>
  <conditionalFormatting sqref="V68:V72">
    <cfRule type="cellIs" dxfId="9434" priority="10938" operator="equal">
      <formula>"Y"</formula>
    </cfRule>
  </conditionalFormatting>
  <conditionalFormatting sqref="W68:W72">
    <cfRule type="cellIs" dxfId="9433" priority="10939" operator="equal">
      <formula>"X"</formula>
    </cfRule>
  </conditionalFormatting>
  <conditionalFormatting sqref="AD68:AE72 AB69:AC72 X69:Y72">
    <cfRule type="expression" dxfId="9432" priority="10940">
      <formula>Z68=15</formula>
    </cfRule>
  </conditionalFormatting>
  <conditionalFormatting sqref="AF68:AG72 Z69:AA72">
    <cfRule type="expression" dxfId="9431" priority="10941">
      <formula>X68=25</formula>
    </cfRule>
  </conditionalFormatting>
  <conditionalFormatting sqref="W68:W72">
    <cfRule type="expression" dxfId="9430" priority="10942">
      <formula>V68=Y</formula>
    </cfRule>
  </conditionalFormatting>
  <conditionalFormatting sqref="W68:W72">
    <cfRule type="expression" dxfId="9429" priority="10943">
      <formula>V68="y"</formula>
    </cfRule>
  </conditionalFormatting>
  <conditionalFormatting sqref="W69">
    <cfRule type="expression" dxfId="9428" priority="10944">
      <formula>$V$21=Y</formula>
    </cfRule>
  </conditionalFormatting>
  <conditionalFormatting sqref="W69">
    <cfRule type="expression" dxfId="9427" priority="10945">
      <formula>$V$21=x</formula>
    </cfRule>
  </conditionalFormatting>
  <conditionalFormatting sqref="AB68:AC72">
    <cfRule type="expression" dxfId="9426" priority="10946">
      <formula>AB68=10</formula>
    </cfRule>
  </conditionalFormatting>
  <conditionalFormatting sqref="AB68:AC72">
    <cfRule type="expression" dxfId="9425" priority="10947">
      <formula>Z68=15</formula>
    </cfRule>
  </conditionalFormatting>
  <conditionalFormatting sqref="AB68:AC72">
    <cfRule type="expression" dxfId="9424" priority="10948">
      <formula>X68=25</formula>
    </cfRule>
  </conditionalFormatting>
  <conditionalFormatting sqref="AB68:AC68">
    <cfRule type="cellIs" dxfId="9423" priority="10949" operator="equal">
      <formula>25</formula>
    </cfRule>
  </conditionalFormatting>
  <conditionalFormatting sqref="AB68:AC68">
    <cfRule type="expression" dxfId="9422" priority="10950">
      <formula>AD68=15</formula>
    </cfRule>
  </conditionalFormatting>
  <conditionalFormatting sqref="AB68:AC72 X69:Y72">
    <cfRule type="expression" dxfId="9421" priority="10951">
      <formula>AB68=10</formula>
    </cfRule>
  </conditionalFormatting>
  <conditionalFormatting sqref="AB68:AC68">
    <cfRule type="expression" dxfId="9420" priority="10952">
      <formula>AD68=15</formula>
    </cfRule>
  </conditionalFormatting>
  <conditionalFormatting sqref="X68:Y68">
    <cfRule type="expression" dxfId="9419" priority="10953">
      <formula>AB68=10</formula>
    </cfRule>
  </conditionalFormatting>
  <conditionalFormatting sqref="X68:Y72">
    <cfRule type="expression" dxfId="9418" priority="10954">
      <formula>X68=25</formula>
    </cfRule>
  </conditionalFormatting>
  <conditionalFormatting sqref="X68:Y68">
    <cfRule type="expression" dxfId="9417" priority="10955">
      <formula>Z68=15</formula>
    </cfRule>
  </conditionalFormatting>
  <conditionalFormatting sqref="Z68:AA72">
    <cfRule type="expression" dxfId="9416" priority="10956">
      <formula>Z68=15</formula>
    </cfRule>
  </conditionalFormatting>
  <conditionalFormatting sqref="Z68:AA72">
    <cfRule type="expression" dxfId="9415" priority="10957">
      <formula>AB68=10</formula>
    </cfRule>
  </conditionalFormatting>
  <conditionalFormatting sqref="Z68:AA68">
    <cfRule type="expression" dxfId="9414" priority="10958">
      <formula>X68=25</formula>
    </cfRule>
  </conditionalFormatting>
  <conditionalFormatting sqref="V68:V72">
    <cfRule type="expression" dxfId="9413" priority="10959">
      <formula>W68="X"</formula>
    </cfRule>
  </conditionalFormatting>
  <conditionalFormatting sqref="AI26:AJ30">
    <cfRule type="cellIs" dxfId="9412" priority="10856" operator="equal">
      <formula>0</formula>
    </cfRule>
    <cfRule type="cellIs" dxfId="9411" priority="10857" operator="between">
      <formula>"0.1"</formula>
      <formula>100</formula>
    </cfRule>
    <cfRule type="cellIs" dxfId="9410" priority="10858" operator="between">
      <formula>0</formula>
      <formula>100</formula>
    </cfRule>
    <cfRule type="cellIs" dxfId="9409" priority="10859" operator="between">
      <formula>0</formula>
      <formula>100</formula>
    </cfRule>
  </conditionalFormatting>
  <conditionalFormatting sqref="AJ26:AJ30">
    <cfRule type="cellIs" dxfId="9408" priority="10853" operator="equal">
      <formula>0</formula>
    </cfRule>
    <cfRule type="cellIs" dxfId="9407" priority="10854" operator="between">
      <formula>0</formula>
      <formula>100</formula>
    </cfRule>
    <cfRule type="cellIs" dxfId="9406" priority="10855" operator="between">
      <formula>"0.1"</formula>
      <formula>100</formula>
    </cfRule>
  </conditionalFormatting>
  <conditionalFormatting sqref="AI26:AI30">
    <cfRule type="cellIs" dxfId="9405" priority="10852" operator="equal">
      <formula>0.58</formula>
    </cfRule>
  </conditionalFormatting>
  <conditionalFormatting sqref="AJ26:AJ30">
    <cfRule type="cellIs" dxfId="9404" priority="10851" operator="equal">
      <formula>0.56</formula>
    </cfRule>
  </conditionalFormatting>
  <conditionalFormatting sqref="AK26:AL30 AO26:AP30">
    <cfRule type="cellIs" dxfId="9403" priority="10847" operator="equal">
      <formula>"NO"</formula>
    </cfRule>
  </conditionalFormatting>
  <conditionalFormatting sqref="AK26:AL30">
    <cfRule type="cellIs" dxfId="9402" priority="10848" operator="equal">
      <formula>"SI"</formula>
    </cfRule>
  </conditionalFormatting>
  <conditionalFormatting sqref="AM26:AN30">
    <cfRule type="cellIs" dxfId="9401" priority="10849" operator="equal">
      <formula>"ALE"</formula>
    </cfRule>
  </conditionalFormatting>
  <conditionalFormatting sqref="AM26:AN30">
    <cfRule type="cellIs" dxfId="9400" priority="10850" operator="equal">
      <formula>"CON"</formula>
    </cfRule>
  </conditionalFormatting>
  <conditionalFormatting sqref="AO26:AP29">
    <cfRule type="cellIs" dxfId="9399" priority="10846" operator="equal">
      <formula>"SI"</formula>
    </cfRule>
  </conditionalFormatting>
  <conditionalFormatting sqref="AI32:AJ36">
    <cfRule type="cellIs" dxfId="9398" priority="10842" operator="equal">
      <formula>0</formula>
    </cfRule>
    <cfRule type="cellIs" dxfId="9397" priority="10843" operator="between">
      <formula>"0.1"</formula>
      <formula>100</formula>
    </cfRule>
    <cfRule type="cellIs" dxfId="9396" priority="10844" operator="between">
      <formula>0</formula>
      <formula>100</formula>
    </cfRule>
    <cfRule type="cellIs" dxfId="9395" priority="10845" operator="between">
      <formula>0</formula>
      <formula>100</formula>
    </cfRule>
  </conditionalFormatting>
  <conditionalFormatting sqref="AJ32:AJ36">
    <cfRule type="cellIs" dxfId="9394" priority="10839" operator="equal">
      <formula>0</formula>
    </cfRule>
    <cfRule type="cellIs" dxfId="9393" priority="10840" operator="between">
      <formula>0</formula>
      <formula>100</formula>
    </cfRule>
    <cfRule type="cellIs" dxfId="9392" priority="10841" operator="between">
      <formula>"0.1"</formula>
      <formula>100</formula>
    </cfRule>
  </conditionalFormatting>
  <conditionalFormatting sqref="AI32:AI36">
    <cfRule type="cellIs" dxfId="9391" priority="10838" operator="equal">
      <formula>0.58</formula>
    </cfRule>
  </conditionalFormatting>
  <conditionalFormatting sqref="AJ32:AJ36">
    <cfRule type="cellIs" dxfId="9390" priority="10837" operator="equal">
      <formula>0.56</formula>
    </cfRule>
  </conditionalFormatting>
  <conditionalFormatting sqref="AK32:AL36 AO32:AP36">
    <cfRule type="cellIs" dxfId="9389" priority="10833" operator="equal">
      <formula>"NO"</formula>
    </cfRule>
  </conditionalFormatting>
  <conditionalFormatting sqref="AK32:AL36">
    <cfRule type="cellIs" dxfId="9388" priority="10834" operator="equal">
      <formula>"SI"</formula>
    </cfRule>
  </conditionalFormatting>
  <conditionalFormatting sqref="AM32:AN36">
    <cfRule type="cellIs" dxfId="9387" priority="10835" operator="equal">
      <formula>"ALE"</formula>
    </cfRule>
  </conditionalFormatting>
  <conditionalFormatting sqref="AM32:AN36">
    <cfRule type="cellIs" dxfId="9386" priority="10836" operator="equal">
      <formula>"CON"</formula>
    </cfRule>
  </conditionalFormatting>
  <conditionalFormatting sqref="AO32:AP35">
    <cfRule type="cellIs" dxfId="9385" priority="10832" operator="equal">
      <formula>"SI"</formula>
    </cfRule>
  </conditionalFormatting>
  <conditionalFormatting sqref="AI38:AJ42 AI44:AJ48 AI50:AJ54 AI56:AJ60">
    <cfRule type="cellIs" dxfId="9384" priority="10828" operator="equal">
      <formula>0</formula>
    </cfRule>
    <cfRule type="cellIs" dxfId="9383" priority="10829" operator="between">
      <formula>"0.1"</formula>
      <formula>100</formula>
    </cfRule>
    <cfRule type="cellIs" dxfId="9382" priority="10830" operator="between">
      <formula>0</formula>
      <formula>100</formula>
    </cfRule>
    <cfRule type="cellIs" dxfId="9381" priority="10831" operator="between">
      <formula>0</formula>
      <formula>100</formula>
    </cfRule>
  </conditionalFormatting>
  <conditionalFormatting sqref="AJ38:AJ42 AJ44:AJ48 AJ50:AJ54 AJ56:AJ60">
    <cfRule type="cellIs" dxfId="9380" priority="10825" operator="equal">
      <formula>0</formula>
    </cfRule>
    <cfRule type="cellIs" dxfId="9379" priority="10826" operator="between">
      <formula>0</formula>
      <formula>100</formula>
    </cfRule>
    <cfRule type="cellIs" dxfId="9378" priority="10827" operator="between">
      <formula>"0.1"</formula>
      <formula>100</formula>
    </cfRule>
  </conditionalFormatting>
  <conditionalFormatting sqref="AI38:AI42 AI44:AI48 AI50:AI54 AI56:AI60">
    <cfRule type="cellIs" dxfId="9377" priority="10824" operator="equal">
      <formula>0.58</formula>
    </cfRule>
  </conditionalFormatting>
  <conditionalFormatting sqref="AJ38:AJ42 AJ44:AJ48 AJ50:AJ54 AJ56:AJ60">
    <cfRule type="cellIs" dxfId="9376" priority="10823" operator="equal">
      <formula>0.56</formula>
    </cfRule>
  </conditionalFormatting>
  <conditionalFormatting sqref="AI62:AJ66">
    <cfRule type="cellIs" dxfId="9375" priority="10814" operator="equal">
      <formula>0</formula>
    </cfRule>
    <cfRule type="cellIs" dxfId="9374" priority="10815" operator="between">
      <formula>"0.1"</formula>
      <formula>100</formula>
    </cfRule>
    <cfRule type="cellIs" dxfId="9373" priority="10816" operator="between">
      <formula>0</formula>
      <formula>100</formula>
    </cfRule>
    <cfRule type="cellIs" dxfId="9372" priority="10817" operator="between">
      <formula>0</formula>
      <formula>100</formula>
    </cfRule>
  </conditionalFormatting>
  <conditionalFormatting sqref="AJ62:AJ66">
    <cfRule type="cellIs" dxfId="9371" priority="10811" operator="equal">
      <formula>0</formula>
    </cfRule>
    <cfRule type="cellIs" dxfId="9370" priority="10812" operator="between">
      <formula>0</formula>
      <formula>100</formula>
    </cfRule>
    <cfRule type="cellIs" dxfId="9369" priority="10813" operator="between">
      <formula>"0.1"</formula>
      <formula>100</formula>
    </cfRule>
  </conditionalFormatting>
  <conditionalFormatting sqref="AI62:AI66">
    <cfRule type="cellIs" dxfId="9368" priority="10810" operator="equal">
      <formula>0.58</formula>
    </cfRule>
  </conditionalFormatting>
  <conditionalFormatting sqref="AJ62:AJ66">
    <cfRule type="cellIs" dxfId="9367" priority="10809" operator="equal">
      <formula>0.56</formula>
    </cfRule>
  </conditionalFormatting>
  <conditionalFormatting sqref="AK62:AL66 AO62:AP66">
    <cfRule type="cellIs" dxfId="9366" priority="10805" operator="equal">
      <formula>"NO"</formula>
    </cfRule>
  </conditionalFormatting>
  <conditionalFormatting sqref="AK62:AL66">
    <cfRule type="cellIs" dxfId="9365" priority="10806" operator="equal">
      <formula>"SI"</formula>
    </cfRule>
  </conditionalFormatting>
  <conditionalFormatting sqref="AM62:AN66">
    <cfRule type="cellIs" dxfId="9364" priority="10807" operator="equal">
      <formula>"ALE"</formula>
    </cfRule>
  </conditionalFormatting>
  <conditionalFormatting sqref="AM62:AN66">
    <cfRule type="cellIs" dxfId="9363" priority="10808" operator="equal">
      <formula>"CON"</formula>
    </cfRule>
  </conditionalFormatting>
  <conditionalFormatting sqref="AO62:AP65">
    <cfRule type="cellIs" dxfId="9362" priority="10804" operator="equal">
      <formula>"SI"</formula>
    </cfRule>
  </conditionalFormatting>
  <conditionalFormatting sqref="AI68:AJ72">
    <cfRule type="cellIs" dxfId="9361" priority="10800" operator="equal">
      <formula>0</formula>
    </cfRule>
    <cfRule type="cellIs" dxfId="9360" priority="10801" operator="between">
      <formula>"0.1"</formula>
      <formula>100</formula>
    </cfRule>
    <cfRule type="cellIs" dxfId="9359" priority="10802" operator="between">
      <formula>0</formula>
      <formula>100</formula>
    </cfRule>
    <cfRule type="cellIs" dxfId="9358" priority="10803" operator="between">
      <formula>0</formula>
      <formula>100</formula>
    </cfRule>
  </conditionalFormatting>
  <conditionalFormatting sqref="AJ68:AJ72">
    <cfRule type="cellIs" dxfId="9357" priority="10797" operator="equal">
      <formula>0</formula>
    </cfRule>
    <cfRule type="cellIs" dxfId="9356" priority="10798" operator="between">
      <formula>0</formula>
      <formula>100</formula>
    </cfRule>
    <cfRule type="cellIs" dxfId="9355" priority="10799" operator="between">
      <formula>"0.1"</formula>
      <formula>100</formula>
    </cfRule>
  </conditionalFormatting>
  <conditionalFormatting sqref="AI68:AI72">
    <cfRule type="cellIs" dxfId="9354" priority="10796" operator="equal">
      <formula>0.58</formula>
    </cfRule>
  </conditionalFormatting>
  <conditionalFormatting sqref="AJ68:AJ72">
    <cfRule type="cellIs" dxfId="9353" priority="10795" operator="equal">
      <formula>0.56</formula>
    </cfRule>
  </conditionalFormatting>
  <conditionalFormatting sqref="AK71:AL72 AO71:AP72">
    <cfRule type="cellIs" dxfId="9352" priority="10791" operator="equal">
      <formula>"NO"</formula>
    </cfRule>
  </conditionalFormatting>
  <conditionalFormatting sqref="AK71:AL72">
    <cfRule type="cellIs" dxfId="9351" priority="10792" operator="equal">
      <formula>"SI"</formula>
    </cfRule>
  </conditionalFormatting>
  <conditionalFormatting sqref="AM71:AN72">
    <cfRule type="cellIs" dxfId="9350" priority="10793" operator="equal">
      <formula>"ALE"</formula>
    </cfRule>
  </conditionalFormatting>
  <conditionalFormatting sqref="AM71:AN72">
    <cfRule type="cellIs" dxfId="9349" priority="10794" operator="equal">
      <formula>"CON"</formula>
    </cfRule>
  </conditionalFormatting>
  <conditionalFormatting sqref="AO71:AP71">
    <cfRule type="cellIs" dxfId="9348" priority="10790" operator="equal">
      <formula>"SI"</formula>
    </cfRule>
  </conditionalFormatting>
  <conditionalFormatting sqref="BB26">
    <cfRule type="cellIs" dxfId="9347" priority="10746" operator="equal">
      <formula>"NO"</formula>
    </cfRule>
    <cfRule type="cellIs" dxfId="9346" priority="10747" operator="equal">
      <formula>"SI"</formula>
    </cfRule>
  </conditionalFormatting>
  <conditionalFormatting sqref="AY26:AY30">
    <cfRule type="expression" dxfId="9345" priority="10720">
      <formula>"&lt;,2"</formula>
    </cfRule>
  </conditionalFormatting>
  <conditionalFormatting sqref="AW26:AW30">
    <cfRule type="expression" dxfId="9344" priority="10719">
      <formula>"&lt;,2"</formula>
    </cfRule>
  </conditionalFormatting>
  <conditionalFormatting sqref="BA26">
    <cfRule type="expression" dxfId="9343" priority="10721">
      <formula>$BD26=25</formula>
    </cfRule>
    <cfRule type="expression" dxfId="9342" priority="10722">
      <formula>$BD26=24</formula>
    </cfRule>
    <cfRule type="expression" dxfId="9341" priority="10723">
      <formula>$BD26=23</formula>
    </cfRule>
    <cfRule type="expression" dxfId="9340" priority="10724">
      <formula>$BD26=22</formula>
    </cfRule>
    <cfRule type="expression" dxfId="9339" priority="10725">
      <formula>$BD26=21</formula>
    </cfRule>
    <cfRule type="expression" dxfId="9338" priority="10726">
      <formula>$BD26=20</formula>
    </cfRule>
    <cfRule type="expression" dxfId="9337" priority="10727">
      <formula>$BD26=19</formula>
    </cfRule>
    <cfRule type="expression" dxfId="9336" priority="10728">
      <formula>$BD26=18</formula>
    </cfRule>
    <cfRule type="expression" dxfId="9335" priority="10729">
      <formula>$BD26=17</formula>
    </cfRule>
    <cfRule type="expression" dxfId="9334" priority="10730">
      <formula>$BD26=16</formula>
    </cfRule>
    <cfRule type="expression" dxfId="9333" priority="10731">
      <formula>$BD26=15</formula>
    </cfRule>
    <cfRule type="expression" dxfId="9332" priority="10732">
      <formula>$BD26=14</formula>
    </cfRule>
    <cfRule type="expression" dxfId="9331" priority="10733">
      <formula>$BD26=13</formula>
    </cfRule>
    <cfRule type="expression" dxfId="9330" priority="10734">
      <formula>$BD26=12</formula>
    </cfRule>
    <cfRule type="expression" dxfId="9329" priority="10735">
      <formula>$BD26=11</formula>
    </cfRule>
    <cfRule type="expression" dxfId="9328" priority="10736">
      <formula>$BD26=10</formula>
    </cfRule>
    <cfRule type="expression" dxfId="9327" priority="10737">
      <formula>$BD26=9</formula>
    </cfRule>
    <cfRule type="expression" dxfId="9326" priority="10738">
      <formula>$BD26=8</formula>
    </cfRule>
    <cfRule type="expression" dxfId="9325" priority="10739">
      <formula>$BD26=7</formula>
    </cfRule>
    <cfRule type="expression" dxfId="9324" priority="10740">
      <formula>$BD26=6</formula>
    </cfRule>
    <cfRule type="expression" dxfId="9323" priority="10741">
      <formula>$BD26=5</formula>
    </cfRule>
    <cfRule type="expression" dxfId="9322" priority="10742">
      <formula>$BD26=4</formula>
    </cfRule>
    <cfRule type="expression" dxfId="9321" priority="10743">
      <formula>$BD26=3</formula>
    </cfRule>
    <cfRule type="expression" dxfId="9320" priority="10744">
      <formula>$BD26=2</formula>
    </cfRule>
    <cfRule type="expression" dxfId="9319" priority="10745">
      <formula>$BD26=1</formula>
    </cfRule>
  </conditionalFormatting>
  <conditionalFormatting sqref="AX26:AX30">
    <cfRule type="beginsWith" dxfId="9318" priority="10714" operator="beginsWith" text="MUY ALTA">
      <formula>LEFT(AX26,LEN("MUY ALTA"))="MUY ALTA"</formula>
    </cfRule>
    <cfRule type="beginsWith" dxfId="9317" priority="10715" operator="beginsWith" text="ALTA">
      <formula>LEFT(AX26,LEN("ALTA"))="ALTA"</formula>
    </cfRule>
    <cfRule type="beginsWith" dxfId="9316" priority="10716" operator="beginsWith" text="MEDIA">
      <formula>LEFT(AX26,LEN("MEDIA"))="MEDIA"</formula>
    </cfRule>
    <cfRule type="beginsWith" dxfId="9315" priority="10717" operator="beginsWith" text="BAJA">
      <formula>LEFT(AX26,LEN("BAJA"))="BAJA"</formula>
    </cfRule>
    <cfRule type="beginsWith" dxfId="9314" priority="10718" operator="beginsWith" text="MUY BAJA">
      <formula>LEFT(AX26,LEN("MUY BAJA"))="MUY BAJA"</formula>
    </cfRule>
  </conditionalFormatting>
  <conditionalFormatting sqref="AZ26:AZ30">
    <cfRule type="beginsWith" dxfId="9313" priority="10709" operator="beginsWith" text="MUY ALTA">
      <formula>LEFT(AZ26,LEN("MUY ALTA"))="MUY ALTA"</formula>
    </cfRule>
    <cfRule type="beginsWith" dxfId="9312" priority="10710" operator="beginsWith" text="ALTA">
      <formula>LEFT(AZ26,LEN("ALTA"))="ALTA"</formula>
    </cfRule>
    <cfRule type="beginsWith" dxfId="9311" priority="10711" operator="beginsWith" text="MEDIA">
      <formula>LEFT(AZ26,LEN("MEDIA"))="MEDIA"</formula>
    </cfRule>
    <cfRule type="beginsWith" dxfId="9310" priority="10712" operator="beginsWith" text="BAJA">
      <formula>LEFT(AZ26,LEN("BAJA"))="BAJA"</formula>
    </cfRule>
    <cfRule type="beginsWith" dxfId="9309" priority="10713" operator="beginsWith" text="MUY BAJA">
      <formula>LEFT(AZ26,LEN("MUY BAJA"))="MUY BAJA"</formula>
    </cfRule>
  </conditionalFormatting>
  <conditionalFormatting sqref="BB26:BB30">
    <cfRule type="cellIs" dxfId="9308" priority="10706" operator="equal">
      <formula>"Evitar"</formula>
    </cfRule>
    <cfRule type="cellIs" dxfId="9307" priority="10707" operator="equal">
      <formula>"Aceptar"</formula>
    </cfRule>
    <cfRule type="cellIs" dxfId="9306" priority="10708" operator="equal">
      <formula>"Reducir"</formula>
    </cfRule>
  </conditionalFormatting>
  <conditionalFormatting sqref="BB32">
    <cfRule type="cellIs" dxfId="9305" priority="10704" operator="equal">
      <formula>"NO"</formula>
    </cfRule>
    <cfRule type="cellIs" dxfId="9304" priority="10705" operator="equal">
      <formula>"SI"</formula>
    </cfRule>
  </conditionalFormatting>
  <conditionalFormatting sqref="AY32:AY36">
    <cfRule type="expression" dxfId="9303" priority="10678">
      <formula>"&lt;,2"</formula>
    </cfRule>
  </conditionalFormatting>
  <conditionalFormatting sqref="AW32:AW36">
    <cfRule type="expression" dxfId="9302" priority="10677">
      <formula>"&lt;,2"</formula>
    </cfRule>
  </conditionalFormatting>
  <conditionalFormatting sqref="AX32:AX36">
    <cfRule type="beginsWith" dxfId="9301" priority="10672" operator="beginsWith" text="MUY ALTA">
      <formula>LEFT(AX32,LEN("MUY ALTA"))="MUY ALTA"</formula>
    </cfRule>
    <cfRule type="beginsWith" dxfId="9300" priority="10673" operator="beginsWith" text="ALTA">
      <formula>LEFT(AX32,LEN("ALTA"))="ALTA"</formula>
    </cfRule>
    <cfRule type="beginsWith" dxfId="9299" priority="10674" operator="beginsWith" text="MEDIA">
      <formula>LEFT(AX32,LEN("MEDIA"))="MEDIA"</formula>
    </cfRule>
    <cfRule type="beginsWith" dxfId="9298" priority="10675" operator="beginsWith" text="BAJA">
      <formula>LEFT(AX32,LEN("BAJA"))="BAJA"</formula>
    </cfRule>
    <cfRule type="beginsWith" dxfId="9297" priority="10676" operator="beginsWith" text="MUY BAJA">
      <formula>LEFT(AX32,LEN("MUY BAJA"))="MUY BAJA"</formula>
    </cfRule>
  </conditionalFormatting>
  <conditionalFormatting sqref="AZ32:AZ36">
    <cfRule type="beginsWith" dxfId="9296" priority="10667" operator="beginsWith" text="MUY ALTA">
      <formula>LEFT(AZ32,LEN("MUY ALTA"))="MUY ALTA"</formula>
    </cfRule>
    <cfRule type="beginsWith" dxfId="9295" priority="10668" operator="beginsWith" text="ALTA">
      <formula>LEFT(AZ32,LEN("ALTA"))="ALTA"</formula>
    </cfRule>
    <cfRule type="beginsWith" dxfId="9294" priority="10669" operator="beginsWith" text="MEDIA">
      <formula>LEFT(AZ32,LEN("MEDIA"))="MEDIA"</formula>
    </cfRule>
    <cfRule type="beginsWith" dxfId="9293" priority="10670" operator="beginsWith" text="BAJA">
      <formula>LEFT(AZ32,LEN("BAJA"))="BAJA"</formula>
    </cfRule>
    <cfRule type="beginsWith" dxfId="9292" priority="10671" operator="beginsWith" text="MUY BAJA">
      <formula>LEFT(AZ32,LEN("MUY BAJA"))="MUY BAJA"</formula>
    </cfRule>
  </conditionalFormatting>
  <conditionalFormatting sqref="BB32:BB36">
    <cfRule type="cellIs" dxfId="9291" priority="10664" operator="equal">
      <formula>"Evitar"</formula>
    </cfRule>
    <cfRule type="cellIs" dxfId="9290" priority="10665" operator="equal">
      <formula>"Aceptar"</formula>
    </cfRule>
    <cfRule type="cellIs" dxfId="9289" priority="10666" operator="equal">
      <formula>"Reducir"</formula>
    </cfRule>
  </conditionalFormatting>
  <conditionalFormatting sqref="BB38">
    <cfRule type="cellIs" dxfId="9288" priority="10662" operator="equal">
      <formula>"NO"</formula>
    </cfRule>
    <cfRule type="cellIs" dxfId="9287" priority="10663" operator="equal">
      <formula>"SI"</formula>
    </cfRule>
  </conditionalFormatting>
  <conditionalFormatting sqref="AY38:AY42 AY44:AY48 AY50:AY54 AY56:AY60">
    <cfRule type="expression" dxfId="9286" priority="10636">
      <formula>"&lt;,2"</formula>
    </cfRule>
  </conditionalFormatting>
  <conditionalFormatting sqref="AW38:AW42 AW44:AW48 AW50:AW54 AW56:AW60">
    <cfRule type="expression" dxfId="9285" priority="10635">
      <formula>"&lt;,2"</formula>
    </cfRule>
  </conditionalFormatting>
  <conditionalFormatting sqref="AX38:AX42 AX44:AX48 AX50:AX54 AX56:AX60">
    <cfRule type="beginsWith" dxfId="9284" priority="10630" operator="beginsWith" text="MUY ALTA">
      <formula>LEFT(AX38,LEN("MUY ALTA"))="MUY ALTA"</formula>
    </cfRule>
    <cfRule type="beginsWith" dxfId="9283" priority="10631" operator="beginsWith" text="ALTA">
      <formula>LEFT(AX38,LEN("ALTA"))="ALTA"</formula>
    </cfRule>
    <cfRule type="beginsWith" dxfId="9282" priority="10632" operator="beginsWith" text="MEDIA">
      <formula>LEFT(AX38,LEN("MEDIA"))="MEDIA"</formula>
    </cfRule>
    <cfRule type="beginsWith" dxfId="9281" priority="10633" operator="beginsWith" text="BAJA">
      <formula>LEFT(AX38,LEN("BAJA"))="BAJA"</formula>
    </cfRule>
    <cfRule type="beginsWith" dxfId="9280" priority="10634" operator="beginsWith" text="MUY BAJA">
      <formula>LEFT(AX38,LEN("MUY BAJA"))="MUY BAJA"</formula>
    </cfRule>
  </conditionalFormatting>
  <conditionalFormatting sqref="AZ38:AZ42 AZ44:AZ48 AZ50:AZ54 AZ56:AZ60">
    <cfRule type="beginsWith" dxfId="9279" priority="10625" operator="beginsWith" text="MUY ALTA">
      <formula>LEFT(AZ38,LEN("MUY ALTA"))="MUY ALTA"</formula>
    </cfRule>
    <cfRule type="beginsWith" dxfId="9278" priority="10626" operator="beginsWith" text="ALTA">
      <formula>LEFT(AZ38,LEN("ALTA"))="ALTA"</formula>
    </cfRule>
    <cfRule type="beginsWith" dxfId="9277" priority="10627" operator="beginsWith" text="MEDIA">
      <formula>LEFT(AZ38,LEN("MEDIA"))="MEDIA"</formula>
    </cfRule>
    <cfRule type="beginsWith" dxfId="9276" priority="10628" operator="beginsWith" text="BAJA">
      <formula>LEFT(AZ38,LEN("BAJA"))="BAJA"</formula>
    </cfRule>
    <cfRule type="beginsWith" dxfId="9275" priority="10629" operator="beginsWith" text="MUY BAJA">
      <formula>LEFT(AZ38,LEN("MUY BAJA"))="MUY BAJA"</formula>
    </cfRule>
  </conditionalFormatting>
  <conditionalFormatting sqref="BB38:BB42 BB44:BB48 BB50:BB54 BB56:BB60">
    <cfRule type="cellIs" dxfId="9274" priority="10622" operator="equal">
      <formula>"Evitar"</formula>
    </cfRule>
    <cfRule type="cellIs" dxfId="9273" priority="10623" operator="equal">
      <formula>"Aceptar"</formula>
    </cfRule>
    <cfRule type="cellIs" dxfId="9272" priority="10624" operator="equal">
      <formula>"Reducir"</formula>
    </cfRule>
  </conditionalFormatting>
  <conditionalFormatting sqref="BB62">
    <cfRule type="cellIs" dxfId="9271" priority="10620" operator="equal">
      <formula>"NO"</formula>
    </cfRule>
    <cfRule type="cellIs" dxfId="9270" priority="10621" operator="equal">
      <formula>"SI"</formula>
    </cfRule>
  </conditionalFormatting>
  <conditionalFormatting sqref="AY62:AY66">
    <cfRule type="expression" dxfId="9269" priority="10594">
      <formula>"&lt;,2"</formula>
    </cfRule>
  </conditionalFormatting>
  <conditionalFormatting sqref="AW62:AW66">
    <cfRule type="expression" dxfId="9268" priority="10593">
      <formula>"&lt;,2"</formula>
    </cfRule>
  </conditionalFormatting>
  <conditionalFormatting sqref="AX62:AX66">
    <cfRule type="beginsWith" dxfId="9267" priority="10588" operator="beginsWith" text="MUY ALTA">
      <formula>LEFT(AX62,LEN("MUY ALTA"))="MUY ALTA"</formula>
    </cfRule>
    <cfRule type="beginsWith" dxfId="9266" priority="10589" operator="beginsWith" text="ALTA">
      <formula>LEFT(AX62,LEN("ALTA"))="ALTA"</formula>
    </cfRule>
    <cfRule type="beginsWith" dxfId="9265" priority="10590" operator="beginsWith" text="MEDIA">
      <formula>LEFT(AX62,LEN("MEDIA"))="MEDIA"</formula>
    </cfRule>
    <cfRule type="beginsWith" dxfId="9264" priority="10591" operator="beginsWith" text="BAJA">
      <formula>LEFT(AX62,LEN("BAJA"))="BAJA"</formula>
    </cfRule>
    <cfRule type="beginsWith" dxfId="9263" priority="10592" operator="beginsWith" text="MUY BAJA">
      <formula>LEFT(AX62,LEN("MUY BAJA"))="MUY BAJA"</formula>
    </cfRule>
  </conditionalFormatting>
  <conditionalFormatting sqref="AZ62:AZ66">
    <cfRule type="beginsWith" dxfId="9262" priority="10583" operator="beginsWith" text="MUY ALTA">
      <formula>LEFT(AZ62,LEN("MUY ALTA"))="MUY ALTA"</formula>
    </cfRule>
    <cfRule type="beginsWith" dxfId="9261" priority="10584" operator="beginsWith" text="ALTA">
      <formula>LEFT(AZ62,LEN("ALTA"))="ALTA"</formula>
    </cfRule>
    <cfRule type="beginsWith" dxfId="9260" priority="10585" operator="beginsWith" text="MEDIA">
      <formula>LEFT(AZ62,LEN("MEDIA"))="MEDIA"</formula>
    </cfRule>
    <cfRule type="beginsWith" dxfId="9259" priority="10586" operator="beginsWith" text="BAJA">
      <formula>LEFT(AZ62,LEN("BAJA"))="BAJA"</formula>
    </cfRule>
    <cfRule type="beginsWith" dxfId="9258" priority="10587" operator="beginsWith" text="MUY BAJA">
      <formula>LEFT(AZ62,LEN("MUY BAJA"))="MUY BAJA"</formula>
    </cfRule>
  </conditionalFormatting>
  <conditionalFormatting sqref="BB62:BB66">
    <cfRule type="cellIs" dxfId="9257" priority="10580" operator="equal">
      <formula>"Evitar"</formula>
    </cfRule>
    <cfRule type="cellIs" dxfId="9256" priority="10581" operator="equal">
      <formula>"Aceptar"</formula>
    </cfRule>
    <cfRule type="cellIs" dxfId="9255" priority="10582" operator="equal">
      <formula>"Reducir"</formula>
    </cfRule>
  </conditionalFormatting>
  <conditionalFormatting sqref="BB68">
    <cfRule type="cellIs" dxfId="9254" priority="10578" operator="equal">
      <formula>"NO"</formula>
    </cfRule>
    <cfRule type="cellIs" dxfId="9253" priority="10579" operator="equal">
      <formula>"SI"</formula>
    </cfRule>
  </conditionalFormatting>
  <conditionalFormatting sqref="AY68:AY72">
    <cfRule type="expression" dxfId="9252" priority="10552">
      <formula>"&lt;,2"</formula>
    </cfRule>
  </conditionalFormatting>
  <conditionalFormatting sqref="AW68:AW72">
    <cfRule type="expression" dxfId="9251" priority="10551">
      <formula>"&lt;,2"</formula>
    </cfRule>
  </conditionalFormatting>
  <conditionalFormatting sqref="AX68:AX72">
    <cfRule type="beginsWith" dxfId="9250" priority="10546" operator="beginsWith" text="MUY ALTA">
      <formula>LEFT(AX68,LEN("MUY ALTA"))="MUY ALTA"</formula>
    </cfRule>
    <cfRule type="beginsWith" dxfId="9249" priority="10547" operator="beginsWith" text="ALTA">
      <formula>LEFT(AX68,LEN("ALTA"))="ALTA"</formula>
    </cfRule>
    <cfRule type="beginsWith" dxfId="9248" priority="10548" operator="beginsWith" text="MEDIA">
      <formula>LEFT(AX68,LEN("MEDIA"))="MEDIA"</formula>
    </cfRule>
    <cfRule type="beginsWith" dxfId="9247" priority="10549" operator="beginsWith" text="BAJA">
      <formula>LEFT(AX68,LEN("BAJA"))="BAJA"</formula>
    </cfRule>
    <cfRule type="beginsWith" dxfId="9246" priority="10550" operator="beginsWith" text="MUY BAJA">
      <formula>LEFT(AX68,LEN("MUY BAJA"))="MUY BAJA"</formula>
    </cfRule>
  </conditionalFormatting>
  <conditionalFormatting sqref="AZ68:AZ72">
    <cfRule type="beginsWith" dxfId="9245" priority="10541" operator="beginsWith" text="MUY ALTA">
      <formula>LEFT(AZ68,LEN("MUY ALTA"))="MUY ALTA"</formula>
    </cfRule>
    <cfRule type="beginsWith" dxfId="9244" priority="10542" operator="beginsWith" text="ALTA">
      <formula>LEFT(AZ68,LEN("ALTA"))="ALTA"</formula>
    </cfRule>
    <cfRule type="beginsWith" dxfId="9243" priority="10543" operator="beginsWith" text="MEDIA">
      <formula>LEFT(AZ68,LEN("MEDIA"))="MEDIA"</formula>
    </cfRule>
    <cfRule type="beginsWith" dxfId="9242" priority="10544" operator="beginsWith" text="BAJA">
      <formula>LEFT(AZ68,LEN("BAJA"))="BAJA"</formula>
    </cfRule>
    <cfRule type="beginsWith" dxfId="9241" priority="10545" operator="beginsWith" text="MUY BAJA">
      <formula>LEFT(AZ68,LEN("MUY BAJA"))="MUY BAJA"</formula>
    </cfRule>
  </conditionalFormatting>
  <conditionalFormatting sqref="BB68:BB72">
    <cfRule type="cellIs" dxfId="9240" priority="10538" operator="equal">
      <formula>"Evitar"</formula>
    </cfRule>
    <cfRule type="cellIs" dxfId="9239" priority="10539" operator="equal">
      <formula>"Aceptar"</formula>
    </cfRule>
    <cfRule type="cellIs" dxfId="9238" priority="10540" operator="equal">
      <formula>"Reducir"</formula>
    </cfRule>
  </conditionalFormatting>
  <conditionalFormatting sqref="BA32">
    <cfRule type="expression" dxfId="9237" priority="10387">
      <formula>$BD32=25</formula>
    </cfRule>
    <cfRule type="expression" dxfId="9236" priority="10388">
      <formula>$BD32=24</formula>
    </cfRule>
    <cfRule type="expression" dxfId="9235" priority="10389">
      <formula>$BD32=23</formula>
    </cfRule>
    <cfRule type="expression" dxfId="9234" priority="10390">
      <formula>$BD32=22</formula>
    </cfRule>
    <cfRule type="expression" dxfId="9233" priority="10391">
      <formula>$BD32=21</formula>
    </cfRule>
    <cfRule type="expression" dxfId="9232" priority="10392">
      <formula>$BD32=20</formula>
    </cfRule>
    <cfRule type="expression" dxfId="9231" priority="10393">
      <formula>$BD32=19</formula>
    </cfRule>
    <cfRule type="expression" dxfId="9230" priority="10394">
      <formula>$BD32=18</formula>
    </cfRule>
    <cfRule type="expression" dxfId="9229" priority="10395">
      <formula>$BD32=17</formula>
    </cfRule>
    <cfRule type="expression" dxfId="9228" priority="10396">
      <formula>$BD32=16</formula>
    </cfRule>
    <cfRule type="expression" dxfId="9227" priority="10397">
      <formula>$BD32=15</formula>
    </cfRule>
    <cfRule type="expression" dxfId="9226" priority="10398">
      <formula>$BD32=14</formula>
    </cfRule>
    <cfRule type="expression" dxfId="9225" priority="10399">
      <formula>$BD32=13</formula>
    </cfRule>
    <cfRule type="expression" dxfId="9224" priority="10400">
      <formula>$BD32=12</formula>
    </cfRule>
    <cfRule type="expression" dxfId="9223" priority="10401">
      <formula>$BD32=11</formula>
    </cfRule>
    <cfRule type="expression" dxfId="9222" priority="10402">
      <formula>$BD32=10</formula>
    </cfRule>
    <cfRule type="expression" dxfId="9221" priority="10403">
      <formula>$BD32=9</formula>
    </cfRule>
    <cfRule type="expression" dxfId="9220" priority="10404">
      <formula>$BD32=8</formula>
    </cfRule>
    <cfRule type="expression" dxfId="9219" priority="10405">
      <formula>$BD32=7</formula>
    </cfRule>
    <cfRule type="expression" dxfId="9218" priority="10406">
      <formula>$BD32=6</formula>
    </cfRule>
    <cfRule type="expression" dxfId="9217" priority="10407">
      <formula>$BD32=5</formula>
    </cfRule>
    <cfRule type="expression" dxfId="9216" priority="10408">
      <formula>$BD32=4</formula>
    </cfRule>
    <cfRule type="expression" dxfId="9215" priority="10409">
      <formula>$BD32=3</formula>
    </cfRule>
    <cfRule type="expression" dxfId="9214" priority="10410">
      <formula>$BD32=2</formula>
    </cfRule>
    <cfRule type="expression" dxfId="9213" priority="10411">
      <formula>$BD32=1</formula>
    </cfRule>
  </conditionalFormatting>
  <conditionalFormatting sqref="BA38">
    <cfRule type="expression" dxfId="9212" priority="10362">
      <formula>$BD38=25</formula>
    </cfRule>
    <cfRule type="expression" dxfId="9211" priority="10363">
      <formula>$BD38=24</formula>
    </cfRule>
    <cfRule type="expression" dxfId="9210" priority="10364">
      <formula>$BD38=23</formula>
    </cfRule>
    <cfRule type="expression" dxfId="9209" priority="10365">
      <formula>$BD38=22</formula>
    </cfRule>
    <cfRule type="expression" dxfId="9208" priority="10366">
      <formula>$BD38=21</formula>
    </cfRule>
    <cfRule type="expression" dxfId="9207" priority="10367">
      <formula>$BD38=20</formula>
    </cfRule>
    <cfRule type="expression" dxfId="9206" priority="10368">
      <formula>$BD38=19</formula>
    </cfRule>
    <cfRule type="expression" dxfId="9205" priority="10369">
      <formula>$BD38=18</formula>
    </cfRule>
    <cfRule type="expression" dxfId="9204" priority="10370">
      <formula>$BD38=17</formula>
    </cfRule>
    <cfRule type="expression" dxfId="9203" priority="10371">
      <formula>$BD38=16</formula>
    </cfRule>
    <cfRule type="expression" dxfId="9202" priority="10372">
      <formula>$BD38=15</formula>
    </cfRule>
    <cfRule type="expression" dxfId="9201" priority="10373">
      <formula>$BD38=14</formula>
    </cfRule>
    <cfRule type="expression" dxfId="9200" priority="10374">
      <formula>$BD38=13</formula>
    </cfRule>
    <cfRule type="expression" dxfId="9199" priority="10375">
      <formula>$BD38=12</formula>
    </cfRule>
    <cfRule type="expression" dxfId="9198" priority="10376">
      <formula>$BD38=11</formula>
    </cfRule>
    <cfRule type="expression" dxfId="9197" priority="10377">
      <formula>$BD38=10</formula>
    </cfRule>
    <cfRule type="expression" dxfId="9196" priority="10378">
      <formula>$BD38=9</formula>
    </cfRule>
    <cfRule type="expression" dxfId="9195" priority="10379">
      <formula>$BD38=8</formula>
    </cfRule>
    <cfRule type="expression" dxfId="9194" priority="10380">
      <formula>$BD38=7</formula>
    </cfRule>
    <cfRule type="expression" dxfId="9193" priority="10381">
      <formula>$BD38=6</formula>
    </cfRule>
    <cfRule type="expression" dxfId="9192" priority="10382">
      <formula>$BD38=5</formula>
    </cfRule>
    <cfRule type="expression" dxfId="9191" priority="10383">
      <formula>$BD38=4</formula>
    </cfRule>
    <cfRule type="expression" dxfId="9190" priority="10384">
      <formula>$BD38=3</formula>
    </cfRule>
    <cfRule type="expression" dxfId="9189" priority="10385">
      <formula>$BD38=2</formula>
    </cfRule>
    <cfRule type="expression" dxfId="9188" priority="10386">
      <formula>$BD38=1</formula>
    </cfRule>
  </conditionalFormatting>
  <conditionalFormatting sqref="BA62">
    <cfRule type="expression" dxfId="9187" priority="10337">
      <formula>$BD62=25</formula>
    </cfRule>
    <cfRule type="expression" dxfId="9186" priority="10338">
      <formula>$BD62=24</formula>
    </cfRule>
    <cfRule type="expression" dxfId="9185" priority="10339">
      <formula>$BD62=23</formula>
    </cfRule>
    <cfRule type="expression" dxfId="9184" priority="10340">
      <formula>$BD62=22</formula>
    </cfRule>
    <cfRule type="expression" dxfId="9183" priority="10341">
      <formula>$BD62=21</formula>
    </cfRule>
    <cfRule type="expression" dxfId="9182" priority="10342">
      <formula>$BD62=20</formula>
    </cfRule>
    <cfRule type="expression" dxfId="9181" priority="10343">
      <formula>$BD62=19</formula>
    </cfRule>
    <cfRule type="expression" dxfId="9180" priority="10344">
      <formula>$BD62=18</formula>
    </cfRule>
    <cfRule type="expression" dxfId="9179" priority="10345">
      <formula>$BD62=17</formula>
    </cfRule>
    <cfRule type="expression" dxfId="9178" priority="10346">
      <formula>$BD62=16</formula>
    </cfRule>
    <cfRule type="expression" dxfId="9177" priority="10347">
      <formula>$BD62=15</formula>
    </cfRule>
    <cfRule type="expression" dxfId="9176" priority="10348">
      <formula>$BD62=14</formula>
    </cfRule>
    <cfRule type="expression" dxfId="9175" priority="10349">
      <formula>$BD62=13</formula>
    </cfRule>
    <cfRule type="expression" dxfId="9174" priority="10350">
      <formula>$BD62=12</formula>
    </cfRule>
    <cfRule type="expression" dxfId="9173" priority="10351">
      <formula>$BD62=11</formula>
    </cfRule>
    <cfRule type="expression" dxfId="9172" priority="10352">
      <formula>$BD62=10</formula>
    </cfRule>
    <cfRule type="expression" dxfId="9171" priority="10353">
      <formula>$BD62=9</formula>
    </cfRule>
    <cfRule type="expression" dxfId="9170" priority="10354">
      <formula>$BD62=8</formula>
    </cfRule>
    <cfRule type="expression" dxfId="9169" priority="10355">
      <formula>$BD62=7</formula>
    </cfRule>
    <cfRule type="expression" dxfId="9168" priority="10356">
      <formula>$BD62=6</formula>
    </cfRule>
    <cfRule type="expression" dxfId="9167" priority="10357">
      <formula>$BD62=5</formula>
    </cfRule>
    <cfRule type="expression" dxfId="9166" priority="10358">
      <formula>$BD62=4</formula>
    </cfRule>
    <cfRule type="expression" dxfId="9165" priority="10359">
      <formula>$BD62=3</formula>
    </cfRule>
    <cfRule type="expression" dxfId="9164" priority="10360">
      <formula>$BD62=2</formula>
    </cfRule>
    <cfRule type="expression" dxfId="9163" priority="10361">
      <formula>$BD62=1</formula>
    </cfRule>
  </conditionalFormatting>
  <conditionalFormatting sqref="BA68">
    <cfRule type="expression" dxfId="9162" priority="10312">
      <formula>$BD68=25</formula>
    </cfRule>
    <cfRule type="expression" dxfId="9161" priority="10313">
      <formula>$BD68=24</formula>
    </cfRule>
    <cfRule type="expression" dxfId="9160" priority="10314">
      <formula>$BD68=23</formula>
    </cfRule>
    <cfRule type="expression" dxfId="9159" priority="10315">
      <formula>$BD68=22</formula>
    </cfRule>
    <cfRule type="expression" dxfId="9158" priority="10316">
      <formula>$BD68=21</formula>
    </cfRule>
    <cfRule type="expression" dxfId="9157" priority="10317">
      <formula>$BD68=20</formula>
    </cfRule>
    <cfRule type="expression" dxfId="9156" priority="10318">
      <formula>$BD68=19</formula>
    </cfRule>
    <cfRule type="expression" dxfId="9155" priority="10319">
      <formula>$BD68=18</formula>
    </cfRule>
    <cfRule type="expression" dxfId="9154" priority="10320">
      <formula>$BD68=17</formula>
    </cfRule>
    <cfRule type="expression" dxfId="9153" priority="10321">
      <formula>$BD68=16</formula>
    </cfRule>
    <cfRule type="expression" dxfId="9152" priority="10322">
      <formula>$BD68=15</formula>
    </cfRule>
    <cfRule type="expression" dxfId="9151" priority="10323">
      <formula>$BD68=14</formula>
    </cfRule>
    <cfRule type="expression" dxfId="9150" priority="10324">
      <formula>$BD68=13</formula>
    </cfRule>
    <cfRule type="expression" dxfId="9149" priority="10325">
      <formula>$BD68=12</formula>
    </cfRule>
    <cfRule type="expression" dxfId="9148" priority="10326">
      <formula>$BD68=11</formula>
    </cfRule>
    <cfRule type="expression" dxfId="9147" priority="10327">
      <formula>$BD68=10</formula>
    </cfRule>
    <cfRule type="expression" dxfId="9146" priority="10328">
      <formula>$BD68=9</formula>
    </cfRule>
    <cfRule type="expression" dxfId="9145" priority="10329">
      <formula>$BD68=8</formula>
    </cfRule>
    <cfRule type="expression" dxfId="9144" priority="10330">
      <formula>$BD68=7</formula>
    </cfRule>
    <cfRule type="expression" dxfId="9143" priority="10331">
      <formula>$BD68=6</formula>
    </cfRule>
    <cfRule type="expression" dxfId="9142" priority="10332">
      <formula>$BD68=5</formula>
    </cfRule>
    <cfRule type="expression" dxfId="9141" priority="10333">
      <formula>$BD68=4</formula>
    </cfRule>
    <cfRule type="expression" dxfId="9140" priority="10334">
      <formula>$BD68=3</formula>
    </cfRule>
    <cfRule type="expression" dxfId="9139" priority="10335">
      <formula>$BD68=2</formula>
    </cfRule>
    <cfRule type="expression" dxfId="9138" priority="10336">
      <formula>$BD68=1</formula>
    </cfRule>
  </conditionalFormatting>
  <conditionalFormatting sqref="Q38:Q42 Q44:Q48 Q50:Q54 Q56:Q60">
    <cfRule type="expression" dxfId="9137" priority="10192">
      <formula>"&lt;,2"</formula>
    </cfRule>
  </conditionalFormatting>
  <conditionalFormatting sqref="S38">
    <cfRule type="expression" dxfId="9136" priority="10193">
      <formula>$T38=25</formula>
    </cfRule>
  </conditionalFormatting>
  <conditionalFormatting sqref="S38">
    <cfRule type="expression" dxfId="9135" priority="10194">
      <formula>$T38=24</formula>
    </cfRule>
  </conditionalFormatting>
  <conditionalFormatting sqref="S38">
    <cfRule type="expression" dxfId="9134" priority="10195">
      <formula>$T38=23</formula>
    </cfRule>
  </conditionalFormatting>
  <conditionalFormatting sqref="S38">
    <cfRule type="expression" dxfId="9133" priority="10196">
      <formula>$T38=22</formula>
    </cfRule>
  </conditionalFormatting>
  <conditionalFormatting sqref="S38">
    <cfRule type="expression" dxfId="9132" priority="10197">
      <formula>$T38=21</formula>
    </cfRule>
  </conditionalFormatting>
  <conditionalFormatting sqref="S38">
    <cfRule type="expression" dxfId="9131" priority="10198">
      <formula>$T38=20</formula>
    </cfRule>
  </conditionalFormatting>
  <conditionalFormatting sqref="S38">
    <cfRule type="expression" dxfId="9130" priority="10199">
      <formula>$T38=19</formula>
    </cfRule>
  </conditionalFormatting>
  <conditionalFormatting sqref="S38">
    <cfRule type="expression" dxfId="9129" priority="10200">
      <formula>$T38=18</formula>
    </cfRule>
  </conditionalFormatting>
  <conditionalFormatting sqref="S38">
    <cfRule type="expression" dxfId="9128" priority="10201">
      <formula>$T38=17</formula>
    </cfRule>
  </conditionalFormatting>
  <conditionalFormatting sqref="S38">
    <cfRule type="expression" dxfId="9127" priority="10202">
      <formula>$T38=16</formula>
    </cfRule>
  </conditionalFormatting>
  <conditionalFormatting sqref="S38">
    <cfRule type="expression" dxfId="9126" priority="10203">
      <formula>$T38=15</formula>
    </cfRule>
  </conditionalFormatting>
  <conditionalFormatting sqref="S38">
    <cfRule type="expression" dxfId="9125" priority="10204">
      <formula>$T38=14</formula>
    </cfRule>
  </conditionalFormatting>
  <conditionalFormatting sqref="S38">
    <cfRule type="expression" dxfId="9124" priority="10205">
      <formula>$T38=13</formula>
    </cfRule>
  </conditionalFormatting>
  <conditionalFormatting sqref="S38">
    <cfRule type="expression" dxfId="9123" priority="10206">
      <formula>$T38=12</formula>
    </cfRule>
  </conditionalFormatting>
  <conditionalFormatting sqref="S38">
    <cfRule type="expression" dxfId="9122" priority="10207">
      <formula>$T38=11</formula>
    </cfRule>
  </conditionalFormatting>
  <conditionalFormatting sqref="S38">
    <cfRule type="expression" dxfId="9121" priority="10208">
      <formula>$T38=10</formula>
    </cfRule>
  </conditionalFormatting>
  <conditionalFormatting sqref="S38">
    <cfRule type="expression" dxfId="9120" priority="10209">
      <formula>$T38=9</formula>
    </cfRule>
  </conditionalFormatting>
  <conditionalFormatting sqref="S38">
    <cfRule type="expression" dxfId="9119" priority="10210">
      <formula>$T38=8</formula>
    </cfRule>
  </conditionalFormatting>
  <conditionalFormatting sqref="S38">
    <cfRule type="expression" dxfId="9118" priority="10211">
      <formula>$T38=7</formula>
    </cfRule>
  </conditionalFormatting>
  <conditionalFormatting sqref="S38">
    <cfRule type="expression" dxfId="9117" priority="10212">
      <formula>$T38=6</formula>
    </cfRule>
  </conditionalFormatting>
  <conditionalFormatting sqref="S38">
    <cfRule type="expression" dxfId="9116" priority="10213">
      <formula>$T38=5</formula>
    </cfRule>
  </conditionalFormatting>
  <conditionalFormatting sqref="S38">
    <cfRule type="expression" dxfId="9115" priority="10214">
      <formula>$T38=4</formula>
    </cfRule>
  </conditionalFormatting>
  <conditionalFormatting sqref="S38">
    <cfRule type="expression" dxfId="9114" priority="10215">
      <formula>$T38=3</formula>
    </cfRule>
  </conditionalFormatting>
  <conditionalFormatting sqref="S38">
    <cfRule type="expression" dxfId="9113" priority="10216">
      <formula>$T38=2</formula>
    </cfRule>
  </conditionalFormatting>
  <conditionalFormatting sqref="S38">
    <cfRule type="expression" dxfId="9112" priority="10217">
      <formula>$T38=1</formula>
    </cfRule>
  </conditionalFormatting>
  <conditionalFormatting sqref="R38:R42 R44:R48 R50:R54 R56:R60">
    <cfRule type="cellIs" dxfId="9111" priority="10218" operator="equal">
      <formula>20</formula>
    </cfRule>
  </conditionalFormatting>
  <conditionalFormatting sqref="R38:R42 R44:R48 R50:R54 R56:R60">
    <cfRule type="cellIs" dxfId="9110" priority="10219" operator="equal">
      <formula>10</formula>
    </cfRule>
  </conditionalFormatting>
  <conditionalFormatting sqref="R38:R42 R44:R48 R50:R54 R56:R60">
    <cfRule type="cellIs" dxfId="9109" priority="10220" operator="equal">
      <formula>5</formula>
    </cfRule>
  </conditionalFormatting>
  <conditionalFormatting sqref="R38:R42 R44:R48 R50:R54 R56:R60">
    <cfRule type="cellIs" dxfId="9108" priority="10221" operator="equal">
      <formula>1</formula>
    </cfRule>
  </conditionalFormatting>
  <conditionalFormatting sqref="R38:R42 R44:R48 R50:R54 R56:R60">
    <cfRule type="cellIs" dxfId="9107" priority="10222" operator="equal">
      <formula>0.8</formula>
    </cfRule>
  </conditionalFormatting>
  <conditionalFormatting sqref="R38:R42 R44:R48 R50:R54 R56:R60">
    <cfRule type="cellIs" dxfId="9106" priority="10223" operator="equal">
      <formula>0.6</formula>
    </cfRule>
  </conditionalFormatting>
  <conditionalFormatting sqref="R38:R42 R44:R48 R50:R54 R56:R60">
    <cfRule type="cellIs" dxfId="9105" priority="10224" operator="equal">
      <formula>0.4</formula>
    </cfRule>
  </conditionalFormatting>
  <conditionalFormatting sqref="R38:R42 R44:R48 R50:R54 R56:R60">
    <cfRule type="cellIs" dxfId="9104" priority="10225" operator="equal">
      <formula>20%</formula>
    </cfRule>
  </conditionalFormatting>
  <conditionalFormatting sqref="P38:P42 P44:P48 P50:P54 P56:P60">
    <cfRule type="cellIs" dxfId="9103" priority="10226" operator="equal">
      <formula>"MUY ALTA "</formula>
    </cfRule>
  </conditionalFormatting>
  <conditionalFormatting sqref="P38:P42 P44:P48 P50:P54 P56:P60">
    <cfRule type="cellIs" dxfId="9102" priority="10227" operator="equal">
      <formula>"MUY ALTA"</formula>
    </cfRule>
  </conditionalFormatting>
  <conditionalFormatting sqref="P38:P42 P44:P48 P50:P54 P56:P60">
    <cfRule type="cellIs" dxfId="9101" priority="10228" operator="equal">
      <formula>"ALTA"</formula>
    </cfRule>
  </conditionalFormatting>
  <conditionalFormatting sqref="P38:P42 P44:P48 P50:P54 P56:P60">
    <cfRule type="cellIs" dxfId="9100" priority="10229" operator="equal">
      <formula>"MEDIA"</formula>
    </cfRule>
  </conditionalFormatting>
  <conditionalFormatting sqref="P38:P42 P44:P48 P50:P54 P56:P60">
    <cfRule type="cellIs" dxfId="9099" priority="10230" operator="equal">
      <formula>"BAJA"</formula>
    </cfRule>
  </conditionalFormatting>
  <conditionalFormatting sqref="P38:P42 P44:P48 P50:P54 P56:P60">
    <cfRule type="cellIs" dxfId="9098" priority="10231" operator="equal">
      <formula>"MUY BAJA"</formula>
    </cfRule>
  </conditionalFormatting>
  <conditionalFormatting sqref="P38:P42 P44:P48 P50:P54 P56:P60">
    <cfRule type="cellIs" dxfId="9097" priority="10232" operator="equal">
      <formula>0.2</formula>
    </cfRule>
  </conditionalFormatting>
  <conditionalFormatting sqref="O38:O42 O44:O48 O50:O54 O56:O60">
    <cfRule type="beginsWith" dxfId="9096" priority="10233" operator="beginsWith" text="La actividad que conlleva el riesgo se ejecuta como máximos 2 veces por año">
      <formula>LEFT((O38),LEN("La actividad que conlleva el riesgo se ejecuta como máximos 2 veces por año"))=("La actividad que conlleva el riesgo se ejecuta como máximos 2 veces por año")</formula>
    </cfRule>
  </conditionalFormatting>
  <conditionalFormatting sqref="O38:O42 O44:O48 O50:O54 O56:O60">
    <cfRule type="cellIs" dxfId="9095" priority="10234" operator="equal">
      <formula>"La actividad que conlleva el riesgo se ejecuta como máximos 2 veces por año"</formula>
    </cfRule>
  </conditionalFormatting>
  <conditionalFormatting sqref="O38:O42 O44:O48 O50:O54 O56:O60">
    <cfRule type="cellIs" dxfId="9094" priority="10235" operator="equal">
      <formula>"La actividad que conlleva el riesgo se ejecuta como máximos 2 veces por año "</formula>
    </cfRule>
  </conditionalFormatting>
  <conditionalFormatting sqref="O38:O42 O44:O48 O50:O54 O56:O60">
    <cfRule type="containsText" dxfId="9093" priority="10236" operator="containsText" text="La actividad que conlleva el riesgo se ejecuta como máximos 2 veces por año">
      <formula>NOT(ISERROR(SEARCH(("La actividad que conlleva el riesgo se ejecuta como máximos 2 veces por año"),(O38))))</formula>
    </cfRule>
  </conditionalFormatting>
  <conditionalFormatting sqref="V38:W42 V44:W48 V50:W54 V56:W60">
    <cfRule type="cellIs" dxfId="9092" priority="10167" operator="equal">
      <formula>"X"</formula>
    </cfRule>
  </conditionalFormatting>
  <conditionalFormatting sqref="AD38:AE42 AB39:AC42 AB44:AE48 AB50:AE54 AB56:AE60">
    <cfRule type="cellIs" dxfId="9091" priority="10168" operator="equal">
      <formula>25</formula>
    </cfRule>
  </conditionalFormatting>
  <conditionalFormatting sqref="AF38:AG42 AF44:AG48 AF50:AG54 AF56:AG60">
    <cfRule type="cellIs" dxfId="9090" priority="10169" operator="equal">
      <formula>15</formula>
    </cfRule>
  </conditionalFormatting>
  <conditionalFormatting sqref="V38:V42 V44:V48 V50:V54 V56:V60">
    <cfRule type="cellIs" dxfId="9089" priority="10170" operator="equal">
      <formula>"Y"</formula>
    </cfRule>
  </conditionalFormatting>
  <conditionalFormatting sqref="W38:W42 W44:W48 W50:W54 W56:W60">
    <cfRule type="cellIs" dxfId="9088" priority="10171" operator="equal">
      <formula>"X"</formula>
    </cfRule>
  </conditionalFormatting>
  <conditionalFormatting sqref="W39">
    <cfRule type="expression" dxfId="9087" priority="10176">
      <formula>$V$21=Y</formula>
    </cfRule>
  </conditionalFormatting>
  <conditionalFormatting sqref="W39">
    <cfRule type="expression" dxfId="9086" priority="10177">
      <formula>$V$21=x</formula>
    </cfRule>
  </conditionalFormatting>
  <conditionalFormatting sqref="AB38:AC42 AB44:AC48 AB50:AC54 AB56:AC60">
    <cfRule type="expression" dxfId="9085" priority="10178">
      <formula>AB38=10</formula>
    </cfRule>
  </conditionalFormatting>
  <conditionalFormatting sqref="AB38:AC38">
    <cfRule type="cellIs" dxfId="9084" priority="10181" operator="equal">
      <formula>25</formula>
    </cfRule>
  </conditionalFormatting>
  <conditionalFormatting sqref="AB38:AC38">
    <cfRule type="expression" dxfId="9083" priority="10182">
      <formula>AD38=15</formula>
    </cfRule>
  </conditionalFormatting>
  <conditionalFormatting sqref="AB38:AC38">
    <cfRule type="expression" dxfId="9082" priority="10184">
      <formula>AD38=15</formula>
    </cfRule>
  </conditionalFormatting>
  <conditionalFormatting sqref="X38:Y38">
    <cfRule type="expression" dxfId="9081" priority="10185">
      <formula>AB38=10</formula>
    </cfRule>
  </conditionalFormatting>
  <conditionalFormatting sqref="X38:Y42 X44:Y48 X50:Y54 X56:Y60">
    <cfRule type="expression" dxfId="9080" priority="10186">
      <formula>X38=25</formula>
    </cfRule>
  </conditionalFormatting>
  <conditionalFormatting sqref="X38:Y38">
    <cfRule type="expression" dxfId="9079" priority="10187">
      <formula>Z38=15</formula>
    </cfRule>
  </conditionalFormatting>
  <conditionalFormatting sqref="Z38:AA42 Z44:AA48 Z50:AA54 Z56:AA60">
    <cfRule type="expression" dxfId="9078" priority="10188">
      <formula>Z38=15</formula>
    </cfRule>
  </conditionalFormatting>
  <conditionalFormatting sqref="Z38:AA38">
    <cfRule type="expression" dxfId="9077" priority="10190">
      <formula>X38=25</formula>
    </cfRule>
  </conditionalFormatting>
  <conditionalFormatting sqref="AK38:AL42 AO38:AP42 AO44:AP48 AK44:AL48 AK50:AL54 AO50:AP54 AO56:AP60 AK56:AL60">
    <cfRule type="cellIs" dxfId="9076" priority="10163" operator="equal">
      <formula>"NO"</formula>
    </cfRule>
  </conditionalFormatting>
  <conditionalFormatting sqref="AK38:AL42 AK44:AL48 AK50:AL54 AK56:AL60">
    <cfRule type="cellIs" dxfId="9075" priority="10164" operator="equal">
      <formula>"SI"</formula>
    </cfRule>
  </conditionalFormatting>
  <conditionalFormatting sqref="AM38:AN42 AM44:AN48 AM50:AN54 AM56:AN60">
    <cfRule type="cellIs" dxfId="9074" priority="10165" operator="equal">
      <formula>"ALE"</formula>
    </cfRule>
  </conditionalFormatting>
  <conditionalFormatting sqref="AM38:AN42 AM44:AN48 AM50:AN54 AM56:AN60">
    <cfRule type="cellIs" dxfId="9073" priority="10166" operator="equal">
      <formula>"CON"</formula>
    </cfRule>
  </conditionalFormatting>
  <conditionalFormatting sqref="AO38:AP41">
    <cfRule type="cellIs" dxfId="9072" priority="10162" operator="equal">
      <formula>"SI"</formula>
    </cfRule>
  </conditionalFormatting>
  <conditionalFormatting sqref="Q74:Q78">
    <cfRule type="expression" dxfId="9059" priority="10105">
      <formula>"&lt;,2"</formula>
    </cfRule>
  </conditionalFormatting>
  <conditionalFormatting sqref="S74">
    <cfRule type="expression" dxfId="9058" priority="10106">
      <formula>$T74=25</formula>
    </cfRule>
  </conditionalFormatting>
  <conditionalFormatting sqref="S74">
    <cfRule type="expression" dxfId="9057" priority="10107">
      <formula>$T74=24</formula>
    </cfRule>
  </conditionalFormatting>
  <conditionalFormatting sqref="S74">
    <cfRule type="expression" dxfId="9056" priority="10108">
      <formula>$T74=23</formula>
    </cfRule>
  </conditionalFormatting>
  <conditionalFormatting sqref="S74">
    <cfRule type="expression" dxfId="9055" priority="10109">
      <formula>$T74=22</formula>
    </cfRule>
  </conditionalFormatting>
  <conditionalFormatting sqref="S74">
    <cfRule type="expression" dxfId="9054" priority="10110">
      <formula>$T74=21</formula>
    </cfRule>
  </conditionalFormatting>
  <conditionalFormatting sqref="S74">
    <cfRule type="expression" dxfId="9053" priority="10111">
      <formula>$T74=20</formula>
    </cfRule>
  </conditionalFormatting>
  <conditionalFormatting sqref="S74">
    <cfRule type="expression" dxfId="9052" priority="10112">
      <formula>$T74=19</formula>
    </cfRule>
  </conditionalFormatting>
  <conditionalFormatting sqref="S74">
    <cfRule type="expression" dxfId="9051" priority="10113">
      <formula>$T74=18</formula>
    </cfRule>
  </conditionalFormatting>
  <conditionalFormatting sqref="S74">
    <cfRule type="expression" dxfId="9050" priority="10114">
      <formula>$T74=17</formula>
    </cfRule>
  </conditionalFormatting>
  <conditionalFormatting sqref="S74">
    <cfRule type="expression" dxfId="9049" priority="10115">
      <formula>$T74=16</formula>
    </cfRule>
  </conditionalFormatting>
  <conditionalFormatting sqref="S74">
    <cfRule type="expression" dxfId="9048" priority="10116">
      <formula>$T74=15</formula>
    </cfRule>
  </conditionalFormatting>
  <conditionalFormatting sqref="S74">
    <cfRule type="expression" dxfId="9047" priority="10117">
      <formula>$T74=14</formula>
    </cfRule>
  </conditionalFormatting>
  <conditionalFormatting sqref="S74">
    <cfRule type="expression" dxfId="9046" priority="10118">
      <formula>$T74=13</formula>
    </cfRule>
  </conditionalFormatting>
  <conditionalFormatting sqref="S74">
    <cfRule type="expression" dxfId="9045" priority="10119">
      <formula>$T74=12</formula>
    </cfRule>
  </conditionalFormatting>
  <conditionalFormatting sqref="S74">
    <cfRule type="expression" dxfId="9044" priority="10120">
      <formula>$T74=11</formula>
    </cfRule>
  </conditionalFormatting>
  <conditionalFormatting sqref="S74">
    <cfRule type="expression" dxfId="9043" priority="10121">
      <formula>$T74=10</formula>
    </cfRule>
  </conditionalFormatting>
  <conditionalFormatting sqref="S74">
    <cfRule type="expression" dxfId="9042" priority="10122">
      <formula>$T74=9</formula>
    </cfRule>
  </conditionalFormatting>
  <conditionalFormatting sqref="S74">
    <cfRule type="expression" dxfId="9041" priority="10123">
      <formula>$T74=8</formula>
    </cfRule>
  </conditionalFormatting>
  <conditionalFormatting sqref="S74">
    <cfRule type="expression" dxfId="9040" priority="10124">
      <formula>$T74=7</formula>
    </cfRule>
  </conditionalFormatting>
  <conditionalFormatting sqref="S74">
    <cfRule type="expression" dxfId="9039" priority="10125">
      <formula>$T74=6</formula>
    </cfRule>
  </conditionalFormatting>
  <conditionalFormatting sqref="S74">
    <cfRule type="expression" dxfId="9038" priority="10126">
      <formula>$T74=5</formula>
    </cfRule>
  </conditionalFormatting>
  <conditionalFormatting sqref="S74">
    <cfRule type="expression" dxfId="9037" priority="10127">
      <formula>$T74=4</formula>
    </cfRule>
  </conditionalFormatting>
  <conditionalFormatting sqref="S74">
    <cfRule type="expression" dxfId="9036" priority="10128">
      <formula>$T74=3</formula>
    </cfRule>
  </conditionalFormatting>
  <conditionalFormatting sqref="S74">
    <cfRule type="expression" dxfId="9035" priority="10129">
      <formula>$T74=2</formula>
    </cfRule>
  </conditionalFormatting>
  <conditionalFormatting sqref="S74">
    <cfRule type="expression" dxfId="9034" priority="10130">
      <formula>$T74=1</formula>
    </cfRule>
  </conditionalFormatting>
  <conditionalFormatting sqref="R74:R78">
    <cfRule type="cellIs" dxfId="9033" priority="10131" operator="equal">
      <formula>20</formula>
    </cfRule>
  </conditionalFormatting>
  <conditionalFormatting sqref="R74:R78">
    <cfRule type="cellIs" dxfId="9032" priority="10132" operator="equal">
      <formula>10</formula>
    </cfRule>
  </conditionalFormatting>
  <conditionalFormatting sqref="R74:R78">
    <cfRule type="cellIs" dxfId="9031" priority="10133" operator="equal">
      <formula>5</formula>
    </cfRule>
  </conditionalFormatting>
  <conditionalFormatting sqref="R74:R78">
    <cfRule type="cellIs" dxfId="9030" priority="10134" operator="equal">
      <formula>1</formula>
    </cfRule>
  </conditionalFormatting>
  <conditionalFormatting sqref="R74:R78">
    <cfRule type="cellIs" dxfId="9029" priority="10135" operator="equal">
      <formula>0.8</formula>
    </cfRule>
  </conditionalFormatting>
  <conditionalFormatting sqref="R74:R78">
    <cfRule type="cellIs" dxfId="9028" priority="10136" operator="equal">
      <formula>0.6</formula>
    </cfRule>
  </conditionalFormatting>
  <conditionalFormatting sqref="R74:R78">
    <cfRule type="cellIs" dxfId="9027" priority="10137" operator="equal">
      <formula>0.4</formula>
    </cfRule>
  </conditionalFormatting>
  <conditionalFormatting sqref="R74:R78">
    <cfRule type="cellIs" dxfId="9026" priority="10138" operator="equal">
      <formula>20%</formula>
    </cfRule>
  </conditionalFormatting>
  <conditionalFormatting sqref="P74:P78">
    <cfRule type="cellIs" dxfId="9025" priority="10139" operator="equal">
      <formula>"MUY ALTA "</formula>
    </cfRule>
  </conditionalFormatting>
  <conditionalFormatting sqref="P74:P78">
    <cfRule type="cellIs" dxfId="9024" priority="10140" operator="equal">
      <formula>"MUY ALTA"</formula>
    </cfRule>
  </conditionalFormatting>
  <conditionalFormatting sqref="P74:P78">
    <cfRule type="cellIs" dxfId="9023" priority="10141" operator="equal">
      <formula>"ALTA"</formula>
    </cfRule>
  </conditionalFormatting>
  <conditionalFormatting sqref="P74:P78">
    <cfRule type="cellIs" dxfId="9022" priority="10142" operator="equal">
      <formula>"MEDIA"</formula>
    </cfRule>
  </conditionalFormatting>
  <conditionalFormatting sqref="P74:P78">
    <cfRule type="cellIs" dxfId="9021" priority="10143" operator="equal">
      <formula>"BAJA"</formula>
    </cfRule>
  </conditionalFormatting>
  <conditionalFormatting sqref="P74:P78">
    <cfRule type="cellIs" dxfId="9020" priority="10144" operator="equal">
      <formula>"MUY BAJA"</formula>
    </cfRule>
  </conditionalFormatting>
  <conditionalFormatting sqref="P74:P78">
    <cfRule type="cellIs" dxfId="9019" priority="10145" operator="equal">
      <formula>0.2</formula>
    </cfRule>
  </conditionalFormatting>
  <conditionalFormatting sqref="O74:O78">
    <cfRule type="beginsWith" dxfId="9018" priority="10146" operator="beginsWith" text="La actividad que conlleva el riesgo se ejecuta como máximos 2 veces por año">
      <formula>LEFT((O74),LEN("La actividad que conlleva el riesgo se ejecuta como máximos 2 veces por año"))=("La actividad que conlleva el riesgo se ejecuta como máximos 2 veces por año")</formula>
    </cfRule>
  </conditionalFormatting>
  <conditionalFormatting sqref="O74:O78">
    <cfRule type="cellIs" dxfId="9017" priority="10147" operator="equal">
      <formula>"La actividad que conlleva el riesgo se ejecuta como máximos 2 veces por año"</formula>
    </cfRule>
  </conditionalFormatting>
  <conditionalFormatting sqref="O74:O78">
    <cfRule type="cellIs" dxfId="9016" priority="10148" operator="equal">
      <formula>"La actividad que conlleva el riesgo se ejecuta como máximos 2 veces por año "</formula>
    </cfRule>
  </conditionalFormatting>
  <conditionalFormatting sqref="O74:O78">
    <cfRule type="containsText" dxfId="9015" priority="10149" operator="containsText" text="La actividad que conlleva el riesgo se ejecuta como máximos 2 veces por año">
      <formula>NOT(ISERROR(SEARCH(("La actividad que conlleva el riesgo se ejecuta como máximos 2 veces por año"),(O74))))</formula>
    </cfRule>
  </conditionalFormatting>
  <conditionalFormatting sqref="V74:W78">
    <cfRule type="cellIs" dxfId="9014" priority="10080" operator="equal">
      <formula>"X"</formula>
    </cfRule>
  </conditionalFormatting>
  <conditionalFormatting sqref="AD74:AE78 AB75:AC78">
    <cfRule type="cellIs" dxfId="9013" priority="10081" operator="equal">
      <formula>25</formula>
    </cfRule>
  </conditionalFormatting>
  <conditionalFormatting sqref="AF74:AG78">
    <cfRule type="cellIs" dxfId="9012" priority="10082" operator="equal">
      <formula>15</formula>
    </cfRule>
  </conditionalFormatting>
  <conditionalFormatting sqref="V74:V78">
    <cfRule type="cellIs" dxfId="9011" priority="10083" operator="equal">
      <formula>"Y"</formula>
    </cfRule>
  </conditionalFormatting>
  <conditionalFormatting sqref="W74:W78">
    <cfRule type="cellIs" dxfId="9010" priority="10084" operator="equal">
      <formula>"X"</formula>
    </cfRule>
  </conditionalFormatting>
  <conditionalFormatting sqref="AD74:AE78 AB75:AC78 X75:Y78">
    <cfRule type="expression" dxfId="9009" priority="10085">
      <formula>Z74=15</formula>
    </cfRule>
  </conditionalFormatting>
  <conditionalFormatting sqref="AF74:AG78 Z75:AA78">
    <cfRule type="expression" dxfId="9008" priority="10086">
      <formula>X74=25</formula>
    </cfRule>
  </conditionalFormatting>
  <conditionalFormatting sqref="W74:W78">
    <cfRule type="expression" dxfId="9007" priority="10087">
      <formula>V74=Y</formula>
    </cfRule>
  </conditionalFormatting>
  <conditionalFormatting sqref="W74:W78">
    <cfRule type="expression" dxfId="9006" priority="10088">
      <formula>V74="y"</formula>
    </cfRule>
  </conditionalFormatting>
  <conditionalFormatting sqref="W75">
    <cfRule type="expression" dxfId="9005" priority="10089">
      <formula>$V$21=Y</formula>
    </cfRule>
  </conditionalFormatting>
  <conditionalFormatting sqref="W75">
    <cfRule type="expression" dxfId="9004" priority="10090">
      <formula>$V$21=x</formula>
    </cfRule>
  </conditionalFormatting>
  <conditionalFormatting sqref="AB74:AC78">
    <cfRule type="expression" dxfId="9003" priority="10091">
      <formula>AB74=10</formula>
    </cfRule>
  </conditionalFormatting>
  <conditionalFormatting sqref="AB74:AC78">
    <cfRule type="expression" dxfId="9002" priority="10092">
      <formula>Z74=15</formula>
    </cfRule>
  </conditionalFormatting>
  <conditionalFormatting sqref="AB74:AC78">
    <cfRule type="expression" dxfId="9001" priority="10093">
      <formula>X74=25</formula>
    </cfRule>
  </conditionalFormatting>
  <conditionalFormatting sqref="AB74:AC74">
    <cfRule type="cellIs" dxfId="9000" priority="10094" operator="equal">
      <formula>25</formula>
    </cfRule>
  </conditionalFormatting>
  <conditionalFormatting sqref="AB74:AC74">
    <cfRule type="expression" dxfId="8999" priority="10095">
      <formula>AD74=15</formula>
    </cfRule>
  </conditionalFormatting>
  <conditionalFormatting sqref="AB74:AC78 X75:Y78">
    <cfRule type="expression" dxfId="8998" priority="10096">
      <formula>AB74=10</formula>
    </cfRule>
  </conditionalFormatting>
  <conditionalFormatting sqref="AB74:AC74">
    <cfRule type="expression" dxfId="8997" priority="10097">
      <formula>AD74=15</formula>
    </cfRule>
  </conditionalFormatting>
  <conditionalFormatting sqref="X74:Y74">
    <cfRule type="expression" dxfId="8996" priority="10098">
      <formula>AB74=10</formula>
    </cfRule>
  </conditionalFormatting>
  <conditionalFormatting sqref="X74:Y78">
    <cfRule type="expression" dxfId="8995" priority="10099">
      <formula>X74=25</formula>
    </cfRule>
  </conditionalFormatting>
  <conditionalFormatting sqref="X74:Y74">
    <cfRule type="expression" dxfId="8994" priority="10100">
      <formula>Z74=15</formula>
    </cfRule>
  </conditionalFormatting>
  <conditionalFormatting sqref="Z74:AA78">
    <cfRule type="expression" dxfId="8993" priority="10101">
      <formula>Z74=15</formula>
    </cfRule>
  </conditionalFormatting>
  <conditionalFormatting sqref="Z74:AA78">
    <cfRule type="expression" dxfId="8992" priority="10102">
      <formula>AB74=10</formula>
    </cfRule>
  </conditionalFormatting>
  <conditionalFormatting sqref="Z74:AA74">
    <cfRule type="expression" dxfId="8991" priority="10103">
      <formula>X74=25</formula>
    </cfRule>
  </conditionalFormatting>
  <conditionalFormatting sqref="V74:V78">
    <cfRule type="expression" dxfId="8990" priority="10104">
      <formula>W74="X"</formula>
    </cfRule>
  </conditionalFormatting>
  <conditionalFormatting sqref="AI74:AJ78">
    <cfRule type="cellIs" dxfId="8989" priority="10076" operator="equal">
      <formula>0</formula>
    </cfRule>
    <cfRule type="cellIs" dxfId="8988" priority="10077" operator="between">
      <formula>"0.1"</formula>
      <formula>100</formula>
    </cfRule>
    <cfRule type="cellIs" dxfId="8987" priority="10078" operator="between">
      <formula>0</formula>
      <formula>100</formula>
    </cfRule>
    <cfRule type="cellIs" dxfId="8986" priority="10079" operator="between">
      <formula>0</formula>
      <formula>100</formula>
    </cfRule>
  </conditionalFormatting>
  <conditionalFormatting sqref="AJ74:AJ78">
    <cfRule type="cellIs" dxfId="8985" priority="10073" operator="equal">
      <formula>0</formula>
    </cfRule>
    <cfRule type="cellIs" dxfId="8984" priority="10074" operator="between">
      <formula>0</formula>
      <formula>100</formula>
    </cfRule>
    <cfRule type="cellIs" dxfId="8983" priority="10075" operator="between">
      <formula>"0.1"</formula>
      <formula>100</formula>
    </cfRule>
  </conditionalFormatting>
  <conditionalFormatting sqref="AI74:AI78">
    <cfRule type="cellIs" dxfId="8982" priority="10072" operator="equal">
      <formula>0.58</formula>
    </cfRule>
  </conditionalFormatting>
  <conditionalFormatting sqref="AJ74:AJ78">
    <cfRule type="cellIs" dxfId="8981" priority="10071" operator="equal">
      <formula>0.56</formula>
    </cfRule>
  </conditionalFormatting>
  <conditionalFormatting sqref="AK77:AL78 AO77:AP78">
    <cfRule type="cellIs" dxfId="8980" priority="10067" operator="equal">
      <formula>"NO"</formula>
    </cfRule>
  </conditionalFormatting>
  <conditionalFormatting sqref="AK77:AL78">
    <cfRule type="cellIs" dxfId="8979" priority="10068" operator="equal">
      <formula>"SI"</formula>
    </cfRule>
  </conditionalFormatting>
  <conditionalFormatting sqref="AM77:AN78">
    <cfRule type="cellIs" dxfId="8978" priority="10069" operator="equal">
      <formula>"ALE"</formula>
    </cfRule>
  </conditionalFormatting>
  <conditionalFormatting sqref="AM77:AN78">
    <cfRule type="cellIs" dxfId="8977" priority="10070" operator="equal">
      <formula>"CON"</formula>
    </cfRule>
  </conditionalFormatting>
  <conditionalFormatting sqref="AO77:AP77">
    <cfRule type="cellIs" dxfId="8976" priority="10066" operator="equal">
      <formula>"SI"</formula>
    </cfRule>
  </conditionalFormatting>
  <conditionalFormatting sqref="BB74">
    <cfRule type="cellIs" dxfId="8975" priority="10064" operator="equal">
      <formula>"NO"</formula>
    </cfRule>
    <cfRule type="cellIs" dxfId="8974" priority="10065" operator="equal">
      <formula>"SI"</formula>
    </cfRule>
  </conditionalFormatting>
  <conditionalFormatting sqref="AY74:AY78">
    <cfRule type="expression" dxfId="8973" priority="10063">
      <formula>"&lt;,2"</formula>
    </cfRule>
  </conditionalFormatting>
  <conditionalFormatting sqref="AW74:AW78">
    <cfRule type="expression" dxfId="8972" priority="10062">
      <formula>"&lt;,2"</formula>
    </cfRule>
  </conditionalFormatting>
  <conditionalFormatting sqref="AX74:AX78">
    <cfRule type="beginsWith" dxfId="8971" priority="10057" operator="beginsWith" text="MUY ALTA">
      <formula>LEFT(AX74,LEN("MUY ALTA"))="MUY ALTA"</formula>
    </cfRule>
    <cfRule type="beginsWith" dxfId="8970" priority="10058" operator="beginsWith" text="ALTA">
      <formula>LEFT(AX74,LEN("ALTA"))="ALTA"</formula>
    </cfRule>
    <cfRule type="beginsWith" dxfId="8969" priority="10059" operator="beginsWith" text="MEDIA">
      <formula>LEFT(AX74,LEN("MEDIA"))="MEDIA"</formula>
    </cfRule>
    <cfRule type="beginsWith" dxfId="8968" priority="10060" operator="beginsWith" text="BAJA">
      <formula>LEFT(AX74,LEN("BAJA"))="BAJA"</formula>
    </cfRule>
    <cfRule type="beginsWith" dxfId="8967" priority="10061" operator="beginsWith" text="MUY BAJA">
      <formula>LEFT(AX74,LEN("MUY BAJA"))="MUY BAJA"</formula>
    </cfRule>
  </conditionalFormatting>
  <conditionalFormatting sqref="AZ74:AZ78">
    <cfRule type="beginsWith" dxfId="8966" priority="10052" operator="beginsWith" text="MUY ALTA">
      <formula>LEFT(AZ74,LEN("MUY ALTA"))="MUY ALTA"</formula>
    </cfRule>
    <cfRule type="beginsWith" dxfId="8965" priority="10053" operator="beginsWith" text="ALTA">
      <formula>LEFT(AZ74,LEN("ALTA"))="ALTA"</formula>
    </cfRule>
    <cfRule type="beginsWith" dxfId="8964" priority="10054" operator="beginsWith" text="MEDIA">
      <formula>LEFT(AZ74,LEN("MEDIA"))="MEDIA"</formula>
    </cfRule>
    <cfRule type="beginsWith" dxfId="8963" priority="10055" operator="beginsWith" text="BAJA">
      <formula>LEFT(AZ74,LEN("BAJA"))="BAJA"</formula>
    </cfRule>
    <cfRule type="beginsWith" dxfId="8962" priority="10056" operator="beginsWith" text="MUY BAJA">
      <formula>LEFT(AZ74,LEN("MUY BAJA"))="MUY BAJA"</formula>
    </cfRule>
  </conditionalFormatting>
  <conditionalFormatting sqref="BB74:BB78">
    <cfRule type="cellIs" dxfId="8961" priority="10049" operator="equal">
      <formula>"Evitar"</formula>
    </cfRule>
    <cfRule type="cellIs" dxfId="8960" priority="10050" operator="equal">
      <formula>"Aceptar"</formula>
    </cfRule>
    <cfRule type="cellIs" dxfId="8959" priority="10051" operator="equal">
      <formula>"Reducir"</formula>
    </cfRule>
  </conditionalFormatting>
  <conditionalFormatting sqref="BA74">
    <cfRule type="expression" dxfId="8958" priority="10024">
      <formula>$BD74=25</formula>
    </cfRule>
    <cfRule type="expression" dxfId="8957" priority="10025">
      <formula>$BD74=24</formula>
    </cfRule>
    <cfRule type="expression" dxfId="8956" priority="10026">
      <formula>$BD74=23</formula>
    </cfRule>
    <cfRule type="expression" dxfId="8955" priority="10027">
      <formula>$BD74=22</formula>
    </cfRule>
    <cfRule type="expression" dxfId="8954" priority="10028">
      <formula>$BD74=21</formula>
    </cfRule>
    <cfRule type="expression" dxfId="8953" priority="10029">
      <formula>$BD74=20</formula>
    </cfRule>
    <cfRule type="expression" dxfId="8952" priority="10030">
      <formula>$BD74=19</formula>
    </cfRule>
    <cfRule type="expression" dxfId="8951" priority="10031">
      <formula>$BD74=18</formula>
    </cfRule>
    <cfRule type="expression" dxfId="8950" priority="10032">
      <formula>$BD74=17</formula>
    </cfRule>
    <cfRule type="expression" dxfId="8949" priority="10033">
      <formula>$BD74=16</formula>
    </cfRule>
    <cfRule type="expression" dxfId="8948" priority="10034">
      <formula>$BD74=15</formula>
    </cfRule>
    <cfRule type="expression" dxfId="8947" priority="10035">
      <formula>$BD74=14</formula>
    </cfRule>
    <cfRule type="expression" dxfId="8946" priority="10036">
      <formula>$BD74=13</formula>
    </cfRule>
    <cfRule type="expression" dxfId="8945" priority="10037">
      <formula>$BD74=12</formula>
    </cfRule>
    <cfRule type="expression" dxfId="8944" priority="10038">
      <formula>$BD74=11</formula>
    </cfRule>
    <cfRule type="expression" dxfId="8943" priority="10039">
      <formula>$BD74=10</formula>
    </cfRule>
    <cfRule type="expression" dxfId="8942" priority="10040">
      <formula>$BD74=9</formula>
    </cfRule>
    <cfRule type="expression" dxfId="8941" priority="10041">
      <formula>$BD74=8</formula>
    </cfRule>
    <cfRule type="expression" dxfId="8940" priority="10042">
      <formula>$BD74=7</formula>
    </cfRule>
    <cfRule type="expression" dxfId="8939" priority="10043">
      <formula>$BD74=6</formula>
    </cfRule>
    <cfRule type="expression" dxfId="8938" priority="10044">
      <formula>$BD74=5</formula>
    </cfRule>
    <cfRule type="expression" dxfId="8937" priority="10045">
      <formula>$BD74=4</formula>
    </cfRule>
    <cfRule type="expression" dxfId="8936" priority="10046">
      <formula>$BD74=3</formula>
    </cfRule>
    <cfRule type="expression" dxfId="8935" priority="10047">
      <formula>$BD74=2</formula>
    </cfRule>
    <cfRule type="expression" dxfId="8934" priority="10048">
      <formula>$BD74=1</formula>
    </cfRule>
  </conditionalFormatting>
  <conditionalFormatting sqref="Q80:Q84">
    <cfRule type="expression" dxfId="8927" priority="9973">
      <formula>"&lt;,2"</formula>
    </cfRule>
  </conditionalFormatting>
  <conditionalFormatting sqref="S80">
    <cfRule type="expression" dxfId="8926" priority="9974">
      <formula>$T80=25</formula>
    </cfRule>
  </conditionalFormatting>
  <conditionalFormatting sqref="S80">
    <cfRule type="expression" dxfId="8925" priority="9975">
      <formula>$T80=24</formula>
    </cfRule>
  </conditionalFormatting>
  <conditionalFormatting sqref="S80">
    <cfRule type="expression" dxfId="8924" priority="9976">
      <formula>$T80=23</formula>
    </cfRule>
  </conditionalFormatting>
  <conditionalFormatting sqref="S80">
    <cfRule type="expression" dxfId="8923" priority="9977">
      <formula>$T80=22</formula>
    </cfRule>
  </conditionalFormatting>
  <conditionalFormatting sqref="S80">
    <cfRule type="expression" dxfId="8922" priority="9978">
      <formula>$T80=21</formula>
    </cfRule>
  </conditionalFormatting>
  <conditionalFormatting sqref="S80">
    <cfRule type="expression" dxfId="8921" priority="9979">
      <formula>$T80=20</formula>
    </cfRule>
  </conditionalFormatting>
  <conditionalFormatting sqref="S80">
    <cfRule type="expression" dxfId="8920" priority="9980">
      <formula>$T80=19</formula>
    </cfRule>
  </conditionalFormatting>
  <conditionalFormatting sqref="S80">
    <cfRule type="expression" dxfId="8919" priority="9981">
      <formula>$T80=18</formula>
    </cfRule>
  </conditionalFormatting>
  <conditionalFormatting sqref="S80">
    <cfRule type="expression" dxfId="8918" priority="9982">
      <formula>$T80=17</formula>
    </cfRule>
  </conditionalFormatting>
  <conditionalFormatting sqref="S80">
    <cfRule type="expression" dxfId="8917" priority="9983">
      <formula>$T80=16</formula>
    </cfRule>
  </conditionalFormatting>
  <conditionalFormatting sqref="S80">
    <cfRule type="expression" dxfId="8916" priority="9984">
      <formula>$T80=15</formula>
    </cfRule>
  </conditionalFormatting>
  <conditionalFormatting sqref="S80">
    <cfRule type="expression" dxfId="8915" priority="9985">
      <formula>$T80=14</formula>
    </cfRule>
  </conditionalFormatting>
  <conditionalFormatting sqref="S80">
    <cfRule type="expression" dxfId="8914" priority="9986">
      <formula>$T80=13</formula>
    </cfRule>
  </conditionalFormatting>
  <conditionalFormatting sqref="S80">
    <cfRule type="expression" dxfId="8913" priority="9987">
      <formula>$T80=12</formula>
    </cfRule>
  </conditionalFormatting>
  <conditionalFormatting sqref="S80">
    <cfRule type="expression" dxfId="8912" priority="9988">
      <formula>$T80=11</formula>
    </cfRule>
  </conditionalFormatting>
  <conditionalFormatting sqref="S80">
    <cfRule type="expression" dxfId="8911" priority="9989">
      <formula>$T80=10</formula>
    </cfRule>
  </conditionalFormatting>
  <conditionalFormatting sqref="S80">
    <cfRule type="expression" dxfId="8910" priority="9990">
      <formula>$T80=9</formula>
    </cfRule>
  </conditionalFormatting>
  <conditionalFormatting sqref="S80">
    <cfRule type="expression" dxfId="8909" priority="9991">
      <formula>$T80=8</formula>
    </cfRule>
  </conditionalFormatting>
  <conditionalFormatting sqref="S80">
    <cfRule type="expression" dxfId="8908" priority="9992">
      <formula>$T80=7</formula>
    </cfRule>
  </conditionalFormatting>
  <conditionalFormatting sqref="S80">
    <cfRule type="expression" dxfId="8907" priority="9993">
      <formula>$T80=6</formula>
    </cfRule>
  </conditionalFormatting>
  <conditionalFormatting sqref="S80">
    <cfRule type="expression" dxfId="8906" priority="9994">
      <formula>$T80=5</formula>
    </cfRule>
  </conditionalFormatting>
  <conditionalFormatting sqref="S80">
    <cfRule type="expression" dxfId="8905" priority="9995">
      <formula>$T80=4</formula>
    </cfRule>
  </conditionalFormatting>
  <conditionalFormatting sqref="S80">
    <cfRule type="expression" dxfId="8904" priority="9996">
      <formula>$T80=3</formula>
    </cfRule>
  </conditionalFormatting>
  <conditionalFormatting sqref="S80">
    <cfRule type="expression" dxfId="8903" priority="9997">
      <formula>$T80=2</formula>
    </cfRule>
  </conditionalFormatting>
  <conditionalFormatting sqref="S80">
    <cfRule type="expression" dxfId="8902" priority="9998">
      <formula>$T80=1</formula>
    </cfRule>
  </conditionalFormatting>
  <conditionalFormatting sqref="R80:R84">
    <cfRule type="cellIs" dxfId="8901" priority="9999" operator="equal">
      <formula>20</formula>
    </cfRule>
  </conditionalFormatting>
  <conditionalFormatting sqref="R80:R84">
    <cfRule type="cellIs" dxfId="8900" priority="10000" operator="equal">
      <formula>10</formula>
    </cfRule>
  </conditionalFormatting>
  <conditionalFormatting sqref="R80:R84">
    <cfRule type="cellIs" dxfId="8899" priority="10001" operator="equal">
      <formula>5</formula>
    </cfRule>
  </conditionalFormatting>
  <conditionalFormatting sqref="R80:R84">
    <cfRule type="cellIs" dxfId="8898" priority="10002" operator="equal">
      <formula>1</formula>
    </cfRule>
  </conditionalFormatting>
  <conditionalFormatting sqref="R80:R84">
    <cfRule type="cellIs" dxfId="8897" priority="10003" operator="equal">
      <formula>0.8</formula>
    </cfRule>
  </conditionalFormatting>
  <conditionalFormatting sqref="R80:R84">
    <cfRule type="cellIs" dxfId="8896" priority="10004" operator="equal">
      <formula>0.6</formula>
    </cfRule>
  </conditionalFormatting>
  <conditionalFormatting sqref="R80:R84">
    <cfRule type="cellIs" dxfId="8895" priority="10005" operator="equal">
      <formula>0.4</formula>
    </cfRule>
  </conditionalFormatting>
  <conditionalFormatting sqref="R80:R84">
    <cfRule type="cellIs" dxfId="8894" priority="10006" operator="equal">
      <formula>20%</formula>
    </cfRule>
  </conditionalFormatting>
  <conditionalFormatting sqref="P80:P84">
    <cfRule type="cellIs" dxfId="8893" priority="10007" operator="equal">
      <formula>"MUY ALTA "</formula>
    </cfRule>
  </conditionalFormatting>
  <conditionalFormatting sqref="P80:P84">
    <cfRule type="cellIs" dxfId="8892" priority="10008" operator="equal">
      <formula>"MUY ALTA"</formula>
    </cfRule>
  </conditionalFormatting>
  <conditionalFormatting sqref="P80:P84">
    <cfRule type="cellIs" dxfId="8891" priority="10009" operator="equal">
      <formula>"ALTA"</formula>
    </cfRule>
  </conditionalFormatting>
  <conditionalFormatting sqref="P80:P84">
    <cfRule type="cellIs" dxfId="8890" priority="10010" operator="equal">
      <formula>"MEDIA"</formula>
    </cfRule>
  </conditionalFormatting>
  <conditionalFormatting sqref="P80:P84">
    <cfRule type="cellIs" dxfId="8889" priority="10011" operator="equal">
      <formula>"BAJA"</formula>
    </cfRule>
  </conditionalFormatting>
  <conditionalFormatting sqref="P80:P84">
    <cfRule type="cellIs" dxfId="8888" priority="10012" operator="equal">
      <formula>"MUY BAJA"</formula>
    </cfRule>
  </conditionalFormatting>
  <conditionalFormatting sqref="P80:P84">
    <cfRule type="cellIs" dxfId="8887" priority="10013" operator="equal">
      <formula>0.2</formula>
    </cfRule>
  </conditionalFormatting>
  <conditionalFormatting sqref="O80:O84">
    <cfRule type="beginsWith" dxfId="8886" priority="10014" operator="beginsWith" text="La actividad que conlleva el riesgo se ejecuta como máximos 2 veces por año">
      <formula>LEFT((O80),LEN("La actividad que conlleva el riesgo se ejecuta como máximos 2 veces por año"))=("La actividad que conlleva el riesgo se ejecuta como máximos 2 veces por año")</formula>
    </cfRule>
  </conditionalFormatting>
  <conditionalFormatting sqref="O80:O84">
    <cfRule type="cellIs" dxfId="8885" priority="10015" operator="equal">
      <formula>"La actividad que conlleva el riesgo se ejecuta como máximos 2 veces por año"</formula>
    </cfRule>
  </conditionalFormatting>
  <conditionalFormatting sqref="O80:O84">
    <cfRule type="cellIs" dxfId="8884" priority="10016" operator="equal">
      <formula>"La actividad que conlleva el riesgo se ejecuta como máximos 2 veces por año "</formula>
    </cfRule>
  </conditionalFormatting>
  <conditionalFormatting sqref="O80:O84">
    <cfRule type="containsText" dxfId="8883" priority="10017" operator="containsText" text="La actividad que conlleva el riesgo se ejecuta como máximos 2 veces por año">
      <formula>NOT(ISERROR(SEARCH(("La actividad que conlleva el riesgo se ejecuta como máximos 2 veces por año"),(O80))))</formula>
    </cfRule>
  </conditionalFormatting>
  <conditionalFormatting sqref="V80:W84">
    <cfRule type="cellIs" dxfId="8882" priority="9948" operator="equal">
      <formula>"X"</formula>
    </cfRule>
  </conditionalFormatting>
  <conditionalFormatting sqref="AD80:AE84 AB81:AC84">
    <cfRule type="cellIs" dxfId="8881" priority="9949" operator="equal">
      <formula>25</formula>
    </cfRule>
  </conditionalFormatting>
  <conditionalFormatting sqref="AF80:AG84">
    <cfRule type="cellIs" dxfId="8880" priority="9950" operator="equal">
      <formula>15</formula>
    </cfRule>
  </conditionalFormatting>
  <conditionalFormatting sqref="V80:V84">
    <cfRule type="cellIs" dxfId="8879" priority="9951" operator="equal">
      <formula>"Y"</formula>
    </cfRule>
  </conditionalFormatting>
  <conditionalFormatting sqref="W80:W84">
    <cfRule type="cellIs" dxfId="8878" priority="9952" operator="equal">
      <formula>"X"</formula>
    </cfRule>
  </conditionalFormatting>
  <conditionalFormatting sqref="AD80:AE84 AB81:AC84 X81:Y84">
    <cfRule type="expression" dxfId="8877" priority="9953">
      <formula>Z80=15</formula>
    </cfRule>
  </conditionalFormatting>
  <conditionalFormatting sqref="AF80:AG84 Z81:AA84">
    <cfRule type="expression" dxfId="8876" priority="9954">
      <formula>X80=25</formula>
    </cfRule>
  </conditionalFormatting>
  <conditionalFormatting sqref="W80:W84">
    <cfRule type="expression" dxfId="8875" priority="9955">
      <formula>V80=Y</formula>
    </cfRule>
  </conditionalFormatting>
  <conditionalFormatting sqref="W80:W84">
    <cfRule type="expression" dxfId="8874" priority="9956">
      <formula>V80="y"</formula>
    </cfRule>
  </conditionalFormatting>
  <conditionalFormatting sqref="W81">
    <cfRule type="expression" dxfId="8873" priority="9957">
      <formula>$V$21=Y</formula>
    </cfRule>
  </conditionalFormatting>
  <conditionalFormatting sqref="W81">
    <cfRule type="expression" dxfId="8872" priority="9958">
      <formula>$V$21=x</formula>
    </cfRule>
  </conditionalFormatting>
  <conditionalFormatting sqref="AB80:AC84">
    <cfRule type="expression" dxfId="8871" priority="9959">
      <formula>AB80=10</formula>
    </cfRule>
  </conditionalFormatting>
  <conditionalFormatting sqref="AB80:AC84">
    <cfRule type="expression" dxfId="8870" priority="9960">
      <formula>Z80=15</formula>
    </cfRule>
  </conditionalFormatting>
  <conditionalFormatting sqref="AB80:AC84">
    <cfRule type="expression" dxfId="8869" priority="9961">
      <formula>X80=25</formula>
    </cfRule>
  </conditionalFormatting>
  <conditionalFormatting sqref="AB80:AC80">
    <cfRule type="cellIs" dxfId="8868" priority="9962" operator="equal">
      <formula>25</formula>
    </cfRule>
  </conditionalFormatting>
  <conditionalFormatting sqref="AB80:AC80">
    <cfRule type="expression" dxfId="8867" priority="9963">
      <formula>AD80=15</formula>
    </cfRule>
  </conditionalFormatting>
  <conditionalFormatting sqref="AB80:AC84 X81:Y84">
    <cfRule type="expression" dxfId="8866" priority="9964">
      <formula>AB80=10</formula>
    </cfRule>
  </conditionalFormatting>
  <conditionalFormatting sqref="AB80:AC80">
    <cfRule type="expression" dxfId="8865" priority="9965">
      <formula>AD80=15</formula>
    </cfRule>
  </conditionalFormatting>
  <conditionalFormatting sqref="X80:Y80">
    <cfRule type="expression" dxfId="8864" priority="9966">
      <formula>AB80=10</formula>
    </cfRule>
  </conditionalFormatting>
  <conditionalFormatting sqref="X80:Y84">
    <cfRule type="expression" dxfId="8863" priority="9967">
      <formula>X80=25</formula>
    </cfRule>
  </conditionalFormatting>
  <conditionalFormatting sqref="X80:Y80">
    <cfRule type="expression" dxfId="8862" priority="9968">
      <formula>Z80=15</formula>
    </cfRule>
  </conditionalFormatting>
  <conditionalFormatting sqref="Z80:AA84">
    <cfRule type="expression" dxfId="8861" priority="9969">
      <formula>Z80=15</formula>
    </cfRule>
  </conditionalFormatting>
  <conditionalFormatting sqref="Z80:AA84">
    <cfRule type="expression" dxfId="8860" priority="9970">
      <formula>AB80=10</formula>
    </cfRule>
  </conditionalFormatting>
  <conditionalFormatting sqref="Z80:AA80">
    <cfRule type="expression" dxfId="8859" priority="9971">
      <formula>X80=25</formula>
    </cfRule>
  </conditionalFormatting>
  <conditionalFormatting sqref="V80:V84">
    <cfRule type="expression" dxfId="8858" priority="9972">
      <formula>W80="X"</formula>
    </cfRule>
  </conditionalFormatting>
  <conditionalFormatting sqref="AI80:AJ84">
    <cfRule type="cellIs" dxfId="8857" priority="9944" operator="equal">
      <formula>0</formula>
    </cfRule>
    <cfRule type="cellIs" dxfId="8856" priority="9945" operator="between">
      <formula>"0.1"</formula>
      <formula>100</formula>
    </cfRule>
    <cfRule type="cellIs" dxfId="8855" priority="9946" operator="between">
      <formula>0</formula>
      <formula>100</formula>
    </cfRule>
    <cfRule type="cellIs" dxfId="8854" priority="9947" operator="between">
      <formula>0</formula>
      <formula>100</formula>
    </cfRule>
  </conditionalFormatting>
  <conditionalFormatting sqref="AJ80:AJ84">
    <cfRule type="cellIs" dxfId="8853" priority="9941" operator="equal">
      <formula>0</formula>
    </cfRule>
    <cfRule type="cellIs" dxfId="8852" priority="9942" operator="between">
      <formula>0</formula>
      <formula>100</formula>
    </cfRule>
    <cfRule type="cellIs" dxfId="8851" priority="9943" operator="between">
      <formula>"0.1"</formula>
      <formula>100</formula>
    </cfRule>
  </conditionalFormatting>
  <conditionalFormatting sqref="AI80:AI84">
    <cfRule type="cellIs" dxfId="8850" priority="9940" operator="equal">
      <formula>0.58</formula>
    </cfRule>
  </conditionalFormatting>
  <conditionalFormatting sqref="AJ80:AJ84">
    <cfRule type="cellIs" dxfId="8849" priority="9939" operator="equal">
      <formula>0.56</formula>
    </cfRule>
  </conditionalFormatting>
  <conditionalFormatting sqref="AK82:AL84 AO82:AP84">
    <cfRule type="cellIs" dxfId="8848" priority="9935" operator="equal">
      <formula>"NO"</formula>
    </cfRule>
  </conditionalFormatting>
  <conditionalFormatting sqref="AK82:AL84">
    <cfRule type="cellIs" dxfId="8847" priority="9936" operator="equal">
      <formula>"SI"</formula>
    </cfRule>
  </conditionalFormatting>
  <conditionalFormatting sqref="AM82:AN84">
    <cfRule type="cellIs" dxfId="8846" priority="9937" operator="equal">
      <formula>"ALE"</formula>
    </cfRule>
  </conditionalFormatting>
  <conditionalFormatting sqref="AM82:AN84">
    <cfRule type="cellIs" dxfId="8845" priority="9938" operator="equal">
      <formula>"CON"</formula>
    </cfRule>
  </conditionalFormatting>
  <conditionalFormatting sqref="AO82:AP83">
    <cfRule type="cellIs" dxfId="8844" priority="9934" operator="equal">
      <formula>"SI"</formula>
    </cfRule>
  </conditionalFormatting>
  <conditionalFormatting sqref="BB80">
    <cfRule type="cellIs" dxfId="8843" priority="9932" operator="equal">
      <formula>"NO"</formula>
    </cfRule>
    <cfRule type="cellIs" dxfId="8842" priority="9933" operator="equal">
      <formula>"SI"</formula>
    </cfRule>
  </conditionalFormatting>
  <conditionalFormatting sqref="AY80:AY84">
    <cfRule type="expression" dxfId="8841" priority="9931">
      <formula>"&lt;,2"</formula>
    </cfRule>
  </conditionalFormatting>
  <conditionalFormatting sqref="AW80:AW84">
    <cfRule type="expression" dxfId="8840" priority="9930">
      <formula>"&lt;,2"</formula>
    </cfRule>
  </conditionalFormatting>
  <conditionalFormatting sqref="AX80:AX84">
    <cfRule type="beginsWith" dxfId="8839" priority="9925" operator="beginsWith" text="MUY ALTA">
      <formula>LEFT(AX80,LEN("MUY ALTA"))="MUY ALTA"</formula>
    </cfRule>
    <cfRule type="beginsWith" dxfId="8838" priority="9926" operator="beginsWith" text="ALTA">
      <formula>LEFT(AX80,LEN("ALTA"))="ALTA"</formula>
    </cfRule>
    <cfRule type="beginsWith" dxfId="8837" priority="9927" operator="beginsWith" text="MEDIA">
      <formula>LEFT(AX80,LEN("MEDIA"))="MEDIA"</formula>
    </cfRule>
    <cfRule type="beginsWith" dxfId="8836" priority="9928" operator="beginsWith" text="BAJA">
      <formula>LEFT(AX80,LEN("BAJA"))="BAJA"</formula>
    </cfRule>
    <cfRule type="beginsWith" dxfId="8835" priority="9929" operator="beginsWith" text="MUY BAJA">
      <formula>LEFT(AX80,LEN("MUY BAJA"))="MUY BAJA"</formula>
    </cfRule>
  </conditionalFormatting>
  <conditionalFormatting sqref="AZ80:AZ84">
    <cfRule type="beginsWith" dxfId="8834" priority="9920" operator="beginsWith" text="MUY ALTA">
      <formula>LEFT(AZ80,LEN("MUY ALTA"))="MUY ALTA"</formula>
    </cfRule>
    <cfRule type="beginsWith" dxfId="8833" priority="9921" operator="beginsWith" text="ALTA">
      <formula>LEFT(AZ80,LEN("ALTA"))="ALTA"</formula>
    </cfRule>
    <cfRule type="beginsWith" dxfId="8832" priority="9922" operator="beginsWith" text="MEDIA">
      <formula>LEFT(AZ80,LEN("MEDIA"))="MEDIA"</formula>
    </cfRule>
    <cfRule type="beginsWith" dxfId="8831" priority="9923" operator="beginsWith" text="BAJA">
      <formula>LEFT(AZ80,LEN("BAJA"))="BAJA"</formula>
    </cfRule>
    <cfRule type="beginsWith" dxfId="8830" priority="9924" operator="beginsWith" text="MUY BAJA">
      <formula>LEFT(AZ80,LEN("MUY BAJA"))="MUY BAJA"</formula>
    </cfRule>
  </conditionalFormatting>
  <conditionalFormatting sqref="BB80:BB84">
    <cfRule type="cellIs" dxfId="8829" priority="9917" operator="equal">
      <formula>"Evitar"</formula>
    </cfRule>
    <cfRule type="cellIs" dxfId="8828" priority="9918" operator="equal">
      <formula>"Aceptar"</formula>
    </cfRule>
    <cfRule type="cellIs" dxfId="8827" priority="9919" operator="equal">
      <formula>"Reducir"</formula>
    </cfRule>
  </conditionalFormatting>
  <conditionalFormatting sqref="BA80">
    <cfRule type="expression" dxfId="8826" priority="9892">
      <formula>$BD80=25</formula>
    </cfRule>
    <cfRule type="expression" dxfId="8825" priority="9893">
      <formula>$BD80=24</formula>
    </cfRule>
    <cfRule type="expression" dxfId="8824" priority="9894">
      <formula>$BD80=23</formula>
    </cfRule>
    <cfRule type="expression" dxfId="8823" priority="9895">
      <formula>$BD80=22</formula>
    </cfRule>
    <cfRule type="expression" dxfId="8822" priority="9896">
      <formula>$BD80=21</formula>
    </cfRule>
    <cfRule type="expression" dxfId="8821" priority="9897">
      <formula>$BD80=20</formula>
    </cfRule>
    <cfRule type="expression" dxfId="8820" priority="9898">
      <formula>$BD80=19</formula>
    </cfRule>
    <cfRule type="expression" dxfId="8819" priority="9899">
      <formula>$BD80=18</formula>
    </cfRule>
    <cfRule type="expression" dxfId="8818" priority="9900">
      <formula>$BD80=17</formula>
    </cfRule>
    <cfRule type="expression" dxfId="8817" priority="9901">
      <formula>$BD80=16</formula>
    </cfRule>
    <cfRule type="expression" dxfId="8816" priority="9902">
      <formula>$BD80=15</formula>
    </cfRule>
    <cfRule type="expression" dxfId="8815" priority="9903">
      <formula>$BD80=14</formula>
    </cfRule>
    <cfRule type="expression" dxfId="8814" priority="9904">
      <formula>$BD80=13</formula>
    </cfRule>
    <cfRule type="expression" dxfId="8813" priority="9905">
      <formula>$BD80=12</formula>
    </cfRule>
    <cfRule type="expression" dxfId="8812" priority="9906">
      <formula>$BD80=11</formula>
    </cfRule>
    <cfRule type="expression" dxfId="8811" priority="9907">
      <formula>$BD80=10</formula>
    </cfRule>
    <cfRule type="expression" dxfId="8810" priority="9908">
      <formula>$BD80=9</formula>
    </cfRule>
    <cfRule type="expression" dxfId="8809" priority="9909">
      <formula>$BD80=8</formula>
    </cfRule>
    <cfRule type="expression" dxfId="8808" priority="9910">
      <formula>$BD80=7</formula>
    </cfRule>
    <cfRule type="expression" dxfId="8807" priority="9911">
      <formula>$BD80=6</formula>
    </cfRule>
    <cfRule type="expression" dxfId="8806" priority="9912">
      <formula>$BD80=5</formula>
    </cfRule>
    <cfRule type="expression" dxfId="8805" priority="9913">
      <formula>$BD80=4</formula>
    </cfRule>
    <cfRule type="expression" dxfId="8804" priority="9914">
      <formula>$BD80=3</formula>
    </cfRule>
    <cfRule type="expression" dxfId="8803" priority="9915">
      <formula>$BD80=2</formula>
    </cfRule>
    <cfRule type="expression" dxfId="8802" priority="9916">
      <formula>$BD80=1</formula>
    </cfRule>
  </conditionalFormatting>
  <conditionalFormatting sqref="Q86:Q90">
    <cfRule type="expression" dxfId="8795" priority="9841">
      <formula>"&lt;,2"</formula>
    </cfRule>
  </conditionalFormatting>
  <conditionalFormatting sqref="S86">
    <cfRule type="expression" dxfId="8794" priority="9842">
      <formula>$T86=25</formula>
    </cfRule>
  </conditionalFormatting>
  <conditionalFormatting sqref="S86">
    <cfRule type="expression" dxfId="8793" priority="9843">
      <formula>$T86=24</formula>
    </cfRule>
  </conditionalFormatting>
  <conditionalFormatting sqref="S86">
    <cfRule type="expression" dxfId="8792" priority="9844">
      <formula>$T86=23</formula>
    </cfRule>
  </conditionalFormatting>
  <conditionalFormatting sqref="S86">
    <cfRule type="expression" dxfId="8791" priority="9845">
      <formula>$T86=22</formula>
    </cfRule>
  </conditionalFormatting>
  <conditionalFormatting sqref="S86">
    <cfRule type="expression" dxfId="8790" priority="9846">
      <formula>$T86=21</formula>
    </cfRule>
  </conditionalFormatting>
  <conditionalFormatting sqref="S86">
    <cfRule type="expression" dxfId="8789" priority="9847">
      <formula>$T86=20</formula>
    </cfRule>
  </conditionalFormatting>
  <conditionalFormatting sqref="S86">
    <cfRule type="expression" dxfId="8788" priority="9848">
      <formula>$T86=19</formula>
    </cfRule>
  </conditionalFormatting>
  <conditionalFormatting sqref="S86">
    <cfRule type="expression" dxfId="8787" priority="9849">
      <formula>$T86=18</formula>
    </cfRule>
  </conditionalFormatting>
  <conditionalFormatting sqref="S86">
    <cfRule type="expression" dxfId="8786" priority="9850">
      <formula>$T86=17</formula>
    </cfRule>
  </conditionalFormatting>
  <conditionalFormatting sqref="S86">
    <cfRule type="expression" dxfId="8785" priority="9851">
      <formula>$T86=16</formula>
    </cfRule>
  </conditionalFormatting>
  <conditionalFormatting sqref="S86">
    <cfRule type="expression" dxfId="8784" priority="9852">
      <formula>$T86=15</formula>
    </cfRule>
  </conditionalFormatting>
  <conditionalFormatting sqref="S86">
    <cfRule type="expression" dxfId="8783" priority="9853">
      <formula>$T86=14</formula>
    </cfRule>
  </conditionalFormatting>
  <conditionalFormatting sqref="S86">
    <cfRule type="expression" dxfId="8782" priority="9854">
      <formula>$T86=13</formula>
    </cfRule>
  </conditionalFormatting>
  <conditionalFormatting sqref="S86">
    <cfRule type="expression" dxfId="8781" priority="9855">
      <formula>$T86=12</formula>
    </cfRule>
  </conditionalFormatting>
  <conditionalFormatting sqref="S86">
    <cfRule type="expression" dxfId="8780" priority="9856">
      <formula>$T86=11</formula>
    </cfRule>
  </conditionalFormatting>
  <conditionalFormatting sqref="S86">
    <cfRule type="expression" dxfId="8779" priority="9857">
      <formula>$T86=10</formula>
    </cfRule>
  </conditionalFormatting>
  <conditionalFormatting sqref="S86">
    <cfRule type="expression" dxfId="8778" priority="9858">
      <formula>$T86=9</formula>
    </cfRule>
  </conditionalFormatting>
  <conditionalFormatting sqref="S86">
    <cfRule type="expression" dxfId="8777" priority="9859">
      <formula>$T86=8</formula>
    </cfRule>
  </conditionalFormatting>
  <conditionalFormatting sqref="S86">
    <cfRule type="expression" dxfId="8776" priority="9860">
      <formula>$T86=7</formula>
    </cfRule>
  </conditionalFormatting>
  <conditionalFormatting sqref="S86">
    <cfRule type="expression" dxfId="8775" priority="9861">
      <formula>$T86=6</formula>
    </cfRule>
  </conditionalFormatting>
  <conditionalFormatting sqref="S86">
    <cfRule type="expression" dxfId="8774" priority="9862">
      <formula>$T86=5</formula>
    </cfRule>
  </conditionalFormatting>
  <conditionalFormatting sqref="S86">
    <cfRule type="expression" dxfId="8773" priority="9863">
      <formula>$T86=4</formula>
    </cfRule>
  </conditionalFormatting>
  <conditionalFormatting sqref="S86">
    <cfRule type="expression" dxfId="8772" priority="9864">
      <formula>$T86=3</formula>
    </cfRule>
  </conditionalFormatting>
  <conditionalFormatting sqref="S86">
    <cfRule type="expression" dxfId="8771" priority="9865">
      <formula>$T86=2</formula>
    </cfRule>
  </conditionalFormatting>
  <conditionalFormatting sqref="S86">
    <cfRule type="expression" dxfId="8770" priority="9866">
      <formula>$T86=1</formula>
    </cfRule>
  </conditionalFormatting>
  <conditionalFormatting sqref="R86:R90">
    <cfRule type="cellIs" dxfId="8769" priority="9867" operator="equal">
      <formula>20</formula>
    </cfRule>
  </conditionalFormatting>
  <conditionalFormatting sqref="R86:R90">
    <cfRule type="cellIs" dxfId="8768" priority="9868" operator="equal">
      <formula>10</formula>
    </cfRule>
  </conditionalFormatting>
  <conditionalFormatting sqref="R86:R90">
    <cfRule type="cellIs" dxfId="8767" priority="9869" operator="equal">
      <formula>5</formula>
    </cfRule>
  </conditionalFormatting>
  <conditionalFormatting sqref="R86:R90">
    <cfRule type="cellIs" dxfId="8766" priority="9870" operator="equal">
      <formula>1</formula>
    </cfRule>
  </conditionalFormatting>
  <conditionalFormatting sqref="R86:R90">
    <cfRule type="cellIs" dxfId="8765" priority="9871" operator="equal">
      <formula>0.8</formula>
    </cfRule>
  </conditionalFormatting>
  <conditionalFormatting sqref="R86:R90">
    <cfRule type="cellIs" dxfId="8764" priority="9872" operator="equal">
      <formula>0.6</formula>
    </cfRule>
  </conditionalFormatting>
  <conditionalFormatting sqref="R86:R90">
    <cfRule type="cellIs" dxfId="8763" priority="9873" operator="equal">
      <formula>0.4</formula>
    </cfRule>
  </conditionalFormatting>
  <conditionalFormatting sqref="R86:R90">
    <cfRule type="cellIs" dxfId="8762" priority="9874" operator="equal">
      <formula>20%</formula>
    </cfRule>
  </conditionalFormatting>
  <conditionalFormatting sqref="P86:P90">
    <cfRule type="cellIs" dxfId="8761" priority="9875" operator="equal">
      <formula>"MUY ALTA "</formula>
    </cfRule>
  </conditionalFormatting>
  <conditionalFormatting sqref="P86:P90">
    <cfRule type="cellIs" dxfId="8760" priority="9876" operator="equal">
      <formula>"MUY ALTA"</formula>
    </cfRule>
  </conditionalFormatting>
  <conditionalFormatting sqref="P86:P90">
    <cfRule type="cellIs" dxfId="8759" priority="9877" operator="equal">
      <formula>"ALTA"</formula>
    </cfRule>
  </conditionalFormatting>
  <conditionalFormatting sqref="P86:P90">
    <cfRule type="cellIs" dxfId="8758" priority="9878" operator="equal">
      <formula>"MEDIA"</formula>
    </cfRule>
  </conditionalFormatting>
  <conditionalFormatting sqref="P86:P90">
    <cfRule type="cellIs" dxfId="8757" priority="9879" operator="equal">
      <formula>"BAJA"</formula>
    </cfRule>
  </conditionalFormatting>
  <conditionalFormatting sqref="P86:P90">
    <cfRule type="cellIs" dxfId="8756" priority="9880" operator="equal">
      <formula>"MUY BAJA"</formula>
    </cfRule>
  </conditionalFormatting>
  <conditionalFormatting sqref="P86:P90">
    <cfRule type="cellIs" dxfId="8755" priority="9881" operator="equal">
      <formula>0.2</formula>
    </cfRule>
  </conditionalFormatting>
  <conditionalFormatting sqref="O86:O90">
    <cfRule type="beginsWith" dxfId="8754" priority="9882" operator="beginsWith" text="La actividad que conlleva el riesgo se ejecuta como máximos 2 veces por año">
      <formula>LEFT((O86),LEN("La actividad que conlleva el riesgo se ejecuta como máximos 2 veces por año"))=("La actividad que conlleva el riesgo se ejecuta como máximos 2 veces por año")</formula>
    </cfRule>
  </conditionalFormatting>
  <conditionalFormatting sqref="O86:O90">
    <cfRule type="cellIs" dxfId="8753" priority="9883" operator="equal">
      <formula>"La actividad que conlleva el riesgo se ejecuta como máximos 2 veces por año"</formula>
    </cfRule>
  </conditionalFormatting>
  <conditionalFormatting sqref="O86:O90">
    <cfRule type="cellIs" dxfId="8752" priority="9884" operator="equal">
      <formula>"La actividad que conlleva el riesgo se ejecuta como máximos 2 veces por año "</formula>
    </cfRule>
  </conditionalFormatting>
  <conditionalFormatting sqref="O86:O90">
    <cfRule type="containsText" dxfId="8751" priority="9885" operator="containsText" text="La actividad que conlleva el riesgo se ejecuta como máximos 2 veces por año">
      <formula>NOT(ISERROR(SEARCH(("La actividad que conlleva el riesgo se ejecuta como máximos 2 veces por año"),(O86))))</formula>
    </cfRule>
  </conditionalFormatting>
  <conditionalFormatting sqref="V86:W90">
    <cfRule type="cellIs" dxfId="8750" priority="9816" operator="equal">
      <formula>"X"</formula>
    </cfRule>
  </conditionalFormatting>
  <conditionalFormatting sqref="AD86:AE90 AB87:AC90">
    <cfRule type="cellIs" dxfId="8749" priority="9817" operator="equal">
      <formula>25</formula>
    </cfRule>
  </conditionalFormatting>
  <conditionalFormatting sqref="AF86:AG90">
    <cfRule type="cellIs" dxfId="8748" priority="9818" operator="equal">
      <formula>15</formula>
    </cfRule>
  </conditionalFormatting>
  <conditionalFormatting sqref="V86:V90">
    <cfRule type="cellIs" dxfId="8747" priority="9819" operator="equal">
      <formula>"Y"</formula>
    </cfRule>
  </conditionalFormatting>
  <conditionalFormatting sqref="W86:W90">
    <cfRule type="cellIs" dxfId="8746" priority="9820" operator="equal">
      <formula>"X"</formula>
    </cfRule>
  </conditionalFormatting>
  <conditionalFormatting sqref="AD86:AE90 AB87:AC90 X87:Y90">
    <cfRule type="expression" dxfId="8745" priority="9821">
      <formula>Z86=15</formula>
    </cfRule>
  </conditionalFormatting>
  <conditionalFormatting sqref="AF86:AG90 Z87:AA90">
    <cfRule type="expression" dxfId="8744" priority="9822">
      <formula>X86=25</formula>
    </cfRule>
  </conditionalFormatting>
  <conditionalFormatting sqref="W86:W90">
    <cfRule type="expression" dxfId="8743" priority="9823">
      <formula>V86=Y</formula>
    </cfRule>
  </conditionalFormatting>
  <conditionalFormatting sqref="W86:W90">
    <cfRule type="expression" dxfId="8742" priority="9824">
      <formula>V86="y"</formula>
    </cfRule>
  </conditionalFormatting>
  <conditionalFormatting sqref="W87">
    <cfRule type="expression" dxfId="8741" priority="9825">
      <formula>$V$21=Y</formula>
    </cfRule>
  </conditionalFormatting>
  <conditionalFormatting sqref="W87">
    <cfRule type="expression" dxfId="8740" priority="9826">
      <formula>$V$21=x</formula>
    </cfRule>
  </conditionalFormatting>
  <conditionalFormatting sqref="AB86:AC90">
    <cfRule type="expression" dxfId="8739" priority="9827">
      <formula>AB86=10</formula>
    </cfRule>
  </conditionalFormatting>
  <conditionalFormatting sqref="AB86:AC90">
    <cfRule type="expression" dxfId="8738" priority="9828">
      <formula>Z86=15</formula>
    </cfRule>
  </conditionalFormatting>
  <conditionalFormatting sqref="AB86:AC90">
    <cfRule type="expression" dxfId="8737" priority="9829">
      <formula>X86=25</formula>
    </cfRule>
  </conditionalFormatting>
  <conditionalFormatting sqref="AB86:AC86">
    <cfRule type="cellIs" dxfId="8736" priority="9830" operator="equal">
      <formula>25</formula>
    </cfRule>
  </conditionalFormatting>
  <conditionalFormatting sqref="AB86:AC86">
    <cfRule type="expression" dxfId="8735" priority="9831">
      <formula>AD86=15</formula>
    </cfRule>
  </conditionalFormatting>
  <conditionalFormatting sqref="AB86:AC90 X87:Y90">
    <cfRule type="expression" dxfId="8734" priority="9832">
      <formula>AB86=10</formula>
    </cfRule>
  </conditionalFormatting>
  <conditionalFormatting sqref="AB86:AC86">
    <cfRule type="expression" dxfId="8733" priority="9833">
      <formula>AD86=15</formula>
    </cfRule>
  </conditionalFormatting>
  <conditionalFormatting sqref="X86:Y86">
    <cfRule type="expression" dxfId="8732" priority="9834">
      <formula>AB86=10</formula>
    </cfRule>
  </conditionalFormatting>
  <conditionalFormatting sqref="X86:Y90">
    <cfRule type="expression" dxfId="8731" priority="9835">
      <formula>X86=25</formula>
    </cfRule>
  </conditionalFormatting>
  <conditionalFormatting sqref="X86:Y86">
    <cfRule type="expression" dxfId="8730" priority="9836">
      <formula>Z86=15</formula>
    </cfRule>
  </conditionalFormatting>
  <conditionalFormatting sqref="Z86:AA90">
    <cfRule type="expression" dxfId="8729" priority="9837">
      <formula>Z86=15</formula>
    </cfRule>
  </conditionalFormatting>
  <conditionalFormatting sqref="Z86:AA90">
    <cfRule type="expression" dxfId="8728" priority="9838">
      <formula>AB86=10</formula>
    </cfRule>
  </conditionalFormatting>
  <conditionalFormatting sqref="Z86:AA86">
    <cfRule type="expression" dxfId="8727" priority="9839">
      <formula>X86=25</formula>
    </cfRule>
  </conditionalFormatting>
  <conditionalFormatting sqref="V86:V90">
    <cfRule type="expression" dxfId="8726" priority="9840">
      <formula>W86="X"</formula>
    </cfRule>
  </conditionalFormatting>
  <conditionalFormatting sqref="AI86:AJ90">
    <cfRule type="cellIs" dxfId="8725" priority="9812" operator="equal">
      <formula>0</formula>
    </cfRule>
    <cfRule type="cellIs" dxfId="8724" priority="9813" operator="between">
      <formula>"0.1"</formula>
      <formula>100</formula>
    </cfRule>
    <cfRule type="cellIs" dxfId="8723" priority="9814" operator="between">
      <formula>0</formula>
      <formula>100</formula>
    </cfRule>
    <cfRule type="cellIs" dxfId="8722" priority="9815" operator="between">
      <formula>0</formula>
      <formula>100</formula>
    </cfRule>
  </conditionalFormatting>
  <conditionalFormatting sqref="AJ86:AJ90">
    <cfRule type="cellIs" dxfId="8721" priority="9809" operator="equal">
      <formula>0</formula>
    </cfRule>
    <cfRule type="cellIs" dxfId="8720" priority="9810" operator="between">
      <formula>0</formula>
      <formula>100</formula>
    </cfRule>
    <cfRule type="cellIs" dxfId="8719" priority="9811" operator="between">
      <formula>"0.1"</formula>
      <formula>100</formula>
    </cfRule>
  </conditionalFormatting>
  <conditionalFormatting sqref="AI86:AI90">
    <cfRule type="cellIs" dxfId="8718" priority="9808" operator="equal">
      <formula>0.58</formula>
    </cfRule>
  </conditionalFormatting>
  <conditionalFormatting sqref="AJ86:AJ90">
    <cfRule type="cellIs" dxfId="8717" priority="9807" operator="equal">
      <formula>0.56</formula>
    </cfRule>
  </conditionalFormatting>
  <conditionalFormatting sqref="AK88:AL90 AO88:AP90">
    <cfRule type="cellIs" dxfId="8716" priority="9803" operator="equal">
      <formula>"NO"</formula>
    </cfRule>
  </conditionalFormatting>
  <conditionalFormatting sqref="AK88:AL90">
    <cfRule type="cellIs" dxfId="8715" priority="9804" operator="equal">
      <formula>"SI"</formula>
    </cfRule>
  </conditionalFormatting>
  <conditionalFormatting sqref="AM88:AN90">
    <cfRule type="cellIs" dxfId="8714" priority="9805" operator="equal">
      <formula>"ALE"</formula>
    </cfRule>
  </conditionalFormatting>
  <conditionalFormatting sqref="AM88:AN90">
    <cfRule type="cellIs" dxfId="8713" priority="9806" operator="equal">
      <formula>"CON"</formula>
    </cfRule>
  </conditionalFormatting>
  <conditionalFormatting sqref="AO88:AP89">
    <cfRule type="cellIs" dxfId="8712" priority="9802" operator="equal">
      <formula>"SI"</formula>
    </cfRule>
  </conditionalFormatting>
  <conditionalFormatting sqref="BB86">
    <cfRule type="cellIs" dxfId="8711" priority="9800" operator="equal">
      <formula>"NO"</formula>
    </cfRule>
    <cfRule type="cellIs" dxfId="8710" priority="9801" operator="equal">
      <formula>"SI"</formula>
    </cfRule>
  </conditionalFormatting>
  <conditionalFormatting sqref="AY86:AY90">
    <cfRule type="expression" dxfId="8709" priority="9799">
      <formula>"&lt;,2"</formula>
    </cfRule>
  </conditionalFormatting>
  <conditionalFormatting sqref="AW86:AW90">
    <cfRule type="expression" dxfId="8708" priority="9798">
      <formula>"&lt;,2"</formula>
    </cfRule>
  </conditionalFormatting>
  <conditionalFormatting sqref="AX86:AX90">
    <cfRule type="beginsWith" dxfId="8707" priority="9793" operator="beginsWith" text="MUY ALTA">
      <formula>LEFT(AX86,LEN("MUY ALTA"))="MUY ALTA"</formula>
    </cfRule>
    <cfRule type="beginsWith" dxfId="8706" priority="9794" operator="beginsWith" text="ALTA">
      <formula>LEFT(AX86,LEN("ALTA"))="ALTA"</formula>
    </cfRule>
    <cfRule type="beginsWith" dxfId="8705" priority="9795" operator="beginsWith" text="MEDIA">
      <formula>LEFT(AX86,LEN("MEDIA"))="MEDIA"</formula>
    </cfRule>
    <cfRule type="beginsWith" dxfId="8704" priority="9796" operator="beginsWith" text="BAJA">
      <formula>LEFT(AX86,LEN("BAJA"))="BAJA"</formula>
    </cfRule>
    <cfRule type="beginsWith" dxfId="8703" priority="9797" operator="beginsWith" text="MUY BAJA">
      <formula>LEFT(AX86,LEN("MUY BAJA"))="MUY BAJA"</formula>
    </cfRule>
  </conditionalFormatting>
  <conditionalFormatting sqref="AZ86:AZ90">
    <cfRule type="beginsWith" dxfId="8702" priority="9788" operator="beginsWith" text="MUY ALTA">
      <formula>LEFT(AZ86,LEN("MUY ALTA"))="MUY ALTA"</formula>
    </cfRule>
    <cfRule type="beginsWith" dxfId="8701" priority="9789" operator="beginsWith" text="ALTA">
      <formula>LEFT(AZ86,LEN("ALTA"))="ALTA"</formula>
    </cfRule>
    <cfRule type="beginsWith" dxfId="8700" priority="9790" operator="beginsWith" text="MEDIA">
      <formula>LEFT(AZ86,LEN("MEDIA"))="MEDIA"</formula>
    </cfRule>
    <cfRule type="beginsWith" dxfId="8699" priority="9791" operator="beginsWith" text="BAJA">
      <formula>LEFT(AZ86,LEN("BAJA"))="BAJA"</formula>
    </cfRule>
    <cfRule type="beginsWith" dxfId="8698" priority="9792" operator="beginsWith" text="MUY BAJA">
      <formula>LEFT(AZ86,LEN("MUY BAJA"))="MUY BAJA"</formula>
    </cfRule>
  </conditionalFormatting>
  <conditionalFormatting sqref="BB86:BB90">
    <cfRule type="cellIs" dxfId="8697" priority="9785" operator="equal">
      <formula>"Evitar"</formula>
    </cfRule>
    <cfRule type="cellIs" dxfId="8696" priority="9786" operator="equal">
      <formula>"Aceptar"</formula>
    </cfRule>
    <cfRule type="cellIs" dxfId="8695" priority="9787" operator="equal">
      <formula>"Reducir"</formula>
    </cfRule>
  </conditionalFormatting>
  <conditionalFormatting sqref="BA86">
    <cfRule type="expression" dxfId="8694" priority="9760">
      <formula>$BD86=25</formula>
    </cfRule>
    <cfRule type="expression" dxfId="8693" priority="9761">
      <formula>$BD86=24</formula>
    </cfRule>
    <cfRule type="expression" dxfId="8692" priority="9762">
      <formula>$BD86=23</formula>
    </cfRule>
    <cfRule type="expression" dxfId="8691" priority="9763">
      <formula>$BD86=22</formula>
    </cfRule>
    <cfRule type="expression" dxfId="8690" priority="9764">
      <formula>$BD86=21</formula>
    </cfRule>
    <cfRule type="expression" dxfId="8689" priority="9765">
      <formula>$BD86=20</formula>
    </cfRule>
    <cfRule type="expression" dxfId="8688" priority="9766">
      <formula>$BD86=19</formula>
    </cfRule>
    <cfRule type="expression" dxfId="8687" priority="9767">
      <formula>$BD86=18</formula>
    </cfRule>
    <cfRule type="expression" dxfId="8686" priority="9768">
      <formula>$BD86=17</formula>
    </cfRule>
    <cfRule type="expression" dxfId="8685" priority="9769">
      <formula>$BD86=16</formula>
    </cfRule>
    <cfRule type="expression" dxfId="8684" priority="9770">
      <formula>$BD86=15</formula>
    </cfRule>
    <cfRule type="expression" dxfId="8683" priority="9771">
      <formula>$BD86=14</formula>
    </cfRule>
    <cfRule type="expression" dxfId="8682" priority="9772">
      <formula>$BD86=13</formula>
    </cfRule>
    <cfRule type="expression" dxfId="8681" priority="9773">
      <formula>$BD86=12</formula>
    </cfRule>
    <cfRule type="expression" dxfId="8680" priority="9774">
      <formula>$BD86=11</formula>
    </cfRule>
    <cfRule type="expression" dxfId="8679" priority="9775">
      <formula>$BD86=10</formula>
    </cfRule>
    <cfRule type="expression" dxfId="8678" priority="9776">
      <formula>$BD86=9</formula>
    </cfRule>
    <cfRule type="expression" dxfId="8677" priority="9777">
      <formula>$BD86=8</formula>
    </cfRule>
    <cfRule type="expression" dxfId="8676" priority="9778">
      <formula>$BD86=7</formula>
    </cfRule>
    <cfRule type="expression" dxfId="8675" priority="9779">
      <formula>$BD86=6</formula>
    </cfRule>
    <cfRule type="expression" dxfId="8674" priority="9780">
      <formula>$BD86=5</formula>
    </cfRule>
    <cfRule type="expression" dxfId="8673" priority="9781">
      <formula>$BD86=4</formula>
    </cfRule>
    <cfRule type="expression" dxfId="8672" priority="9782">
      <formula>$BD86=3</formula>
    </cfRule>
    <cfRule type="expression" dxfId="8671" priority="9783">
      <formula>$BD86=2</formula>
    </cfRule>
    <cfRule type="expression" dxfId="8670" priority="9784">
      <formula>$BD86=1</formula>
    </cfRule>
  </conditionalFormatting>
  <conditionalFormatting sqref="Q92:Q96">
    <cfRule type="expression" dxfId="8663" priority="9709">
      <formula>"&lt;,2"</formula>
    </cfRule>
  </conditionalFormatting>
  <conditionalFormatting sqref="S92">
    <cfRule type="expression" dxfId="8662" priority="9710">
      <formula>$T92=25</formula>
    </cfRule>
  </conditionalFormatting>
  <conditionalFormatting sqref="S92">
    <cfRule type="expression" dxfId="8661" priority="9711">
      <formula>$T92=24</formula>
    </cfRule>
  </conditionalFormatting>
  <conditionalFormatting sqref="S92">
    <cfRule type="expression" dxfId="8660" priority="9712">
      <formula>$T92=23</formula>
    </cfRule>
  </conditionalFormatting>
  <conditionalFormatting sqref="S92">
    <cfRule type="expression" dxfId="8659" priority="9713">
      <formula>$T92=22</formula>
    </cfRule>
  </conditionalFormatting>
  <conditionalFormatting sqref="S92">
    <cfRule type="expression" dxfId="8658" priority="9714">
      <formula>$T92=21</formula>
    </cfRule>
  </conditionalFormatting>
  <conditionalFormatting sqref="S92">
    <cfRule type="expression" dxfId="8657" priority="9715">
      <formula>$T92=20</formula>
    </cfRule>
  </conditionalFormatting>
  <conditionalFormatting sqref="S92">
    <cfRule type="expression" dxfId="8656" priority="9716">
      <formula>$T92=19</formula>
    </cfRule>
  </conditionalFormatting>
  <conditionalFormatting sqref="S92">
    <cfRule type="expression" dxfId="8655" priority="9717">
      <formula>$T92=18</formula>
    </cfRule>
  </conditionalFormatting>
  <conditionalFormatting sqref="S92">
    <cfRule type="expression" dxfId="8654" priority="9718">
      <formula>$T92=17</formula>
    </cfRule>
  </conditionalFormatting>
  <conditionalFormatting sqref="S92">
    <cfRule type="expression" dxfId="8653" priority="9719">
      <formula>$T92=16</formula>
    </cfRule>
  </conditionalFormatting>
  <conditionalFormatting sqref="S92">
    <cfRule type="expression" dxfId="8652" priority="9720">
      <formula>$T92=15</formula>
    </cfRule>
  </conditionalFormatting>
  <conditionalFormatting sqref="S92">
    <cfRule type="expression" dxfId="8651" priority="9721">
      <formula>$T92=14</formula>
    </cfRule>
  </conditionalFormatting>
  <conditionalFormatting sqref="S92">
    <cfRule type="expression" dxfId="8650" priority="9722">
      <formula>$T92=13</formula>
    </cfRule>
  </conditionalFormatting>
  <conditionalFormatting sqref="S92">
    <cfRule type="expression" dxfId="8649" priority="9723">
      <formula>$T92=12</formula>
    </cfRule>
  </conditionalFormatting>
  <conditionalFormatting sqref="S92">
    <cfRule type="expression" dxfId="8648" priority="9724">
      <formula>$T92=11</formula>
    </cfRule>
  </conditionalFormatting>
  <conditionalFormatting sqref="S92">
    <cfRule type="expression" dxfId="8647" priority="9725">
      <formula>$T92=10</formula>
    </cfRule>
  </conditionalFormatting>
  <conditionalFormatting sqref="S92">
    <cfRule type="expression" dxfId="8646" priority="9726">
      <formula>$T92=9</formula>
    </cfRule>
  </conditionalFormatting>
  <conditionalFormatting sqref="S92">
    <cfRule type="expression" dxfId="8645" priority="9727">
      <formula>$T92=8</formula>
    </cfRule>
  </conditionalFormatting>
  <conditionalFormatting sqref="S92">
    <cfRule type="expression" dxfId="8644" priority="9728">
      <formula>$T92=7</formula>
    </cfRule>
  </conditionalFormatting>
  <conditionalFormatting sqref="S92">
    <cfRule type="expression" dxfId="8643" priority="9729">
      <formula>$T92=6</formula>
    </cfRule>
  </conditionalFormatting>
  <conditionalFormatting sqref="S92">
    <cfRule type="expression" dxfId="8642" priority="9730">
      <formula>$T92=5</formula>
    </cfRule>
  </conditionalFormatting>
  <conditionalFormatting sqref="S92">
    <cfRule type="expression" dxfId="8641" priority="9731">
      <formula>$T92=4</formula>
    </cfRule>
  </conditionalFormatting>
  <conditionalFormatting sqref="S92">
    <cfRule type="expression" dxfId="8640" priority="9732">
      <formula>$T92=3</formula>
    </cfRule>
  </conditionalFormatting>
  <conditionalFormatting sqref="S92">
    <cfRule type="expression" dxfId="8639" priority="9733">
      <formula>$T92=2</formula>
    </cfRule>
  </conditionalFormatting>
  <conditionalFormatting sqref="S92">
    <cfRule type="expression" dxfId="8638" priority="9734">
      <formula>$T92=1</formula>
    </cfRule>
  </conditionalFormatting>
  <conditionalFormatting sqref="R92:R96">
    <cfRule type="cellIs" dxfId="8637" priority="9735" operator="equal">
      <formula>20</formula>
    </cfRule>
  </conditionalFormatting>
  <conditionalFormatting sqref="R92:R96">
    <cfRule type="cellIs" dxfId="8636" priority="9736" operator="equal">
      <formula>10</formula>
    </cfRule>
  </conditionalFormatting>
  <conditionalFormatting sqref="R92:R96">
    <cfRule type="cellIs" dxfId="8635" priority="9737" operator="equal">
      <formula>5</formula>
    </cfRule>
  </conditionalFormatting>
  <conditionalFormatting sqref="R92:R96">
    <cfRule type="cellIs" dxfId="8634" priority="9738" operator="equal">
      <formula>1</formula>
    </cfRule>
  </conditionalFormatting>
  <conditionalFormatting sqref="R92:R96">
    <cfRule type="cellIs" dxfId="8633" priority="9739" operator="equal">
      <formula>0.8</formula>
    </cfRule>
  </conditionalFormatting>
  <conditionalFormatting sqref="R92:R96">
    <cfRule type="cellIs" dxfId="8632" priority="9740" operator="equal">
      <formula>0.6</formula>
    </cfRule>
  </conditionalFormatting>
  <conditionalFormatting sqref="R92:R96">
    <cfRule type="cellIs" dxfId="8631" priority="9741" operator="equal">
      <formula>0.4</formula>
    </cfRule>
  </conditionalFormatting>
  <conditionalFormatting sqref="R92:R96">
    <cfRule type="cellIs" dxfId="8630" priority="9742" operator="equal">
      <formula>20%</formula>
    </cfRule>
  </conditionalFormatting>
  <conditionalFormatting sqref="P92:P96">
    <cfRule type="cellIs" dxfId="8629" priority="9743" operator="equal">
      <formula>"MUY ALTA "</formula>
    </cfRule>
  </conditionalFormatting>
  <conditionalFormatting sqref="P92:P96">
    <cfRule type="cellIs" dxfId="8628" priority="9744" operator="equal">
      <formula>"MUY ALTA"</formula>
    </cfRule>
  </conditionalFormatting>
  <conditionalFormatting sqref="P92:P96">
    <cfRule type="cellIs" dxfId="8627" priority="9745" operator="equal">
      <formula>"ALTA"</formula>
    </cfRule>
  </conditionalFormatting>
  <conditionalFormatting sqref="P92:P96">
    <cfRule type="cellIs" dxfId="8626" priority="9746" operator="equal">
      <formula>"MEDIA"</formula>
    </cfRule>
  </conditionalFormatting>
  <conditionalFormatting sqref="P92:P96">
    <cfRule type="cellIs" dxfId="8625" priority="9747" operator="equal">
      <formula>"BAJA"</formula>
    </cfRule>
  </conditionalFormatting>
  <conditionalFormatting sqref="P92:P96">
    <cfRule type="cellIs" dxfId="8624" priority="9748" operator="equal">
      <formula>"MUY BAJA"</formula>
    </cfRule>
  </conditionalFormatting>
  <conditionalFormatting sqref="P92:P96">
    <cfRule type="cellIs" dxfId="8623" priority="9749" operator="equal">
      <formula>0.2</formula>
    </cfRule>
  </conditionalFormatting>
  <conditionalFormatting sqref="O92:O96">
    <cfRule type="beginsWith" dxfId="8622" priority="9750" operator="beginsWith" text="La actividad que conlleva el riesgo se ejecuta como máximos 2 veces por año">
      <formula>LEFT((O92),LEN("La actividad que conlleva el riesgo se ejecuta como máximos 2 veces por año"))=("La actividad que conlleva el riesgo se ejecuta como máximos 2 veces por año")</formula>
    </cfRule>
  </conditionalFormatting>
  <conditionalFormatting sqref="O92:O96">
    <cfRule type="cellIs" dxfId="8621" priority="9751" operator="equal">
      <formula>"La actividad que conlleva el riesgo se ejecuta como máximos 2 veces por año"</formula>
    </cfRule>
  </conditionalFormatting>
  <conditionalFormatting sqref="O92:O96">
    <cfRule type="cellIs" dxfId="8620" priority="9752" operator="equal">
      <formula>"La actividad que conlleva el riesgo se ejecuta como máximos 2 veces por año "</formula>
    </cfRule>
  </conditionalFormatting>
  <conditionalFormatting sqref="O92:O96">
    <cfRule type="containsText" dxfId="8619" priority="9753" operator="containsText" text="La actividad que conlleva el riesgo se ejecuta como máximos 2 veces por año">
      <formula>NOT(ISERROR(SEARCH(("La actividad que conlleva el riesgo se ejecuta como máximos 2 veces por año"),(O92))))</formula>
    </cfRule>
  </conditionalFormatting>
  <conditionalFormatting sqref="V92:W96">
    <cfRule type="cellIs" dxfId="8618" priority="9684" operator="equal">
      <formula>"X"</formula>
    </cfRule>
  </conditionalFormatting>
  <conditionalFormatting sqref="AD92:AE96 AB93:AC96">
    <cfRule type="cellIs" dxfId="8617" priority="9685" operator="equal">
      <formula>25</formula>
    </cfRule>
  </conditionalFormatting>
  <conditionalFormatting sqref="AF92:AG96">
    <cfRule type="cellIs" dxfId="8616" priority="9686" operator="equal">
      <formula>15</formula>
    </cfRule>
  </conditionalFormatting>
  <conditionalFormatting sqref="V92:V96">
    <cfRule type="cellIs" dxfId="8615" priority="9687" operator="equal">
      <formula>"Y"</formula>
    </cfRule>
  </conditionalFormatting>
  <conditionalFormatting sqref="W92:W96">
    <cfRule type="cellIs" dxfId="8614" priority="9688" operator="equal">
      <formula>"X"</formula>
    </cfRule>
  </conditionalFormatting>
  <conditionalFormatting sqref="AD92:AE96 AB93:AC96 X93:Y96">
    <cfRule type="expression" dxfId="8613" priority="9689">
      <formula>Z92=15</formula>
    </cfRule>
  </conditionalFormatting>
  <conditionalFormatting sqref="AF92:AG96 Z93:AA96">
    <cfRule type="expression" dxfId="8612" priority="9690">
      <formula>X92=25</formula>
    </cfRule>
  </conditionalFormatting>
  <conditionalFormatting sqref="W92:W96">
    <cfRule type="expression" dxfId="8611" priority="9691">
      <formula>V92=Y</formula>
    </cfRule>
  </conditionalFormatting>
  <conditionalFormatting sqref="W92:W96">
    <cfRule type="expression" dxfId="8610" priority="9692">
      <formula>V92="y"</formula>
    </cfRule>
  </conditionalFormatting>
  <conditionalFormatting sqref="W93">
    <cfRule type="expression" dxfId="8609" priority="9693">
      <formula>$V$21=Y</formula>
    </cfRule>
  </conditionalFormatting>
  <conditionalFormatting sqref="W93">
    <cfRule type="expression" dxfId="8608" priority="9694">
      <formula>$V$21=x</formula>
    </cfRule>
  </conditionalFormatting>
  <conditionalFormatting sqref="AB92:AC96">
    <cfRule type="expression" dxfId="8607" priority="9695">
      <formula>AB92=10</formula>
    </cfRule>
  </conditionalFormatting>
  <conditionalFormatting sqref="AB92:AC96">
    <cfRule type="expression" dxfId="8606" priority="9696">
      <formula>Z92=15</formula>
    </cfRule>
  </conditionalFormatting>
  <conditionalFormatting sqref="AB92:AC96">
    <cfRule type="expression" dxfId="8605" priority="9697">
      <formula>X92=25</formula>
    </cfRule>
  </conditionalFormatting>
  <conditionalFormatting sqref="AB92:AC92">
    <cfRule type="cellIs" dxfId="8604" priority="9698" operator="equal">
      <formula>25</formula>
    </cfRule>
  </conditionalFormatting>
  <conditionalFormatting sqref="AB92:AC92">
    <cfRule type="expression" dxfId="8603" priority="9699">
      <formula>AD92=15</formula>
    </cfRule>
  </conditionalFormatting>
  <conditionalFormatting sqref="AB92:AC96 X93:Y96">
    <cfRule type="expression" dxfId="8602" priority="9700">
      <formula>AB92=10</formula>
    </cfRule>
  </conditionalFormatting>
  <conditionalFormatting sqref="AB92:AC92">
    <cfRule type="expression" dxfId="8601" priority="9701">
      <formula>AD92=15</formula>
    </cfRule>
  </conditionalFormatting>
  <conditionalFormatting sqref="X92:Y92">
    <cfRule type="expression" dxfId="8600" priority="9702">
      <formula>AB92=10</formula>
    </cfRule>
  </conditionalFormatting>
  <conditionalFormatting sqref="X92:Y96">
    <cfRule type="expression" dxfId="8599" priority="9703">
      <formula>X92=25</formula>
    </cfRule>
  </conditionalFormatting>
  <conditionalFormatting sqref="X92:Y92">
    <cfRule type="expression" dxfId="8598" priority="9704">
      <formula>Z92=15</formula>
    </cfRule>
  </conditionalFormatting>
  <conditionalFormatting sqref="Z92:AA96">
    <cfRule type="expression" dxfId="8597" priority="9705">
      <formula>Z92=15</formula>
    </cfRule>
  </conditionalFormatting>
  <conditionalFormatting sqref="Z92:AA96">
    <cfRule type="expression" dxfId="8596" priority="9706">
      <formula>AB92=10</formula>
    </cfRule>
  </conditionalFormatting>
  <conditionalFormatting sqref="Z92:AA92">
    <cfRule type="expression" dxfId="8595" priority="9707">
      <formula>X92=25</formula>
    </cfRule>
  </conditionalFormatting>
  <conditionalFormatting sqref="V92:V96">
    <cfRule type="expression" dxfId="8594" priority="9708">
      <formula>W92="X"</formula>
    </cfRule>
  </conditionalFormatting>
  <conditionalFormatting sqref="AI92:AJ96">
    <cfRule type="cellIs" dxfId="8593" priority="9680" operator="equal">
      <formula>0</formula>
    </cfRule>
    <cfRule type="cellIs" dxfId="8592" priority="9681" operator="between">
      <formula>"0.1"</formula>
      <formula>100</formula>
    </cfRule>
    <cfRule type="cellIs" dxfId="8591" priority="9682" operator="between">
      <formula>0</formula>
      <formula>100</formula>
    </cfRule>
    <cfRule type="cellIs" dxfId="8590" priority="9683" operator="between">
      <formula>0</formula>
      <formula>100</formula>
    </cfRule>
  </conditionalFormatting>
  <conditionalFormatting sqref="AJ92:AJ96">
    <cfRule type="cellIs" dxfId="8589" priority="9677" operator="equal">
      <formula>0</formula>
    </cfRule>
    <cfRule type="cellIs" dxfId="8588" priority="9678" operator="between">
      <formula>0</formula>
      <formula>100</formula>
    </cfRule>
    <cfRule type="cellIs" dxfId="8587" priority="9679" operator="between">
      <formula>"0.1"</formula>
      <formula>100</formula>
    </cfRule>
  </conditionalFormatting>
  <conditionalFormatting sqref="AI92:AI96">
    <cfRule type="cellIs" dxfId="8586" priority="9676" operator="equal">
      <formula>0.58</formula>
    </cfRule>
  </conditionalFormatting>
  <conditionalFormatting sqref="AJ92:AJ96">
    <cfRule type="cellIs" dxfId="8585" priority="9675" operator="equal">
      <formula>0.56</formula>
    </cfRule>
  </conditionalFormatting>
  <conditionalFormatting sqref="AK94:AL96 AO94:AP96">
    <cfRule type="cellIs" dxfId="8584" priority="9671" operator="equal">
      <formula>"NO"</formula>
    </cfRule>
  </conditionalFormatting>
  <conditionalFormatting sqref="AK94:AL96">
    <cfRule type="cellIs" dxfId="8583" priority="9672" operator="equal">
      <formula>"SI"</formula>
    </cfRule>
  </conditionalFormatting>
  <conditionalFormatting sqref="AM94:AN96">
    <cfRule type="cellIs" dxfId="8582" priority="9673" operator="equal">
      <formula>"ALE"</formula>
    </cfRule>
  </conditionalFormatting>
  <conditionalFormatting sqref="AM94:AN96">
    <cfRule type="cellIs" dxfId="8581" priority="9674" operator="equal">
      <formula>"CON"</formula>
    </cfRule>
  </conditionalFormatting>
  <conditionalFormatting sqref="AO94:AP95">
    <cfRule type="cellIs" dxfId="8580" priority="9670" operator="equal">
      <formula>"SI"</formula>
    </cfRule>
  </conditionalFormatting>
  <conditionalFormatting sqref="BB92">
    <cfRule type="cellIs" dxfId="8579" priority="9668" operator="equal">
      <formula>"NO"</formula>
    </cfRule>
    <cfRule type="cellIs" dxfId="8578" priority="9669" operator="equal">
      <formula>"SI"</formula>
    </cfRule>
  </conditionalFormatting>
  <conditionalFormatting sqref="AY92:AY96">
    <cfRule type="expression" dxfId="8577" priority="9667">
      <formula>"&lt;,2"</formula>
    </cfRule>
  </conditionalFormatting>
  <conditionalFormatting sqref="AW92:AW96">
    <cfRule type="expression" dxfId="8576" priority="9666">
      <formula>"&lt;,2"</formula>
    </cfRule>
  </conditionalFormatting>
  <conditionalFormatting sqref="AX92:AX96">
    <cfRule type="beginsWith" dxfId="8575" priority="9661" operator="beginsWith" text="MUY ALTA">
      <formula>LEFT(AX92,LEN("MUY ALTA"))="MUY ALTA"</formula>
    </cfRule>
    <cfRule type="beginsWith" dxfId="8574" priority="9662" operator="beginsWith" text="ALTA">
      <formula>LEFT(AX92,LEN("ALTA"))="ALTA"</formula>
    </cfRule>
    <cfRule type="beginsWith" dxfId="8573" priority="9663" operator="beginsWith" text="MEDIA">
      <formula>LEFT(AX92,LEN("MEDIA"))="MEDIA"</formula>
    </cfRule>
    <cfRule type="beginsWith" dxfId="8572" priority="9664" operator="beginsWith" text="BAJA">
      <formula>LEFT(AX92,LEN("BAJA"))="BAJA"</formula>
    </cfRule>
    <cfRule type="beginsWith" dxfId="8571" priority="9665" operator="beginsWith" text="MUY BAJA">
      <formula>LEFT(AX92,LEN("MUY BAJA"))="MUY BAJA"</formula>
    </cfRule>
  </conditionalFormatting>
  <conditionalFormatting sqref="AZ92:AZ96">
    <cfRule type="beginsWith" dxfId="8570" priority="9656" operator="beginsWith" text="MUY ALTA">
      <formula>LEFT(AZ92,LEN("MUY ALTA"))="MUY ALTA"</formula>
    </cfRule>
    <cfRule type="beginsWith" dxfId="8569" priority="9657" operator="beginsWith" text="ALTA">
      <formula>LEFT(AZ92,LEN("ALTA"))="ALTA"</formula>
    </cfRule>
    <cfRule type="beginsWith" dxfId="8568" priority="9658" operator="beginsWith" text="MEDIA">
      <formula>LEFT(AZ92,LEN("MEDIA"))="MEDIA"</formula>
    </cfRule>
    <cfRule type="beginsWith" dxfId="8567" priority="9659" operator="beginsWith" text="BAJA">
      <formula>LEFT(AZ92,LEN("BAJA"))="BAJA"</formula>
    </cfRule>
    <cfRule type="beginsWith" dxfId="8566" priority="9660" operator="beginsWith" text="MUY BAJA">
      <formula>LEFT(AZ92,LEN("MUY BAJA"))="MUY BAJA"</formula>
    </cfRule>
  </conditionalFormatting>
  <conditionalFormatting sqref="BB92:BB96">
    <cfRule type="cellIs" dxfId="8565" priority="9653" operator="equal">
      <formula>"Evitar"</formula>
    </cfRule>
    <cfRule type="cellIs" dxfId="8564" priority="9654" operator="equal">
      <formula>"Aceptar"</formula>
    </cfRule>
    <cfRule type="cellIs" dxfId="8563" priority="9655" operator="equal">
      <formula>"Reducir"</formula>
    </cfRule>
  </conditionalFormatting>
  <conditionalFormatting sqref="BA92">
    <cfRule type="expression" dxfId="8562" priority="9628">
      <formula>$BD92=25</formula>
    </cfRule>
    <cfRule type="expression" dxfId="8561" priority="9629">
      <formula>$BD92=24</formula>
    </cfRule>
    <cfRule type="expression" dxfId="8560" priority="9630">
      <formula>$BD92=23</formula>
    </cfRule>
    <cfRule type="expression" dxfId="8559" priority="9631">
      <formula>$BD92=22</formula>
    </cfRule>
    <cfRule type="expression" dxfId="8558" priority="9632">
      <formula>$BD92=21</formula>
    </cfRule>
    <cfRule type="expression" dxfId="8557" priority="9633">
      <formula>$BD92=20</formula>
    </cfRule>
    <cfRule type="expression" dxfId="8556" priority="9634">
      <formula>$BD92=19</formula>
    </cfRule>
    <cfRule type="expression" dxfId="8555" priority="9635">
      <formula>$BD92=18</formula>
    </cfRule>
    <cfRule type="expression" dxfId="8554" priority="9636">
      <formula>$BD92=17</formula>
    </cfRule>
    <cfRule type="expression" dxfId="8553" priority="9637">
      <formula>$BD92=16</formula>
    </cfRule>
    <cfRule type="expression" dxfId="8552" priority="9638">
      <formula>$BD92=15</formula>
    </cfRule>
    <cfRule type="expression" dxfId="8551" priority="9639">
      <formula>$BD92=14</formula>
    </cfRule>
    <cfRule type="expression" dxfId="8550" priority="9640">
      <formula>$BD92=13</formula>
    </cfRule>
    <cfRule type="expression" dxfId="8549" priority="9641">
      <formula>$BD92=12</formula>
    </cfRule>
    <cfRule type="expression" dxfId="8548" priority="9642">
      <formula>$BD92=11</formula>
    </cfRule>
    <cfRule type="expression" dxfId="8547" priority="9643">
      <formula>$BD92=10</formula>
    </cfRule>
    <cfRule type="expression" dxfId="8546" priority="9644">
      <formula>$BD92=9</formula>
    </cfRule>
    <cfRule type="expression" dxfId="8545" priority="9645">
      <formula>$BD92=8</formula>
    </cfRule>
    <cfRule type="expression" dxfId="8544" priority="9646">
      <formula>$BD92=7</formula>
    </cfRule>
    <cfRule type="expression" dxfId="8543" priority="9647">
      <formula>$BD92=6</formula>
    </cfRule>
    <cfRule type="expression" dxfId="8542" priority="9648">
      <formula>$BD92=5</formula>
    </cfRule>
    <cfRule type="expression" dxfId="8541" priority="9649">
      <formula>$BD92=4</formula>
    </cfRule>
    <cfRule type="expression" dxfId="8540" priority="9650">
      <formula>$BD92=3</formula>
    </cfRule>
    <cfRule type="expression" dxfId="8539" priority="9651">
      <formula>$BD92=2</formula>
    </cfRule>
    <cfRule type="expression" dxfId="8538" priority="9652">
      <formula>$BD92=1</formula>
    </cfRule>
  </conditionalFormatting>
  <conditionalFormatting sqref="Q98:Q102">
    <cfRule type="expression" dxfId="8531" priority="9577">
      <formula>"&lt;,2"</formula>
    </cfRule>
  </conditionalFormatting>
  <conditionalFormatting sqref="S98">
    <cfRule type="expression" dxfId="8530" priority="9578">
      <formula>$T98=25</formula>
    </cfRule>
  </conditionalFormatting>
  <conditionalFormatting sqref="S98">
    <cfRule type="expression" dxfId="8529" priority="9579">
      <formula>$T98=24</formula>
    </cfRule>
  </conditionalFormatting>
  <conditionalFormatting sqref="S98">
    <cfRule type="expression" dxfId="8528" priority="9580">
      <formula>$T98=23</formula>
    </cfRule>
  </conditionalFormatting>
  <conditionalFormatting sqref="S98">
    <cfRule type="expression" dxfId="8527" priority="9581">
      <formula>$T98=22</formula>
    </cfRule>
  </conditionalFormatting>
  <conditionalFormatting sqref="S98">
    <cfRule type="expression" dxfId="8526" priority="9582">
      <formula>$T98=21</formula>
    </cfRule>
  </conditionalFormatting>
  <conditionalFormatting sqref="S98">
    <cfRule type="expression" dxfId="8525" priority="9583">
      <formula>$T98=20</formula>
    </cfRule>
  </conditionalFormatting>
  <conditionalFormatting sqref="S98">
    <cfRule type="expression" dxfId="8524" priority="9584">
      <formula>$T98=19</formula>
    </cfRule>
  </conditionalFormatting>
  <conditionalFormatting sqref="S98">
    <cfRule type="expression" dxfId="8523" priority="9585">
      <formula>$T98=18</formula>
    </cfRule>
  </conditionalFormatting>
  <conditionalFormatting sqref="S98">
    <cfRule type="expression" dxfId="8522" priority="9586">
      <formula>$T98=17</formula>
    </cfRule>
  </conditionalFormatting>
  <conditionalFormatting sqref="S98">
    <cfRule type="expression" dxfId="8521" priority="9587">
      <formula>$T98=16</formula>
    </cfRule>
  </conditionalFormatting>
  <conditionalFormatting sqref="S98">
    <cfRule type="expression" dxfId="8520" priority="9588">
      <formula>$T98=15</formula>
    </cfRule>
  </conditionalFormatting>
  <conditionalFormatting sqref="S98">
    <cfRule type="expression" dxfId="8519" priority="9589">
      <formula>$T98=14</formula>
    </cfRule>
  </conditionalFormatting>
  <conditionalFormatting sqref="S98">
    <cfRule type="expression" dxfId="8518" priority="9590">
      <formula>$T98=13</formula>
    </cfRule>
  </conditionalFormatting>
  <conditionalFormatting sqref="S98">
    <cfRule type="expression" dxfId="8517" priority="9591">
      <formula>$T98=12</formula>
    </cfRule>
  </conditionalFormatting>
  <conditionalFormatting sqref="S98">
    <cfRule type="expression" dxfId="8516" priority="9592">
      <formula>$T98=11</formula>
    </cfRule>
  </conditionalFormatting>
  <conditionalFormatting sqref="S98">
    <cfRule type="expression" dxfId="8515" priority="9593">
      <formula>$T98=10</formula>
    </cfRule>
  </conditionalFormatting>
  <conditionalFormatting sqref="S98">
    <cfRule type="expression" dxfId="8514" priority="9594">
      <formula>$T98=9</formula>
    </cfRule>
  </conditionalFormatting>
  <conditionalFormatting sqref="S98">
    <cfRule type="expression" dxfId="8513" priority="9595">
      <formula>$T98=8</formula>
    </cfRule>
  </conditionalFormatting>
  <conditionalFormatting sqref="S98">
    <cfRule type="expression" dxfId="8512" priority="9596">
      <formula>$T98=7</formula>
    </cfRule>
  </conditionalFormatting>
  <conditionalFormatting sqref="S98">
    <cfRule type="expression" dxfId="8511" priority="9597">
      <formula>$T98=6</formula>
    </cfRule>
  </conditionalFormatting>
  <conditionalFormatting sqref="S98">
    <cfRule type="expression" dxfId="8510" priority="9598">
      <formula>$T98=5</formula>
    </cfRule>
  </conditionalFormatting>
  <conditionalFormatting sqref="S98">
    <cfRule type="expression" dxfId="8509" priority="9599">
      <formula>$T98=4</formula>
    </cfRule>
  </conditionalFormatting>
  <conditionalFormatting sqref="S98">
    <cfRule type="expression" dxfId="8508" priority="9600">
      <formula>$T98=3</formula>
    </cfRule>
  </conditionalFormatting>
  <conditionalFormatting sqref="S98">
    <cfRule type="expression" dxfId="8507" priority="9601">
      <formula>$T98=2</formula>
    </cfRule>
  </conditionalFormatting>
  <conditionalFormatting sqref="S98">
    <cfRule type="expression" dxfId="8506" priority="9602">
      <formula>$T98=1</formula>
    </cfRule>
  </conditionalFormatting>
  <conditionalFormatting sqref="R98:R102">
    <cfRule type="cellIs" dxfId="8505" priority="9603" operator="equal">
      <formula>20</formula>
    </cfRule>
  </conditionalFormatting>
  <conditionalFormatting sqref="R98:R102">
    <cfRule type="cellIs" dxfId="8504" priority="9604" operator="equal">
      <formula>10</formula>
    </cfRule>
  </conditionalFormatting>
  <conditionalFormatting sqref="R98:R102">
    <cfRule type="cellIs" dxfId="8503" priority="9605" operator="equal">
      <formula>5</formula>
    </cfRule>
  </conditionalFormatting>
  <conditionalFormatting sqref="R98:R102">
    <cfRule type="cellIs" dxfId="8502" priority="9606" operator="equal">
      <formula>1</formula>
    </cfRule>
  </conditionalFormatting>
  <conditionalFormatting sqref="R98:R102">
    <cfRule type="cellIs" dxfId="8501" priority="9607" operator="equal">
      <formula>0.8</formula>
    </cfRule>
  </conditionalFormatting>
  <conditionalFormatting sqref="R98:R102">
    <cfRule type="cellIs" dxfId="8500" priority="9608" operator="equal">
      <formula>0.6</formula>
    </cfRule>
  </conditionalFormatting>
  <conditionalFormatting sqref="R98:R102">
    <cfRule type="cellIs" dxfId="8499" priority="9609" operator="equal">
      <formula>0.4</formula>
    </cfRule>
  </conditionalFormatting>
  <conditionalFormatting sqref="R98:R102">
    <cfRule type="cellIs" dxfId="8498" priority="9610" operator="equal">
      <formula>20%</formula>
    </cfRule>
  </conditionalFormatting>
  <conditionalFormatting sqref="P98:P102">
    <cfRule type="cellIs" dxfId="8497" priority="9611" operator="equal">
      <formula>"MUY ALTA "</formula>
    </cfRule>
  </conditionalFormatting>
  <conditionalFormatting sqref="P98:P102">
    <cfRule type="cellIs" dxfId="8496" priority="9612" operator="equal">
      <formula>"MUY ALTA"</formula>
    </cfRule>
  </conditionalFormatting>
  <conditionalFormatting sqref="P98:P102">
    <cfRule type="cellIs" dxfId="8495" priority="9613" operator="equal">
      <formula>"ALTA"</formula>
    </cfRule>
  </conditionalFormatting>
  <conditionalFormatting sqref="P98:P102">
    <cfRule type="cellIs" dxfId="8494" priority="9614" operator="equal">
      <formula>"MEDIA"</formula>
    </cfRule>
  </conditionalFormatting>
  <conditionalFormatting sqref="P98:P102">
    <cfRule type="cellIs" dxfId="8493" priority="9615" operator="equal">
      <formula>"BAJA"</formula>
    </cfRule>
  </conditionalFormatting>
  <conditionalFormatting sqref="P98:P102">
    <cfRule type="cellIs" dxfId="8492" priority="9616" operator="equal">
      <formula>"MUY BAJA"</formula>
    </cfRule>
  </conditionalFormatting>
  <conditionalFormatting sqref="P98:P102">
    <cfRule type="cellIs" dxfId="8491" priority="9617" operator="equal">
      <formula>0.2</formula>
    </cfRule>
  </conditionalFormatting>
  <conditionalFormatting sqref="O98:O102">
    <cfRule type="beginsWith" dxfId="8490" priority="9618" operator="beginsWith" text="La actividad que conlleva el riesgo se ejecuta como máximos 2 veces por año">
      <formula>LEFT((O98),LEN("La actividad que conlleva el riesgo se ejecuta como máximos 2 veces por año"))=("La actividad que conlleva el riesgo se ejecuta como máximos 2 veces por año")</formula>
    </cfRule>
  </conditionalFormatting>
  <conditionalFormatting sqref="O98:O102">
    <cfRule type="cellIs" dxfId="8489" priority="9619" operator="equal">
      <formula>"La actividad que conlleva el riesgo se ejecuta como máximos 2 veces por año"</formula>
    </cfRule>
  </conditionalFormatting>
  <conditionalFormatting sqref="O98:O102">
    <cfRule type="cellIs" dxfId="8488" priority="9620" operator="equal">
      <formula>"La actividad que conlleva el riesgo se ejecuta como máximos 2 veces por año "</formula>
    </cfRule>
  </conditionalFormatting>
  <conditionalFormatting sqref="O98:O102">
    <cfRule type="containsText" dxfId="8487" priority="9621" operator="containsText" text="La actividad que conlleva el riesgo se ejecuta como máximos 2 veces por año">
      <formula>NOT(ISERROR(SEARCH(("La actividad que conlleva el riesgo se ejecuta como máximos 2 veces por año"),(O98))))</formula>
    </cfRule>
  </conditionalFormatting>
  <conditionalFormatting sqref="V98:W102">
    <cfRule type="cellIs" dxfId="8486" priority="9552" operator="equal">
      <formula>"X"</formula>
    </cfRule>
  </conditionalFormatting>
  <conditionalFormatting sqref="AD98:AE102 AB99:AC102">
    <cfRule type="cellIs" dxfId="8485" priority="9553" operator="equal">
      <formula>25</formula>
    </cfRule>
  </conditionalFormatting>
  <conditionalFormatting sqref="AF98:AG102">
    <cfRule type="cellIs" dxfId="8484" priority="9554" operator="equal">
      <formula>15</formula>
    </cfRule>
  </conditionalFormatting>
  <conditionalFormatting sqref="V98:V102">
    <cfRule type="cellIs" dxfId="8483" priority="9555" operator="equal">
      <formula>"Y"</formula>
    </cfRule>
  </conditionalFormatting>
  <conditionalFormatting sqref="W98:W102">
    <cfRule type="cellIs" dxfId="8482" priority="9556" operator="equal">
      <formula>"X"</formula>
    </cfRule>
  </conditionalFormatting>
  <conditionalFormatting sqref="AD98:AE102 AB99:AC102 X99:Y102">
    <cfRule type="expression" dxfId="8481" priority="9557">
      <formula>Z98=15</formula>
    </cfRule>
  </conditionalFormatting>
  <conditionalFormatting sqref="AF98:AG102 Z99:AA102">
    <cfRule type="expression" dxfId="8480" priority="9558">
      <formula>X98=25</formula>
    </cfRule>
  </conditionalFormatting>
  <conditionalFormatting sqref="W98:W102">
    <cfRule type="expression" dxfId="8479" priority="9559">
      <formula>V98=Y</formula>
    </cfRule>
  </conditionalFormatting>
  <conditionalFormatting sqref="W98:W102">
    <cfRule type="expression" dxfId="8478" priority="9560">
      <formula>V98="y"</formula>
    </cfRule>
  </conditionalFormatting>
  <conditionalFormatting sqref="W99">
    <cfRule type="expression" dxfId="8477" priority="9561">
      <formula>$V$21=Y</formula>
    </cfRule>
  </conditionalFormatting>
  <conditionalFormatting sqref="W99">
    <cfRule type="expression" dxfId="8476" priority="9562">
      <formula>$V$21=x</formula>
    </cfRule>
  </conditionalFormatting>
  <conditionalFormatting sqref="AB98:AC102">
    <cfRule type="expression" dxfId="8475" priority="9563">
      <formula>AB98=10</formula>
    </cfRule>
  </conditionalFormatting>
  <conditionalFormatting sqref="AB98:AC102">
    <cfRule type="expression" dxfId="8474" priority="9564">
      <formula>Z98=15</formula>
    </cfRule>
  </conditionalFormatting>
  <conditionalFormatting sqref="AB98:AC102">
    <cfRule type="expression" dxfId="8473" priority="9565">
      <formula>X98=25</formula>
    </cfRule>
  </conditionalFormatting>
  <conditionalFormatting sqref="AB98:AC98">
    <cfRule type="cellIs" dxfId="8472" priority="9566" operator="equal">
      <formula>25</formula>
    </cfRule>
  </conditionalFormatting>
  <conditionalFormatting sqref="AB98:AC98">
    <cfRule type="expression" dxfId="8471" priority="9567">
      <formula>AD98=15</formula>
    </cfRule>
  </conditionalFormatting>
  <conditionalFormatting sqref="AB98:AC102 X99:Y102">
    <cfRule type="expression" dxfId="8470" priority="9568">
      <formula>AB98=10</formula>
    </cfRule>
  </conditionalFormatting>
  <conditionalFormatting sqref="AB98:AC98">
    <cfRule type="expression" dxfId="8469" priority="9569">
      <formula>AD98=15</formula>
    </cfRule>
  </conditionalFormatting>
  <conditionalFormatting sqref="X98:Y98">
    <cfRule type="expression" dxfId="8468" priority="9570">
      <formula>AB98=10</formula>
    </cfRule>
  </conditionalFormatting>
  <conditionalFormatting sqref="X98:Y102">
    <cfRule type="expression" dxfId="8467" priority="9571">
      <formula>X98=25</formula>
    </cfRule>
  </conditionalFormatting>
  <conditionalFormatting sqref="X98:Y98">
    <cfRule type="expression" dxfId="8466" priority="9572">
      <formula>Z98=15</formula>
    </cfRule>
  </conditionalFormatting>
  <conditionalFormatting sqref="Z98:AA102">
    <cfRule type="expression" dxfId="8465" priority="9573">
      <formula>Z98=15</formula>
    </cfRule>
  </conditionalFormatting>
  <conditionalFormatting sqref="Z98:AA102">
    <cfRule type="expression" dxfId="8464" priority="9574">
      <formula>AB98=10</formula>
    </cfRule>
  </conditionalFormatting>
  <conditionalFormatting sqref="Z98:AA98">
    <cfRule type="expression" dxfId="8463" priority="9575">
      <formula>X98=25</formula>
    </cfRule>
  </conditionalFormatting>
  <conditionalFormatting sqref="V98:V102">
    <cfRule type="expression" dxfId="8462" priority="9576">
      <formula>W98="X"</formula>
    </cfRule>
  </conditionalFormatting>
  <conditionalFormatting sqref="AI98:AJ102">
    <cfRule type="cellIs" dxfId="8461" priority="9548" operator="equal">
      <formula>0</formula>
    </cfRule>
    <cfRule type="cellIs" dxfId="8460" priority="9549" operator="between">
      <formula>"0.1"</formula>
      <formula>100</formula>
    </cfRule>
    <cfRule type="cellIs" dxfId="8459" priority="9550" operator="between">
      <formula>0</formula>
      <formula>100</formula>
    </cfRule>
    <cfRule type="cellIs" dxfId="8458" priority="9551" operator="between">
      <formula>0</formula>
      <formula>100</formula>
    </cfRule>
  </conditionalFormatting>
  <conditionalFormatting sqref="AJ98:AJ102">
    <cfRule type="cellIs" dxfId="8457" priority="9545" operator="equal">
      <formula>0</formula>
    </cfRule>
    <cfRule type="cellIs" dxfId="8456" priority="9546" operator="between">
      <formula>0</formula>
      <formula>100</formula>
    </cfRule>
    <cfRule type="cellIs" dxfId="8455" priority="9547" operator="between">
      <formula>"0.1"</formula>
      <formula>100</formula>
    </cfRule>
  </conditionalFormatting>
  <conditionalFormatting sqref="AI98:AI102">
    <cfRule type="cellIs" dxfId="8454" priority="9544" operator="equal">
      <formula>0.58</formula>
    </cfRule>
  </conditionalFormatting>
  <conditionalFormatting sqref="AJ98:AJ102">
    <cfRule type="cellIs" dxfId="8453" priority="9543" operator="equal">
      <formula>0.56</formula>
    </cfRule>
  </conditionalFormatting>
  <conditionalFormatting sqref="AK99:AL102 AO99:AP102">
    <cfRule type="cellIs" dxfId="8452" priority="9539" operator="equal">
      <formula>"NO"</formula>
    </cfRule>
  </conditionalFormatting>
  <conditionalFormatting sqref="AK99:AL102">
    <cfRule type="cellIs" dxfId="8451" priority="9540" operator="equal">
      <formula>"SI"</formula>
    </cfRule>
  </conditionalFormatting>
  <conditionalFormatting sqref="AM99:AN102">
    <cfRule type="cellIs" dxfId="8450" priority="9541" operator="equal">
      <formula>"ALE"</formula>
    </cfRule>
  </conditionalFormatting>
  <conditionalFormatting sqref="AM99:AN102">
    <cfRule type="cellIs" dxfId="8449" priority="9542" operator="equal">
      <formula>"CON"</formula>
    </cfRule>
  </conditionalFormatting>
  <conditionalFormatting sqref="AO99:AP101">
    <cfRule type="cellIs" dxfId="8448" priority="9538" operator="equal">
      <formula>"SI"</formula>
    </cfRule>
  </conditionalFormatting>
  <conditionalFormatting sqref="BB98">
    <cfRule type="cellIs" dxfId="8447" priority="9536" operator="equal">
      <formula>"NO"</formula>
    </cfRule>
    <cfRule type="cellIs" dxfId="8446" priority="9537" operator="equal">
      <formula>"SI"</formula>
    </cfRule>
  </conditionalFormatting>
  <conditionalFormatting sqref="AY98:AY102">
    <cfRule type="expression" dxfId="8445" priority="9535">
      <formula>"&lt;,2"</formula>
    </cfRule>
  </conditionalFormatting>
  <conditionalFormatting sqref="AW98:AW102">
    <cfRule type="expression" dxfId="8444" priority="9534">
      <formula>"&lt;,2"</formula>
    </cfRule>
  </conditionalFormatting>
  <conditionalFormatting sqref="AX98:AX102">
    <cfRule type="beginsWith" dxfId="8443" priority="9529" operator="beginsWith" text="MUY ALTA">
      <formula>LEFT(AX98,LEN("MUY ALTA"))="MUY ALTA"</formula>
    </cfRule>
    <cfRule type="beginsWith" dxfId="8442" priority="9530" operator="beginsWith" text="ALTA">
      <formula>LEFT(AX98,LEN("ALTA"))="ALTA"</formula>
    </cfRule>
    <cfRule type="beginsWith" dxfId="8441" priority="9531" operator="beginsWith" text="MEDIA">
      <formula>LEFT(AX98,LEN("MEDIA"))="MEDIA"</formula>
    </cfRule>
    <cfRule type="beginsWith" dxfId="8440" priority="9532" operator="beginsWith" text="BAJA">
      <formula>LEFT(AX98,LEN("BAJA"))="BAJA"</formula>
    </cfRule>
    <cfRule type="beginsWith" dxfId="8439" priority="9533" operator="beginsWith" text="MUY BAJA">
      <formula>LEFT(AX98,LEN("MUY BAJA"))="MUY BAJA"</formula>
    </cfRule>
  </conditionalFormatting>
  <conditionalFormatting sqref="AZ98:AZ102">
    <cfRule type="beginsWith" dxfId="8438" priority="9524" operator="beginsWith" text="MUY ALTA">
      <formula>LEFT(AZ98,LEN("MUY ALTA"))="MUY ALTA"</formula>
    </cfRule>
    <cfRule type="beginsWith" dxfId="8437" priority="9525" operator="beginsWith" text="ALTA">
      <formula>LEFT(AZ98,LEN("ALTA"))="ALTA"</formula>
    </cfRule>
    <cfRule type="beginsWith" dxfId="8436" priority="9526" operator="beginsWith" text="MEDIA">
      <formula>LEFT(AZ98,LEN("MEDIA"))="MEDIA"</formula>
    </cfRule>
    <cfRule type="beginsWith" dxfId="8435" priority="9527" operator="beginsWith" text="BAJA">
      <formula>LEFT(AZ98,LEN("BAJA"))="BAJA"</formula>
    </cfRule>
    <cfRule type="beginsWith" dxfId="8434" priority="9528" operator="beginsWith" text="MUY BAJA">
      <formula>LEFT(AZ98,LEN("MUY BAJA"))="MUY BAJA"</formula>
    </cfRule>
  </conditionalFormatting>
  <conditionalFormatting sqref="BB98:BB102">
    <cfRule type="cellIs" dxfId="8433" priority="9521" operator="equal">
      <formula>"Evitar"</formula>
    </cfRule>
    <cfRule type="cellIs" dxfId="8432" priority="9522" operator="equal">
      <formula>"Aceptar"</formula>
    </cfRule>
    <cfRule type="cellIs" dxfId="8431" priority="9523" operator="equal">
      <formula>"Reducir"</formula>
    </cfRule>
  </conditionalFormatting>
  <conditionalFormatting sqref="BA98">
    <cfRule type="expression" dxfId="8430" priority="9496">
      <formula>$BD98=25</formula>
    </cfRule>
    <cfRule type="expression" dxfId="8429" priority="9497">
      <formula>$BD98=24</formula>
    </cfRule>
    <cfRule type="expression" dxfId="8428" priority="9498">
      <formula>$BD98=23</formula>
    </cfRule>
    <cfRule type="expression" dxfId="8427" priority="9499">
      <formula>$BD98=22</formula>
    </cfRule>
    <cfRule type="expression" dxfId="8426" priority="9500">
      <formula>$BD98=21</formula>
    </cfRule>
    <cfRule type="expression" dxfId="8425" priority="9501">
      <formula>$BD98=20</formula>
    </cfRule>
    <cfRule type="expression" dxfId="8424" priority="9502">
      <formula>$BD98=19</formula>
    </cfRule>
    <cfRule type="expression" dxfId="8423" priority="9503">
      <formula>$BD98=18</formula>
    </cfRule>
    <cfRule type="expression" dxfId="8422" priority="9504">
      <formula>$BD98=17</formula>
    </cfRule>
    <cfRule type="expression" dxfId="8421" priority="9505">
      <formula>$BD98=16</formula>
    </cfRule>
    <cfRule type="expression" dxfId="8420" priority="9506">
      <formula>$BD98=15</formula>
    </cfRule>
    <cfRule type="expression" dxfId="8419" priority="9507">
      <formula>$BD98=14</formula>
    </cfRule>
    <cfRule type="expression" dxfId="8418" priority="9508">
      <formula>$BD98=13</formula>
    </cfRule>
    <cfRule type="expression" dxfId="8417" priority="9509">
      <formula>$BD98=12</formula>
    </cfRule>
    <cfRule type="expression" dxfId="8416" priority="9510">
      <formula>$BD98=11</formula>
    </cfRule>
    <cfRule type="expression" dxfId="8415" priority="9511">
      <formula>$BD98=10</formula>
    </cfRule>
    <cfRule type="expression" dxfId="8414" priority="9512">
      <formula>$BD98=9</formula>
    </cfRule>
    <cfRule type="expression" dxfId="8413" priority="9513">
      <formula>$BD98=8</formula>
    </cfRule>
    <cfRule type="expression" dxfId="8412" priority="9514">
      <formula>$BD98=7</formula>
    </cfRule>
    <cfRule type="expression" dxfId="8411" priority="9515">
      <formula>$BD98=6</formula>
    </cfRule>
    <cfRule type="expression" dxfId="8410" priority="9516">
      <formula>$BD98=5</formula>
    </cfRule>
    <cfRule type="expression" dxfId="8409" priority="9517">
      <formula>$BD98=4</formula>
    </cfRule>
    <cfRule type="expression" dxfId="8408" priority="9518">
      <formula>$BD98=3</formula>
    </cfRule>
    <cfRule type="expression" dxfId="8407" priority="9519">
      <formula>$BD98=2</formula>
    </cfRule>
    <cfRule type="expression" dxfId="8406" priority="9520">
      <formula>$BD98=1</formula>
    </cfRule>
  </conditionalFormatting>
  <conditionalFormatting sqref="V106:W108">
    <cfRule type="cellIs" dxfId="8399" priority="9420" operator="equal">
      <formula>"X"</formula>
    </cfRule>
  </conditionalFormatting>
  <conditionalFormatting sqref="AB106:AE108">
    <cfRule type="cellIs" dxfId="8398" priority="9421" operator="equal">
      <formula>25</formula>
    </cfRule>
  </conditionalFormatting>
  <conditionalFormatting sqref="AF106:AG108">
    <cfRule type="cellIs" dxfId="8397" priority="9422" operator="equal">
      <formula>15</formula>
    </cfRule>
  </conditionalFormatting>
  <conditionalFormatting sqref="V106:V108">
    <cfRule type="cellIs" dxfId="8396" priority="9423" operator="equal">
      <formula>"Y"</formula>
    </cfRule>
  </conditionalFormatting>
  <conditionalFormatting sqref="W106:W108">
    <cfRule type="cellIs" dxfId="8395" priority="9424" operator="equal">
      <formula>"X"</formula>
    </cfRule>
  </conditionalFormatting>
  <conditionalFormatting sqref="AB106:AE108 X106:Y108">
    <cfRule type="expression" dxfId="8394" priority="9425">
      <formula>Z106=15</formula>
    </cfRule>
  </conditionalFormatting>
  <conditionalFormatting sqref="AF106:AG108 Z106:AA108">
    <cfRule type="expression" dxfId="8393" priority="9426">
      <formula>X106=25</formula>
    </cfRule>
  </conditionalFormatting>
  <conditionalFormatting sqref="W106:W108">
    <cfRule type="expression" dxfId="8392" priority="9427">
      <formula>V106=Y</formula>
    </cfRule>
  </conditionalFormatting>
  <conditionalFormatting sqref="W106:W108">
    <cfRule type="expression" dxfId="8391" priority="9428">
      <formula>V106="y"</formula>
    </cfRule>
  </conditionalFormatting>
  <conditionalFormatting sqref="AB106:AC108">
    <cfRule type="expression" dxfId="8390" priority="9431">
      <formula>AB106=10</formula>
    </cfRule>
  </conditionalFormatting>
  <conditionalFormatting sqref="AB106:AC108">
    <cfRule type="expression" dxfId="8389" priority="9432">
      <formula>Z106=15</formula>
    </cfRule>
  </conditionalFormatting>
  <conditionalFormatting sqref="AB106:AC108">
    <cfRule type="expression" dxfId="8388" priority="9433">
      <formula>X106=25</formula>
    </cfRule>
  </conditionalFormatting>
  <conditionalFormatting sqref="AB106:AC108 X106:Y108">
    <cfRule type="expression" dxfId="8387" priority="9436">
      <formula>AB106=10</formula>
    </cfRule>
  </conditionalFormatting>
  <conditionalFormatting sqref="X106:Y108">
    <cfRule type="expression" dxfId="8386" priority="9439">
      <formula>X106=25</formula>
    </cfRule>
  </conditionalFormatting>
  <conditionalFormatting sqref="Z106:AA108">
    <cfRule type="expression" dxfId="8385" priority="9441">
      <formula>Z106=15</formula>
    </cfRule>
  </conditionalFormatting>
  <conditionalFormatting sqref="Z106:AA108">
    <cfRule type="expression" dxfId="8384" priority="9442">
      <formula>AB106=10</formula>
    </cfRule>
  </conditionalFormatting>
  <conditionalFormatting sqref="V106:V108">
    <cfRule type="expression" dxfId="8383" priority="9444">
      <formula>W106="X"</formula>
    </cfRule>
  </conditionalFormatting>
  <conditionalFormatting sqref="AI104:AJ108">
    <cfRule type="cellIs" dxfId="8382" priority="9416" operator="equal">
      <formula>0</formula>
    </cfRule>
    <cfRule type="cellIs" dxfId="8381" priority="9417" operator="between">
      <formula>"0.1"</formula>
      <formula>100</formula>
    </cfRule>
    <cfRule type="cellIs" dxfId="8380" priority="9418" operator="between">
      <formula>0</formula>
      <formula>100</formula>
    </cfRule>
    <cfRule type="cellIs" dxfId="8379" priority="9419" operator="between">
      <formula>0</formula>
      <formula>100</formula>
    </cfRule>
  </conditionalFormatting>
  <conditionalFormatting sqref="AJ104:AJ108">
    <cfRule type="cellIs" dxfId="8378" priority="9413" operator="equal">
      <formula>0</formula>
    </cfRule>
    <cfRule type="cellIs" dxfId="8377" priority="9414" operator="between">
      <formula>0</formula>
      <formula>100</formula>
    </cfRule>
    <cfRule type="cellIs" dxfId="8376" priority="9415" operator="between">
      <formula>"0.1"</formula>
      <formula>100</formula>
    </cfRule>
  </conditionalFormatting>
  <conditionalFormatting sqref="AI104:AI108">
    <cfRule type="cellIs" dxfId="8375" priority="9412" operator="equal">
      <formula>0.58</formula>
    </cfRule>
  </conditionalFormatting>
  <conditionalFormatting sqref="AJ104:AJ108">
    <cfRule type="cellIs" dxfId="8374" priority="9411" operator="equal">
      <formula>0.56</formula>
    </cfRule>
  </conditionalFormatting>
  <conditionalFormatting sqref="AK105:AL108 AO105:AP108">
    <cfRule type="cellIs" dxfId="8373" priority="9407" operator="equal">
      <formula>"NO"</formula>
    </cfRule>
  </conditionalFormatting>
  <conditionalFormatting sqref="AK105:AL108">
    <cfRule type="cellIs" dxfId="8372" priority="9408" operator="equal">
      <formula>"SI"</formula>
    </cfRule>
  </conditionalFormatting>
  <conditionalFormatting sqref="AM105:AN108">
    <cfRule type="cellIs" dxfId="8371" priority="9409" operator="equal">
      <formula>"ALE"</formula>
    </cfRule>
  </conditionalFormatting>
  <conditionalFormatting sqref="AM105:AN108">
    <cfRule type="cellIs" dxfId="8370" priority="9410" operator="equal">
      <formula>"CON"</formula>
    </cfRule>
  </conditionalFormatting>
  <conditionalFormatting sqref="AO105:AP107">
    <cfRule type="cellIs" dxfId="8369" priority="9406" operator="equal">
      <formula>"SI"</formula>
    </cfRule>
  </conditionalFormatting>
  <conditionalFormatting sqref="BB104">
    <cfRule type="cellIs" dxfId="8368" priority="9404" operator="equal">
      <formula>"NO"</formula>
    </cfRule>
    <cfRule type="cellIs" dxfId="8367" priority="9405" operator="equal">
      <formula>"SI"</formula>
    </cfRule>
  </conditionalFormatting>
  <conditionalFormatting sqref="AY104:AY108">
    <cfRule type="expression" dxfId="8366" priority="9403">
      <formula>"&lt;,2"</formula>
    </cfRule>
  </conditionalFormatting>
  <conditionalFormatting sqref="AW104:AW108">
    <cfRule type="expression" dxfId="8365" priority="9402">
      <formula>"&lt;,2"</formula>
    </cfRule>
  </conditionalFormatting>
  <conditionalFormatting sqref="AX104:AX108">
    <cfRule type="beginsWith" dxfId="8364" priority="9397" operator="beginsWith" text="MUY ALTA">
      <formula>LEFT(AX104,LEN("MUY ALTA"))="MUY ALTA"</formula>
    </cfRule>
    <cfRule type="beginsWith" dxfId="8363" priority="9398" operator="beginsWith" text="ALTA">
      <formula>LEFT(AX104,LEN("ALTA"))="ALTA"</formula>
    </cfRule>
    <cfRule type="beginsWith" dxfId="8362" priority="9399" operator="beginsWith" text="MEDIA">
      <formula>LEFT(AX104,LEN("MEDIA"))="MEDIA"</formula>
    </cfRule>
    <cfRule type="beginsWith" dxfId="8361" priority="9400" operator="beginsWith" text="BAJA">
      <formula>LEFT(AX104,LEN("BAJA"))="BAJA"</formula>
    </cfRule>
    <cfRule type="beginsWith" dxfId="8360" priority="9401" operator="beginsWith" text="MUY BAJA">
      <formula>LEFT(AX104,LEN("MUY BAJA"))="MUY BAJA"</formula>
    </cfRule>
  </conditionalFormatting>
  <conditionalFormatting sqref="AZ104:AZ108">
    <cfRule type="beginsWith" dxfId="8359" priority="9392" operator="beginsWith" text="MUY ALTA">
      <formula>LEFT(AZ104,LEN("MUY ALTA"))="MUY ALTA"</formula>
    </cfRule>
    <cfRule type="beginsWith" dxfId="8358" priority="9393" operator="beginsWith" text="ALTA">
      <formula>LEFT(AZ104,LEN("ALTA"))="ALTA"</formula>
    </cfRule>
    <cfRule type="beginsWith" dxfId="8357" priority="9394" operator="beginsWith" text="MEDIA">
      <formula>LEFT(AZ104,LEN("MEDIA"))="MEDIA"</formula>
    </cfRule>
    <cfRule type="beginsWith" dxfId="8356" priority="9395" operator="beginsWith" text="BAJA">
      <formula>LEFT(AZ104,LEN("BAJA"))="BAJA"</formula>
    </cfRule>
    <cfRule type="beginsWith" dxfId="8355" priority="9396" operator="beginsWith" text="MUY BAJA">
      <formula>LEFT(AZ104,LEN("MUY BAJA"))="MUY BAJA"</formula>
    </cfRule>
  </conditionalFormatting>
  <conditionalFormatting sqref="BB104:BB108">
    <cfRule type="cellIs" dxfId="8354" priority="9389" operator="equal">
      <formula>"Evitar"</formula>
    </cfRule>
    <cfRule type="cellIs" dxfId="8353" priority="9390" operator="equal">
      <formula>"Aceptar"</formula>
    </cfRule>
    <cfRule type="cellIs" dxfId="8352" priority="9391" operator="equal">
      <formula>"Reducir"</formula>
    </cfRule>
  </conditionalFormatting>
  <conditionalFormatting sqref="BA104">
    <cfRule type="expression" dxfId="8351" priority="9364">
      <formula>$BD104=25</formula>
    </cfRule>
    <cfRule type="expression" dxfId="8350" priority="9365">
      <formula>$BD104=24</formula>
    </cfRule>
    <cfRule type="expression" dxfId="8349" priority="9366">
      <formula>$BD104=23</formula>
    </cfRule>
    <cfRule type="expression" dxfId="8348" priority="9367">
      <formula>$BD104=22</formula>
    </cfRule>
    <cfRule type="expression" dxfId="8347" priority="9368">
      <formula>$BD104=21</formula>
    </cfRule>
    <cfRule type="expression" dxfId="8346" priority="9369">
      <formula>$BD104=20</formula>
    </cfRule>
    <cfRule type="expression" dxfId="8345" priority="9370">
      <formula>$BD104=19</formula>
    </cfRule>
    <cfRule type="expression" dxfId="8344" priority="9371">
      <formula>$BD104=18</formula>
    </cfRule>
    <cfRule type="expression" dxfId="8343" priority="9372">
      <formula>$BD104=17</formula>
    </cfRule>
    <cfRule type="expression" dxfId="8342" priority="9373">
      <formula>$BD104=16</formula>
    </cfRule>
    <cfRule type="expression" dxfId="8341" priority="9374">
      <formula>$BD104=15</formula>
    </cfRule>
    <cfRule type="expression" dxfId="8340" priority="9375">
      <formula>$BD104=14</formula>
    </cfRule>
    <cfRule type="expression" dxfId="8339" priority="9376">
      <formula>$BD104=13</formula>
    </cfRule>
    <cfRule type="expression" dxfId="8338" priority="9377">
      <formula>$BD104=12</formula>
    </cfRule>
    <cfRule type="expression" dxfId="8337" priority="9378">
      <formula>$BD104=11</formula>
    </cfRule>
    <cfRule type="expression" dxfId="8336" priority="9379">
      <formula>$BD104=10</formula>
    </cfRule>
    <cfRule type="expression" dxfId="8335" priority="9380">
      <formula>$BD104=9</formula>
    </cfRule>
    <cfRule type="expression" dxfId="8334" priority="9381">
      <formula>$BD104=8</formula>
    </cfRule>
    <cfRule type="expression" dxfId="8333" priority="9382">
      <formula>$BD104=7</formula>
    </cfRule>
    <cfRule type="expression" dxfId="8332" priority="9383">
      <formula>$BD104=6</formula>
    </cfRule>
    <cfRule type="expression" dxfId="8331" priority="9384">
      <formula>$BD104=5</formula>
    </cfRule>
    <cfRule type="expression" dxfId="8330" priority="9385">
      <formula>$BD104=4</formula>
    </cfRule>
    <cfRule type="expression" dxfId="8329" priority="9386">
      <formula>$BD104=3</formula>
    </cfRule>
    <cfRule type="expression" dxfId="8328" priority="9387">
      <formula>$BD104=2</formula>
    </cfRule>
    <cfRule type="expression" dxfId="8327" priority="9388">
      <formula>$BD104=1</formula>
    </cfRule>
  </conditionalFormatting>
  <conditionalFormatting sqref="Q110:Q114">
    <cfRule type="expression" dxfId="8320" priority="9313">
      <formula>"&lt;,2"</formula>
    </cfRule>
  </conditionalFormatting>
  <conditionalFormatting sqref="S110">
    <cfRule type="expression" dxfId="8319" priority="9314">
      <formula>$T110=25</formula>
    </cfRule>
  </conditionalFormatting>
  <conditionalFormatting sqref="S110">
    <cfRule type="expression" dxfId="8318" priority="9315">
      <formula>$T110=24</formula>
    </cfRule>
  </conditionalFormatting>
  <conditionalFormatting sqref="S110">
    <cfRule type="expression" dxfId="8317" priority="9316">
      <formula>$T110=23</formula>
    </cfRule>
  </conditionalFormatting>
  <conditionalFormatting sqref="S110">
    <cfRule type="expression" dxfId="8316" priority="9317">
      <formula>$T110=22</formula>
    </cfRule>
  </conditionalFormatting>
  <conditionalFormatting sqref="S110">
    <cfRule type="expression" dxfId="8315" priority="9318">
      <formula>$T110=21</formula>
    </cfRule>
  </conditionalFormatting>
  <conditionalFormatting sqref="S110">
    <cfRule type="expression" dxfId="8314" priority="9319">
      <formula>$T110=20</formula>
    </cfRule>
  </conditionalFormatting>
  <conditionalFormatting sqref="S110">
    <cfRule type="expression" dxfId="8313" priority="9320">
      <formula>$T110=19</formula>
    </cfRule>
  </conditionalFormatting>
  <conditionalFormatting sqref="S110">
    <cfRule type="expression" dxfId="8312" priority="9321">
      <formula>$T110=18</formula>
    </cfRule>
  </conditionalFormatting>
  <conditionalFormatting sqref="S110">
    <cfRule type="expression" dxfId="8311" priority="9322">
      <formula>$T110=17</formula>
    </cfRule>
  </conditionalFormatting>
  <conditionalFormatting sqref="S110">
    <cfRule type="expression" dxfId="8310" priority="9323">
      <formula>$T110=16</formula>
    </cfRule>
  </conditionalFormatting>
  <conditionalFormatting sqref="S110">
    <cfRule type="expression" dxfId="8309" priority="9324">
      <formula>$T110=15</formula>
    </cfRule>
  </conditionalFormatting>
  <conditionalFormatting sqref="S110">
    <cfRule type="expression" dxfId="8308" priority="9325">
      <formula>$T110=14</formula>
    </cfRule>
  </conditionalFormatting>
  <conditionalFormatting sqref="S110">
    <cfRule type="expression" dxfId="8307" priority="9326">
      <formula>$T110=13</formula>
    </cfRule>
  </conditionalFormatting>
  <conditionalFormatting sqref="S110">
    <cfRule type="expression" dxfId="8306" priority="9327">
      <formula>$T110=12</formula>
    </cfRule>
  </conditionalFormatting>
  <conditionalFormatting sqref="S110">
    <cfRule type="expression" dxfId="8305" priority="9328">
      <formula>$T110=11</formula>
    </cfRule>
  </conditionalFormatting>
  <conditionalFormatting sqref="S110">
    <cfRule type="expression" dxfId="8304" priority="9329">
      <formula>$T110=10</formula>
    </cfRule>
  </conditionalFormatting>
  <conditionalFormatting sqref="S110">
    <cfRule type="expression" dxfId="8303" priority="9330">
      <formula>$T110=9</formula>
    </cfRule>
  </conditionalFormatting>
  <conditionalFormatting sqref="S110">
    <cfRule type="expression" dxfId="8302" priority="9331">
      <formula>$T110=8</formula>
    </cfRule>
  </conditionalFormatting>
  <conditionalFormatting sqref="S110">
    <cfRule type="expression" dxfId="8301" priority="9332">
      <formula>$T110=7</formula>
    </cfRule>
  </conditionalFormatting>
  <conditionalFormatting sqref="S110">
    <cfRule type="expression" dxfId="8300" priority="9333">
      <formula>$T110=6</formula>
    </cfRule>
  </conditionalFormatting>
  <conditionalFormatting sqref="S110">
    <cfRule type="expression" dxfId="8299" priority="9334">
      <formula>$T110=5</formula>
    </cfRule>
  </conditionalFormatting>
  <conditionalFormatting sqref="S110">
    <cfRule type="expression" dxfId="8298" priority="9335">
      <formula>$T110=4</formula>
    </cfRule>
  </conditionalFormatting>
  <conditionalFormatting sqref="S110">
    <cfRule type="expression" dxfId="8297" priority="9336">
      <formula>$T110=3</formula>
    </cfRule>
  </conditionalFormatting>
  <conditionalFormatting sqref="S110">
    <cfRule type="expression" dxfId="8296" priority="9337">
      <formula>$T110=2</formula>
    </cfRule>
  </conditionalFormatting>
  <conditionalFormatting sqref="S110">
    <cfRule type="expression" dxfId="8295" priority="9338">
      <formula>$T110=1</formula>
    </cfRule>
  </conditionalFormatting>
  <conditionalFormatting sqref="R110:R114">
    <cfRule type="cellIs" dxfId="8294" priority="9339" operator="equal">
      <formula>20</formula>
    </cfRule>
  </conditionalFormatting>
  <conditionalFormatting sqref="R110:R114">
    <cfRule type="cellIs" dxfId="8293" priority="9340" operator="equal">
      <formula>10</formula>
    </cfRule>
  </conditionalFormatting>
  <conditionalFormatting sqref="R110:R114">
    <cfRule type="cellIs" dxfId="8292" priority="9341" operator="equal">
      <formula>5</formula>
    </cfRule>
  </conditionalFormatting>
  <conditionalFormatting sqref="R110:R114">
    <cfRule type="cellIs" dxfId="8291" priority="9342" operator="equal">
      <formula>1</formula>
    </cfRule>
  </conditionalFormatting>
  <conditionalFormatting sqref="R110:R114">
    <cfRule type="cellIs" dxfId="8290" priority="9343" operator="equal">
      <formula>0.8</formula>
    </cfRule>
  </conditionalFormatting>
  <conditionalFormatting sqref="R110:R114">
    <cfRule type="cellIs" dxfId="8289" priority="9344" operator="equal">
      <formula>0.6</formula>
    </cfRule>
  </conditionalFormatting>
  <conditionalFormatting sqref="R110:R114">
    <cfRule type="cellIs" dxfId="8288" priority="9345" operator="equal">
      <formula>0.4</formula>
    </cfRule>
  </conditionalFormatting>
  <conditionalFormatting sqref="R110:R114">
    <cfRule type="cellIs" dxfId="8287" priority="9346" operator="equal">
      <formula>20%</formula>
    </cfRule>
  </conditionalFormatting>
  <conditionalFormatting sqref="P110:P114">
    <cfRule type="cellIs" dxfId="8286" priority="9347" operator="equal">
      <formula>"MUY ALTA "</formula>
    </cfRule>
  </conditionalFormatting>
  <conditionalFormatting sqref="P110:P114">
    <cfRule type="cellIs" dxfId="8285" priority="9348" operator="equal">
      <formula>"MUY ALTA"</formula>
    </cfRule>
  </conditionalFormatting>
  <conditionalFormatting sqref="P110:P114">
    <cfRule type="cellIs" dxfId="8284" priority="9349" operator="equal">
      <formula>"ALTA"</formula>
    </cfRule>
  </conditionalFormatting>
  <conditionalFormatting sqref="P110:P114">
    <cfRule type="cellIs" dxfId="8283" priority="9350" operator="equal">
      <formula>"MEDIA"</formula>
    </cfRule>
  </conditionalFormatting>
  <conditionalFormatting sqref="P110:P114">
    <cfRule type="cellIs" dxfId="8282" priority="9351" operator="equal">
      <formula>"BAJA"</formula>
    </cfRule>
  </conditionalFormatting>
  <conditionalFormatting sqref="P110:P114">
    <cfRule type="cellIs" dxfId="8281" priority="9352" operator="equal">
      <formula>"MUY BAJA"</formula>
    </cfRule>
  </conditionalFormatting>
  <conditionalFormatting sqref="P110:P114">
    <cfRule type="cellIs" dxfId="8280" priority="9353" operator="equal">
      <formula>0.2</formula>
    </cfRule>
  </conditionalFormatting>
  <conditionalFormatting sqref="O110:O114">
    <cfRule type="beginsWith" dxfId="8279" priority="9354" operator="beginsWith" text="La actividad que conlleva el riesgo se ejecuta como máximos 2 veces por año">
      <formula>LEFT((O110),LEN("La actividad que conlleva el riesgo se ejecuta como máximos 2 veces por año"))=("La actividad que conlleva el riesgo se ejecuta como máximos 2 veces por año")</formula>
    </cfRule>
  </conditionalFormatting>
  <conditionalFormatting sqref="O110:O114">
    <cfRule type="cellIs" dxfId="8278" priority="9355" operator="equal">
      <formula>"La actividad que conlleva el riesgo se ejecuta como máximos 2 veces por año"</formula>
    </cfRule>
  </conditionalFormatting>
  <conditionalFormatting sqref="O110:O114">
    <cfRule type="cellIs" dxfId="8277" priority="9356" operator="equal">
      <formula>"La actividad que conlleva el riesgo se ejecuta como máximos 2 veces por año "</formula>
    </cfRule>
  </conditionalFormatting>
  <conditionalFormatting sqref="O110:O114">
    <cfRule type="containsText" dxfId="8276" priority="9357" operator="containsText" text="La actividad que conlleva el riesgo se ejecuta como máximos 2 veces por año">
      <formula>NOT(ISERROR(SEARCH(("La actividad que conlleva el riesgo se ejecuta como máximos 2 veces por año"),(O110))))</formula>
    </cfRule>
  </conditionalFormatting>
  <conditionalFormatting sqref="V110:W114">
    <cfRule type="cellIs" dxfId="8275" priority="9288" operator="equal">
      <formula>"X"</formula>
    </cfRule>
  </conditionalFormatting>
  <conditionalFormatting sqref="AD110:AE114 AB111:AC114">
    <cfRule type="cellIs" dxfId="8274" priority="9289" operator="equal">
      <formula>25</formula>
    </cfRule>
  </conditionalFormatting>
  <conditionalFormatting sqref="AF110:AG114">
    <cfRule type="cellIs" dxfId="8273" priority="9290" operator="equal">
      <formula>15</formula>
    </cfRule>
  </conditionalFormatting>
  <conditionalFormatting sqref="V110:V114">
    <cfRule type="cellIs" dxfId="8272" priority="9291" operator="equal">
      <formula>"Y"</formula>
    </cfRule>
  </conditionalFormatting>
  <conditionalFormatting sqref="W110:W114">
    <cfRule type="cellIs" dxfId="8271" priority="9292" operator="equal">
      <formula>"X"</formula>
    </cfRule>
  </conditionalFormatting>
  <conditionalFormatting sqref="AD110:AE114 AB111:AC114 X111:Y114">
    <cfRule type="expression" dxfId="8270" priority="9293">
      <formula>Z110=15</formula>
    </cfRule>
  </conditionalFormatting>
  <conditionalFormatting sqref="AF110:AG114 Z111:AA114">
    <cfRule type="expression" dxfId="8269" priority="9294">
      <formula>X110=25</formula>
    </cfRule>
  </conditionalFormatting>
  <conditionalFormatting sqref="W110:W114">
    <cfRule type="expression" dxfId="8268" priority="9295">
      <formula>V110=Y</formula>
    </cfRule>
  </conditionalFormatting>
  <conditionalFormatting sqref="W110:W114">
    <cfRule type="expression" dxfId="8267" priority="9296">
      <formula>V110="y"</formula>
    </cfRule>
  </conditionalFormatting>
  <conditionalFormatting sqref="W111">
    <cfRule type="expression" dxfId="8266" priority="9297">
      <formula>$V$21=Y</formula>
    </cfRule>
  </conditionalFormatting>
  <conditionalFormatting sqref="W111">
    <cfRule type="expression" dxfId="8265" priority="9298">
      <formula>$V$21=x</formula>
    </cfRule>
  </conditionalFormatting>
  <conditionalFormatting sqref="AB110:AC114">
    <cfRule type="expression" dxfId="8264" priority="9299">
      <formula>AB110=10</formula>
    </cfRule>
  </conditionalFormatting>
  <conditionalFormatting sqref="AB110:AC114">
    <cfRule type="expression" dxfId="8263" priority="9300">
      <formula>Z110=15</formula>
    </cfRule>
  </conditionalFormatting>
  <conditionalFormatting sqref="AB110:AC114">
    <cfRule type="expression" dxfId="8262" priority="9301">
      <formula>X110=25</formula>
    </cfRule>
  </conditionalFormatting>
  <conditionalFormatting sqref="AB110:AC110">
    <cfRule type="cellIs" dxfId="8261" priority="9302" operator="equal">
      <formula>25</formula>
    </cfRule>
  </conditionalFormatting>
  <conditionalFormatting sqref="AB110:AC110">
    <cfRule type="expression" dxfId="8260" priority="9303">
      <formula>AD110=15</formula>
    </cfRule>
  </conditionalFormatting>
  <conditionalFormatting sqref="AB110:AC114 X111:Y114">
    <cfRule type="expression" dxfId="8259" priority="9304">
      <formula>AB110=10</formula>
    </cfRule>
  </conditionalFormatting>
  <conditionalFormatting sqref="AB110:AC110">
    <cfRule type="expression" dxfId="8258" priority="9305">
      <formula>AD110=15</formula>
    </cfRule>
  </conditionalFormatting>
  <conditionalFormatting sqref="X110:Y110">
    <cfRule type="expression" dxfId="8257" priority="9306">
      <formula>AB110=10</formula>
    </cfRule>
  </conditionalFormatting>
  <conditionalFormatting sqref="X110:Y114">
    <cfRule type="expression" dxfId="8256" priority="9307">
      <formula>X110=25</formula>
    </cfRule>
  </conditionalFormatting>
  <conditionalFormatting sqref="X110:Y110">
    <cfRule type="expression" dxfId="8255" priority="9308">
      <formula>Z110=15</formula>
    </cfRule>
  </conditionalFormatting>
  <conditionalFormatting sqref="Z110:AA114">
    <cfRule type="expression" dxfId="8254" priority="9309">
      <formula>Z110=15</formula>
    </cfRule>
  </conditionalFormatting>
  <conditionalFormatting sqref="Z110:AA114">
    <cfRule type="expression" dxfId="8253" priority="9310">
      <formula>AB110=10</formula>
    </cfRule>
  </conditionalFormatting>
  <conditionalFormatting sqref="Z110:AA110">
    <cfRule type="expression" dxfId="8252" priority="9311">
      <formula>X110=25</formula>
    </cfRule>
  </conditionalFormatting>
  <conditionalFormatting sqref="V110:V114">
    <cfRule type="expression" dxfId="8251" priority="9312">
      <formula>W110="X"</formula>
    </cfRule>
  </conditionalFormatting>
  <conditionalFormatting sqref="AI110:AJ114">
    <cfRule type="cellIs" dxfId="8250" priority="9284" operator="equal">
      <formula>0</formula>
    </cfRule>
    <cfRule type="cellIs" dxfId="8249" priority="9285" operator="between">
      <formula>"0.1"</formula>
      <formula>100</formula>
    </cfRule>
    <cfRule type="cellIs" dxfId="8248" priority="9286" operator="between">
      <formula>0</formula>
      <formula>100</formula>
    </cfRule>
    <cfRule type="cellIs" dxfId="8247" priority="9287" operator="between">
      <formula>0</formula>
      <formula>100</formula>
    </cfRule>
  </conditionalFormatting>
  <conditionalFormatting sqref="AJ110:AJ114">
    <cfRule type="cellIs" dxfId="8246" priority="9281" operator="equal">
      <formula>0</formula>
    </cfRule>
    <cfRule type="cellIs" dxfId="8245" priority="9282" operator="between">
      <formula>0</formula>
      <formula>100</formula>
    </cfRule>
    <cfRule type="cellIs" dxfId="8244" priority="9283" operator="between">
      <formula>"0.1"</formula>
      <formula>100</formula>
    </cfRule>
  </conditionalFormatting>
  <conditionalFormatting sqref="AI110:AI114">
    <cfRule type="cellIs" dxfId="8243" priority="9280" operator="equal">
      <formula>0.58</formula>
    </cfRule>
  </conditionalFormatting>
  <conditionalFormatting sqref="AJ110:AJ114">
    <cfRule type="cellIs" dxfId="8242" priority="9279" operator="equal">
      <formula>0.56</formula>
    </cfRule>
  </conditionalFormatting>
  <conditionalFormatting sqref="AK111:AL114 AO111:AP114">
    <cfRule type="cellIs" dxfId="8241" priority="9275" operator="equal">
      <formula>"NO"</formula>
    </cfRule>
  </conditionalFormatting>
  <conditionalFormatting sqref="AK111:AL114">
    <cfRule type="cellIs" dxfId="8240" priority="9276" operator="equal">
      <formula>"SI"</formula>
    </cfRule>
  </conditionalFormatting>
  <conditionalFormatting sqref="AM111:AN114">
    <cfRule type="cellIs" dxfId="8239" priority="9277" operator="equal">
      <formula>"ALE"</formula>
    </cfRule>
  </conditionalFormatting>
  <conditionalFormatting sqref="AM111:AN114">
    <cfRule type="cellIs" dxfId="8238" priority="9278" operator="equal">
      <formula>"CON"</formula>
    </cfRule>
  </conditionalFormatting>
  <conditionalFormatting sqref="AO111:AP113">
    <cfRule type="cellIs" dxfId="8237" priority="9274" operator="equal">
      <formula>"SI"</formula>
    </cfRule>
  </conditionalFormatting>
  <conditionalFormatting sqref="BB110">
    <cfRule type="cellIs" dxfId="8236" priority="9272" operator="equal">
      <formula>"NO"</formula>
    </cfRule>
    <cfRule type="cellIs" dxfId="8235" priority="9273" operator="equal">
      <formula>"SI"</formula>
    </cfRule>
  </conditionalFormatting>
  <conditionalFormatting sqref="AY110:AY114">
    <cfRule type="expression" dxfId="8234" priority="9271">
      <formula>"&lt;,2"</formula>
    </cfRule>
  </conditionalFormatting>
  <conditionalFormatting sqref="AW110:AW114">
    <cfRule type="expression" dxfId="8233" priority="9270">
      <formula>"&lt;,2"</formula>
    </cfRule>
  </conditionalFormatting>
  <conditionalFormatting sqref="AX110:AX114">
    <cfRule type="beginsWith" dxfId="8232" priority="9265" operator="beginsWith" text="MUY ALTA">
      <formula>LEFT(AX110,LEN("MUY ALTA"))="MUY ALTA"</formula>
    </cfRule>
    <cfRule type="beginsWith" dxfId="8231" priority="9266" operator="beginsWith" text="ALTA">
      <formula>LEFT(AX110,LEN("ALTA"))="ALTA"</formula>
    </cfRule>
    <cfRule type="beginsWith" dxfId="8230" priority="9267" operator="beginsWith" text="MEDIA">
      <formula>LEFT(AX110,LEN("MEDIA"))="MEDIA"</formula>
    </cfRule>
    <cfRule type="beginsWith" dxfId="8229" priority="9268" operator="beginsWith" text="BAJA">
      <formula>LEFT(AX110,LEN("BAJA"))="BAJA"</formula>
    </cfRule>
    <cfRule type="beginsWith" dxfId="8228" priority="9269" operator="beginsWith" text="MUY BAJA">
      <formula>LEFT(AX110,LEN("MUY BAJA"))="MUY BAJA"</formula>
    </cfRule>
  </conditionalFormatting>
  <conditionalFormatting sqref="AZ110:AZ114">
    <cfRule type="beginsWith" dxfId="8227" priority="9260" operator="beginsWith" text="MUY ALTA">
      <formula>LEFT(AZ110,LEN("MUY ALTA"))="MUY ALTA"</formula>
    </cfRule>
    <cfRule type="beginsWith" dxfId="8226" priority="9261" operator="beginsWith" text="ALTA">
      <formula>LEFT(AZ110,LEN("ALTA"))="ALTA"</formula>
    </cfRule>
    <cfRule type="beginsWith" dxfId="8225" priority="9262" operator="beginsWith" text="MEDIA">
      <formula>LEFT(AZ110,LEN("MEDIA"))="MEDIA"</formula>
    </cfRule>
    <cfRule type="beginsWith" dxfId="8224" priority="9263" operator="beginsWith" text="BAJA">
      <formula>LEFT(AZ110,LEN("BAJA"))="BAJA"</formula>
    </cfRule>
    <cfRule type="beginsWith" dxfId="8223" priority="9264" operator="beginsWith" text="MUY BAJA">
      <formula>LEFT(AZ110,LEN("MUY BAJA"))="MUY BAJA"</formula>
    </cfRule>
  </conditionalFormatting>
  <conditionalFormatting sqref="BB110:BB114">
    <cfRule type="cellIs" dxfId="8222" priority="9257" operator="equal">
      <formula>"Evitar"</formula>
    </cfRule>
    <cfRule type="cellIs" dxfId="8221" priority="9258" operator="equal">
      <formula>"Aceptar"</formula>
    </cfRule>
    <cfRule type="cellIs" dxfId="8220" priority="9259" operator="equal">
      <formula>"Reducir"</formula>
    </cfRule>
  </conditionalFormatting>
  <conditionalFormatting sqref="BA110">
    <cfRule type="expression" dxfId="8219" priority="9232">
      <formula>$BD110=25</formula>
    </cfRule>
    <cfRule type="expression" dxfId="8218" priority="9233">
      <formula>$BD110=24</formula>
    </cfRule>
    <cfRule type="expression" dxfId="8217" priority="9234">
      <formula>$BD110=23</formula>
    </cfRule>
    <cfRule type="expression" dxfId="8216" priority="9235">
      <formula>$BD110=22</formula>
    </cfRule>
    <cfRule type="expression" dxfId="8215" priority="9236">
      <formula>$BD110=21</formula>
    </cfRule>
    <cfRule type="expression" dxfId="8214" priority="9237">
      <formula>$BD110=20</formula>
    </cfRule>
    <cfRule type="expression" dxfId="8213" priority="9238">
      <formula>$BD110=19</formula>
    </cfRule>
    <cfRule type="expression" dxfId="8212" priority="9239">
      <formula>$BD110=18</formula>
    </cfRule>
    <cfRule type="expression" dxfId="8211" priority="9240">
      <formula>$BD110=17</formula>
    </cfRule>
    <cfRule type="expression" dxfId="8210" priority="9241">
      <formula>$BD110=16</formula>
    </cfRule>
    <cfRule type="expression" dxfId="8209" priority="9242">
      <formula>$BD110=15</formula>
    </cfRule>
    <cfRule type="expression" dxfId="8208" priority="9243">
      <formula>$BD110=14</formula>
    </cfRule>
    <cfRule type="expression" dxfId="8207" priority="9244">
      <formula>$BD110=13</formula>
    </cfRule>
    <cfRule type="expression" dxfId="8206" priority="9245">
      <formula>$BD110=12</formula>
    </cfRule>
    <cfRule type="expression" dxfId="8205" priority="9246">
      <formula>$BD110=11</formula>
    </cfRule>
    <cfRule type="expression" dxfId="8204" priority="9247">
      <formula>$BD110=10</formula>
    </cfRule>
    <cfRule type="expression" dxfId="8203" priority="9248">
      <formula>$BD110=9</formula>
    </cfRule>
    <cfRule type="expression" dxfId="8202" priority="9249">
      <formula>$BD110=8</formula>
    </cfRule>
    <cfRule type="expression" dxfId="8201" priority="9250">
      <formula>$BD110=7</formula>
    </cfRule>
    <cfRule type="expression" dxfId="8200" priority="9251">
      <formula>$BD110=6</formula>
    </cfRule>
    <cfRule type="expression" dxfId="8199" priority="9252">
      <formula>$BD110=5</formula>
    </cfRule>
    <cfRule type="expression" dxfId="8198" priority="9253">
      <formula>$BD110=4</formula>
    </cfRule>
    <cfRule type="expression" dxfId="8197" priority="9254">
      <formula>$BD110=3</formula>
    </cfRule>
    <cfRule type="expression" dxfId="8196" priority="9255">
      <formula>$BD110=2</formula>
    </cfRule>
    <cfRule type="expression" dxfId="8195" priority="9256">
      <formula>$BD110=1</formula>
    </cfRule>
  </conditionalFormatting>
  <conditionalFormatting sqref="Q116:Q120">
    <cfRule type="expression" dxfId="8188" priority="9181">
      <formula>"&lt;,2"</formula>
    </cfRule>
  </conditionalFormatting>
  <conditionalFormatting sqref="S116">
    <cfRule type="expression" dxfId="8187" priority="9182">
      <formula>$T116=25</formula>
    </cfRule>
  </conditionalFormatting>
  <conditionalFormatting sqref="S116">
    <cfRule type="expression" dxfId="8186" priority="9183">
      <formula>$T116=24</formula>
    </cfRule>
  </conditionalFormatting>
  <conditionalFormatting sqref="S116">
    <cfRule type="expression" dxfId="8185" priority="9184">
      <formula>$T116=23</formula>
    </cfRule>
  </conditionalFormatting>
  <conditionalFormatting sqref="S116">
    <cfRule type="expression" dxfId="8184" priority="9185">
      <formula>$T116=22</formula>
    </cfRule>
  </conditionalFormatting>
  <conditionalFormatting sqref="S116">
    <cfRule type="expression" dxfId="8183" priority="9186">
      <formula>$T116=21</formula>
    </cfRule>
  </conditionalFormatting>
  <conditionalFormatting sqref="S116">
    <cfRule type="expression" dxfId="8182" priority="9187">
      <formula>$T116=20</formula>
    </cfRule>
  </conditionalFormatting>
  <conditionalFormatting sqref="S116">
    <cfRule type="expression" dxfId="8181" priority="9188">
      <formula>$T116=19</formula>
    </cfRule>
  </conditionalFormatting>
  <conditionalFormatting sqref="S116">
    <cfRule type="expression" dxfId="8180" priority="9189">
      <formula>$T116=18</formula>
    </cfRule>
  </conditionalFormatting>
  <conditionalFormatting sqref="S116">
    <cfRule type="expression" dxfId="8179" priority="9190">
      <formula>$T116=17</formula>
    </cfRule>
  </conditionalFormatting>
  <conditionalFormatting sqref="S116">
    <cfRule type="expression" dxfId="8178" priority="9191">
      <formula>$T116=16</formula>
    </cfRule>
  </conditionalFormatting>
  <conditionalFormatting sqref="S116">
    <cfRule type="expression" dxfId="8177" priority="9192">
      <formula>$T116=15</formula>
    </cfRule>
  </conditionalFormatting>
  <conditionalFormatting sqref="S116">
    <cfRule type="expression" dxfId="8176" priority="9193">
      <formula>$T116=14</formula>
    </cfRule>
  </conditionalFormatting>
  <conditionalFormatting sqref="S116">
    <cfRule type="expression" dxfId="8175" priority="9194">
      <formula>$T116=13</formula>
    </cfRule>
  </conditionalFormatting>
  <conditionalFormatting sqref="S116">
    <cfRule type="expression" dxfId="8174" priority="9195">
      <formula>$T116=12</formula>
    </cfRule>
  </conditionalFormatting>
  <conditionalFormatting sqref="S116">
    <cfRule type="expression" dxfId="8173" priority="9196">
      <formula>$T116=11</formula>
    </cfRule>
  </conditionalFormatting>
  <conditionalFormatting sqref="S116">
    <cfRule type="expression" dxfId="8172" priority="9197">
      <formula>$T116=10</formula>
    </cfRule>
  </conditionalFormatting>
  <conditionalFormatting sqref="S116">
    <cfRule type="expression" dxfId="8171" priority="9198">
      <formula>$T116=9</formula>
    </cfRule>
  </conditionalFormatting>
  <conditionalFormatting sqref="S116">
    <cfRule type="expression" dxfId="8170" priority="9199">
      <formula>$T116=8</formula>
    </cfRule>
  </conditionalFormatting>
  <conditionalFormatting sqref="S116">
    <cfRule type="expression" dxfId="8169" priority="9200">
      <formula>$T116=7</formula>
    </cfRule>
  </conditionalFormatting>
  <conditionalFormatting sqref="S116">
    <cfRule type="expression" dxfId="8168" priority="9201">
      <formula>$T116=6</formula>
    </cfRule>
  </conditionalFormatting>
  <conditionalFormatting sqref="S116">
    <cfRule type="expression" dxfId="8167" priority="9202">
      <formula>$T116=5</formula>
    </cfRule>
  </conditionalFormatting>
  <conditionalFormatting sqref="S116">
    <cfRule type="expression" dxfId="8166" priority="9203">
      <formula>$T116=4</formula>
    </cfRule>
  </conditionalFormatting>
  <conditionalFormatting sqref="S116">
    <cfRule type="expression" dxfId="8165" priority="9204">
      <formula>$T116=3</formula>
    </cfRule>
  </conditionalFormatting>
  <conditionalFormatting sqref="S116">
    <cfRule type="expression" dxfId="8164" priority="9205">
      <formula>$T116=2</formula>
    </cfRule>
  </conditionalFormatting>
  <conditionalFormatting sqref="S116">
    <cfRule type="expression" dxfId="8163" priority="9206">
      <formula>$T116=1</formula>
    </cfRule>
  </conditionalFormatting>
  <conditionalFormatting sqref="R116:R120">
    <cfRule type="cellIs" dxfId="8162" priority="9207" operator="equal">
      <formula>20</formula>
    </cfRule>
  </conditionalFormatting>
  <conditionalFormatting sqref="R116:R120">
    <cfRule type="cellIs" dxfId="8161" priority="9208" operator="equal">
      <formula>10</formula>
    </cfRule>
  </conditionalFormatting>
  <conditionalFormatting sqref="R116:R120">
    <cfRule type="cellIs" dxfId="8160" priority="9209" operator="equal">
      <formula>5</formula>
    </cfRule>
  </conditionalFormatting>
  <conditionalFormatting sqref="R116:R120">
    <cfRule type="cellIs" dxfId="8159" priority="9210" operator="equal">
      <formula>1</formula>
    </cfRule>
  </conditionalFormatting>
  <conditionalFormatting sqref="R116:R120">
    <cfRule type="cellIs" dxfId="8158" priority="9211" operator="equal">
      <formula>0.8</formula>
    </cfRule>
  </conditionalFormatting>
  <conditionalFormatting sqref="R116:R120">
    <cfRule type="cellIs" dxfId="8157" priority="9212" operator="equal">
      <formula>0.6</formula>
    </cfRule>
  </conditionalFormatting>
  <conditionalFormatting sqref="R116:R120">
    <cfRule type="cellIs" dxfId="8156" priority="9213" operator="equal">
      <formula>0.4</formula>
    </cfRule>
  </conditionalFormatting>
  <conditionalFormatting sqref="R116:R120">
    <cfRule type="cellIs" dxfId="8155" priority="9214" operator="equal">
      <formula>20%</formula>
    </cfRule>
  </conditionalFormatting>
  <conditionalFormatting sqref="P116:P120">
    <cfRule type="cellIs" dxfId="8154" priority="9215" operator="equal">
      <formula>"MUY ALTA "</formula>
    </cfRule>
  </conditionalFormatting>
  <conditionalFormatting sqref="P116:P120">
    <cfRule type="cellIs" dxfId="8153" priority="9216" operator="equal">
      <formula>"MUY ALTA"</formula>
    </cfRule>
  </conditionalFormatting>
  <conditionalFormatting sqref="P116:P120">
    <cfRule type="cellIs" dxfId="8152" priority="9217" operator="equal">
      <formula>"ALTA"</formula>
    </cfRule>
  </conditionalFormatting>
  <conditionalFormatting sqref="P116:P120">
    <cfRule type="cellIs" dxfId="8151" priority="9218" operator="equal">
      <formula>"MEDIA"</formula>
    </cfRule>
  </conditionalFormatting>
  <conditionalFormatting sqref="P116:P120">
    <cfRule type="cellIs" dxfId="8150" priority="9219" operator="equal">
      <formula>"BAJA"</formula>
    </cfRule>
  </conditionalFormatting>
  <conditionalFormatting sqref="P116:P120">
    <cfRule type="cellIs" dxfId="8149" priority="9220" operator="equal">
      <formula>"MUY BAJA"</formula>
    </cfRule>
  </conditionalFormatting>
  <conditionalFormatting sqref="P116:P120">
    <cfRule type="cellIs" dxfId="8148" priority="9221" operator="equal">
      <formula>0.2</formula>
    </cfRule>
  </conditionalFormatting>
  <conditionalFormatting sqref="O116:O120">
    <cfRule type="beginsWith" dxfId="8147" priority="9222" operator="beginsWith" text="La actividad que conlleva el riesgo se ejecuta como máximos 2 veces por año">
      <formula>LEFT((O116),LEN("La actividad que conlleva el riesgo se ejecuta como máximos 2 veces por año"))=("La actividad que conlleva el riesgo se ejecuta como máximos 2 veces por año")</formula>
    </cfRule>
  </conditionalFormatting>
  <conditionalFormatting sqref="O116:O120">
    <cfRule type="cellIs" dxfId="8146" priority="9223" operator="equal">
      <formula>"La actividad que conlleva el riesgo se ejecuta como máximos 2 veces por año"</formula>
    </cfRule>
  </conditionalFormatting>
  <conditionalFormatting sqref="O116:O120">
    <cfRule type="cellIs" dxfId="8145" priority="9224" operator="equal">
      <formula>"La actividad que conlleva el riesgo se ejecuta como máximos 2 veces por año "</formula>
    </cfRule>
  </conditionalFormatting>
  <conditionalFormatting sqref="O116:O120">
    <cfRule type="containsText" dxfId="8144" priority="9225" operator="containsText" text="La actividad que conlleva el riesgo se ejecuta como máximos 2 veces por año">
      <formula>NOT(ISERROR(SEARCH(("La actividad que conlleva el riesgo se ejecuta como máximos 2 veces por año"),(O116))))</formula>
    </cfRule>
  </conditionalFormatting>
  <conditionalFormatting sqref="V116:W120">
    <cfRule type="cellIs" dxfId="8143" priority="9156" operator="equal">
      <formula>"X"</formula>
    </cfRule>
  </conditionalFormatting>
  <conditionalFormatting sqref="AD116:AE120 AB117:AC120">
    <cfRule type="cellIs" dxfId="8142" priority="9157" operator="equal">
      <formula>25</formula>
    </cfRule>
  </conditionalFormatting>
  <conditionalFormatting sqref="AF116:AG120">
    <cfRule type="cellIs" dxfId="8141" priority="9158" operator="equal">
      <formula>15</formula>
    </cfRule>
  </conditionalFormatting>
  <conditionalFormatting sqref="V116:V120">
    <cfRule type="cellIs" dxfId="8140" priority="9159" operator="equal">
      <formula>"Y"</formula>
    </cfRule>
  </conditionalFormatting>
  <conditionalFormatting sqref="W116:W120">
    <cfRule type="cellIs" dxfId="8139" priority="9160" operator="equal">
      <formula>"X"</formula>
    </cfRule>
  </conditionalFormatting>
  <conditionalFormatting sqref="AD116:AE120 AB117:AC120 X117:Y120">
    <cfRule type="expression" dxfId="8138" priority="9161">
      <formula>Z116=15</formula>
    </cfRule>
  </conditionalFormatting>
  <conditionalFormatting sqref="AF116:AG120 Z117:AA120">
    <cfRule type="expression" dxfId="8137" priority="9162">
      <formula>X116=25</formula>
    </cfRule>
  </conditionalFormatting>
  <conditionalFormatting sqref="W116:W120">
    <cfRule type="expression" dxfId="8136" priority="9163">
      <formula>V116=Y</formula>
    </cfRule>
  </conditionalFormatting>
  <conditionalFormatting sqref="W116:W120">
    <cfRule type="expression" dxfId="8135" priority="9164">
      <formula>V116="y"</formula>
    </cfRule>
  </conditionalFormatting>
  <conditionalFormatting sqref="W117">
    <cfRule type="expression" dxfId="8134" priority="9165">
      <formula>$V$21=Y</formula>
    </cfRule>
  </conditionalFormatting>
  <conditionalFormatting sqref="W117">
    <cfRule type="expression" dxfId="8133" priority="9166">
      <formula>$V$21=x</formula>
    </cfRule>
  </conditionalFormatting>
  <conditionalFormatting sqref="AB116:AC120">
    <cfRule type="expression" dxfId="8132" priority="9167">
      <formula>AB116=10</formula>
    </cfRule>
  </conditionalFormatting>
  <conditionalFormatting sqref="AB116:AC120">
    <cfRule type="expression" dxfId="8131" priority="9168">
      <formula>Z116=15</formula>
    </cfRule>
  </conditionalFormatting>
  <conditionalFormatting sqref="AB116:AC120">
    <cfRule type="expression" dxfId="8130" priority="9169">
      <formula>X116=25</formula>
    </cfRule>
  </conditionalFormatting>
  <conditionalFormatting sqref="AB116:AC116">
    <cfRule type="cellIs" dxfId="8129" priority="9170" operator="equal">
      <formula>25</formula>
    </cfRule>
  </conditionalFormatting>
  <conditionalFormatting sqref="AB116:AC116">
    <cfRule type="expression" dxfId="8128" priority="9171">
      <formula>AD116=15</formula>
    </cfRule>
  </conditionalFormatting>
  <conditionalFormatting sqref="AB116:AC120 X117:Y120">
    <cfRule type="expression" dxfId="8127" priority="9172">
      <formula>AB116=10</formula>
    </cfRule>
  </conditionalFormatting>
  <conditionalFormatting sqref="AB116:AC116">
    <cfRule type="expression" dxfId="8126" priority="9173">
      <formula>AD116=15</formula>
    </cfRule>
  </conditionalFormatting>
  <conditionalFormatting sqref="X116:Y116">
    <cfRule type="expression" dxfId="8125" priority="9174">
      <formula>AB116=10</formula>
    </cfRule>
  </conditionalFormatting>
  <conditionalFormatting sqref="X116:Y120">
    <cfRule type="expression" dxfId="8124" priority="9175">
      <formula>X116=25</formula>
    </cfRule>
  </conditionalFormatting>
  <conditionalFormatting sqref="X116:Y116">
    <cfRule type="expression" dxfId="8123" priority="9176">
      <formula>Z116=15</formula>
    </cfRule>
  </conditionalFormatting>
  <conditionalFormatting sqref="Z116:AA120">
    <cfRule type="expression" dxfId="8122" priority="9177">
      <formula>Z116=15</formula>
    </cfRule>
  </conditionalFormatting>
  <conditionalFormatting sqref="Z116:AA120">
    <cfRule type="expression" dxfId="8121" priority="9178">
      <formula>AB116=10</formula>
    </cfRule>
  </conditionalFormatting>
  <conditionalFormatting sqref="Z116:AA116">
    <cfRule type="expression" dxfId="8120" priority="9179">
      <formula>X116=25</formula>
    </cfRule>
  </conditionalFormatting>
  <conditionalFormatting sqref="V116:V120">
    <cfRule type="expression" dxfId="8119" priority="9180">
      <formula>W116="X"</formula>
    </cfRule>
  </conditionalFormatting>
  <conditionalFormatting sqref="AI116:AJ120">
    <cfRule type="cellIs" dxfId="8118" priority="9152" operator="equal">
      <formula>0</formula>
    </cfRule>
    <cfRule type="cellIs" dxfId="8117" priority="9153" operator="between">
      <formula>"0.1"</formula>
      <formula>100</formula>
    </cfRule>
    <cfRule type="cellIs" dxfId="8116" priority="9154" operator="between">
      <formula>0</formula>
      <formula>100</formula>
    </cfRule>
    <cfRule type="cellIs" dxfId="8115" priority="9155" operator="between">
      <formula>0</formula>
      <formula>100</formula>
    </cfRule>
  </conditionalFormatting>
  <conditionalFormatting sqref="AJ116:AJ120">
    <cfRule type="cellIs" dxfId="8114" priority="9149" operator="equal">
      <formula>0</formula>
    </cfRule>
    <cfRule type="cellIs" dxfId="8113" priority="9150" operator="between">
      <formula>0</formula>
      <formula>100</formula>
    </cfRule>
    <cfRule type="cellIs" dxfId="8112" priority="9151" operator="between">
      <formula>"0.1"</formula>
      <formula>100</formula>
    </cfRule>
  </conditionalFormatting>
  <conditionalFormatting sqref="AI116:AI120">
    <cfRule type="cellIs" dxfId="8111" priority="9148" operator="equal">
      <formula>0.58</formula>
    </cfRule>
  </conditionalFormatting>
  <conditionalFormatting sqref="AJ116:AJ120">
    <cfRule type="cellIs" dxfId="8110" priority="9147" operator="equal">
      <formula>0.56</formula>
    </cfRule>
  </conditionalFormatting>
  <conditionalFormatting sqref="AK118:AL120 AO118:AP120">
    <cfRule type="cellIs" dxfId="8109" priority="9143" operator="equal">
      <formula>"NO"</formula>
    </cfRule>
  </conditionalFormatting>
  <conditionalFormatting sqref="AK118:AL120">
    <cfRule type="cellIs" dxfId="8108" priority="9144" operator="equal">
      <formula>"SI"</formula>
    </cfRule>
  </conditionalFormatting>
  <conditionalFormatting sqref="AM118:AN120">
    <cfRule type="cellIs" dxfId="8107" priority="9145" operator="equal">
      <formula>"ALE"</formula>
    </cfRule>
  </conditionalFormatting>
  <conditionalFormatting sqref="AM118:AN120">
    <cfRule type="cellIs" dxfId="8106" priority="9146" operator="equal">
      <formula>"CON"</formula>
    </cfRule>
  </conditionalFormatting>
  <conditionalFormatting sqref="AO118:AP119">
    <cfRule type="cellIs" dxfId="8105" priority="9142" operator="equal">
      <formula>"SI"</formula>
    </cfRule>
  </conditionalFormatting>
  <conditionalFormatting sqref="BB116">
    <cfRule type="cellIs" dxfId="8104" priority="9140" operator="equal">
      <formula>"NO"</formula>
    </cfRule>
    <cfRule type="cellIs" dxfId="8103" priority="9141" operator="equal">
      <formula>"SI"</formula>
    </cfRule>
  </conditionalFormatting>
  <conditionalFormatting sqref="AY116:AY120">
    <cfRule type="expression" dxfId="8102" priority="9139">
      <formula>"&lt;,2"</formula>
    </cfRule>
  </conditionalFormatting>
  <conditionalFormatting sqref="AW116:AW120">
    <cfRule type="expression" dxfId="8101" priority="9138">
      <formula>"&lt;,2"</formula>
    </cfRule>
  </conditionalFormatting>
  <conditionalFormatting sqref="AX116:AX120">
    <cfRule type="beginsWith" dxfId="8100" priority="9133" operator="beginsWith" text="MUY ALTA">
      <formula>LEFT(AX116,LEN("MUY ALTA"))="MUY ALTA"</formula>
    </cfRule>
    <cfRule type="beginsWith" dxfId="8099" priority="9134" operator="beginsWith" text="ALTA">
      <formula>LEFT(AX116,LEN("ALTA"))="ALTA"</formula>
    </cfRule>
    <cfRule type="beginsWith" dxfId="8098" priority="9135" operator="beginsWith" text="MEDIA">
      <formula>LEFT(AX116,LEN("MEDIA"))="MEDIA"</formula>
    </cfRule>
    <cfRule type="beginsWith" dxfId="8097" priority="9136" operator="beginsWith" text="BAJA">
      <formula>LEFT(AX116,LEN("BAJA"))="BAJA"</formula>
    </cfRule>
    <cfRule type="beginsWith" dxfId="8096" priority="9137" operator="beginsWith" text="MUY BAJA">
      <formula>LEFT(AX116,LEN("MUY BAJA"))="MUY BAJA"</formula>
    </cfRule>
  </conditionalFormatting>
  <conditionalFormatting sqref="AZ116:AZ120">
    <cfRule type="beginsWith" dxfId="8095" priority="9128" operator="beginsWith" text="MUY ALTA">
      <formula>LEFT(AZ116,LEN("MUY ALTA"))="MUY ALTA"</formula>
    </cfRule>
    <cfRule type="beginsWith" dxfId="8094" priority="9129" operator="beginsWith" text="ALTA">
      <formula>LEFT(AZ116,LEN("ALTA"))="ALTA"</formula>
    </cfRule>
    <cfRule type="beginsWith" dxfId="8093" priority="9130" operator="beginsWith" text="MEDIA">
      <formula>LEFT(AZ116,LEN("MEDIA"))="MEDIA"</formula>
    </cfRule>
    <cfRule type="beginsWith" dxfId="8092" priority="9131" operator="beginsWith" text="BAJA">
      <formula>LEFT(AZ116,LEN("BAJA"))="BAJA"</formula>
    </cfRule>
    <cfRule type="beginsWith" dxfId="8091" priority="9132" operator="beginsWith" text="MUY BAJA">
      <formula>LEFT(AZ116,LEN("MUY BAJA"))="MUY BAJA"</formula>
    </cfRule>
  </conditionalFormatting>
  <conditionalFormatting sqref="BB116:BB120">
    <cfRule type="cellIs" dxfId="8090" priority="9125" operator="equal">
      <formula>"Evitar"</formula>
    </cfRule>
    <cfRule type="cellIs" dxfId="8089" priority="9126" operator="equal">
      <formula>"Aceptar"</formula>
    </cfRule>
    <cfRule type="cellIs" dxfId="8088" priority="9127" operator="equal">
      <formula>"Reducir"</formula>
    </cfRule>
  </conditionalFormatting>
  <conditionalFormatting sqref="BA116">
    <cfRule type="expression" dxfId="8087" priority="9100">
      <formula>$BD116=25</formula>
    </cfRule>
    <cfRule type="expression" dxfId="8086" priority="9101">
      <formula>$BD116=24</formula>
    </cfRule>
    <cfRule type="expression" dxfId="8085" priority="9102">
      <formula>$BD116=23</formula>
    </cfRule>
    <cfRule type="expression" dxfId="8084" priority="9103">
      <formula>$BD116=22</formula>
    </cfRule>
    <cfRule type="expression" dxfId="8083" priority="9104">
      <formula>$BD116=21</formula>
    </cfRule>
    <cfRule type="expression" dxfId="8082" priority="9105">
      <formula>$BD116=20</formula>
    </cfRule>
    <cfRule type="expression" dxfId="8081" priority="9106">
      <formula>$BD116=19</formula>
    </cfRule>
    <cfRule type="expression" dxfId="8080" priority="9107">
      <formula>$BD116=18</formula>
    </cfRule>
    <cfRule type="expression" dxfId="8079" priority="9108">
      <formula>$BD116=17</formula>
    </cfRule>
    <cfRule type="expression" dxfId="8078" priority="9109">
      <formula>$BD116=16</formula>
    </cfRule>
    <cfRule type="expression" dxfId="8077" priority="9110">
      <formula>$BD116=15</formula>
    </cfRule>
    <cfRule type="expression" dxfId="8076" priority="9111">
      <formula>$BD116=14</formula>
    </cfRule>
    <cfRule type="expression" dxfId="8075" priority="9112">
      <formula>$BD116=13</formula>
    </cfRule>
    <cfRule type="expression" dxfId="8074" priority="9113">
      <formula>$BD116=12</formula>
    </cfRule>
    <cfRule type="expression" dxfId="8073" priority="9114">
      <formula>$BD116=11</formula>
    </cfRule>
    <cfRule type="expression" dxfId="8072" priority="9115">
      <formula>$BD116=10</formula>
    </cfRule>
    <cfRule type="expression" dxfId="8071" priority="9116">
      <formula>$BD116=9</formula>
    </cfRule>
    <cfRule type="expression" dxfId="8070" priority="9117">
      <formula>$BD116=8</formula>
    </cfRule>
    <cfRule type="expression" dxfId="8069" priority="9118">
      <formula>$BD116=7</formula>
    </cfRule>
    <cfRule type="expression" dxfId="8068" priority="9119">
      <formula>$BD116=6</formula>
    </cfRule>
    <cfRule type="expression" dxfId="8067" priority="9120">
      <formula>$BD116=5</formula>
    </cfRule>
    <cfRule type="expression" dxfId="8066" priority="9121">
      <formula>$BD116=4</formula>
    </cfRule>
    <cfRule type="expression" dxfId="8065" priority="9122">
      <formula>$BD116=3</formula>
    </cfRule>
    <cfRule type="expression" dxfId="8064" priority="9123">
      <formula>$BD116=2</formula>
    </cfRule>
    <cfRule type="expression" dxfId="8063" priority="9124">
      <formula>$BD116=1</formula>
    </cfRule>
  </conditionalFormatting>
  <conditionalFormatting sqref="Q122:Q126">
    <cfRule type="expression" dxfId="8056" priority="9049">
      <formula>"&lt;,2"</formula>
    </cfRule>
  </conditionalFormatting>
  <conditionalFormatting sqref="S122">
    <cfRule type="expression" dxfId="8055" priority="9050">
      <formula>$T122=25</formula>
    </cfRule>
  </conditionalFormatting>
  <conditionalFormatting sqref="S122">
    <cfRule type="expression" dxfId="8054" priority="9051">
      <formula>$T122=24</formula>
    </cfRule>
  </conditionalFormatting>
  <conditionalFormatting sqref="S122">
    <cfRule type="expression" dxfId="8053" priority="9052">
      <formula>$T122=23</formula>
    </cfRule>
  </conditionalFormatting>
  <conditionalFormatting sqref="S122">
    <cfRule type="expression" dxfId="8052" priority="9053">
      <formula>$T122=22</formula>
    </cfRule>
  </conditionalFormatting>
  <conditionalFormatting sqref="S122">
    <cfRule type="expression" dxfId="8051" priority="9054">
      <formula>$T122=21</formula>
    </cfRule>
  </conditionalFormatting>
  <conditionalFormatting sqref="S122">
    <cfRule type="expression" dxfId="8050" priority="9055">
      <formula>$T122=20</formula>
    </cfRule>
  </conditionalFormatting>
  <conditionalFormatting sqref="S122">
    <cfRule type="expression" dxfId="8049" priority="9056">
      <formula>$T122=19</formula>
    </cfRule>
  </conditionalFormatting>
  <conditionalFormatting sqref="S122">
    <cfRule type="expression" dxfId="8048" priority="9057">
      <formula>$T122=18</formula>
    </cfRule>
  </conditionalFormatting>
  <conditionalFormatting sqref="S122">
    <cfRule type="expression" dxfId="8047" priority="9058">
      <formula>$T122=17</formula>
    </cfRule>
  </conditionalFormatting>
  <conditionalFormatting sqref="S122">
    <cfRule type="expression" dxfId="8046" priority="9059">
      <formula>$T122=16</formula>
    </cfRule>
  </conditionalFormatting>
  <conditionalFormatting sqref="S122">
    <cfRule type="expression" dxfId="8045" priority="9060">
      <formula>$T122=15</formula>
    </cfRule>
  </conditionalFormatting>
  <conditionalFormatting sqref="S122">
    <cfRule type="expression" dxfId="8044" priority="9061">
      <formula>$T122=14</formula>
    </cfRule>
  </conditionalFormatting>
  <conditionalFormatting sqref="S122">
    <cfRule type="expression" dxfId="8043" priority="9062">
      <formula>$T122=13</formula>
    </cfRule>
  </conditionalFormatting>
  <conditionalFormatting sqref="S122">
    <cfRule type="expression" dxfId="8042" priority="9063">
      <formula>$T122=12</formula>
    </cfRule>
  </conditionalFormatting>
  <conditionalFormatting sqref="S122">
    <cfRule type="expression" dxfId="8041" priority="9064">
      <formula>$T122=11</formula>
    </cfRule>
  </conditionalFormatting>
  <conditionalFormatting sqref="S122">
    <cfRule type="expression" dxfId="8040" priority="9065">
      <formula>$T122=10</formula>
    </cfRule>
  </conditionalFormatting>
  <conditionalFormatting sqref="S122">
    <cfRule type="expression" dxfId="8039" priority="9066">
      <formula>$T122=9</formula>
    </cfRule>
  </conditionalFormatting>
  <conditionalFormatting sqref="S122">
    <cfRule type="expression" dxfId="8038" priority="9067">
      <formula>$T122=8</formula>
    </cfRule>
  </conditionalFormatting>
  <conditionalFormatting sqref="S122">
    <cfRule type="expression" dxfId="8037" priority="9068">
      <formula>$T122=7</formula>
    </cfRule>
  </conditionalFormatting>
  <conditionalFormatting sqref="S122">
    <cfRule type="expression" dxfId="8036" priority="9069">
      <formula>$T122=6</formula>
    </cfRule>
  </conditionalFormatting>
  <conditionalFormatting sqref="S122">
    <cfRule type="expression" dxfId="8035" priority="9070">
      <formula>$T122=5</formula>
    </cfRule>
  </conditionalFormatting>
  <conditionalFormatting sqref="S122">
    <cfRule type="expression" dxfId="8034" priority="9071">
      <formula>$T122=4</formula>
    </cfRule>
  </conditionalFormatting>
  <conditionalFormatting sqref="S122">
    <cfRule type="expression" dxfId="8033" priority="9072">
      <formula>$T122=3</formula>
    </cfRule>
  </conditionalFormatting>
  <conditionalFormatting sqref="S122">
    <cfRule type="expression" dxfId="8032" priority="9073">
      <formula>$T122=2</formula>
    </cfRule>
  </conditionalFormatting>
  <conditionalFormatting sqref="S122">
    <cfRule type="expression" dxfId="8031" priority="9074">
      <formula>$T122=1</formula>
    </cfRule>
  </conditionalFormatting>
  <conditionalFormatting sqref="R122:R126">
    <cfRule type="cellIs" dxfId="8030" priority="9075" operator="equal">
      <formula>20</formula>
    </cfRule>
  </conditionalFormatting>
  <conditionalFormatting sqref="R122:R126">
    <cfRule type="cellIs" dxfId="8029" priority="9076" operator="equal">
      <formula>10</formula>
    </cfRule>
  </conditionalFormatting>
  <conditionalFormatting sqref="R122:R126">
    <cfRule type="cellIs" dxfId="8028" priority="9077" operator="equal">
      <formula>5</formula>
    </cfRule>
  </conditionalFormatting>
  <conditionalFormatting sqref="R122:R126">
    <cfRule type="cellIs" dxfId="8027" priority="9078" operator="equal">
      <formula>1</formula>
    </cfRule>
  </conditionalFormatting>
  <conditionalFormatting sqref="R122:R126">
    <cfRule type="cellIs" dxfId="8026" priority="9079" operator="equal">
      <formula>0.8</formula>
    </cfRule>
  </conditionalFormatting>
  <conditionalFormatting sqref="R122:R126">
    <cfRule type="cellIs" dxfId="8025" priority="9080" operator="equal">
      <formula>0.6</formula>
    </cfRule>
  </conditionalFormatting>
  <conditionalFormatting sqref="R122:R126">
    <cfRule type="cellIs" dxfId="8024" priority="9081" operator="equal">
      <formula>0.4</formula>
    </cfRule>
  </conditionalFormatting>
  <conditionalFormatting sqref="R122:R126">
    <cfRule type="cellIs" dxfId="8023" priority="9082" operator="equal">
      <formula>20%</formula>
    </cfRule>
  </conditionalFormatting>
  <conditionalFormatting sqref="P122:P126">
    <cfRule type="cellIs" dxfId="8022" priority="9083" operator="equal">
      <formula>"MUY ALTA "</formula>
    </cfRule>
  </conditionalFormatting>
  <conditionalFormatting sqref="P122:P126">
    <cfRule type="cellIs" dxfId="8021" priority="9084" operator="equal">
      <formula>"MUY ALTA"</formula>
    </cfRule>
  </conditionalFormatting>
  <conditionalFormatting sqref="P122:P126">
    <cfRule type="cellIs" dxfId="8020" priority="9085" operator="equal">
      <formula>"ALTA"</formula>
    </cfRule>
  </conditionalFormatting>
  <conditionalFormatting sqref="P122:P126">
    <cfRule type="cellIs" dxfId="8019" priority="9086" operator="equal">
      <formula>"MEDIA"</formula>
    </cfRule>
  </conditionalFormatting>
  <conditionalFormatting sqref="P122:P126">
    <cfRule type="cellIs" dxfId="8018" priority="9087" operator="equal">
      <formula>"BAJA"</formula>
    </cfRule>
  </conditionalFormatting>
  <conditionalFormatting sqref="P122:P126">
    <cfRule type="cellIs" dxfId="8017" priority="9088" operator="equal">
      <formula>"MUY BAJA"</formula>
    </cfRule>
  </conditionalFormatting>
  <conditionalFormatting sqref="P122:P126">
    <cfRule type="cellIs" dxfId="8016" priority="9089" operator="equal">
      <formula>0.2</formula>
    </cfRule>
  </conditionalFormatting>
  <conditionalFormatting sqref="O122:O126">
    <cfRule type="beginsWith" dxfId="8015" priority="9090" operator="beginsWith" text="La actividad que conlleva el riesgo se ejecuta como máximos 2 veces por año">
      <formula>LEFT((O122),LEN("La actividad que conlleva el riesgo se ejecuta como máximos 2 veces por año"))=("La actividad que conlleva el riesgo se ejecuta como máximos 2 veces por año")</formula>
    </cfRule>
  </conditionalFormatting>
  <conditionalFormatting sqref="O122:O126">
    <cfRule type="cellIs" dxfId="8014" priority="9091" operator="equal">
      <formula>"La actividad que conlleva el riesgo se ejecuta como máximos 2 veces por año"</formula>
    </cfRule>
  </conditionalFormatting>
  <conditionalFormatting sqref="O122:O126">
    <cfRule type="cellIs" dxfId="8013" priority="9092" operator="equal">
      <formula>"La actividad que conlleva el riesgo se ejecuta como máximos 2 veces por año "</formula>
    </cfRule>
  </conditionalFormatting>
  <conditionalFormatting sqref="O122:O126">
    <cfRule type="containsText" dxfId="8012" priority="9093" operator="containsText" text="La actividad que conlleva el riesgo se ejecuta como máximos 2 veces por año">
      <formula>NOT(ISERROR(SEARCH(("La actividad que conlleva el riesgo se ejecuta como máximos 2 veces por año"),(O122))))</formula>
    </cfRule>
  </conditionalFormatting>
  <conditionalFormatting sqref="V122:W126">
    <cfRule type="cellIs" dxfId="8011" priority="9024" operator="equal">
      <formula>"X"</formula>
    </cfRule>
  </conditionalFormatting>
  <conditionalFormatting sqref="AD122:AE126 AB123:AC126">
    <cfRule type="cellIs" dxfId="8010" priority="9025" operator="equal">
      <formula>25</formula>
    </cfRule>
  </conditionalFormatting>
  <conditionalFormatting sqref="AF122:AG126">
    <cfRule type="cellIs" dxfId="8009" priority="9026" operator="equal">
      <formula>15</formula>
    </cfRule>
  </conditionalFormatting>
  <conditionalFormatting sqref="V122:V126">
    <cfRule type="cellIs" dxfId="8008" priority="9027" operator="equal">
      <formula>"Y"</formula>
    </cfRule>
  </conditionalFormatting>
  <conditionalFormatting sqref="W122:W126">
    <cfRule type="cellIs" dxfId="8007" priority="9028" operator="equal">
      <formula>"X"</formula>
    </cfRule>
  </conditionalFormatting>
  <conditionalFormatting sqref="AD122:AE126 AB123:AC126 X123:Y126">
    <cfRule type="expression" dxfId="8006" priority="9029">
      <formula>Z122=15</formula>
    </cfRule>
  </conditionalFormatting>
  <conditionalFormatting sqref="AF122:AG126 Z123:AA126">
    <cfRule type="expression" dxfId="8005" priority="9030">
      <formula>X122=25</formula>
    </cfRule>
  </conditionalFormatting>
  <conditionalFormatting sqref="W122:W126">
    <cfRule type="expression" dxfId="8004" priority="9031">
      <formula>V122=Y</formula>
    </cfRule>
  </conditionalFormatting>
  <conditionalFormatting sqref="W122:W126">
    <cfRule type="expression" dxfId="8003" priority="9032">
      <formula>V122="y"</formula>
    </cfRule>
  </conditionalFormatting>
  <conditionalFormatting sqref="W123">
    <cfRule type="expression" dxfId="8002" priority="9033">
      <formula>$V$21=Y</formula>
    </cfRule>
  </conditionalFormatting>
  <conditionalFormatting sqref="W123">
    <cfRule type="expression" dxfId="8001" priority="9034">
      <formula>$V$21=x</formula>
    </cfRule>
  </conditionalFormatting>
  <conditionalFormatting sqref="AB122:AC126">
    <cfRule type="expression" dxfId="8000" priority="9035">
      <formula>AB122=10</formula>
    </cfRule>
  </conditionalFormatting>
  <conditionalFormatting sqref="AB122:AC126">
    <cfRule type="expression" dxfId="7999" priority="9036">
      <formula>Z122=15</formula>
    </cfRule>
  </conditionalFormatting>
  <conditionalFormatting sqref="AB122:AC126">
    <cfRule type="expression" dxfId="7998" priority="9037">
      <formula>X122=25</formula>
    </cfRule>
  </conditionalFormatting>
  <conditionalFormatting sqref="AB122:AC122">
    <cfRule type="cellIs" dxfId="7997" priority="9038" operator="equal">
      <formula>25</formula>
    </cfRule>
  </conditionalFormatting>
  <conditionalFormatting sqref="AB122:AC122">
    <cfRule type="expression" dxfId="7996" priority="9039">
      <formula>AD122=15</formula>
    </cfRule>
  </conditionalFormatting>
  <conditionalFormatting sqref="AB122:AC126 X123:Y126">
    <cfRule type="expression" dxfId="7995" priority="9040">
      <formula>AB122=10</formula>
    </cfRule>
  </conditionalFormatting>
  <conditionalFormatting sqref="AB122:AC122">
    <cfRule type="expression" dxfId="7994" priority="9041">
      <formula>AD122=15</formula>
    </cfRule>
  </conditionalFormatting>
  <conditionalFormatting sqref="X122:Y122">
    <cfRule type="expression" dxfId="7993" priority="9042">
      <formula>AB122=10</formula>
    </cfRule>
  </conditionalFormatting>
  <conditionalFormatting sqref="X122:Y126">
    <cfRule type="expression" dxfId="7992" priority="9043">
      <formula>X122=25</formula>
    </cfRule>
  </conditionalFormatting>
  <conditionalFormatting sqref="X122:Y122">
    <cfRule type="expression" dxfId="7991" priority="9044">
      <formula>Z122=15</formula>
    </cfRule>
  </conditionalFormatting>
  <conditionalFormatting sqref="Z122:AA126">
    <cfRule type="expression" dxfId="7990" priority="9045">
      <formula>Z122=15</formula>
    </cfRule>
  </conditionalFormatting>
  <conditionalFormatting sqref="Z122:AA126">
    <cfRule type="expression" dxfId="7989" priority="9046">
      <formula>AB122=10</formula>
    </cfRule>
  </conditionalFormatting>
  <conditionalFormatting sqref="Z122:AA122">
    <cfRule type="expression" dxfId="7988" priority="9047">
      <formula>X122=25</formula>
    </cfRule>
  </conditionalFormatting>
  <conditionalFormatting sqref="V122:V126">
    <cfRule type="expression" dxfId="7987" priority="9048">
      <formula>W122="X"</formula>
    </cfRule>
  </conditionalFormatting>
  <conditionalFormatting sqref="AI122:AJ126">
    <cfRule type="cellIs" dxfId="7986" priority="9020" operator="equal">
      <formula>0</formula>
    </cfRule>
    <cfRule type="cellIs" dxfId="7985" priority="9021" operator="between">
      <formula>"0.1"</formula>
      <formula>100</formula>
    </cfRule>
    <cfRule type="cellIs" dxfId="7984" priority="9022" operator="between">
      <formula>0</formula>
      <formula>100</formula>
    </cfRule>
    <cfRule type="cellIs" dxfId="7983" priority="9023" operator="between">
      <formula>0</formula>
      <formula>100</formula>
    </cfRule>
  </conditionalFormatting>
  <conditionalFormatting sqref="AJ122:AJ126">
    <cfRule type="cellIs" dxfId="7982" priority="9017" operator="equal">
      <formula>0</formula>
    </cfRule>
    <cfRule type="cellIs" dxfId="7981" priority="9018" operator="between">
      <formula>0</formula>
      <formula>100</formula>
    </cfRule>
    <cfRule type="cellIs" dxfId="7980" priority="9019" operator="between">
      <formula>"0.1"</formula>
      <formula>100</formula>
    </cfRule>
  </conditionalFormatting>
  <conditionalFormatting sqref="AI122:AI126">
    <cfRule type="cellIs" dxfId="7979" priority="9016" operator="equal">
      <formula>0.58</formula>
    </cfRule>
  </conditionalFormatting>
  <conditionalFormatting sqref="AJ122:AJ126">
    <cfRule type="cellIs" dxfId="7978" priority="9015" operator="equal">
      <formula>0.56</formula>
    </cfRule>
  </conditionalFormatting>
  <conditionalFormatting sqref="AK124:AL126 AO124:AP126">
    <cfRule type="cellIs" dxfId="7977" priority="9011" operator="equal">
      <formula>"NO"</formula>
    </cfRule>
  </conditionalFormatting>
  <conditionalFormatting sqref="AK124:AL126">
    <cfRule type="cellIs" dxfId="7976" priority="9012" operator="equal">
      <formula>"SI"</formula>
    </cfRule>
  </conditionalFormatting>
  <conditionalFormatting sqref="AM124:AN126">
    <cfRule type="cellIs" dxfId="7975" priority="9013" operator="equal">
      <formula>"ALE"</formula>
    </cfRule>
  </conditionalFormatting>
  <conditionalFormatting sqref="AM124:AN126">
    <cfRule type="cellIs" dxfId="7974" priority="9014" operator="equal">
      <formula>"CON"</formula>
    </cfRule>
  </conditionalFormatting>
  <conditionalFormatting sqref="AO124:AP125">
    <cfRule type="cellIs" dxfId="7973" priority="9010" operator="equal">
      <formula>"SI"</formula>
    </cfRule>
  </conditionalFormatting>
  <conditionalFormatting sqref="BB122">
    <cfRule type="cellIs" dxfId="7972" priority="9008" operator="equal">
      <formula>"NO"</formula>
    </cfRule>
    <cfRule type="cellIs" dxfId="7971" priority="9009" operator="equal">
      <formula>"SI"</formula>
    </cfRule>
  </conditionalFormatting>
  <conditionalFormatting sqref="AY122:AY126">
    <cfRule type="expression" dxfId="7970" priority="9007">
      <formula>"&lt;,2"</formula>
    </cfRule>
  </conditionalFormatting>
  <conditionalFormatting sqref="AW122:AW126">
    <cfRule type="expression" dxfId="7969" priority="9006">
      <formula>"&lt;,2"</formula>
    </cfRule>
  </conditionalFormatting>
  <conditionalFormatting sqref="AX122:AX126">
    <cfRule type="beginsWith" dxfId="7968" priority="9001" operator="beginsWith" text="MUY ALTA">
      <formula>LEFT(AX122,LEN("MUY ALTA"))="MUY ALTA"</formula>
    </cfRule>
    <cfRule type="beginsWith" dxfId="7967" priority="9002" operator="beginsWith" text="ALTA">
      <formula>LEFT(AX122,LEN("ALTA"))="ALTA"</formula>
    </cfRule>
    <cfRule type="beginsWith" dxfId="7966" priority="9003" operator="beginsWith" text="MEDIA">
      <formula>LEFT(AX122,LEN("MEDIA"))="MEDIA"</formula>
    </cfRule>
    <cfRule type="beginsWith" dxfId="7965" priority="9004" operator="beginsWith" text="BAJA">
      <formula>LEFT(AX122,LEN("BAJA"))="BAJA"</formula>
    </cfRule>
    <cfRule type="beginsWith" dxfId="7964" priority="9005" operator="beginsWith" text="MUY BAJA">
      <formula>LEFT(AX122,LEN("MUY BAJA"))="MUY BAJA"</formula>
    </cfRule>
  </conditionalFormatting>
  <conditionalFormatting sqref="AZ122:AZ126">
    <cfRule type="beginsWith" dxfId="7963" priority="8996" operator="beginsWith" text="MUY ALTA">
      <formula>LEFT(AZ122,LEN("MUY ALTA"))="MUY ALTA"</formula>
    </cfRule>
    <cfRule type="beginsWith" dxfId="7962" priority="8997" operator="beginsWith" text="ALTA">
      <formula>LEFT(AZ122,LEN("ALTA"))="ALTA"</formula>
    </cfRule>
    <cfRule type="beginsWith" dxfId="7961" priority="8998" operator="beginsWith" text="MEDIA">
      <formula>LEFT(AZ122,LEN("MEDIA"))="MEDIA"</formula>
    </cfRule>
    <cfRule type="beginsWith" dxfId="7960" priority="8999" operator="beginsWith" text="BAJA">
      <formula>LEFT(AZ122,LEN("BAJA"))="BAJA"</formula>
    </cfRule>
    <cfRule type="beginsWith" dxfId="7959" priority="9000" operator="beginsWith" text="MUY BAJA">
      <formula>LEFT(AZ122,LEN("MUY BAJA"))="MUY BAJA"</formula>
    </cfRule>
  </conditionalFormatting>
  <conditionalFormatting sqref="BB122:BB126">
    <cfRule type="cellIs" dxfId="7958" priority="8993" operator="equal">
      <formula>"Evitar"</formula>
    </cfRule>
    <cfRule type="cellIs" dxfId="7957" priority="8994" operator="equal">
      <formula>"Aceptar"</formula>
    </cfRule>
    <cfRule type="cellIs" dxfId="7956" priority="8995" operator="equal">
      <formula>"Reducir"</formula>
    </cfRule>
  </conditionalFormatting>
  <conditionalFormatting sqref="BA122">
    <cfRule type="expression" dxfId="7955" priority="8968">
      <formula>$BD122=25</formula>
    </cfRule>
    <cfRule type="expression" dxfId="7954" priority="8969">
      <formula>$BD122=24</formula>
    </cfRule>
    <cfRule type="expression" dxfId="7953" priority="8970">
      <formula>$BD122=23</formula>
    </cfRule>
    <cfRule type="expression" dxfId="7952" priority="8971">
      <formula>$BD122=22</formula>
    </cfRule>
    <cfRule type="expression" dxfId="7951" priority="8972">
      <formula>$BD122=21</formula>
    </cfRule>
    <cfRule type="expression" dxfId="7950" priority="8973">
      <formula>$BD122=20</formula>
    </cfRule>
    <cfRule type="expression" dxfId="7949" priority="8974">
      <formula>$BD122=19</formula>
    </cfRule>
    <cfRule type="expression" dxfId="7948" priority="8975">
      <formula>$BD122=18</formula>
    </cfRule>
    <cfRule type="expression" dxfId="7947" priority="8976">
      <formula>$BD122=17</formula>
    </cfRule>
    <cfRule type="expression" dxfId="7946" priority="8977">
      <formula>$BD122=16</formula>
    </cfRule>
    <cfRule type="expression" dxfId="7945" priority="8978">
      <formula>$BD122=15</formula>
    </cfRule>
    <cfRule type="expression" dxfId="7944" priority="8979">
      <formula>$BD122=14</formula>
    </cfRule>
    <cfRule type="expression" dxfId="7943" priority="8980">
      <formula>$BD122=13</formula>
    </cfRule>
    <cfRule type="expression" dxfId="7942" priority="8981">
      <formula>$BD122=12</formula>
    </cfRule>
    <cfRule type="expression" dxfId="7941" priority="8982">
      <formula>$BD122=11</formula>
    </cfRule>
    <cfRule type="expression" dxfId="7940" priority="8983">
      <formula>$BD122=10</formula>
    </cfRule>
    <cfRule type="expression" dxfId="7939" priority="8984">
      <formula>$BD122=9</formula>
    </cfRule>
    <cfRule type="expression" dxfId="7938" priority="8985">
      <formula>$BD122=8</formula>
    </cfRule>
    <cfRule type="expression" dxfId="7937" priority="8986">
      <formula>$BD122=7</formula>
    </cfRule>
    <cfRule type="expression" dxfId="7936" priority="8987">
      <formula>$BD122=6</formula>
    </cfRule>
    <cfRule type="expression" dxfId="7935" priority="8988">
      <formula>$BD122=5</formula>
    </cfRule>
    <cfRule type="expression" dxfId="7934" priority="8989">
      <formula>$BD122=4</formula>
    </cfRule>
    <cfRule type="expression" dxfId="7933" priority="8990">
      <formula>$BD122=3</formula>
    </cfRule>
    <cfRule type="expression" dxfId="7932" priority="8991">
      <formula>$BD122=2</formula>
    </cfRule>
    <cfRule type="expression" dxfId="7931" priority="8992">
      <formula>$BD122=1</formula>
    </cfRule>
  </conditionalFormatting>
  <conditionalFormatting sqref="Q128:Q132">
    <cfRule type="expression" dxfId="7924" priority="8917">
      <formula>"&lt;,2"</formula>
    </cfRule>
  </conditionalFormatting>
  <conditionalFormatting sqref="S128">
    <cfRule type="expression" dxfId="7923" priority="8918">
      <formula>$T128=25</formula>
    </cfRule>
  </conditionalFormatting>
  <conditionalFormatting sqref="S128">
    <cfRule type="expression" dxfId="7922" priority="8919">
      <formula>$T128=24</formula>
    </cfRule>
  </conditionalFormatting>
  <conditionalFormatting sqref="S128">
    <cfRule type="expression" dxfId="7921" priority="8920">
      <formula>$T128=23</formula>
    </cfRule>
  </conditionalFormatting>
  <conditionalFormatting sqref="S128">
    <cfRule type="expression" dxfId="7920" priority="8921">
      <formula>$T128=22</formula>
    </cfRule>
  </conditionalFormatting>
  <conditionalFormatting sqref="S128">
    <cfRule type="expression" dxfId="7919" priority="8922">
      <formula>$T128=21</formula>
    </cfRule>
  </conditionalFormatting>
  <conditionalFormatting sqref="S128">
    <cfRule type="expression" dxfId="7918" priority="8923">
      <formula>$T128=20</formula>
    </cfRule>
  </conditionalFormatting>
  <conditionalFormatting sqref="S128">
    <cfRule type="expression" dxfId="7917" priority="8924">
      <formula>$T128=19</formula>
    </cfRule>
  </conditionalFormatting>
  <conditionalFormatting sqref="S128">
    <cfRule type="expression" dxfId="7916" priority="8925">
      <formula>$T128=18</formula>
    </cfRule>
  </conditionalFormatting>
  <conditionalFormatting sqref="S128">
    <cfRule type="expression" dxfId="7915" priority="8926">
      <formula>$T128=17</formula>
    </cfRule>
  </conditionalFormatting>
  <conditionalFormatting sqref="S128">
    <cfRule type="expression" dxfId="7914" priority="8927">
      <formula>$T128=16</formula>
    </cfRule>
  </conditionalFormatting>
  <conditionalFormatting sqref="S128">
    <cfRule type="expression" dxfId="7913" priority="8928">
      <formula>$T128=15</formula>
    </cfRule>
  </conditionalFormatting>
  <conditionalFormatting sqref="S128">
    <cfRule type="expression" dxfId="7912" priority="8929">
      <formula>$T128=14</formula>
    </cfRule>
  </conditionalFormatting>
  <conditionalFormatting sqref="S128">
    <cfRule type="expression" dxfId="7911" priority="8930">
      <formula>$T128=13</formula>
    </cfRule>
  </conditionalFormatting>
  <conditionalFormatting sqref="S128">
    <cfRule type="expression" dxfId="7910" priority="8931">
      <formula>$T128=12</formula>
    </cfRule>
  </conditionalFormatting>
  <conditionalFormatting sqref="S128">
    <cfRule type="expression" dxfId="7909" priority="8932">
      <formula>$T128=11</formula>
    </cfRule>
  </conditionalFormatting>
  <conditionalFormatting sqref="S128">
    <cfRule type="expression" dxfId="7908" priority="8933">
      <formula>$T128=10</formula>
    </cfRule>
  </conditionalFormatting>
  <conditionalFormatting sqref="S128">
    <cfRule type="expression" dxfId="7907" priority="8934">
      <formula>$T128=9</formula>
    </cfRule>
  </conditionalFormatting>
  <conditionalFormatting sqref="S128">
    <cfRule type="expression" dxfId="7906" priority="8935">
      <formula>$T128=8</formula>
    </cfRule>
  </conditionalFormatting>
  <conditionalFormatting sqref="S128">
    <cfRule type="expression" dxfId="7905" priority="8936">
      <formula>$T128=7</formula>
    </cfRule>
  </conditionalFormatting>
  <conditionalFormatting sqref="S128">
    <cfRule type="expression" dxfId="7904" priority="8937">
      <formula>$T128=6</formula>
    </cfRule>
  </conditionalFormatting>
  <conditionalFormatting sqref="S128">
    <cfRule type="expression" dxfId="7903" priority="8938">
      <formula>$T128=5</formula>
    </cfRule>
  </conditionalFormatting>
  <conditionalFormatting sqref="S128">
    <cfRule type="expression" dxfId="7902" priority="8939">
      <formula>$T128=4</formula>
    </cfRule>
  </conditionalFormatting>
  <conditionalFormatting sqref="S128">
    <cfRule type="expression" dxfId="7901" priority="8940">
      <formula>$T128=3</formula>
    </cfRule>
  </conditionalFormatting>
  <conditionalFormatting sqref="S128">
    <cfRule type="expression" dxfId="7900" priority="8941">
      <formula>$T128=2</formula>
    </cfRule>
  </conditionalFormatting>
  <conditionalFormatting sqref="S128">
    <cfRule type="expression" dxfId="7899" priority="8942">
      <formula>$T128=1</formula>
    </cfRule>
  </conditionalFormatting>
  <conditionalFormatting sqref="R128:R132">
    <cfRule type="cellIs" dxfId="7898" priority="8943" operator="equal">
      <formula>20</formula>
    </cfRule>
  </conditionalFormatting>
  <conditionalFormatting sqref="R128:R132">
    <cfRule type="cellIs" dxfId="7897" priority="8944" operator="equal">
      <formula>10</formula>
    </cfRule>
  </conditionalFormatting>
  <conditionalFormatting sqref="R128:R132">
    <cfRule type="cellIs" dxfId="7896" priority="8945" operator="equal">
      <formula>5</formula>
    </cfRule>
  </conditionalFormatting>
  <conditionalFormatting sqref="R128:R132">
    <cfRule type="cellIs" dxfId="7895" priority="8946" operator="equal">
      <formula>1</formula>
    </cfRule>
  </conditionalFormatting>
  <conditionalFormatting sqref="R128:R132">
    <cfRule type="cellIs" dxfId="7894" priority="8947" operator="equal">
      <formula>0.8</formula>
    </cfRule>
  </conditionalFormatting>
  <conditionalFormatting sqref="R128:R132">
    <cfRule type="cellIs" dxfId="7893" priority="8948" operator="equal">
      <formula>0.6</formula>
    </cfRule>
  </conditionalFormatting>
  <conditionalFormatting sqref="R128:R132">
    <cfRule type="cellIs" dxfId="7892" priority="8949" operator="equal">
      <formula>0.4</formula>
    </cfRule>
  </conditionalFormatting>
  <conditionalFormatting sqref="R128:R132">
    <cfRule type="cellIs" dxfId="7891" priority="8950" operator="equal">
      <formula>20%</formula>
    </cfRule>
  </conditionalFormatting>
  <conditionalFormatting sqref="P128:P132">
    <cfRule type="cellIs" dxfId="7890" priority="8951" operator="equal">
      <formula>"MUY ALTA "</formula>
    </cfRule>
  </conditionalFormatting>
  <conditionalFormatting sqref="P128:P132">
    <cfRule type="cellIs" dxfId="7889" priority="8952" operator="equal">
      <formula>"MUY ALTA"</formula>
    </cfRule>
  </conditionalFormatting>
  <conditionalFormatting sqref="P128:P132">
    <cfRule type="cellIs" dxfId="7888" priority="8953" operator="equal">
      <formula>"ALTA"</formula>
    </cfRule>
  </conditionalFormatting>
  <conditionalFormatting sqref="P128:P132">
    <cfRule type="cellIs" dxfId="7887" priority="8954" operator="equal">
      <formula>"MEDIA"</formula>
    </cfRule>
  </conditionalFormatting>
  <conditionalFormatting sqref="P128:P132">
    <cfRule type="cellIs" dxfId="7886" priority="8955" operator="equal">
      <formula>"BAJA"</formula>
    </cfRule>
  </conditionalFormatting>
  <conditionalFormatting sqref="P128:P132">
    <cfRule type="cellIs" dxfId="7885" priority="8956" operator="equal">
      <formula>"MUY BAJA"</formula>
    </cfRule>
  </conditionalFormatting>
  <conditionalFormatting sqref="P128:P132">
    <cfRule type="cellIs" dxfId="7884" priority="8957" operator="equal">
      <formula>0.2</formula>
    </cfRule>
  </conditionalFormatting>
  <conditionalFormatting sqref="O128:O132">
    <cfRule type="beginsWith" dxfId="7883" priority="8958" operator="beginsWith" text="La actividad que conlleva el riesgo se ejecuta como máximos 2 veces por año">
      <formula>LEFT((O128),LEN("La actividad que conlleva el riesgo se ejecuta como máximos 2 veces por año"))=("La actividad que conlleva el riesgo se ejecuta como máximos 2 veces por año")</formula>
    </cfRule>
  </conditionalFormatting>
  <conditionalFormatting sqref="O128:O132">
    <cfRule type="cellIs" dxfId="7882" priority="8959" operator="equal">
      <formula>"La actividad que conlleva el riesgo se ejecuta como máximos 2 veces por año"</formula>
    </cfRule>
  </conditionalFormatting>
  <conditionalFormatting sqref="O128:O132">
    <cfRule type="cellIs" dxfId="7881" priority="8960" operator="equal">
      <formula>"La actividad que conlleva el riesgo se ejecuta como máximos 2 veces por año "</formula>
    </cfRule>
  </conditionalFormatting>
  <conditionalFormatting sqref="O128:O132">
    <cfRule type="containsText" dxfId="7880" priority="8961" operator="containsText" text="La actividad que conlleva el riesgo se ejecuta como máximos 2 veces por año">
      <formula>NOT(ISERROR(SEARCH(("La actividad que conlleva el riesgo se ejecuta como máximos 2 veces por año"),(O128))))</formula>
    </cfRule>
  </conditionalFormatting>
  <conditionalFormatting sqref="V128:W132">
    <cfRule type="cellIs" dxfId="7879" priority="8892" operator="equal">
      <formula>"X"</formula>
    </cfRule>
  </conditionalFormatting>
  <conditionalFormatting sqref="AD128:AE132 AB129:AC132">
    <cfRule type="cellIs" dxfId="7878" priority="8893" operator="equal">
      <formula>25</formula>
    </cfRule>
  </conditionalFormatting>
  <conditionalFormatting sqref="AF128:AG132">
    <cfRule type="cellIs" dxfId="7877" priority="8894" operator="equal">
      <formula>15</formula>
    </cfRule>
  </conditionalFormatting>
  <conditionalFormatting sqref="V128:V132">
    <cfRule type="cellIs" dxfId="7876" priority="8895" operator="equal">
      <formula>"Y"</formula>
    </cfRule>
  </conditionalFormatting>
  <conditionalFormatting sqref="W128:W132">
    <cfRule type="cellIs" dxfId="7875" priority="8896" operator="equal">
      <formula>"X"</formula>
    </cfRule>
  </conditionalFormatting>
  <conditionalFormatting sqref="AD128:AE132 AB129:AC132 X129:Y132">
    <cfRule type="expression" dxfId="7874" priority="8897">
      <formula>Z128=15</formula>
    </cfRule>
  </conditionalFormatting>
  <conditionalFormatting sqref="AF128:AG132 Z129:AA132">
    <cfRule type="expression" dxfId="7873" priority="8898">
      <formula>X128=25</formula>
    </cfRule>
  </conditionalFormatting>
  <conditionalFormatting sqref="W128:W132">
    <cfRule type="expression" dxfId="7872" priority="8899">
      <formula>V128=Y</formula>
    </cfRule>
  </conditionalFormatting>
  <conditionalFormatting sqref="W128:W132">
    <cfRule type="expression" dxfId="7871" priority="8900">
      <formula>V128="y"</formula>
    </cfRule>
  </conditionalFormatting>
  <conditionalFormatting sqref="W129">
    <cfRule type="expression" dxfId="7870" priority="8901">
      <formula>$V$21=Y</formula>
    </cfRule>
  </conditionalFormatting>
  <conditionalFormatting sqref="W129">
    <cfRule type="expression" dxfId="7869" priority="8902">
      <formula>$V$21=x</formula>
    </cfRule>
  </conditionalFormatting>
  <conditionalFormatting sqref="AB128:AC132">
    <cfRule type="expression" dxfId="7868" priority="8903">
      <formula>AB128=10</formula>
    </cfRule>
  </conditionalFormatting>
  <conditionalFormatting sqref="AB128:AC132">
    <cfRule type="expression" dxfId="7867" priority="8904">
      <formula>Z128=15</formula>
    </cfRule>
  </conditionalFormatting>
  <conditionalFormatting sqref="AB128:AC132">
    <cfRule type="expression" dxfId="7866" priority="8905">
      <formula>X128=25</formula>
    </cfRule>
  </conditionalFormatting>
  <conditionalFormatting sqref="AB128:AC128">
    <cfRule type="cellIs" dxfId="7865" priority="8906" operator="equal">
      <formula>25</formula>
    </cfRule>
  </conditionalFormatting>
  <conditionalFormatting sqref="AB128:AC128">
    <cfRule type="expression" dxfId="7864" priority="8907">
      <formula>AD128=15</formula>
    </cfRule>
  </conditionalFormatting>
  <conditionalFormatting sqref="AB128:AC132 X129:Y132">
    <cfRule type="expression" dxfId="7863" priority="8908">
      <formula>AB128=10</formula>
    </cfRule>
  </conditionalFormatting>
  <conditionalFormatting sqref="AB128:AC128">
    <cfRule type="expression" dxfId="7862" priority="8909">
      <formula>AD128=15</formula>
    </cfRule>
  </conditionalFormatting>
  <conditionalFormatting sqref="X128:Y128">
    <cfRule type="expression" dxfId="7861" priority="8910">
      <formula>AB128=10</formula>
    </cfRule>
  </conditionalFormatting>
  <conditionalFormatting sqref="X128:Y132">
    <cfRule type="expression" dxfId="7860" priority="8911">
      <formula>X128=25</formula>
    </cfRule>
  </conditionalFormatting>
  <conditionalFormatting sqref="X128:Y128">
    <cfRule type="expression" dxfId="7859" priority="8912">
      <formula>Z128=15</formula>
    </cfRule>
  </conditionalFormatting>
  <conditionalFormatting sqref="Z128:AA132">
    <cfRule type="expression" dxfId="7858" priority="8913">
      <formula>Z128=15</formula>
    </cfRule>
  </conditionalFormatting>
  <conditionalFormatting sqref="Z128:AA132">
    <cfRule type="expression" dxfId="7857" priority="8914">
      <formula>AB128=10</formula>
    </cfRule>
  </conditionalFormatting>
  <conditionalFormatting sqref="Z128:AA128">
    <cfRule type="expression" dxfId="7856" priority="8915">
      <formula>X128=25</formula>
    </cfRule>
  </conditionalFormatting>
  <conditionalFormatting sqref="V128:V132">
    <cfRule type="expression" dxfId="7855" priority="8916">
      <formula>W128="X"</formula>
    </cfRule>
  </conditionalFormatting>
  <conditionalFormatting sqref="AI128:AJ132">
    <cfRule type="cellIs" dxfId="7854" priority="8888" operator="equal">
      <formula>0</formula>
    </cfRule>
    <cfRule type="cellIs" dxfId="7853" priority="8889" operator="between">
      <formula>"0.1"</formula>
      <formula>100</formula>
    </cfRule>
    <cfRule type="cellIs" dxfId="7852" priority="8890" operator="between">
      <formula>0</formula>
      <formula>100</formula>
    </cfRule>
    <cfRule type="cellIs" dxfId="7851" priority="8891" operator="between">
      <formula>0</formula>
      <formula>100</formula>
    </cfRule>
  </conditionalFormatting>
  <conditionalFormatting sqref="AJ128:AJ132">
    <cfRule type="cellIs" dxfId="7850" priority="8885" operator="equal">
      <formula>0</formula>
    </cfRule>
    <cfRule type="cellIs" dxfId="7849" priority="8886" operator="between">
      <formula>0</formula>
      <formula>100</formula>
    </cfRule>
    <cfRule type="cellIs" dxfId="7848" priority="8887" operator="between">
      <formula>"0.1"</formula>
      <formula>100</formula>
    </cfRule>
  </conditionalFormatting>
  <conditionalFormatting sqref="AI128:AI132">
    <cfRule type="cellIs" dxfId="7847" priority="8884" operator="equal">
      <formula>0.58</formula>
    </cfRule>
  </conditionalFormatting>
  <conditionalFormatting sqref="AJ128:AJ132">
    <cfRule type="cellIs" dxfId="7846" priority="8883" operator="equal">
      <formula>0.56</formula>
    </cfRule>
  </conditionalFormatting>
  <conditionalFormatting sqref="AK130:AL132 AO130:AP132">
    <cfRule type="cellIs" dxfId="7845" priority="8879" operator="equal">
      <formula>"NO"</formula>
    </cfRule>
  </conditionalFormatting>
  <conditionalFormatting sqref="AK130:AL132">
    <cfRule type="cellIs" dxfId="7844" priority="8880" operator="equal">
      <formula>"SI"</formula>
    </cfRule>
  </conditionalFormatting>
  <conditionalFormatting sqref="AM130:AN132">
    <cfRule type="cellIs" dxfId="7843" priority="8881" operator="equal">
      <formula>"ALE"</formula>
    </cfRule>
  </conditionalFormatting>
  <conditionalFormatting sqref="AM130:AN132">
    <cfRule type="cellIs" dxfId="7842" priority="8882" operator="equal">
      <formula>"CON"</formula>
    </cfRule>
  </conditionalFormatting>
  <conditionalFormatting sqref="AO130:AP131">
    <cfRule type="cellIs" dxfId="7841" priority="8878" operator="equal">
      <formula>"SI"</formula>
    </cfRule>
  </conditionalFormatting>
  <conditionalFormatting sqref="BB128">
    <cfRule type="cellIs" dxfId="7840" priority="8876" operator="equal">
      <formula>"NO"</formula>
    </cfRule>
    <cfRule type="cellIs" dxfId="7839" priority="8877" operator="equal">
      <formula>"SI"</formula>
    </cfRule>
  </conditionalFormatting>
  <conditionalFormatting sqref="AY128:AY132">
    <cfRule type="expression" dxfId="7838" priority="8875">
      <formula>"&lt;,2"</formula>
    </cfRule>
  </conditionalFormatting>
  <conditionalFormatting sqref="AW128:AW132">
    <cfRule type="expression" dxfId="7837" priority="8874">
      <formula>"&lt;,2"</formula>
    </cfRule>
  </conditionalFormatting>
  <conditionalFormatting sqref="AX128:AX132">
    <cfRule type="beginsWith" dxfId="7836" priority="8869" operator="beginsWith" text="MUY ALTA">
      <formula>LEFT(AX128,LEN("MUY ALTA"))="MUY ALTA"</formula>
    </cfRule>
    <cfRule type="beginsWith" dxfId="7835" priority="8870" operator="beginsWith" text="ALTA">
      <formula>LEFT(AX128,LEN("ALTA"))="ALTA"</formula>
    </cfRule>
    <cfRule type="beginsWith" dxfId="7834" priority="8871" operator="beginsWith" text="MEDIA">
      <formula>LEFT(AX128,LEN("MEDIA"))="MEDIA"</formula>
    </cfRule>
    <cfRule type="beginsWith" dxfId="7833" priority="8872" operator="beginsWith" text="BAJA">
      <formula>LEFT(AX128,LEN("BAJA"))="BAJA"</formula>
    </cfRule>
    <cfRule type="beginsWith" dxfId="7832" priority="8873" operator="beginsWith" text="MUY BAJA">
      <formula>LEFT(AX128,LEN("MUY BAJA"))="MUY BAJA"</formula>
    </cfRule>
  </conditionalFormatting>
  <conditionalFormatting sqref="AZ128:AZ132">
    <cfRule type="beginsWith" dxfId="7831" priority="8864" operator="beginsWith" text="MUY ALTA">
      <formula>LEFT(AZ128,LEN("MUY ALTA"))="MUY ALTA"</formula>
    </cfRule>
    <cfRule type="beginsWith" dxfId="7830" priority="8865" operator="beginsWith" text="ALTA">
      <formula>LEFT(AZ128,LEN("ALTA"))="ALTA"</formula>
    </cfRule>
    <cfRule type="beginsWith" dxfId="7829" priority="8866" operator="beginsWith" text="MEDIA">
      <formula>LEFT(AZ128,LEN("MEDIA"))="MEDIA"</formula>
    </cfRule>
    <cfRule type="beginsWith" dxfId="7828" priority="8867" operator="beginsWith" text="BAJA">
      <formula>LEFT(AZ128,LEN("BAJA"))="BAJA"</formula>
    </cfRule>
    <cfRule type="beginsWith" dxfId="7827" priority="8868" operator="beginsWith" text="MUY BAJA">
      <formula>LEFT(AZ128,LEN("MUY BAJA"))="MUY BAJA"</formula>
    </cfRule>
  </conditionalFormatting>
  <conditionalFormatting sqref="BB128:BB132">
    <cfRule type="cellIs" dxfId="7826" priority="8861" operator="equal">
      <formula>"Evitar"</formula>
    </cfRule>
    <cfRule type="cellIs" dxfId="7825" priority="8862" operator="equal">
      <formula>"Aceptar"</formula>
    </cfRule>
    <cfRule type="cellIs" dxfId="7824" priority="8863" operator="equal">
      <formula>"Reducir"</formula>
    </cfRule>
  </conditionalFormatting>
  <conditionalFormatting sqref="BA128">
    <cfRule type="expression" dxfId="7823" priority="8836">
      <formula>$BD128=25</formula>
    </cfRule>
    <cfRule type="expression" dxfId="7822" priority="8837">
      <formula>$BD128=24</formula>
    </cfRule>
    <cfRule type="expression" dxfId="7821" priority="8838">
      <formula>$BD128=23</formula>
    </cfRule>
    <cfRule type="expression" dxfId="7820" priority="8839">
      <formula>$BD128=22</formula>
    </cfRule>
    <cfRule type="expression" dxfId="7819" priority="8840">
      <formula>$BD128=21</formula>
    </cfRule>
    <cfRule type="expression" dxfId="7818" priority="8841">
      <formula>$BD128=20</formula>
    </cfRule>
    <cfRule type="expression" dxfId="7817" priority="8842">
      <formula>$BD128=19</formula>
    </cfRule>
    <cfRule type="expression" dxfId="7816" priority="8843">
      <formula>$BD128=18</formula>
    </cfRule>
    <cfRule type="expression" dxfId="7815" priority="8844">
      <formula>$BD128=17</formula>
    </cfRule>
    <cfRule type="expression" dxfId="7814" priority="8845">
      <formula>$BD128=16</formula>
    </cfRule>
    <cfRule type="expression" dxfId="7813" priority="8846">
      <formula>$BD128=15</formula>
    </cfRule>
    <cfRule type="expression" dxfId="7812" priority="8847">
      <formula>$BD128=14</formula>
    </cfRule>
    <cfRule type="expression" dxfId="7811" priority="8848">
      <formula>$BD128=13</formula>
    </cfRule>
    <cfRule type="expression" dxfId="7810" priority="8849">
      <formula>$BD128=12</formula>
    </cfRule>
    <cfRule type="expression" dxfId="7809" priority="8850">
      <formula>$BD128=11</formula>
    </cfRule>
    <cfRule type="expression" dxfId="7808" priority="8851">
      <formula>$BD128=10</formula>
    </cfRule>
    <cfRule type="expression" dxfId="7807" priority="8852">
      <formula>$BD128=9</formula>
    </cfRule>
    <cfRule type="expression" dxfId="7806" priority="8853">
      <formula>$BD128=8</formula>
    </cfRule>
    <cfRule type="expression" dxfId="7805" priority="8854">
      <formula>$BD128=7</formula>
    </cfRule>
    <cfRule type="expression" dxfId="7804" priority="8855">
      <formula>$BD128=6</formula>
    </cfRule>
    <cfRule type="expression" dxfId="7803" priority="8856">
      <formula>$BD128=5</formula>
    </cfRule>
    <cfRule type="expression" dxfId="7802" priority="8857">
      <formula>$BD128=4</formula>
    </cfRule>
    <cfRule type="expression" dxfId="7801" priority="8858">
      <formula>$BD128=3</formula>
    </cfRule>
    <cfRule type="expression" dxfId="7800" priority="8859">
      <formula>$BD128=2</formula>
    </cfRule>
    <cfRule type="expression" dxfId="7799" priority="8860">
      <formula>$BD128=1</formula>
    </cfRule>
  </conditionalFormatting>
  <conditionalFormatting sqref="Q134:Q138">
    <cfRule type="expression" dxfId="7792" priority="8785">
      <formula>"&lt;,2"</formula>
    </cfRule>
  </conditionalFormatting>
  <conditionalFormatting sqref="S134">
    <cfRule type="expression" dxfId="7791" priority="8786">
      <formula>$T134=25</formula>
    </cfRule>
  </conditionalFormatting>
  <conditionalFormatting sqref="S134">
    <cfRule type="expression" dxfId="7790" priority="8787">
      <formula>$T134=24</formula>
    </cfRule>
  </conditionalFormatting>
  <conditionalFormatting sqref="S134">
    <cfRule type="expression" dxfId="7789" priority="8788">
      <formula>$T134=23</formula>
    </cfRule>
  </conditionalFormatting>
  <conditionalFormatting sqref="S134">
    <cfRule type="expression" dxfId="7788" priority="8789">
      <formula>$T134=22</formula>
    </cfRule>
  </conditionalFormatting>
  <conditionalFormatting sqref="S134">
    <cfRule type="expression" dxfId="7787" priority="8790">
      <formula>$T134=21</formula>
    </cfRule>
  </conditionalFormatting>
  <conditionalFormatting sqref="S134">
    <cfRule type="expression" dxfId="7786" priority="8791">
      <formula>$T134=20</formula>
    </cfRule>
  </conditionalFormatting>
  <conditionalFormatting sqref="S134">
    <cfRule type="expression" dxfId="7785" priority="8792">
      <formula>$T134=19</formula>
    </cfRule>
  </conditionalFormatting>
  <conditionalFormatting sqref="S134">
    <cfRule type="expression" dxfId="7784" priority="8793">
      <formula>$T134=18</formula>
    </cfRule>
  </conditionalFormatting>
  <conditionalFormatting sqref="S134">
    <cfRule type="expression" dxfId="7783" priority="8794">
      <formula>$T134=17</formula>
    </cfRule>
  </conditionalFormatting>
  <conditionalFormatting sqref="S134">
    <cfRule type="expression" dxfId="7782" priority="8795">
      <formula>$T134=16</formula>
    </cfRule>
  </conditionalFormatting>
  <conditionalFormatting sqref="S134">
    <cfRule type="expression" dxfId="7781" priority="8796">
      <formula>$T134=15</formula>
    </cfRule>
  </conditionalFormatting>
  <conditionalFormatting sqref="S134">
    <cfRule type="expression" dxfId="7780" priority="8797">
      <formula>$T134=14</formula>
    </cfRule>
  </conditionalFormatting>
  <conditionalFormatting sqref="S134">
    <cfRule type="expression" dxfId="7779" priority="8798">
      <formula>$T134=13</formula>
    </cfRule>
  </conditionalFormatting>
  <conditionalFormatting sqref="S134">
    <cfRule type="expression" dxfId="7778" priority="8799">
      <formula>$T134=12</formula>
    </cfRule>
  </conditionalFormatting>
  <conditionalFormatting sqref="S134">
    <cfRule type="expression" dxfId="7777" priority="8800">
      <formula>$T134=11</formula>
    </cfRule>
  </conditionalFormatting>
  <conditionalFormatting sqref="S134">
    <cfRule type="expression" dxfId="7776" priority="8801">
      <formula>$T134=10</formula>
    </cfRule>
  </conditionalFormatting>
  <conditionalFormatting sqref="S134">
    <cfRule type="expression" dxfId="7775" priority="8802">
      <formula>$T134=9</formula>
    </cfRule>
  </conditionalFormatting>
  <conditionalFormatting sqref="S134">
    <cfRule type="expression" dxfId="7774" priority="8803">
      <formula>$T134=8</formula>
    </cfRule>
  </conditionalFormatting>
  <conditionalFormatting sqref="S134">
    <cfRule type="expression" dxfId="7773" priority="8804">
      <formula>$T134=7</formula>
    </cfRule>
  </conditionalFormatting>
  <conditionalFormatting sqref="S134">
    <cfRule type="expression" dxfId="7772" priority="8805">
      <formula>$T134=6</formula>
    </cfRule>
  </conditionalFormatting>
  <conditionalFormatting sqref="S134">
    <cfRule type="expression" dxfId="7771" priority="8806">
      <formula>$T134=5</formula>
    </cfRule>
  </conditionalFormatting>
  <conditionalFormatting sqref="S134">
    <cfRule type="expression" dxfId="7770" priority="8807">
      <formula>$T134=4</formula>
    </cfRule>
  </conditionalFormatting>
  <conditionalFormatting sqref="S134">
    <cfRule type="expression" dxfId="7769" priority="8808">
      <formula>$T134=3</formula>
    </cfRule>
  </conditionalFormatting>
  <conditionalFormatting sqref="S134">
    <cfRule type="expression" dxfId="7768" priority="8809">
      <formula>$T134=2</formula>
    </cfRule>
  </conditionalFormatting>
  <conditionalFormatting sqref="S134">
    <cfRule type="expression" dxfId="7767" priority="8810">
      <formula>$T134=1</formula>
    </cfRule>
  </conditionalFormatting>
  <conditionalFormatting sqref="R134:R138">
    <cfRule type="cellIs" dxfId="7766" priority="8811" operator="equal">
      <formula>20</formula>
    </cfRule>
  </conditionalFormatting>
  <conditionalFormatting sqref="R134:R138">
    <cfRule type="cellIs" dxfId="7765" priority="8812" operator="equal">
      <formula>10</formula>
    </cfRule>
  </conditionalFormatting>
  <conditionalFormatting sqref="R134:R138">
    <cfRule type="cellIs" dxfId="7764" priority="8813" operator="equal">
      <formula>5</formula>
    </cfRule>
  </conditionalFormatting>
  <conditionalFormatting sqref="R134:R138">
    <cfRule type="cellIs" dxfId="7763" priority="8814" operator="equal">
      <formula>1</formula>
    </cfRule>
  </conditionalFormatting>
  <conditionalFormatting sqref="R134:R138">
    <cfRule type="cellIs" dxfId="7762" priority="8815" operator="equal">
      <formula>0.8</formula>
    </cfRule>
  </conditionalFormatting>
  <conditionalFormatting sqref="R134:R138">
    <cfRule type="cellIs" dxfId="7761" priority="8816" operator="equal">
      <formula>0.6</formula>
    </cfRule>
  </conditionalFormatting>
  <conditionalFormatting sqref="R134:R138">
    <cfRule type="cellIs" dxfId="7760" priority="8817" operator="equal">
      <formula>0.4</formula>
    </cfRule>
  </conditionalFormatting>
  <conditionalFormatting sqref="R134:R138">
    <cfRule type="cellIs" dxfId="7759" priority="8818" operator="equal">
      <formula>20%</formula>
    </cfRule>
  </conditionalFormatting>
  <conditionalFormatting sqref="P134:P138">
    <cfRule type="cellIs" dxfId="7758" priority="8819" operator="equal">
      <formula>"MUY ALTA "</formula>
    </cfRule>
  </conditionalFormatting>
  <conditionalFormatting sqref="P134:P138">
    <cfRule type="cellIs" dxfId="7757" priority="8820" operator="equal">
      <formula>"MUY ALTA"</formula>
    </cfRule>
  </conditionalFormatting>
  <conditionalFormatting sqref="P134:P138">
    <cfRule type="cellIs" dxfId="7756" priority="8821" operator="equal">
      <formula>"ALTA"</formula>
    </cfRule>
  </conditionalFormatting>
  <conditionalFormatting sqref="P134:P138">
    <cfRule type="cellIs" dxfId="7755" priority="8822" operator="equal">
      <formula>"MEDIA"</formula>
    </cfRule>
  </conditionalFormatting>
  <conditionalFormatting sqref="P134:P138">
    <cfRule type="cellIs" dxfId="7754" priority="8823" operator="equal">
      <formula>"BAJA"</formula>
    </cfRule>
  </conditionalFormatting>
  <conditionalFormatting sqref="P134:P138">
    <cfRule type="cellIs" dxfId="7753" priority="8824" operator="equal">
      <formula>"MUY BAJA"</formula>
    </cfRule>
  </conditionalFormatting>
  <conditionalFormatting sqref="P134:P138">
    <cfRule type="cellIs" dxfId="7752" priority="8825" operator="equal">
      <formula>0.2</formula>
    </cfRule>
  </conditionalFormatting>
  <conditionalFormatting sqref="O134:O138">
    <cfRule type="beginsWith" dxfId="7751" priority="8826" operator="beginsWith" text="La actividad que conlleva el riesgo se ejecuta como máximos 2 veces por año">
      <formula>LEFT((O134),LEN("La actividad que conlleva el riesgo se ejecuta como máximos 2 veces por año"))=("La actividad que conlleva el riesgo se ejecuta como máximos 2 veces por año")</formula>
    </cfRule>
  </conditionalFormatting>
  <conditionalFormatting sqref="O134:O138">
    <cfRule type="cellIs" dxfId="7750" priority="8827" operator="equal">
      <formula>"La actividad que conlleva el riesgo se ejecuta como máximos 2 veces por año"</formula>
    </cfRule>
  </conditionalFormatting>
  <conditionalFormatting sqref="O134:O138">
    <cfRule type="cellIs" dxfId="7749" priority="8828" operator="equal">
      <formula>"La actividad que conlleva el riesgo se ejecuta como máximos 2 veces por año "</formula>
    </cfRule>
  </conditionalFormatting>
  <conditionalFormatting sqref="O134:O138">
    <cfRule type="containsText" dxfId="7748" priority="8829" operator="containsText" text="La actividad que conlleva el riesgo se ejecuta como máximos 2 veces por año">
      <formula>NOT(ISERROR(SEARCH(("La actividad que conlleva el riesgo se ejecuta como máximos 2 veces por año"),(O134))))</formula>
    </cfRule>
  </conditionalFormatting>
  <conditionalFormatting sqref="V134:W138">
    <cfRule type="cellIs" dxfId="7747" priority="8760" operator="equal">
      <formula>"X"</formula>
    </cfRule>
  </conditionalFormatting>
  <conditionalFormatting sqref="AD134:AE138 AB135:AC138">
    <cfRule type="cellIs" dxfId="7746" priority="8761" operator="equal">
      <formula>25</formula>
    </cfRule>
  </conditionalFormatting>
  <conditionalFormatting sqref="AF134:AG138">
    <cfRule type="cellIs" dxfId="7745" priority="8762" operator="equal">
      <formula>15</formula>
    </cfRule>
  </conditionalFormatting>
  <conditionalFormatting sqref="V134:V138">
    <cfRule type="cellIs" dxfId="7744" priority="8763" operator="equal">
      <formula>"Y"</formula>
    </cfRule>
  </conditionalFormatting>
  <conditionalFormatting sqref="W134:W138">
    <cfRule type="cellIs" dxfId="7743" priority="8764" operator="equal">
      <formula>"X"</formula>
    </cfRule>
  </conditionalFormatting>
  <conditionalFormatting sqref="AD134:AE138 AB135:AC138 X135:Y138">
    <cfRule type="expression" dxfId="7742" priority="8765">
      <formula>Z134=15</formula>
    </cfRule>
  </conditionalFormatting>
  <conditionalFormatting sqref="AF134:AG138 Z135:AA138">
    <cfRule type="expression" dxfId="7741" priority="8766">
      <formula>X134=25</formula>
    </cfRule>
  </conditionalFormatting>
  <conditionalFormatting sqref="W134:W138">
    <cfRule type="expression" dxfId="7740" priority="8767">
      <formula>V134=Y</formula>
    </cfRule>
  </conditionalFormatting>
  <conditionalFormatting sqref="W134:W138">
    <cfRule type="expression" dxfId="7739" priority="8768">
      <formula>V134="y"</formula>
    </cfRule>
  </conditionalFormatting>
  <conditionalFormatting sqref="W135">
    <cfRule type="expression" dxfId="7738" priority="8769">
      <formula>$V$21=Y</formula>
    </cfRule>
  </conditionalFormatting>
  <conditionalFormatting sqref="W135">
    <cfRule type="expression" dxfId="7737" priority="8770">
      <formula>$V$21=x</formula>
    </cfRule>
  </conditionalFormatting>
  <conditionalFormatting sqref="AB134:AC138">
    <cfRule type="expression" dxfId="7736" priority="8771">
      <formula>AB134=10</formula>
    </cfRule>
  </conditionalFormatting>
  <conditionalFormatting sqref="AB134:AC138">
    <cfRule type="expression" dxfId="7735" priority="8772">
      <formula>Z134=15</formula>
    </cfRule>
  </conditionalFormatting>
  <conditionalFormatting sqref="AB134:AC138">
    <cfRule type="expression" dxfId="7734" priority="8773">
      <formula>X134=25</formula>
    </cfRule>
  </conditionalFormatting>
  <conditionalFormatting sqref="AB134:AC134">
    <cfRule type="cellIs" dxfId="7733" priority="8774" operator="equal">
      <formula>25</formula>
    </cfRule>
  </conditionalFormatting>
  <conditionalFormatting sqref="AB134:AC134">
    <cfRule type="expression" dxfId="7732" priority="8775">
      <formula>AD134=15</formula>
    </cfRule>
  </conditionalFormatting>
  <conditionalFormatting sqref="AB134:AC138 X135:Y138">
    <cfRule type="expression" dxfId="7731" priority="8776">
      <formula>AB134=10</formula>
    </cfRule>
  </conditionalFormatting>
  <conditionalFormatting sqref="AB134:AC134">
    <cfRule type="expression" dxfId="7730" priority="8777">
      <formula>AD134=15</formula>
    </cfRule>
  </conditionalFormatting>
  <conditionalFormatting sqref="X134:Y134">
    <cfRule type="expression" dxfId="7729" priority="8778">
      <formula>AB134=10</formula>
    </cfRule>
  </conditionalFormatting>
  <conditionalFormatting sqref="X134:Y138">
    <cfRule type="expression" dxfId="7728" priority="8779">
      <formula>X134=25</formula>
    </cfRule>
  </conditionalFormatting>
  <conditionalFormatting sqref="X134:Y134">
    <cfRule type="expression" dxfId="7727" priority="8780">
      <formula>Z134=15</formula>
    </cfRule>
  </conditionalFormatting>
  <conditionalFormatting sqref="Z134:AA138">
    <cfRule type="expression" dxfId="7726" priority="8781">
      <formula>Z134=15</formula>
    </cfRule>
  </conditionalFormatting>
  <conditionalFormatting sqref="Z134:AA138">
    <cfRule type="expression" dxfId="7725" priority="8782">
      <formula>AB134=10</formula>
    </cfRule>
  </conditionalFormatting>
  <conditionalFormatting sqref="Z134:AA134">
    <cfRule type="expression" dxfId="7724" priority="8783">
      <formula>X134=25</formula>
    </cfRule>
  </conditionalFormatting>
  <conditionalFormatting sqref="V134:V138">
    <cfRule type="expression" dxfId="7723" priority="8784">
      <formula>W134="X"</formula>
    </cfRule>
  </conditionalFormatting>
  <conditionalFormatting sqref="AI134:AJ138">
    <cfRule type="cellIs" dxfId="7722" priority="8756" operator="equal">
      <formula>0</formula>
    </cfRule>
    <cfRule type="cellIs" dxfId="7721" priority="8757" operator="between">
      <formula>"0.1"</formula>
      <formula>100</formula>
    </cfRule>
    <cfRule type="cellIs" dxfId="7720" priority="8758" operator="between">
      <formula>0</formula>
      <formula>100</formula>
    </cfRule>
    <cfRule type="cellIs" dxfId="7719" priority="8759" operator="between">
      <formula>0</formula>
      <formula>100</formula>
    </cfRule>
  </conditionalFormatting>
  <conditionalFormatting sqref="AJ134:AJ138">
    <cfRule type="cellIs" dxfId="7718" priority="8753" operator="equal">
      <formula>0</formula>
    </cfRule>
    <cfRule type="cellIs" dxfId="7717" priority="8754" operator="between">
      <formula>0</formula>
      <formula>100</formula>
    </cfRule>
    <cfRule type="cellIs" dxfId="7716" priority="8755" operator="between">
      <formula>"0.1"</formula>
      <formula>100</formula>
    </cfRule>
  </conditionalFormatting>
  <conditionalFormatting sqref="AI134:AI138">
    <cfRule type="cellIs" dxfId="7715" priority="8752" operator="equal">
      <formula>0.58</formula>
    </cfRule>
  </conditionalFormatting>
  <conditionalFormatting sqref="AJ134:AJ138">
    <cfRule type="cellIs" dxfId="7714" priority="8751" operator="equal">
      <formula>0.56</formula>
    </cfRule>
  </conditionalFormatting>
  <conditionalFormatting sqref="AK137:AL138 AO137:AP138">
    <cfRule type="cellIs" dxfId="7713" priority="8747" operator="equal">
      <formula>"NO"</formula>
    </cfRule>
  </conditionalFormatting>
  <conditionalFormatting sqref="AK137:AL138">
    <cfRule type="cellIs" dxfId="7712" priority="8748" operator="equal">
      <formula>"SI"</formula>
    </cfRule>
  </conditionalFormatting>
  <conditionalFormatting sqref="AM137:AN138">
    <cfRule type="cellIs" dxfId="7711" priority="8749" operator="equal">
      <formula>"ALE"</formula>
    </cfRule>
  </conditionalFormatting>
  <conditionalFormatting sqref="AM137:AN138">
    <cfRule type="cellIs" dxfId="7710" priority="8750" operator="equal">
      <formula>"CON"</formula>
    </cfRule>
  </conditionalFormatting>
  <conditionalFormatting sqref="AO137:AP137">
    <cfRule type="cellIs" dxfId="7709" priority="8746" operator="equal">
      <formula>"SI"</formula>
    </cfRule>
  </conditionalFormatting>
  <conditionalFormatting sqref="BB134">
    <cfRule type="cellIs" dxfId="7708" priority="8744" operator="equal">
      <formula>"NO"</formula>
    </cfRule>
    <cfRule type="cellIs" dxfId="7707" priority="8745" operator="equal">
      <formula>"SI"</formula>
    </cfRule>
  </conditionalFormatting>
  <conditionalFormatting sqref="AY134:AY138">
    <cfRule type="expression" dxfId="7706" priority="8743">
      <formula>"&lt;,2"</formula>
    </cfRule>
  </conditionalFormatting>
  <conditionalFormatting sqref="AW134:AW138">
    <cfRule type="expression" dxfId="7705" priority="8742">
      <formula>"&lt;,2"</formula>
    </cfRule>
  </conditionalFormatting>
  <conditionalFormatting sqref="AX134:AX138">
    <cfRule type="beginsWith" dxfId="7704" priority="8737" operator="beginsWith" text="MUY ALTA">
      <formula>LEFT(AX134,LEN("MUY ALTA"))="MUY ALTA"</formula>
    </cfRule>
    <cfRule type="beginsWith" dxfId="7703" priority="8738" operator="beginsWith" text="ALTA">
      <formula>LEFT(AX134,LEN("ALTA"))="ALTA"</formula>
    </cfRule>
    <cfRule type="beginsWith" dxfId="7702" priority="8739" operator="beginsWith" text="MEDIA">
      <formula>LEFT(AX134,LEN("MEDIA"))="MEDIA"</formula>
    </cfRule>
    <cfRule type="beginsWith" dxfId="7701" priority="8740" operator="beginsWith" text="BAJA">
      <formula>LEFT(AX134,LEN("BAJA"))="BAJA"</formula>
    </cfRule>
    <cfRule type="beginsWith" dxfId="7700" priority="8741" operator="beginsWith" text="MUY BAJA">
      <formula>LEFT(AX134,LEN("MUY BAJA"))="MUY BAJA"</formula>
    </cfRule>
  </conditionalFormatting>
  <conditionalFormatting sqref="AZ134:AZ138">
    <cfRule type="beginsWith" dxfId="7699" priority="8732" operator="beginsWith" text="MUY ALTA">
      <formula>LEFT(AZ134,LEN("MUY ALTA"))="MUY ALTA"</formula>
    </cfRule>
    <cfRule type="beginsWith" dxfId="7698" priority="8733" operator="beginsWith" text="ALTA">
      <formula>LEFT(AZ134,LEN("ALTA"))="ALTA"</formula>
    </cfRule>
    <cfRule type="beginsWith" dxfId="7697" priority="8734" operator="beginsWith" text="MEDIA">
      <formula>LEFT(AZ134,LEN("MEDIA"))="MEDIA"</formula>
    </cfRule>
    <cfRule type="beginsWith" dxfId="7696" priority="8735" operator="beginsWith" text="BAJA">
      <formula>LEFT(AZ134,LEN("BAJA"))="BAJA"</formula>
    </cfRule>
    <cfRule type="beginsWith" dxfId="7695" priority="8736" operator="beginsWith" text="MUY BAJA">
      <formula>LEFT(AZ134,LEN("MUY BAJA"))="MUY BAJA"</formula>
    </cfRule>
  </conditionalFormatting>
  <conditionalFormatting sqref="BB134:BB138">
    <cfRule type="cellIs" dxfId="7694" priority="8729" operator="equal">
      <formula>"Evitar"</formula>
    </cfRule>
    <cfRule type="cellIs" dxfId="7693" priority="8730" operator="equal">
      <formula>"Aceptar"</formula>
    </cfRule>
    <cfRule type="cellIs" dxfId="7692" priority="8731" operator="equal">
      <formula>"Reducir"</formula>
    </cfRule>
  </conditionalFormatting>
  <conditionalFormatting sqref="BA134">
    <cfRule type="expression" dxfId="7691" priority="8704">
      <formula>$BD134=25</formula>
    </cfRule>
    <cfRule type="expression" dxfId="7690" priority="8705">
      <formula>$BD134=24</formula>
    </cfRule>
    <cfRule type="expression" dxfId="7689" priority="8706">
      <formula>$BD134=23</formula>
    </cfRule>
    <cfRule type="expression" dxfId="7688" priority="8707">
      <formula>$BD134=22</formula>
    </cfRule>
    <cfRule type="expression" dxfId="7687" priority="8708">
      <formula>$BD134=21</formula>
    </cfRule>
    <cfRule type="expression" dxfId="7686" priority="8709">
      <formula>$BD134=20</formula>
    </cfRule>
    <cfRule type="expression" dxfId="7685" priority="8710">
      <formula>$BD134=19</formula>
    </cfRule>
    <cfRule type="expression" dxfId="7684" priority="8711">
      <formula>$BD134=18</formula>
    </cfRule>
    <cfRule type="expression" dxfId="7683" priority="8712">
      <formula>$BD134=17</formula>
    </cfRule>
    <cfRule type="expression" dxfId="7682" priority="8713">
      <formula>$BD134=16</formula>
    </cfRule>
    <cfRule type="expression" dxfId="7681" priority="8714">
      <formula>$BD134=15</formula>
    </cfRule>
    <cfRule type="expression" dxfId="7680" priority="8715">
      <formula>$BD134=14</formula>
    </cfRule>
    <cfRule type="expression" dxfId="7679" priority="8716">
      <formula>$BD134=13</formula>
    </cfRule>
    <cfRule type="expression" dxfId="7678" priority="8717">
      <formula>$BD134=12</formula>
    </cfRule>
    <cfRule type="expression" dxfId="7677" priority="8718">
      <formula>$BD134=11</formula>
    </cfRule>
    <cfRule type="expression" dxfId="7676" priority="8719">
      <formula>$BD134=10</formula>
    </cfRule>
    <cfRule type="expression" dxfId="7675" priority="8720">
      <formula>$BD134=9</formula>
    </cfRule>
    <cfRule type="expression" dxfId="7674" priority="8721">
      <formula>$BD134=8</formula>
    </cfRule>
    <cfRule type="expression" dxfId="7673" priority="8722">
      <formula>$BD134=7</formula>
    </cfRule>
    <cfRule type="expression" dxfId="7672" priority="8723">
      <formula>$BD134=6</formula>
    </cfRule>
    <cfRule type="expression" dxfId="7671" priority="8724">
      <formula>$BD134=5</formula>
    </cfRule>
    <cfRule type="expression" dxfId="7670" priority="8725">
      <formula>$BD134=4</formula>
    </cfRule>
    <cfRule type="expression" dxfId="7669" priority="8726">
      <formula>$BD134=3</formula>
    </cfRule>
    <cfRule type="expression" dxfId="7668" priority="8727">
      <formula>$BD134=2</formula>
    </cfRule>
    <cfRule type="expression" dxfId="7667" priority="8728">
      <formula>$BD134=1</formula>
    </cfRule>
  </conditionalFormatting>
  <conditionalFormatting sqref="AK68:AL70 AO68:AP70">
    <cfRule type="cellIs" dxfId="7664" priority="8698" operator="equal">
      <formula>"NO"</formula>
    </cfRule>
  </conditionalFormatting>
  <conditionalFormatting sqref="AK68:AL70">
    <cfRule type="cellIs" dxfId="7663" priority="8699" operator="equal">
      <formula>"SI"</formula>
    </cfRule>
  </conditionalFormatting>
  <conditionalFormatting sqref="AM68:AN70">
    <cfRule type="cellIs" dxfId="7662" priority="8700" operator="equal">
      <formula>"ALE"</formula>
    </cfRule>
  </conditionalFormatting>
  <conditionalFormatting sqref="AM68:AN70">
    <cfRule type="cellIs" dxfId="7661" priority="8701" operator="equal">
      <formula>"CON"</formula>
    </cfRule>
  </conditionalFormatting>
  <conditionalFormatting sqref="AO68:AP70">
    <cfRule type="cellIs" dxfId="7660" priority="8697" operator="equal">
      <formula>"SI"</formula>
    </cfRule>
  </conditionalFormatting>
  <conditionalFormatting sqref="AK74:AL76 AO74:AP76">
    <cfRule type="cellIs" dxfId="7659" priority="8693" operator="equal">
      <formula>"NO"</formula>
    </cfRule>
  </conditionalFormatting>
  <conditionalFormatting sqref="AK74:AL76">
    <cfRule type="cellIs" dxfId="7658" priority="8694" operator="equal">
      <formula>"SI"</formula>
    </cfRule>
  </conditionalFormatting>
  <conditionalFormatting sqref="AM74:AN76">
    <cfRule type="cellIs" dxfId="7657" priority="8695" operator="equal">
      <formula>"ALE"</formula>
    </cfRule>
  </conditionalFormatting>
  <conditionalFormatting sqref="AM74:AN76">
    <cfRule type="cellIs" dxfId="7656" priority="8696" operator="equal">
      <formula>"CON"</formula>
    </cfRule>
  </conditionalFormatting>
  <conditionalFormatting sqref="AO74:AP76">
    <cfRule type="cellIs" dxfId="7655" priority="8692" operator="equal">
      <formula>"SI"</formula>
    </cfRule>
  </conditionalFormatting>
  <conditionalFormatting sqref="AK80:AL81 AO80:AP81">
    <cfRule type="cellIs" dxfId="7654" priority="8688" operator="equal">
      <formula>"NO"</formula>
    </cfRule>
  </conditionalFormatting>
  <conditionalFormatting sqref="AK80:AL81">
    <cfRule type="cellIs" dxfId="7653" priority="8689" operator="equal">
      <formula>"SI"</formula>
    </cfRule>
  </conditionalFormatting>
  <conditionalFormatting sqref="AM80:AN81">
    <cfRule type="cellIs" dxfId="7652" priority="8690" operator="equal">
      <formula>"ALE"</formula>
    </cfRule>
  </conditionalFormatting>
  <conditionalFormatting sqref="AM80:AN81">
    <cfRule type="cellIs" dxfId="7651" priority="8691" operator="equal">
      <formula>"CON"</formula>
    </cfRule>
  </conditionalFormatting>
  <conditionalFormatting sqref="AO80:AP81">
    <cfRule type="cellIs" dxfId="7650" priority="8687" operator="equal">
      <formula>"SI"</formula>
    </cfRule>
  </conditionalFormatting>
  <conditionalFormatting sqref="AK86:AL87 AO86:AP87">
    <cfRule type="cellIs" dxfId="7649" priority="8683" operator="equal">
      <formula>"NO"</formula>
    </cfRule>
  </conditionalFormatting>
  <conditionalFormatting sqref="AK86:AL87">
    <cfRule type="cellIs" dxfId="7648" priority="8684" operator="equal">
      <formula>"SI"</formula>
    </cfRule>
  </conditionalFormatting>
  <conditionalFormatting sqref="AM86:AN87">
    <cfRule type="cellIs" dxfId="7647" priority="8685" operator="equal">
      <formula>"ALE"</formula>
    </cfRule>
  </conditionalFormatting>
  <conditionalFormatting sqref="AM86:AN87">
    <cfRule type="cellIs" dxfId="7646" priority="8686" operator="equal">
      <formula>"CON"</formula>
    </cfRule>
  </conditionalFormatting>
  <conditionalFormatting sqref="AO86:AP87">
    <cfRule type="cellIs" dxfId="7645" priority="8682" operator="equal">
      <formula>"SI"</formula>
    </cfRule>
  </conditionalFormatting>
  <conditionalFormatting sqref="AK92:AL93 AO92:AP93">
    <cfRule type="cellIs" dxfId="7644" priority="8678" operator="equal">
      <formula>"NO"</formula>
    </cfRule>
  </conditionalFormatting>
  <conditionalFormatting sqref="AK92:AL93">
    <cfRule type="cellIs" dxfId="7643" priority="8679" operator="equal">
      <formula>"SI"</formula>
    </cfRule>
  </conditionalFormatting>
  <conditionalFormatting sqref="AM92:AN93">
    <cfRule type="cellIs" dxfId="7642" priority="8680" operator="equal">
      <formula>"ALE"</formula>
    </cfRule>
  </conditionalFormatting>
  <conditionalFormatting sqref="AM92:AN93">
    <cfRule type="cellIs" dxfId="7641" priority="8681" operator="equal">
      <formula>"CON"</formula>
    </cfRule>
  </conditionalFormatting>
  <conditionalFormatting sqref="AO92:AP93">
    <cfRule type="cellIs" dxfId="7640" priority="8677" operator="equal">
      <formula>"SI"</formula>
    </cfRule>
  </conditionalFormatting>
  <conditionalFormatting sqref="AK98:AL98 AO98:AP98">
    <cfRule type="cellIs" dxfId="7639" priority="8673" operator="equal">
      <formula>"NO"</formula>
    </cfRule>
  </conditionalFormatting>
  <conditionalFormatting sqref="AK98:AL98">
    <cfRule type="cellIs" dxfId="7638" priority="8674" operator="equal">
      <formula>"SI"</formula>
    </cfRule>
  </conditionalFormatting>
  <conditionalFormatting sqref="AM98:AN98">
    <cfRule type="cellIs" dxfId="7637" priority="8675" operator="equal">
      <formula>"ALE"</formula>
    </cfRule>
  </conditionalFormatting>
  <conditionalFormatting sqref="AM98:AN98">
    <cfRule type="cellIs" dxfId="7636" priority="8676" operator="equal">
      <formula>"CON"</formula>
    </cfRule>
  </conditionalFormatting>
  <conditionalFormatting sqref="AO98:AP98">
    <cfRule type="cellIs" dxfId="7635" priority="8672" operator="equal">
      <formula>"SI"</formula>
    </cfRule>
  </conditionalFormatting>
  <conditionalFormatting sqref="Q104:Q108">
    <cfRule type="expression" dxfId="7634" priority="8627">
      <formula>"&lt;,2"</formula>
    </cfRule>
  </conditionalFormatting>
  <conditionalFormatting sqref="S104">
    <cfRule type="expression" dxfId="7633" priority="8628">
      <formula>$T104=25</formula>
    </cfRule>
  </conditionalFormatting>
  <conditionalFormatting sqref="S104">
    <cfRule type="expression" dxfId="7632" priority="8629">
      <formula>$T104=24</formula>
    </cfRule>
  </conditionalFormatting>
  <conditionalFormatting sqref="S104">
    <cfRule type="expression" dxfId="7631" priority="8630">
      <formula>$T104=23</formula>
    </cfRule>
  </conditionalFormatting>
  <conditionalFormatting sqref="S104">
    <cfRule type="expression" dxfId="7630" priority="8631">
      <formula>$T104=22</formula>
    </cfRule>
  </conditionalFormatting>
  <conditionalFormatting sqref="S104">
    <cfRule type="expression" dxfId="7629" priority="8632">
      <formula>$T104=21</formula>
    </cfRule>
  </conditionalFormatting>
  <conditionalFormatting sqref="S104">
    <cfRule type="expression" dxfId="7628" priority="8633">
      <formula>$T104=20</formula>
    </cfRule>
  </conditionalFormatting>
  <conditionalFormatting sqref="S104">
    <cfRule type="expression" dxfId="7627" priority="8634">
      <formula>$T104=19</formula>
    </cfRule>
  </conditionalFormatting>
  <conditionalFormatting sqref="S104">
    <cfRule type="expression" dxfId="7626" priority="8635">
      <formula>$T104=18</formula>
    </cfRule>
  </conditionalFormatting>
  <conditionalFormatting sqref="S104">
    <cfRule type="expression" dxfId="7625" priority="8636">
      <formula>$T104=17</formula>
    </cfRule>
  </conditionalFormatting>
  <conditionalFormatting sqref="S104">
    <cfRule type="expression" dxfId="7624" priority="8637">
      <formula>$T104=16</formula>
    </cfRule>
  </conditionalFormatting>
  <conditionalFormatting sqref="S104">
    <cfRule type="expression" dxfId="7623" priority="8638">
      <formula>$T104=15</formula>
    </cfRule>
  </conditionalFormatting>
  <conditionalFormatting sqref="S104">
    <cfRule type="expression" dxfId="7622" priority="8639">
      <formula>$T104=14</formula>
    </cfRule>
  </conditionalFormatting>
  <conditionalFormatting sqref="S104">
    <cfRule type="expression" dxfId="7621" priority="8640">
      <formula>$T104=13</formula>
    </cfRule>
  </conditionalFormatting>
  <conditionalFormatting sqref="S104">
    <cfRule type="expression" dxfId="7620" priority="8641">
      <formula>$T104=12</formula>
    </cfRule>
  </conditionalFormatting>
  <conditionalFormatting sqref="S104">
    <cfRule type="expression" dxfId="7619" priority="8642">
      <formula>$T104=11</formula>
    </cfRule>
  </conditionalFormatting>
  <conditionalFormatting sqref="S104">
    <cfRule type="expression" dxfId="7618" priority="8643">
      <formula>$T104=10</formula>
    </cfRule>
  </conditionalFormatting>
  <conditionalFormatting sqref="S104">
    <cfRule type="expression" dxfId="7617" priority="8644">
      <formula>$T104=9</formula>
    </cfRule>
  </conditionalFormatting>
  <conditionalFormatting sqref="S104">
    <cfRule type="expression" dxfId="7616" priority="8645">
      <formula>$T104=8</formula>
    </cfRule>
  </conditionalFormatting>
  <conditionalFormatting sqref="S104">
    <cfRule type="expression" dxfId="7615" priority="8646">
      <formula>$T104=7</formula>
    </cfRule>
  </conditionalFormatting>
  <conditionalFormatting sqref="S104">
    <cfRule type="expression" dxfId="7614" priority="8647">
      <formula>$T104=6</formula>
    </cfRule>
  </conditionalFormatting>
  <conditionalFormatting sqref="S104">
    <cfRule type="expression" dxfId="7613" priority="8648">
      <formula>$T104=5</formula>
    </cfRule>
  </conditionalFormatting>
  <conditionalFormatting sqref="S104">
    <cfRule type="expression" dxfId="7612" priority="8649">
      <formula>$T104=4</formula>
    </cfRule>
  </conditionalFormatting>
  <conditionalFormatting sqref="S104">
    <cfRule type="expression" dxfId="7611" priority="8650">
      <formula>$T104=3</formula>
    </cfRule>
  </conditionalFormatting>
  <conditionalFormatting sqref="S104">
    <cfRule type="expression" dxfId="7610" priority="8651">
      <formula>$T104=2</formula>
    </cfRule>
  </conditionalFormatting>
  <conditionalFormatting sqref="S104">
    <cfRule type="expression" dxfId="7609" priority="8652">
      <formula>$T104=1</formula>
    </cfRule>
  </conditionalFormatting>
  <conditionalFormatting sqref="R104:R108">
    <cfRule type="cellIs" dxfId="7608" priority="8653" operator="equal">
      <formula>20</formula>
    </cfRule>
  </conditionalFormatting>
  <conditionalFormatting sqref="R104:R108">
    <cfRule type="cellIs" dxfId="7607" priority="8654" operator="equal">
      <formula>10</formula>
    </cfRule>
  </conditionalFormatting>
  <conditionalFormatting sqref="R104:R108">
    <cfRule type="cellIs" dxfId="7606" priority="8655" operator="equal">
      <formula>5</formula>
    </cfRule>
  </conditionalFormatting>
  <conditionalFormatting sqref="R104:R108">
    <cfRule type="cellIs" dxfId="7605" priority="8656" operator="equal">
      <formula>1</formula>
    </cfRule>
  </conditionalFormatting>
  <conditionalFormatting sqref="R104:R108">
    <cfRule type="cellIs" dxfId="7604" priority="8657" operator="equal">
      <formula>0.8</formula>
    </cfRule>
  </conditionalFormatting>
  <conditionalFormatting sqref="R104:R108">
    <cfRule type="cellIs" dxfId="7603" priority="8658" operator="equal">
      <formula>0.6</formula>
    </cfRule>
  </conditionalFormatting>
  <conditionalFormatting sqref="R104:R108">
    <cfRule type="cellIs" dxfId="7602" priority="8659" operator="equal">
      <formula>0.4</formula>
    </cfRule>
  </conditionalFormatting>
  <conditionalFormatting sqref="R104:R108">
    <cfRule type="cellIs" dxfId="7601" priority="8660" operator="equal">
      <formula>20%</formula>
    </cfRule>
  </conditionalFormatting>
  <conditionalFormatting sqref="P104:P108">
    <cfRule type="cellIs" dxfId="7600" priority="8661" operator="equal">
      <formula>"MUY ALTA "</formula>
    </cfRule>
  </conditionalFormatting>
  <conditionalFormatting sqref="P104:P108">
    <cfRule type="cellIs" dxfId="7599" priority="8662" operator="equal">
      <formula>"MUY ALTA"</formula>
    </cfRule>
  </conditionalFormatting>
  <conditionalFormatting sqref="P104:P108">
    <cfRule type="cellIs" dxfId="7598" priority="8663" operator="equal">
      <formula>"ALTA"</formula>
    </cfRule>
  </conditionalFormatting>
  <conditionalFormatting sqref="P104:P108">
    <cfRule type="cellIs" dxfId="7597" priority="8664" operator="equal">
      <formula>"MEDIA"</formula>
    </cfRule>
  </conditionalFormatting>
  <conditionalFormatting sqref="P104:P108">
    <cfRule type="cellIs" dxfId="7596" priority="8665" operator="equal">
      <formula>"BAJA"</formula>
    </cfRule>
  </conditionalFormatting>
  <conditionalFormatting sqref="P104:P108">
    <cfRule type="cellIs" dxfId="7595" priority="8666" operator="equal">
      <formula>"MUY BAJA"</formula>
    </cfRule>
  </conditionalFormatting>
  <conditionalFormatting sqref="P104:P108">
    <cfRule type="cellIs" dxfId="7594" priority="8667" operator="equal">
      <formula>0.2</formula>
    </cfRule>
  </conditionalFormatting>
  <conditionalFormatting sqref="O104:O108">
    <cfRule type="beginsWith" dxfId="7593" priority="8668" operator="beginsWith" text="La actividad que conlleva el riesgo se ejecuta como máximos 2 veces por año">
      <formula>LEFT((O104),LEN("La actividad que conlleva el riesgo se ejecuta como máximos 2 veces por año"))=("La actividad que conlleva el riesgo se ejecuta como máximos 2 veces por año")</formula>
    </cfRule>
  </conditionalFormatting>
  <conditionalFormatting sqref="O104:O108">
    <cfRule type="cellIs" dxfId="7592" priority="8669" operator="equal">
      <formula>"La actividad que conlleva el riesgo se ejecuta como máximos 2 veces por año"</formula>
    </cfRule>
  </conditionalFormatting>
  <conditionalFormatting sqref="O104:O108">
    <cfRule type="cellIs" dxfId="7591" priority="8670" operator="equal">
      <formula>"La actividad que conlleva el riesgo se ejecuta como máximos 2 veces por año "</formula>
    </cfRule>
  </conditionalFormatting>
  <conditionalFormatting sqref="O104:O108">
    <cfRule type="containsText" dxfId="7590" priority="8671" operator="containsText" text="La actividad que conlleva el riesgo se ejecuta como máximos 2 veces por año">
      <formula>NOT(ISERROR(SEARCH(("La actividad que conlleva el riesgo se ejecuta como máximos 2 veces por año"),(O104))))</formula>
    </cfRule>
  </conditionalFormatting>
  <conditionalFormatting sqref="V104:W105">
    <cfRule type="cellIs" dxfId="7589" priority="8602" operator="equal">
      <formula>"X"</formula>
    </cfRule>
  </conditionalFormatting>
  <conditionalFormatting sqref="AD104:AE105 AB105:AC105">
    <cfRule type="cellIs" dxfId="7588" priority="8603" operator="equal">
      <formula>25</formula>
    </cfRule>
  </conditionalFormatting>
  <conditionalFormatting sqref="AF104:AG105">
    <cfRule type="cellIs" dxfId="7587" priority="8604" operator="equal">
      <formula>15</formula>
    </cfRule>
  </conditionalFormatting>
  <conditionalFormatting sqref="V104:V105">
    <cfRule type="cellIs" dxfId="7586" priority="8605" operator="equal">
      <formula>"Y"</formula>
    </cfRule>
  </conditionalFormatting>
  <conditionalFormatting sqref="W104:W105">
    <cfRule type="cellIs" dxfId="7585" priority="8606" operator="equal">
      <formula>"X"</formula>
    </cfRule>
  </conditionalFormatting>
  <conditionalFormatting sqref="AD104:AE105 AB105:AC105 X105:Y105">
    <cfRule type="expression" dxfId="7584" priority="8607">
      <formula>Z104=15</formula>
    </cfRule>
  </conditionalFormatting>
  <conditionalFormatting sqref="AF104:AG105 Z105:AA105">
    <cfRule type="expression" dxfId="7583" priority="8608">
      <formula>X104=25</formula>
    </cfRule>
  </conditionalFormatting>
  <conditionalFormatting sqref="W104:W105">
    <cfRule type="expression" dxfId="7582" priority="8609">
      <formula>V104=Y</formula>
    </cfRule>
  </conditionalFormatting>
  <conditionalFormatting sqref="W104:W105">
    <cfRule type="expression" dxfId="7581" priority="8610">
      <formula>V104="y"</formula>
    </cfRule>
  </conditionalFormatting>
  <conditionalFormatting sqref="W105">
    <cfRule type="expression" dxfId="7580" priority="8611">
      <formula>$V$21=Y</formula>
    </cfRule>
  </conditionalFormatting>
  <conditionalFormatting sqref="W105">
    <cfRule type="expression" dxfId="7579" priority="8612">
      <formula>$V$21=x</formula>
    </cfRule>
  </conditionalFormatting>
  <conditionalFormatting sqref="AB104:AC105">
    <cfRule type="expression" dxfId="7578" priority="8613">
      <formula>AB104=10</formula>
    </cfRule>
  </conditionalFormatting>
  <conditionalFormatting sqref="AB104:AC105">
    <cfRule type="expression" dxfId="7577" priority="8614">
      <formula>Z104=15</formula>
    </cfRule>
  </conditionalFormatting>
  <conditionalFormatting sqref="AB104:AC105">
    <cfRule type="expression" dxfId="7576" priority="8615">
      <formula>X104=25</formula>
    </cfRule>
  </conditionalFormatting>
  <conditionalFormatting sqref="AB104:AC104">
    <cfRule type="cellIs" dxfId="7575" priority="8616" operator="equal">
      <formula>25</formula>
    </cfRule>
  </conditionalFormatting>
  <conditionalFormatting sqref="AB104:AC104">
    <cfRule type="expression" dxfId="7574" priority="8617">
      <formula>AD104=15</formula>
    </cfRule>
  </conditionalFormatting>
  <conditionalFormatting sqref="AB104:AC105 X105:Y105">
    <cfRule type="expression" dxfId="7573" priority="8618">
      <formula>AB104=10</formula>
    </cfRule>
  </conditionalFormatting>
  <conditionalFormatting sqref="AB104:AC104">
    <cfRule type="expression" dxfId="7572" priority="8619">
      <formula>AD104=15</formula>
    </cfRule>
  </conditionalFormatting>
  <conditionalFormatting sqref="X104:Y104">
    <cfRule type="expression" dxfId="7571" priority="8620">
      <formula>AB104=10</formula>
    </cfRule>
  </conditionalFormatting>
  <conditionalFormatting sqref="X104:Y105">
    <cfRule type="expression" dxfId="7570" priority="8621">
      <formula>X104=25</formula>
    </cfRule>
  </conditionalFormatting>
  <conditionalFormatting sqref="X104:Y104">
    <cfRule type="expression" dxfId="7569" priority="8622">
      <formula>Z104=15</formula>
    </cfRule>
  </conditionalFormatting>
  <conditionalFormatting sqref="Z104:AA105">
    <cfRule type="expression" dxfId="7568" priority="8623">
      <formula>Z104=15</formula>
    </cfRule>
  </conditionalFormatting>
  <conditionalFormatting sqref="Z104:AA105">
    <cfRule type="expression" dxfId="7567" priority="8624">
      <formula>AB104=10</formula>
    </cfRule>
  </conditionalFormatting>
  <conditionalFormatting sqref="Z104:AA104">
    <cfRule type="expression" dxfId="7566" priority="8625">
      <formula>X104=25</formula>
    </cfRule>
  </conditionalFormatting>
  <conditionalFormatting sqref="V104:V105">
    <cfRule type="expression" dxfId="7565" priority="8626">
      <formula>W104="X"</formula>
    </cfRule>
  </conditionalFormatting>
  <conditionalFormatting sqref="AK104:AL104 AO104:AP104">
    <cfRule type="cellIs" dxfId="7564" priority="8598" operator="equal">
      <formula>"NO"</formula>
    </cfRule>
  </conditionalFormatting>
  <conditionalFormatting sqref="AK104:AL104">
    <cfRule type="cellIs" dxfId="7563" priority="8599" operator="equal">
      <formula>"SI"</formula>
    </cfRule>
  </conditionalFormatting>
  <conditionalFormatting sqref="AM104:AN104">
    <cfRule type="cellIs" dxfId="7562" priority="8600" operator="equal">
      <formula>"ALE"</formula>
    </cfRule>
  </conditionalFormatting>
  <conditionalFormatting sqref="AM104:AN104">
    <cfRule type="cellIs" dxfId="7561" priority="8601" operator="equal">
      <formula>"CON"</formula>
    </cfRule>
  </conditionalFormatting>
  <conditionalFormatting sqref="AO104:AP104">
    <cfRule type="cellIs" dxfId="7560" priority="8597" operator="equal">
      <formula>"SI"</formula>
    </cfRule>
  </conditionalFormatting>
  <conditionalFormatting sqref="AK110:AL110 AO110:AP110">
    <cfRule type="cellIs" dxfId="7559" priority="8593" operator="equal">
      <formula>"NO"</formula>
    </cfRule>
  </conditionalFormatting>
  <conditionalFormatting sqref="AK110:AL110">
    <cfRule type="cellIs" dxfId="7558" priority="8594" operator="equal">
      <formula>"SI"</formula>
    </cfRule>
  </conditionalFormatting>
  <conditionalFormatting sqref="AM110:AN110">
    <cfRule type="cellIs" dxfId="7557" priority="8595" operator="equal">
      <formula>"ALE"</formula>
    </cfRule>
  </conditionalFormatting>
  <conditionalFormatting sqref="AM110:AN110">
    <cfRule type="cellIs" dxfId="7556" priority="8596" operator="equal">
      <formula>"CON"</formula>
    </cfRule>
  </conditionalFormatting>
  <conditionalFormatting sqref="AO110:AP110">
    <cfRule type="cellIs" dxfId="7555" priority="8592" operator="equal">
      <formula>"SI"</formula>
    </cfRule>
  </conditionalFormatting>
  <conditionalFormatting sqref="AK117:AL117 AO117:AP117">
    <cfRule type="cellIs" dxfId="7554" priority="8588" operator="equal">
      <formula>"NO"</formula>
    </cfRule>
  </conditionalFormatting>
  <conditionalFormatting sqref="AK117:AL117">
    <cfRule type="cellIs" dxfId="7553" priority="8589" operator="equal">
      <formula>"SI"</formula>
    </cfRule>
  </conditionalFormatting>
  <conditionalFormatting sqref="AM117:AN117">
    <cfRule type="cellIs" dxfId="7552" priority="8590" operator="equal">
      <formula>"ALE"</formula>
    </cfRule>
  </conditionalFormatting>
  <conditionalFormatting sqref="AM117:AN117">
    <cfRule type="cellIs" dxfId="7551" priority="8591" operator="equal">
      <formula>"CON"</formula>
    </cfRule>
  </conditionalFormatting>
  <conditionalFormatting sqref="AO117:AP117">
    <cfRule type="cellIs" dxfId="7550" priority="8587" operator="equal">
      <formula>"SI"</formula>
    </cfRule>
  </conditionalFormatting>
  <conditionalFormatting sqref="AK116:AL116 AO116:AP116">
    <cfRule type="cellIs" dxfId="7549" priority="8583" operator="equal">
      <formula>"NO"</formula>
    </cfRule>
  </conditionalFormatting>
  <conditionalFormatting sqref="AK116:AL116">
    <cfRule type="cellIs" dxfId="7548" priority="8584" operator="equal">
      <formula>"SI"</formula>
    </cfRule>
  </conditionalFormatting>
  <conditionalFormatting sqref="AM116:AN116">
    <cfRule type="cellIs" dxfId="7547" priority="8585" operator="equal">
      <formula>"ALE"</formula>
    </cfRule>
  </conditionalFormatting>
  <conditionalFormatting sqref="AM116:AN116">
    <cfRule type="cellIs" dxfId="7546" priority="8586" operator="equal">
      <formula>"CON"</formula>
    </cfRule>
  </conditionalFormatting>
  <conditionalFormatting sqref="AO116:AP116">
    <cfRule type="cellIs" dxfId="7545" priority="8582" operator="equal">
      <formula>"SI"</formula>
    </cfRule>
  </conditionalFormatting>
  <conditionalFormatting sqref="AK123:AL123 AO123:AP123">
    <cfRule type="cellIs" dxfId="7544" priority="8578" operator="equal">
      <formula>"NO"</formula>
    </cfRule>
  </conditionalFormatting>
  <conditionalFormatting sqref="AK123:AL123">
    <cfRule type="cellIs" dxfId="7543" priority="8579" operator="equal">
      <formula>"SI"</formula>
    </cfRule>
  </conditionalFormatting>
  <conditionalFormatting sqref="AM123:AN123">
    <cfRule type="cellIs" dxfId="7542" priority="8580" operator="equal">
      <formula>"ALE"</formula>
    </cfRule>
  </conditionalFormatting>
  <conditionalFormatting sqref="AM123:AN123">
    <cfRule type="cellIs" dxfId="7541" priority="8581" operator="equal">
      <formula>"CON"</formula>
    </cfRule>
  </conditionalFormatting>
  <conditionalFormatting sqref="AO123:AP123">
    <cfRule type="cellIs" dxfId="7540" priority="8577" operator="equal">
      <formula>"SI"</formula>
    </cfRule>
  </conditionalFormatting>
  <conditionalFormatting sqref="AK122:AL122 AO122:AP122">
    <cfRule type="cellIs" dxfId="7539" priority="8573" operator="equal">
      <formula>"NO"</formula>
    </cfRule>
  </conditionalFormatting>
  <conditionalFormatting sqref="AK122:AL122">
    <cfRule type="cellIs" dxfId="7538" priority="8574" operator="equal">
      <formula>"SI"</formula>
    </cfRule>
  </conditionalFormatting>
  <conditionalFormatting sqref="AM122:AN122">
    <cfRule type="cellIs" dxfId="7537" priority="8575" operator="equal">
      <formula>"ALE"</formula>
    </cfRule>
  </conditionalFormatting>
  <conditionalFormatting sqref="AM122:AN122">
    <cfRule type="cellIs" dxfId="7536" priority="8576" operator="equal">
      <formula>"CON"</formula>
    </cfRule>
  </conditionalFormatting>
  <conditionalFormatting sqref="AO122:AP122">
    <cfRule type="cellIs" dxfId="7535" priority="8572" operator="equal">
      <formula>"SI"</formula>
    </cfRule>
  </conditionalFormatting>
  <conditionalFormatting sqref="Q140:Q144">
    <cfRule type="expression" dxfId="7530" priority="8523">
      <formula>"&lt;,2"</formula>
    </cfRule>
  </conditionalFormatting>
  <conditionalFormatting sqref="S140">
    <cfRule type="expression" dxfId="7529" priority="8524">
      <formula>$T140=25</formula>
    </cfRule>
  </conditionalFormatting>
  <conditionalFormatting sqref="S140">
    <cfRule type="expression" dxfId="7528" priority="8525">
      <formula>$T140=24</formula>
    </cfRule>
  </conditionalFormatting>
  <conditionalFormatting sqref="S140">
    <cfRule type="expression" dxfId="7527" priority="8526">
      <formula>$T140=23</formula>
    </cfRule>
  </conditionalFormatting>
  <conditionalFormatting sqref="S140">
    <cfRule type="expression" dxfId="7526" priority="8527">
      <formula>$T140=22</formula>
    </cfRule>
  </conditionalFormatting>
  <conditionalFormatting sqref="S140">
    <cfRule type="expression" dxfId="7525" priority="8528">
      <formula>$T140=21</formula>
    </cfRule>
  </conditionalFormatting>
  <conditionalFormatting sqref="S140">
    <cfRule type="expression" dxfId="7524" priority="8529">
      <formula>$T140=20</formula>
    </cfRule>
  </conditionalFormatting>
  <conditionalFormatting sqref="S140">
    <cfRule type="expression" dxfId="7523" priority="8530">
      <formula>$T140=19</formula>
    </cfRule>
  </conditionalFormatting>
  <conditionalFormatting sqref="S140">
    <cfRule type="expression" dxfId="7522" priority="8531">
      <formula>$T140=18</formula>
    </cfRule>
  </conditionalFormatting>
  <conditionalFormatting sqref="S140">
    <cfRule type="expression" dxfId="7521" priority="8532">
      <formula>$T140=17</formula>
    </cfRule>
  </conditionalFormatting>
  <conditionalFormatting sqref="S140">
    <cfRule type="expression" dxfId="7520" priority="8533">
      <formula>$T140=16</formula>
    </cfRule>
  </conditionalFormatting>
  <conditionalFormatting sqref="S140">
    <cfRule type="expression" dxfId="7519" priority="8534">
      <formula>$T140=15</formula>
    </cfRule>
  </conditionalFormatting>
  <conditionalFormatting sqref="S140">
    <cfRule type="expression" dxfId="7518" priority="8535">
      <formula>$T140=14</formula>
    </cfRule>
  </conditionalFormatting>
  <conditionalFormatting sqref="S140">
    <cfRule type="expression" dxfId="7517" priority="8536">
      <formula>$T140=13</formula>
    </cfRule>
  </conditionalFormatting>
  <conditionalFormatting sqref="S140">
    <cfRule type="expression" dxfId="7516" priority="8537">
      <formula>$T140=12</formula>
    </cfRule>
  </conditionalFormatting>
  <conditionalFormatting sqref="S140">
    <cfRule type="expression" dxfId="7515" priority="8538">
      <formula>$T140=11</formula>
    </cfRule>
  </conditionalFormatting>
  <conditionalFormatting sqref="S140">
    <cfRule type="expression" dxfId="7514" priority="8539">
      <formula>$T140=10</formula>
    </cfRule>
  </conditionalFormatting>
  <conditionalFormatting sqref="S140">
    <cfRule type="expression" dxfId="7513" priority="8540">
      <formula>$T140=9</formula>
    </cfRule>
  </conditionalFormatting>
  <conditionalFormatting sqref="S140">
    <cfRule type="expression" dxfId="7512" priority="8541">
      <formula>$T140=8</formula>
    </cfRule>
  </conditionalFormatting>
  <conditionalFormatting sqref="S140">
    <cfRule type="expression" dxfId="7511" priority="8542">
      <formula>$T140=7</formula>
    </cfRule>
  </conditionalFormatting>
  <conditionalFormatting sqref="S140">
    <cfRule type="expression" dxfId="7510" priority="8543">
      <formula>$T140=6</formula>
    </cfRule>
  </conditionalFormatting>
  <conditionalFormatting sqref="S140">
    <cfRule type="expression" dxfId="7509" priority="8544">
      <formula>$T140=5</formula>
    </cfRule>
  </conditionalFormatting>
  <conditionalFormatting sqref="S140">
    <cfRule type="expression" dxfId="7508" priority="8545">
      <formula>$T140=4</formula>
    </cfRule>
  </conditionalFormatting>
  <conditionalFormatting sqref="S140">
    <cfRule type="expression" dxfId="7507" priority="8546">
      <formula>$T140=3</formula>
    </cfRule>
  </conditionalFormatting>
  <conditionalFormatting sqref="S140">
    <cfRule type="expression" dxfId="7506" priority="8547">
      <formula>$T140=2</formula>
    </cfRule>
  </conditionalFormatting>
  <conditionalFormatting sqref="S140">
    <cfRule type="expression" dxfId="7505" priority="8548">
      <formula>$T140=1</formula>
    </cfRule>
  </conditionalFormatting>
  <conditionalFormatting sqref="R140:R144">
    <cfRule type="cellIs" dxfId="7504" priority="8549" operator="equal">
      <formula>20</formula>
    </cfRule>
  </conditionalFormatting>
  <conditionalFormatting sqref="R140:R144">
    <cfRule type="cellIs" dxfId="7503" priority="8550" operator="equal">
      <formula>10</formula>
    </cfRule>
  </conditionalFormatting>
  <conditionalFormatting sqref="R140:R144">
    <cfRule type="cellIs" dxfId="7502" priority="8551" operator="equal">
      <formula>5</formula>
    </cfRule>
  </conditionalFormatting>
  <conditionalFormatting sqref="R140:R144">
    <cfRule type="cellIs" dxfId="7501" priority="8552" operator="equal">
      <formula>1</formula>
    </cfRule>
  </conditionalFormatting>
  <conditionalFormatting sqref="R140:R144">
    <cfRule type="cellIs" dxfId="7500" priority="8553" operator="equal">
      <formula>0.8</formula>
    </cfRule>
  </conditionalFormatting>
  <conditionalFormatting sqref="R140:R144">
    <cfRule type="cellIs" dxfId="7499" priority="8554" operator="equal">
      <formula>0.6</formula>
    </cfRule>
  </conditionalFormatting>
  <conditionalFormatting sqref="R140:R144">
    <cfRule type="cellIs" dxfId="7498" priority="8555" operator="equal">
      <formula>0.4</formula>
    </cfRule>
  </conditionalFormatting>
  <conditionalFormatting sqref="R140:R144">
    <cfRule type="cellIs" dxfId="7497" priority="8556" operator="equal">
      <formula>20%</formula>
    </cfRule>
  </conditionalFormatting>
  <conditionalFormatting sqref="P140:P144">
    <cfRule type="cellIs" dxfId="7496" priority="8557" operator="equal">
      <formula>"MUY ALTA "</formula>
    </cfRule>
  </conditionalFormatting>
  <conditionalFormatting sqref="P140:P144">
    <cfRule type="cellIs" dxfId="7495" priority="8558" operator="equal">
      <formula>"MUY ALTA"</formula>
    </cfRule>
  </conditionalFormatting>
  <conditionalFormatting sqref="P140:P144">
    <cfRule type="cellIs" dxfId="7494" priority="8559" operator="equal">
      <formula>"ALTA"</formula>
    </cfRule>
  </conditionalFormatting>
  <conditionalFormatting sqref="P140:P144">
    <cfRule type="cellIs" dxfId="7493" priority="8560" operator="equal">
      <formula>"MEDIA"</formula>
    </cfRule>
  </conditionalFormatting>
  <conditionalFormatting sqref="P140:P144">
    <cfRule type="cellIs" dxfId="7492" priority="8561" operator="equal">
      <formula>"BAJA"</formula>
    </cfRule>
  </conditionalFormatting>
  <conditionalFormatting sqref="P140:P144">
    <cfRule type="cellIs" dxfId="7491" priority="8562" operator="equal">
      <formula>"MUY BAJA"</formula>
    </cfRule>
  </conditionalFormatting>
  <conditionalFormatting sqref="P140:P144">
    <cfRule type="cellIs" dxfId="7490" priority="8563" operator="equal">
      <formula>0.2</formula>
    </cfRule>
  </conditionalFormatting>
  <conditionalFormatting sqref="O140:O144">
    <cfRule type="beginsWith" dxfId="7489" priority="8564" operator="beginsWith" text="La actividad que conlleva el riesgo se ejecuta como máximos 2 veces por año">
      <formula>LEFT((O140),LEN("La actividad que conlleva el riesgo se ejecuta como máximos 2 veces por año"))=("La actividad que conlleva el riesgo se ejecuta como máximos 2 veces por año")</formula>
    </cfRule>
  </conditionalFormatting>
  <conditionalFormatting sqref="O140:O144">
    <cfRule type="cellIs" dxfId="7488" priority="8565" operator="equal">
      <formula>"La actividad que conlleva el riesgo se ejecuta como máximos 2 veces por año"</formula>
    </cfRule>
  </conditionalFormatting>
  <conditionalFormatting sqref="O140:O144">
    <cfRule type="cellIs" dxfId="7487" priority="8566" operator="equal">
      <formula>"La actividad que conlleva el riesgo se ejecuta como máximos 2 veces por año "</formula>
    </cfRule>
  </conditionalFormatting>
  <conditionalFormatting sqref="O140:O144">
    <cfRule type="containsText" dxfId="7486" priority="8567" operator="containsText" text="La actividad que conlleva el riesgo se ejecuta como máximos 2 veces por año">
      <formula>NOT(ISERROR(SEARCH(("La actividad que conlleva el riesgo se ejecuta como máximos 2 veces por año"),(O140))))</formula>
    </cfRule>
  </conditionalFormatting>
  <conditionalFormatting sqref="V140:W144">
    <cfRule type="cellIs" dxfId="7485" priority="8498" operator="equal">
      <formula>"X"</formula>
    </cfRule>
  </conditionalFormatting>
  <conditionalFormatting sqref="AD140:AE144 AB141:AC144">
    <cfRule type="cellIs" dxfId="7484" priority="8499" operator="equal">
      <formula>25</formula>
    </cfRule>
  </conditionalFormatting>
  <conditionalFormatting sqref="AF140:AG144">
    <cfRule type="cellIs" dxfId="7483" priority="8500" operator="equal">
      <formula>15</formula>
    </cfRule>
  </conditionalFormatting>
  <conditionalFormatting sqref="V140:V144">
    <cfRule type="cellIs" dxfId="7482" priority="8501" operator="equal">
      <formula>"Y"</formula>
    </cfRule>
  </conditionalFormatting>
  <conditionalFormatting sqref="W140:W144">
    <cfRule type="cellIs" dxfId="7481" priority="8502" operator="equal">
      <formula>"X"</formula>
    </cfRule>
  </conditionalFormatting>
  <conditionalFormatting sqref="AD140:AE144 AB141:AC144 X141:Y144">
    <cfRule type="expression" dxfId="7480" priority="8503">
      <formula>Z140=15</formula>
    </cfRule>
  </conditionalFormatting>
  <conditionalFormatting sqref="AF140:AG144 Z141:AA144">
    <cfRule type="expression" dxfId="7479" priority="8504">
      <formula>X140=25</formula>
    </cfRule>
  </conditionalFormatting>
  <conditionalFormatting sqref="W140:W144">
    <cfRule type="expression" dxfId="7478" priority="8505">
      <formula>V140=Y</formula>
    </cfRule>
  </conditionalFormatting>
  <conditionalFormatting sqref="W140:W144">
    <cfRule type="expression" dxfId="7477" priority="8506">
      <formula>V140="y"</formula>
    </cfRule>
  </conditionalFormatting>
  <conditionalFormatting sqref="W141">
    <cfRule type="expression" dxfId="7476" priority="8507">
      <formula>$V$21=Y</formula>
    </cfRule>
  </conditionalFormatting>
  <conditionalFormatting sqref="W141">
    <cfRule type="expression" dxfId="7475" priority="8508">
      <formula>$V$21=x</formula>
    </cfRule>
  </conditionalFormatting>
  <conditionalFormatting sqref="AB140:AC144">
    <cfRule type="expression" dxfId="7474" priority="8509">
      <formula>AB140=10</formula>
    </cfRule>
  </conditionalFormatting>
  <conditionalFormatting sqref="AB140:AC144">
    <cfRule type="expression" dxfId="7473" priority="8510">
      <formula>Z140=15</formula>
    </cfRule>
  </conditionalFormatting>
  <conditionalFormatting sqref="AB140:AC144">
    <cfRule type="expression" dxfId="7472" priority="8511">
      <formula>X140=25</formula>
    </cfRule>
  </conditionalFormatting>
  <conditionalFormatting sqref="AB140:AC140">
    <cfRule type="cellIs" dxfId="7471" priority="8512" operator="equal">
      <formula>25</formula>
    </cfRule>
  </conditionalFormatting>
  <conditionalFormatting sqref="AB140:AC140">
    <cfRule type="expression" dxfId="7470" priority="8513">
      <formula>AD140=15</formula>
    </cfRule>
  </conditionalFormatting>
  <conditionalFormatting sqref="AB140:AC144 X141:Y144">
    <cfRule type="expression" dxfId="7469" priority="8514">
      <formula>AB140=10</formula>
    </cfRule>
  </conditionalFormatting>
  <conditionalFormatting sqref="AB140:AC140">
    <cfRule type="expression" dxfId="7468" priority="8515">
      <formula>AD140=15</formula>
    </cfRule>
  </conditionalFormatting>
  <conditionalFormatting sqref="X140:Y140">
    <cfRule type="expression" dxfId="7467" priority="8516">
      <formula>AB140=10</formula>
    </cfRule>
  </conditionalFormatting>
  <conditionalFormatting sqref="X140:Y144">
    <cfRule type="expression" dxfId="7466" priority="8517">
      <formula>X140=25</formula>
    </cfRule>
  </conditionalFormatting>
  <conditionalFormatting sqref="X140:Y140">
    <cfRule type="expression" dxfId="7465" priority="8518">
      <formula>Z140=15</formula>
    </cfRule>
  </conditionalFormatting>
  <conditionalFormatting sqref="Z140:AA144">
    <cfRule type="expression" dxfId="7464" priority="8519">
      <formula>Z140=15</formula>
    </cfRule>
  </conditionalFormatting>
  <conditionalFormatting sqref="Z140:AA144">
    <cfRule type="expression" dxfId="7463" priority="8520">
      <formula>AB140=10</formula>
    </cfRule>
  </conditionalFormatting>
  <conditionalFormatting sqref="Z140:AA140">
    <cfRule type="expression" dxfId="7462" priority="8521">
      <formula>X140=25</formula>
    </cfRule>
  </conditionalFormatting>
  <conditionalFormatting sqref="V140:V144">
    <cfRule type="expression" dxfId="7461" priority="8522">
      <formula>W140="X"</formula>
    </cfRule>
  </conditionalFormatting>
  <conditionalFormatting sqref="AI140:AJ144">
    <cfRule type="cellIs" dxfId="7460" priority="8494" operator="equal">
      <formula>0</formula>
    </cfRule>
    <cfRule type="cellIs" dxfId="7459" priority="8495" operator="between">
      <formula>"0.1"</formula>
      <formula>100</formula>
    </cfRule>
    <cfRule type="cellIs" dxfId="7458" priority="8496" operator="between">
      <formula>0</formula>
      <formula>100</formula>
    </cfRule>
    <cfRule type="cellIs" dxfId="7457" priority="8497" operator="between">
      <formula>0</formula>
      <formula>100</formula>
    </cfRule>
  </conditionalFormatting>
  <conditionalFormatting sqref="AJ140:AJ144">
    <cfRule type="cellIs" dxfId="7456" priority="8491" operator="equal">
      <formula>0</formula>
    </cfRule>
    <cfRule type="cellIs" dxfId="7455" priority="8492" operator="between">
      <formula>0</formula>
      <formula>100</formula>
    </cfRule>
    <cfRule type="cellIs" dxfId="7454" priority="8493" operator="between">
      <formula>"0.1"</formula>
      <formula>100</formula>
    </cfRule>
  </conditionalFormatting>
  <conditionalFormatting sqref="AI140:AI144">
    <cfRule type="cellIs" dxfId="7453" priority="8490" operator="equal">
      <formula>0.58</formula>
    </cfRule>
  </conditionalFormatting>
  <conditionalFormatting sqref="AJ140:AJ144">
    <cfRule type="cellIs" dxfId="7452" priority="8489" operator="equal">
      <formula>0.56</formula>
    </cfRule>
  </conditionalFormatting>
  <conditionalFormatting sqref="AK143:AL144 AO143:AP144">
    <cfRule type="cellIs" dxfId="7451" priority="8485" operator="equal">
      <formula>"NO"</formula>
    </cfRule>
  </conditionalFormatting>
  <conditionalFormatting sqref="AK143:AL144">
    <cfRule type="cellIs" dxfId="7450" priority="8486" operator="equal">
      <formula>"SI"</formula>
    </cfRule>
  </conditionalFormatting>
  <conditionalFormatting sqref="AM143:AN144">
    <cfRule type="cellIs" dxfId="7449" priority="8487" operator="equal">
      <formula>"ALE"</formula>
    </cfRule>
  </conditionalFormatting>
  <conditionalFormatting sqref="AM143:AN144">
    <cfRule type="cellIs" dxfId="7448" priority="8488" operator="equal">
      <formula>"CON"</formula>
    </cfRule>
  </conditionalFormatting>
  <conditionalFormatting sqref="AO143:AP143">
    <cfRule type="cellIs" dxfId="7447" priority="8484" operator="equal">
      <formula>"SI"</formula>
    </cfRule>
  </conditionalFormatting>
  <conditionalFormatting sqref="BB140">
    <cfRule type="cellIs" dxfId="7446" priority="8482" operator="equal">
      <formula>"NO"</formula>
    </cfRule>
    <cfRule type="cellIs" dxfId="7445" priority="8483" operator="equal">
      <formula>"SI"</formula>
    </cfRule>
  </conditionalFormatting>
  <conditionalFormatting sqref="AY140:AY144">
    <cfRule type="expression" dxfId="7444" priority="8481">
      <formula>"&lt;,2"</formula>
    </cfRule>
  </conditionalFormatting>
  <conditionalFormatting sqref="AW140:AW144">
    <cfRule type="expression" dxfId="7443" priority="8480">
      <formula>"&lt;,2"</formula>
    </cfRule>
  </conditionalFormatting>
  <conditionalFormatting sqref="AX140:AX144">
    <cfRule type="beginsWith" dxfId="7442" priority="8475" operator="beginsWith" text="MUY ALTA">
      <formula>LEFT(AX140,LEN("MUY ALTA"))="MUY ALTA"</formula>
    </cfRule>
    <cfRule type="beginsWith" dxfId="7441" priority="8476" operator="beginsWith" text="ALTA">
      <formula>LEFT(AX140,LEN("ALTA"))="ALTA"</formula>
    </cfRule>
    <cfRule type="beginsWith" dxfId="7440" priority="8477" operator="beginsWith" text="MEDIA">
      <formula>LEFT(AX140,LEN("MEDIA"))="MEDIA"</formula>
    </cfRule>
    <cfRule type="beginsWith" dxfId="7439" priority="8478" operator="beginsWith" text="BAJA">
      <formula>LEFT(AX140,LEN("BAJA"))="BAJA"</formula>
    </cfRule>
    <cfRule type="beginsWith" dxfId="7438" priority="8479" operator="beginsWith" text="MUY BAJA">
      <formula>LEFT(AX140,LEN("MUY BAJA"))="MUY BAJA"</formula>
    </cfRule>
  </conditionalFormatting>
  <conditionalFormatting sqref="AZ140:AZ144">
    <cfRule type="beginsWith" dxfId="7437" priority="8470" operator="beginsWith" text="MUY ALTA">
      <formula>LEFT(AZ140,LEN("MUY ALTA"))="MUY ALTA"</formula>
    </cfRule>
    <cfRule type="beginsWith" dxfId="7436" priority="8471" operator="beginsWith" text="ALTA">
      <formula>LEFT(AZ140,LEN("ALTA"))="ALTA"</formula>
    </cfRule>
    <cfRule type="beginsWith" dxfId="7435" priority="8472" operator="beginsWith" text="MEDIA">
      <formula>LEFT(AZ140,LEN("MEDIA"))="MEDIA"</formula>
    </cfRule>
    <cfRule type="beginsWith" dxfId="7434" priority="8473" operator="beginsWith" text="BAJA">
      <formula>LEFT(AZ140,LEN("BAJA"))="BAJA"</formula>
    </cfRule>
    <cfRule type="beginsWith" dxfId="7433" priority="8474" operator="beginsWith" text="MUY BAJA">
      <formula>LEFT(AZ140,LEN("MUY BAJA"))="MUY BAJA"</formula>
    </cfRule>
  </conditionalFormatting>
  <conditionalFormatting sqref="BB140:BB144">
    <cfRule type="cellIs" dxfId="7432" priority="8467" operator="equal">
      <formula>"Evitar"</formula>
    </cfRule>
    <cfRule type="cellIs" dxfId="7431" priority="8468" operator="equal">
      <formula>"Aceptar"</formula>
    </cfRule>
    <cfRule type="cellIs" dxfId="7430" priority="8469" operator="equal">
      <formula>"Reducir"</formula>
    </cfRule>
  </conditionalFormatting>
  <conditionalFormatting sqref="BA140">
    <cfRule type="expression" dxfId="7429" priority="8442">
      <formula>$BD140=25</formula>
    </cfRule>
    <cfRule type="expression" dxfId="7428" priority="8443">
      <formula>$BD140=24</formula>
    </cfRule>
    <cfRule type="expression" dxfId="7427" priority="8444">
      <formula>$BD140=23</formula>
    </cfRule>
    <cfRule type="expression" dxfId="7426" priority="8445">
      <formula>$BD140=22</formula>
    </cfRule>
    <cfRule type="expression" dxfId="7425" priority="8446">
      <formula>$BD140=21</formula>
    </cfRule>
    <cfRule type="expression" dxfId="7424" priority="8447">
      <formula>$BD140=20</formula>
    </cfRule>
    <cfRule type="expression" dxfId="7423" priority="8448">
      <formula>$BD140=19</formula>
    </cfRule>
    <cfRule type="expression" dxfId="7422" priority="8449">
      <formula>$BD140=18</formula>
    </cfRule>
    <cfRule type="expression" dxfId="7421" priority="8450">
      <formula>$BD140=17</formula>
    </cfRule>
    <cfRule type="expression" dxfId="7420" priority="8451">
      <formula>$BD140=16</formula>
    </cfRule>
    <cfRule type="expression" dxfId="7419" priority="8452">
      <formula>$BD140=15</formula>
    </cfRule>
    <cfRule type="expression" dxfId="7418" priority="8453">
      <formula>$BD140=14</formula>
    </cfRule>
    <cfRule type="expression" dxfId="7417" priority="8454">
      <formula>$BD140=13</formula>
    </cfRule>
    <cfRule type="expression" dxfId="7416" priority="8455">
      <formula>$BD140=12</formula>
    </cfRule>
    <cfRule type="expression" dxfId="7415" priority="8456">
      <formula>$BD140=11</formula>
    </cfRule>
    <cfRule type="expression" dxfId="7414" priority="8457">
      <formula>$BD140=10</formula>
    </cfRule>
    <cfRule type="expression" dxfId="7413" priority="8458">
      <formula>$BD140=9</formula>
    </cfRule>
    <cfRule type="expression" dxfId="7412" priority="8459">
      <formula>$BD140=8</formula>
    </cfRule>
    <cfRule type="expression" dxfId="7411" priority="8460">
      <formula>$BD140=7</formula>
    </cfRule>
    <cfRule type="expression" dxfId="7410" priority="8461">
      <formula>$BD140=6</formula>
    </cfRule>
    <cfRule type="expression" dxfId="7409" priority="8462">
      <formula>$BD140=5</formula>
    </cfRule>
    <cfRule type="expression" dxfId="7408" priority="8463">
      <formula>$BD140=4</formula>
    </cfRule>
    <cfRule type="expression" dxfId="7407" priority="8464">
      <formula>$BD140=3</formula>
    </cfRule>
    <cfRule type="expression" dxfId="7406" priority="8465">
      <formula>$BD140=2</formula>
    </cfRule>
    <cfRule type="expression" dxfId="7405" priority="8466">
      <formula>$BD140=1</formula>
    </cfRule>
  </conditionalFormatting>
  <conditionalFormatting sqref="Q146:Q150">
    <cfRule type="expression" dxfId="7398" priority="8391">
      <formula>"&lt;,2"</formula>
    </cfRule>
  </conditionalFormatting>
  <conditionalFormatting sqref="S146">
    <cfRule type="expression" dxfId="7397" priority="8392">
      <formula>$T146=25</formula>
    </cfRule>
  </conditionalFormatting>
  <conditionalFormatting sqref="S146">
    <cfRule type="expression" dxfId="7396" priority="8393">
      <formula>$T146=24</formula>
    </cfRule>
  </conditionalFormatting>
  <conditionalFormatting sqref="S146">
    <cfRule type="expression" dxfId="7395" priority="8394">
      <formula>$T146=23</formula>
    </cfRule>
  </conditionalFormatting>
  <conditionalFormatting sqref="S146">
    <cfRule type="expression" dxfId="7394" priority="8395">
      <formula>$T146=22</formula>
    </cfRule>
  </conditionalFormatting>
  <conditionalFormatting sqref="S146">
    <cfRule type="expression" dxfId="7393" priority="8396">
      <formula>$T146=21</formula>
    </cfRule>
  </conditionalFormatting>
  <conditionalFormatting sqref="S146">
    <cfRule type="expression" dxfId="7392" priority="8397">
      <formula>$T146=20</formula>
    </cfRule>
  </conditionalFormatting>
  <conditionalFormatting sqref="S146">
    <cfRule type="expression" dxfId="7391" priority="8398">
      <formula>$T146=19</formula>
    </cfRule>
  </conditionalFormatting>
  <conditionalFormatting sqref="S146">
    <cfRule type="expression" dxfId="7390" priority="8399">
      <formula>$T146=18</formula>
    </cfRule>
  </conditionalFormatting>
  <conditionalFormatting sqref="S146">
    <cfRule type="expression" dxfId="7389" priority="8400">
      <formula>$T146=17</formula>
    </cfRule>
  </conditionalFormatting>
  <conditionalFormatting sqref="S146">
    <cfRule type="expression" dxfId="7388" priority="8401">
      <formula>$T146=16</formula>
    </cfRule>
  </conditionalFormatting>
  <conditionalFormatting sqref="S146">
    <cfRule type="expression" dxfId="7387" priority="8402">
      <formula>$T146=15</formula>
    </cfRule>
  </conditionalFormatting>
  <conditionalFormatting sqref="S146">
    <cfRule type="expression" dxfId="7386" priority="8403">
      <formula>$T146=14</formula>
    </cfRule>
  </conditionalFormatting>
  <conditionalFormatting sqref="S146">
    <cfRule type="expression" dxfId="7385" priority="8404">
      <formula>$T146=13</formula>
    </cfRule>
  </conditionalFormatting>
  <conditionalFormatting sqref="S146">
    <cfRule type="expression" dxfId="7384" priority="8405">
      <formula>$T146=12</formula>
    </cfRule>
  </conditionalFormatting>
  <conditionalFormatting sqref="S146">
    <cfRule type="expression" dxfId="7383" priority="8406">
      <formula>$T146=11</formula>
    </cfRule>
  </conditionalFormatting>
  <conditionalFormatting sqref="S146">
    <cfRule type="expression" dxfId="7382" priority="8407">
      <formula>$T146=10</formula>
    </cfRule>
  </conditionalFormatting>
  <conditionalFormatting sqref="S146">
    <cfRule type="expression" dxfId="7381" priority="8408">
      <formula>$T146=9</formula>
    </cfRule>
  </conditionalFormatting>
  <conditionalFormatting sqref="S146">
    <cfRule type="expression" dxfId="7380" priority="8409">
      <formula>$T146=8</formula>
    </cfRule>
  </conditionalFormatting>
  <conditionalFormatting sqref="S146">
    <cfRule type="expression" dxfId="7379" priority="8410">
      <formula>$T146=7</formula>
    </cfRule>
  </conditionalFormatting>
  <conditionalFormatting sqref="S146">
    <cfRule type="expression" dxfId="7378" priority="8411">
      <formula>$T146=6</formula>
    </cfRule>
  </conditionalFormatting>
  <conditionalFormatting sqref="S146">
    <cfRule type="expression" dxfId="7377" priority="8412">
      <formula>$T146=5</formula>
    </cfRule>
  </conditionalFormatting>
  <conditionalFormatting sqref="S146">
    <cfRule type="expression" dxfId="7376" priority="8413">
      <formula>$T146=4</formula>
    </cfRule>
  </conditionalFormatting>
  <conditionalFormatting sqref="S146">
    <cfRule type="expression" dxfId="7375" priority="8414">
      <formula>$T146=3</formula>
    </cfRule>
  </conditionalFormatting>
  <conditionalFormatting sqref="S146">
    <cfRule type="expression" dxfId="7374" priority="8415">
      <formula>$T146=2</formula>
    </cfRule>
  </conditionalFormatting>
  <conditionalFormatting sqref="S146">
    <cfRule type="expression" dxfId="7373" priority="8416">
      <formula>$T146=1</formula>
    </cfRule>
  </conditionalFormatting>
  <conditionalFormatting sqref="R146:R150">
    <cfRule type="cellIs" dxfId="7372" priority="8417" operator="equal">
      <formula>20</formula>
    </cfRule>
  </conditionalFormatting>
  <conditionalFormatting sqref="R146:R150">
    <cfRule type="cellIs" dxfId="7371" priority="8418" operator="equal">
      <formula>10</formula>
    </cfRule>
  </conditionalFormatting>
  <conditionalFormatting sqref="R146:R150">
    <cfRule type="cellIs" dxfId="7370" priority="8419" operator="equal">
      <formula>5</formula>
    </cfRule>
  </conditionalFormatting>
  <conditionalFormatting sqref="R146:R150">
    <cfRule type="cellIs" dxfId="7369" priority="8420" operator="equal">
      <formula>1</formula>
    </cfRule>
  </conditionalFormatting>
  <conditionalFormatting sqref="R146:R150">
    <cfRule type="cellIs" dxfId="7368" priority="8421" operator="equal">
      <formula>0.8</formula>
    </cfRule>
  </conditionalFormatting>
  <conditionalFormatting sqref="R146:R150">
    <cfRule type="cellIs" dxfId="7367" priority="8422" operator="equal">
      <formula>0.6</formula>
    </cfRule>
  </conditionalFormatting>
  <conditionalFormatting sqref="R146:R150">
    <cfRule type="cellIs" dxfId="7366" priority="8423" operator="equal">
      <formula>0.4</formula>
    </cfRule>
  </conditionalFormatting>
  <conditionalFormatting sqref="R146:R150">
    <cfRule type="cellIs" dxfId="7365" priority="8424" operator="equal">
      <formula>20%</formula>
    </cfRule>
  </conditionalFormatting>
  <conditionalFormatting sqref="P146:P150">
    <cfRule type="cellIs" dxfId="7364" priority="8425" operator="equal">
      <formula>"MUY ALTA "</formula>
    </cfRule>
  </conditionalFormatting>
  <conditionalFormatting sqref="P146:P150">
    <cfRule type="cellIs" dxfId="7363" priority="8426" operator="equal">
      <formula>"MUY ALTA"</formula>
    </cfRule>
  </conditionalFormatting>
  <conditionalFormatting sqref="P146:P150">
    <cfRule type="cellIs" dxfId="7362" priority="8427" operator="equal">
      <formula>"ALTA"</formula>
    </cfRule>
  </conditionalFormatting>
  <conditionalFormatting sqref="P146:P150">
    <cfRule type="cellIs" dxfId="7361" priority="8428" operator="equal">
      <formula>"MEDIA"</formula>
    </cfRule>
  </conditionalFormatting>
  <conditionalFormatting sqref="P146:P150">
    <cfRule type="cellIs" dxfId="7360" priority="8429" operator="equal">
      <formula>"BAJA"</formula>
    </cfRule>
  </conditionalFormatting>
  <conditionalFormatting sqref="P146:P150">
    <cfRule type="cellIs" dxfId="7359" priority="8430" operator="equal">
      <formula>"MUY BAJA"</formula>
    </cfRule>
  </conditionalFormatting>
  <conditionalFormatting sqref="P146:P150">
    <cfRule type="cellIs" dxfId="7358" priority="8431" operator="equal">
      <formula>0.2</formula>
    </cfRule>
  </conditionalFormatting>
  <conditionalFormatting sqref="O146:O150">
    <cfRule type="beginsWith" dxfId="7357" priority="8432" operator="beginsWith" text="La actividad que conlleva el riesgo se ejecuta como máximos 2 veces por año">
      <formula>LEFT((O146),LEN("La actividad que conlleva el riesgo se ejecuta como máximos 2 veces por año"))=("La actividad que conlleva el riesgo se ejecuta como máximos 2 veces por año")</formula>
    </cfRule>
  </conditionalFormatting>
  <conditionalFormatting sqref="O146:O150">
    <cfRule type="cellIs" dxfId="7356" priority="8433" operator="equal">
      <formula>"La actividad que conlleva el riesgo se ejecuta como máximos 2 veces por año"</formula>
    </cfRule>
  </conditionalFormatting>
  <conditionalFormatting sqref="O146:O150">
    <cfRule type="cellIs" dxfId="7355" priority="8434" operator="equal">
      <formula>"La actividad que conlleva el riesgo se ejecuta como máximos 2 veces por año "</formula>
    </cfRule>
  </conditionalFormatting>
  <conditionalFormatting sqref="O146:O150">
    <cfRule type="containsText" dxfId="7354" priority="8435" operator="containsText" text="La actividad que conlleva el riesgo se ejecuta como máximos 2 veces por año">
      <formula>NOT(ISERROR(SEARCH(("La actividad que conlleva el riesgo se ejecuta como máximos 2 veces por año"),(O146))))</formula>
    </cfRule>
  </conditionalFormatting>
  <conditionalFormatting sqref="V146:W150">
    <cfRule type="cellIs" dxfId="7353" priority="8366" operator="equal">
      <formula>"X"</formula>
    </cfRule>
  </conditionalFormatting>
  <conditionalFormatting sqref="AD146:AE150 AB147:AC150">
    <cfRule type="cellIs" dxfId="7352" priority="8367" operator="equal">
      <formula>25</formula>
    </cfRule>
  </conditionalFormatting>
  <conditionalFormatting sqref="AF146:AG150">
    <cfRule type="cellIs" dxfId="7351" priority="8368" operator="equal">
      <formula>15</formula>
    </cfRule>
  </conditionalFormatting>
  <conditionalFormatting sqref="V146:V150">
    <cfRule type="cellIs" dxfId="7350" priority="8369" operator="equal">
      <formula>"Y"</formula>
    </cfRule>
  </conditionalFormatting>
  <conditionalFormatting sqref="W146:W150">
    <cfRule type="cellIs" dxfId="7349" priority="8370" operator="equal">
      <formula>"X"</formula>
    </cfRule>
  </conditionalFormatting>
  <conditionalFormatting sqref="AD146:AE150 AB147:AC150 X147:Y150">
    <cfRule type="expression" dxfId="7348" priority="8371">
      <formula>Z146=15</formula>
    </cfRule>
  </conditionalFormatting>
  <conditionalFormatting sqref="AF146:AG150 Z147:AA150">
    <cfRule type="expression" dxfId="7347" priority="8372">
      <formula>X146=25</formula>
    </cfRule>
  </conditionalFormatting>
  <conditionalFormatting sqref="W146:W150">
    <cfRule type="expression" dxfId="7346" priority="8373">
      <formula>V146=Y</formula>
    </cfRule>
  </conditionalFormatting>
  <conditionalFormatting sqref="W146:W150">
    <cfRule type="expression" dxfId="7345" priority="8374">
      <formula>V146="y"</formula>
    </cfRule>
  </conditionalFormatting>
  <conditionalFormatting sqref="W147">
    <cfRule type="expression" dxfId="7344" priority="8375">
      <formula>$V$21=Y</formula>
    </cfRule>
  </conditionalFormatting>
  <conditionalFormatting sqref="W147">
    <cfRule type="expression" dxfId="7343" priority="8376">
      <formula>$V$21=x</formula>
    </cfRule>
  </conditionalFormatting>
  <conditionalFormatting sqref="AB146:AC150">
    <cfRule type="expression" dxfId="7342" priority="8377">
      <formula>AB146=10</formula>
    </cfRule>
  </conditionalFormatting>
  <conditionalFormatting sqref="AB146:AC150">
    <cfRule type="expression" dxfId="7341" priority="8378">
      <formula>Z146=15</formula>
    </cfRule>
  </conditionalFormatting>
  <conditionalFormatting sqref="AB146:AC150">
    <cfRule type="expression" dxfId="7340" priority="8379">
      <formula>X146=25</formula>
    </cfRule>
  </conditionalFormatting>
  <conditionalFormatting sqref="AB146:AC146">
    <cfRule type="cellIs" dxfId="7339" priority="8380" operator="equal">
      <formula>25</formula>
    </cfRule>
  </conditionalFormatting>
  <conditionalFormatting sqref="AB146:AC146">
    <cfRule type="expression" dxfId="7338" priority="8381">
      <formula>AD146=15</formula>
    </cfRule>
  </conditionalFormatting>
  <conditionalFormatting sqref="AB146:AC150 X147:Y150">
    <cfRule type="expression" dxfId="7337" priority="8382">
      <formula>AB146=10</formula>
    </cfRule>
  </conditionalFormatting>
  <conditionalFormatting sqref="AB146:AC146">
    <cfRule type="expression" dxfId="7336" priority="8383">
      <formula>AD146=15</formula>
    </cfRule>
  </conditionalFormatting>
  <conditionalFormatting sqref="X146:Y146">
    <cfRule type="expression" dxfId="7335" priority="8384">
      <formula>AB146=10</formula>
    </cfRule>
  </conditionalFormatting>
  <conditionalFormatting sqref="X146:Y150">
    <cfRule type="expression" dxfId="7334" priority="8385">
      <formula>X146=25</formula>
    </cfRule>
  </conditionalFormatting>
  <conditionalFormatting sqref="X146:Y146">
    <cfRule type="expression" dxfId="7333" priority="8386">
      <formula>Z146=15</formula>
    </cfRule>
  </conditionalFormatting>
  <conditionalFormatting sqref="Z146:AA150">
    <cfRule type="expression" dxfId="7332" priority="8387">
      <formula>Z146=15</formula>
    </cfRule>
  </conditionalFormatting>
  <conditionalFormatting sqref="Z146:AA150">
    <cfRule type="expression" dxfId="7331" priority="8388">
      <formula>AB146=10</formula>
    </cfRule>
  </conditionalFormatting>
  <conditionalFormatting sqref="Z146:AA146">
    <cfRule type="expression" dxfId="7330" priority="8389">
      <formula>X146=25</formula>
    </cfRule>
  </conditionalFormatting>
  <conditionalFormatting sqref="V146:V150">
    <cfRule type="expression" dxfId="7329" priority="8390">
      <formula>W146="X"</formula>
    </cfRule>
  </conditionalFormatting>
  <conditionalFormatting sqref="AI146:AJ150">
    <cfRule type="cellIs" dxfId="7328" priority="8362" operator="equal">
      <formula>0</formula>
    </cfRule>
    <cfRule type="cellIs" dxfId="7327" priority="8363" operator="between">
      <formula>"0.1"</formula>
      <formula>100</formula>
    </cfRule>
    <cfRule type="cellIs" dxfId="7326" priority="8364" operator="between">
      <formula>0</formula>
      <formula>100</formula>
    </cfRule>
    <cfRule type="cellIs" dxfId="7325" priority="8365" operator="between">
      <formula>0</formula>
      <formula>100</formula>
    </cfRule>
  </conditionalFormatting>
  <conditionalFormatting sqref="AJ146:AJ150">
    <cfRule type="cellIs" dxfId="7324" priority="8359" operator="equal">
      <formula>0</formula>
    </cfRule>
    <cfRule type="cellIs" dxfId="7323" priority="8360" operator="between">
      <formula>0</formula>
      <formula>100</formula>
    </cfRule>
    <cfRule type="cellIs" dxfId="7322" priority="8361" operator="between">
      <formula>"0.1"</formula>
      <formula>100</formula>
    </cfRule>
  </conditionalFormatting>
  <conditionalFormatting sqref="AI146:AI150">
    <cfRule type="cellIs" dxfId="7321" priority="8358" operator="equal">
      <formula>0.58</formula>
    </cfRule>
  </conditionalFormatting>
  <conditionalFormatting sqref="AJ146:AJ150">
    <cfRule type="cellIs" dxfId="7320" priority="8357" operator="equal">
      <formula>0.56</formula>
    </cfRule>
  </conditionalFormatting>
  <conditionalFormatting sqref="AK148:AL150 AO148:AP150">
    <cfRule type="cellIs" dxfId="7319" priority="8353" operator="equal">
      <formula>"NO"</formula>
    </cfRule>
  </conditionalFormatting>
  <conditionalFormatting sqref="AK148:AL150">
    <cfRule type="cellIs" dxfId="7318" priority="8354" operator="equal">
      <formula>"SI"</formula>
    </cfRule>
  </conditionalFormatting>
  <conditionalFormatting sqref="AM148:AN150">
    <cfRule type="cellIs" dxfId="7317" priority="8355" operator="equal">
      <formula>"ALE"</formula>
    </cfRule>
  </conditionalFormatting>
  <conditionalFormatting sqref="AM148:AN150">
    <cfRule type="cellIs" dxfId="7316" priority="8356" operator="equal">
      <formula>"CON"</formula>
    </cfRule>
  </conditionalFormatting>
  <conditionalFormatting sqref="AO148:AP149">
    <cfRule type="cellIs" dxfId="7315" priority="8352" operator="equal">
      <formula>"SI"</formula>
    </cfRule>
  </conditionalFormatting>
  <conditionalFormatting sqref="BB146">
    <cfRule type="cellIs" dxfId="7314" priority="8350" operator="equal">
      <formula>"NO"</formula>
    </cfRule>
    <cfRule type="cellIs" dxfId="7313" priority="8351" operator="equal">
      <formula>"SI"</formula>
    </cfRule>
  </conditionalFormatting>
  <conditionalFormatting sqref="AY146:AY150">
    <cfRule type="expression" dxfId="7312" priority="8349">
      <formula>"&lt;,2"</formula>
    </cfRule>
  </conditionalFormatting>
  <conditionalFormatting sqref="AW146:AW150">
    <cfRule type="expression" dxfId="7311" priority="8348">
      <formula>"&lt;,2"</formula>
    </cfRule>
  </conditionalFormatting>
  <conditionalFormatting sqref="AX146:AX150">
    <cfRule type="beginsWith" dxfId="7310" priority="8343" operator="beginsWith" text="MUY ALTA">
      <formula>LEFT(AX146,LEN("MUY ALTA"))="MUY ALTA"</formula>
    </cfRule>
    <cfRule type="beginsWith" dxfId="7309" priority="8344" operator="beginsWith" text="ALTA">
      <formula>LEFT(AX146,LEN("ALTA"))="ALTA"</formula>
    </cfRule>
    <cfRule type="beginsWith" dxfId="7308" priority="8345" operator="beginsWith" text="MEDIA">
      <formula>LEFT(AX146,LEN("MEDIA"))="MEDIA"</formula>
    </cfRule>
    <cfRule type="beginsWith" dxfId="7307" priority="8346" operator="beginsWith" text="BAJA">
      <formula>LEFT(AX146,LEN("BAJA"))="BAJA"</formula>
    </cfRule>
    <cfRule type="beginsWith" dxfId="7306" priority="8347" operator="beginsWith" text="MUY BAJA">
      <formula>LEFT(AX146,LEN("MUY BAJA"))="MUY BAJA"</formula>
    </cfRule>
  </conditionalFormatting>
  <conditionalFormatting sqref="AZ146:AZ150">
    <cfRule type="beginsWith" dxfId="7305" priority="8338" operator="beginsWith" text="MUY ALTA">
      <formula>LEFT(AZ146,LEN("MUY ALTA"))="MUY ALTA"</formula>
    </cfRule>
    <cfRule type="beginsWith" dxfId="7304" priority="8339" operator="beginsWith" text="ALTA">
      <formula>LEFT(AZ146,LEN("ALTA"))="ALTA"</formula>
    </cfRule>
    <cfRule type="beginsWith" dxfId="7303" priority="8340" operator="beginsWith" text="MEDIA">
      <formula>LEFT(AZ146,LEN("MEDIA"))="MEDIA"</formula>
    </cfRule>
    <cfRule type="beginsWith" dxfId="7302" priority="8341" operator="beginsWith" text="BAJA">
      <formula>LEFT(AZ146,LEN("BAJA"))="BAJA"</formula>
    </cfRule>
    <cfRule type="beginsWith" dxfId="7301" priority="8342" operator="beginsWith" text="MUY BAJA">
      <formula>LEFT(AZ146,LEN("MUY BAJA"))="MUY BAJA"</formula>
    </cfRule>
  </conditionalFormatting>
  <conditionalFormatting sqref="BB146:BB150">
    <cfRule type="cellIs" dxfId="7300" priority="8335" operator="equal">
      <formula>"Evitar"</formula>
    </cfRule>
    <cfRule type="cellIs" dxfId="7299" priority="8336" operator="equal">
      <formula>"Aceptar"</formula>
    </cfRule>
    <cfRule type="cellIs" dxfId="7298" priority="8337" operator="equal">
      <formula>"Reducir"</formula>
    </cfRule>
  </conditionalFormatting>
  <conditionalFormatting sqref="BA146">
    <cfRule type="expression" dxfId="7297" priority="8310">
      <formula>$BD146=25</formula>
    </cfRule>
    <cfRule type="expression" dxfId="7296" priority="8311">
      <formula>$BD146=24</formula>
    </cfRule>
    <cfRule type="expression" dxfId="7295" priority="8312">
      <formula>$BD146=23</formula>
    </cfRule>
    <cfRule type="expression" dxfId="7294" priority="8313">
      <formula>$BD146=22</formula>
    </cfRule>
    <cfRule type="expression" dxfId="7293" priority="8314">
      <formula>$BD146=21</formula>
    </cfRule>
    <cfRule type="expression" dxfId="7292" priority="8315">
      <formula>$BD146=20</formula>
    </cfRule>
    <cfRule type="expression" dxfId="7291" priority="8316">
      <formula>$BD146=19</formula>
    </cfRule>
    <cfRule type="expression" dxfId="7290" priority="8317">
      <formula>$BD146=18</formula>
    </cfRule>
    <cfRule type="expression" dxfId="7289" priority="8318">
      <formula>$BD146=17</formula>
    </cfRule>
    <cfRule type="expression" dxfId="7288" priority="8319">
      <formula>$BD146=16</formula>
    </cfRule>
    <cfRule type="expression" dxfId="7287" priority="8320">
      <formula>$BD146=15</formula>
    </cfRule>
    <cfRule type="expression" dxfId="7286" priority="8321">
      <formula>$BD146=14</formula>
    </cfRule>
    <cfRule type="expression" dxfId="7285" priority="8322">
      <formula>$BD146=13</formula>
    </cfRule>
    <cfRule type="expression" dxfId="7284" priority="8323">
      <formula>$BD146=12</formula>
    </cfRule>
    <cfRule type="expression" dxfId="7283" priority="8324">
      <formula>$BD146=11</formula>
    </cfRule>
    <cfRule type="expression" dxfId="7282" priority="8325">
      <formula>$BD146=10</formula>
    </cfRule>
    <cfRule type="expression" dxfId="7281" priority="8326">
      <formula>$BD146=9</formula>
    </cfRule>
    <cfRule type="expression" dxfId="7280" priority="8327">
      <formula>$BD146=8</formula>
    </cfRule>
    <cfRule type="expression" dxfId="7279" priority="8328">
      <formula>$BD146=7</formula>
    </cfRule>
    <cfRule type="expression" dxfId="7278" priority="8329">
      <formula>$BD146=6</formula>
    </cfRule>
    <cfRule type="expression" dxfId="7277" priority="8330">
      <formula>$BD146=5</formula>
    </cfRule>
    <cfRule type="expression" dxfId="7276" priority="8331">
      <formula>$BD146=4</formula>
    </cfRule>
    <cfRule type="expression" dxfId="7275" priority="8332">
      <formula>$BD146=3</formula>
    </cfRule>
    <cfRule type="expression" dxfId="7274" priority="8333">
      <formula>$BD146=2</formula>
    </cfRule>
    <cfRule type="expression" dxfId="7273" priority="8334">
      <formula>$BD146=1</formula>
    </cfRule>
  </conditionalFormatting>
  <conditionalFormatting sqref="Q152:Q156">
    <cfRule type="expression" dxfId="7266" priority="8259">
      <formula>"&lt;,2"</formula>
    </cfRule>
  </conditionalFormatting>
  <conditionalFormatting sqref="S152">
    <cfRule type="expression" dxfId="7265" priority="8260">
      <formula>$T152=25</formula>
    </cfRule>
  </conditionalFormatting>
  <conditionalFormatting sqref="S152">
    <cfRule type="expression" dxfId="7264" priority="8261">
      <formula>$T152=24</formula>
    </cfRule>
  </conditionalFormatting>
  <conditionalFormatting sqref="S152">
    <cfRule type="expression" dxfId="7263" priority="8262">
      <formula>$T152=23</formula>
    </cfRule>
  </conditionalFormatting>
  <conditionalFormatting sqref="S152">
    <cfRule type="expression" dxfId="7262" priority="8263">
      <formula>$T152=22</formula>
    </cfRule>
  </conditionalFormatting>
  <conditionalFormatting sqref="S152">
    <cfRule type="expression" dxfId="7261" priority="8264">
      <formula>$T152=21</formula>
    </cfRule>
  </conditionalFormatting>
  <conditionalFormatting sqref="S152">
    <cfRule type="expression" dxfId="7260" priority="8265">
      <formula>$T152=20</formula>
    </cfRule>
  </conditionalFormatting>
  <conditionalFormatting sqref="S152">
    <cfRule type="expression" dxfId="7259" priority="8266">
      <formula>$T152=19</formula>
    </cfRule>
  </conditionalFormatting>
  <conditionalFormatting sqref="S152">
    <cfRule type="expression" dxfId="7258" priority="8267">
      <formula>$T152=18</formula>
    </cfRule>
  </conditionalFormatting>
  <conditionalFormatting sqref="S152">
    <cfRule type="expression" dxfId="7257" priority="8268">
      <formula>$T152=17</formula>
    </cfRule>
  </conditionalFormatting>
  <conditionalFormatting sqref="S152">
    <cfRule type="expression" dxfId="7256" priority="8269">
      <formula>$T152=16</formula>
    </cfRule>
  </conditionalFormatting>
  <conditionalFormatting sqref="S152">
    <cfRule type="expression" dxfId="7255" priority="8270">
      <formula>$T152=15</formula>
    </cfRule>
  </conditionalFormatting>
  <conditionalFormatting sqref="S152">
    <cfRule type="expression" dxfId="7254" priority="8271">
      <formula>$T152=14</formula>
    </cfRule>
  </conditionalFormatting>
  <conditionalFormatting sqref="S152">
    <cfRule type="expression" dxfId="7253" priority="8272">
      <formula>$T152=13</formula>
    </cfRule>
  </conditionalFormatting>
  <conditionalFormatting sqref="S152">
    <cfRule type="expression" dxfId="7252" priority="8273">
      <formula>$T152=12</formula>
    </cfRule>
  </conditionalFormatting>
  <conditionalFormatting sqref="S152">
    <cfRule type="expression" dxfId="7251" priority="8274">
      <formula>$T152=11</formula>
    </cfRule>
  </conditionalFormatting>
  <conditionalFormatting sqref="S152">
    <cfRule type="expression" dxfId="7250" priority="8275">
      <formula>$T152=10</formula>
    </cfRule>
  </conditionalFormatting>
  <conditionalFormatting sqref="S152">
    <cfRule type="expression" dxfId="7249" priority="8276">
      <formula>$T152=9</formula>
    </cfRule>
  </conditionalFormatting>
  <conditionalFormatting sqref="S152">
    <cfRule type="expression" dxfId="7248" priority="8277">
      <formula>$T152=8</formula>
    </cfRule>
  </conditionalFormatting>
  <conditionalFormatting sqref="S152">
    <cfRule type="expression" dxfId="7247" priority="8278">
      <formula>$T152=7</formula>
    </cfRule>
  </conditionalFormatting>
  <conditionalFormatting sqref="S152">
    <cfRule type="expression" dxfId="7246" priority="8279">
      <formula>$T152=6</formula>
    </cfRule>
  </conditionalFormatting>
  <conditionalFormatting sqref="S152">
    <cfRule type="expression" dxfId="7245" priority="8280">
      <formula>$T152=5</formula>
    </cfRule>
  </conditionalFormatting>
  <conditionalFormatting sqref="S152">
    <cfRule type="expression" dxfId="7244" priority="8281">
      <formula>$T152=4</formula>
    </cfRule>
  </conditionalFormatting>
  <conditionalFormatting sqref="S152">
    <cfRule type="expression" dxfId="7243" priority="8282">
      <formula>$T152=3</formula>
    </cfRule>
  </conditionalFormatting>
  <conditionalFormatting sqref="S152">
    <cfRule type="expression" dxfId="7242" priority="8283">
      <formula>$T152=2</formula>
    </cfRule>
  </conditionalFormatting>
  <conditionalFormatting sqref="S152">
    <cfRule type="expression" dxfId="7241" priority="8284">
      <formula>$T152=1</formula>
    </cfRule>
  </conditionalFormatting>
  <conditionalFormatting sqref="R152:R156">
    <cfRule type="cellIs" dxfId="7240" priority="8285" operator="equal">
      <formula>20</formula>
    </cfRule>
  </conditionalFormatting>
  <conditionalFormatting sqref="R152:R156">
    <cfRule type="cellIs" dxfId="7239" priority="8286" operator="equal">
      <formula>10</formula>
    </cfRule>
  </conditionalFormatting>
  <conditionalFormatting sqref="R152:R156">
    <cfRule type="cellIs" dxfId="7238" priority="8287" operator="equal">
      <formula>5</formula>
    </cfRule>
  </conditionalFormatting>
  <conditionalFormatting sqref="R152:R156">
    <cfRule type="cellIs" dxfId="7237" priority="8288" operator="equal">
      <formula>1</formula>
    </cfRule>
  </conditionalFormatting>
  <conditionalFormatting sqref="R152:R156">
    <cfRule type="cellIs" dxfId="7236" priority="8289" operator="equal">
      <formula>0.8</formula>
    </cfRule>
  </conditionalFormatting>
  <conditionalFormatting sqref="R152:R156">
    <cfRule type="cellIs" dxfId="7235" priority="8290" operator="equal">
      <formula>0.6</formula>
    </cfRule>
  </conditionalFormatting>
  <conditionalFormatting sqref="R152:R156">
    <cfRule type="cellIs" dxfId="7234" priority="8291" operator="equal">
      <formula>0.4</formula>
    </cfRule>
  </conditionalFormatting>
  <conditionalFormatting sqref="R152:R156">
    <cfRule type="cellIs" dxfId="7233" priority="8292" operator="equal">
      <formula>20%</formula>
    </cfRule>
  </conditionalFormatting>
  <conditionalFormatting sqref="P152:P156">
    <cfRule type="cellIs" dxfId="7232" priority="8293" operator="equal">
      <formula>"MUY ALTA "</formula>
    </cfRule>
  </conditionalFormatting>
  <conditionalFormatting sqref="P152:P156">
    <cfRule type="cellIs" dxfId="7231" priority="8294" operator="equal">
      <formula>"MUY ALTA"</formula>
    </cfRule>
  </conditionalFormatting>
  <conditionalFormatting sqref="P152:P156">
    <cfRule type="cellIs" dxfId="7230" priority="8295" operator="equal">
      <formula>"ALTA"</formula>
    </cfRule>
  </conditionalFormatting>
  <conditionalFormatting sqref="P152:P156">
    <cfRule type="cellIs" dxfId="7229" priority="8296" operator="equal">
      <formula>"MEDIA"</formula>
    </cfRule>
  </conditionalFormatting>
  <conditionalFormatting sqref="P152:P156">
    <cfRule type="cellIs" dxfId="7228" priority="8297" operator="equal">
      <formula>"BAJA"</formula>
    </cfRule>
  </conditionalFormatting>
  <conditionalFormatting sqref="P152:P156">
    <cfRule type="cellIs" dxfId="7227" priority="8298" operator="equal">
      <formula>"MUY BAJA"</formula>
    </cfRule>
  </conditionalFormatting>
  <conditionalFormatting sqref="P152:P156">
    <cfRule type="cellIs" dxfId="7226" priority="8299" operator="equal">
      <formula>0.2</formula>
    </cfRule>
  </conditionalFormatting>
  <conditionalFormatting sqref="O152:O156">
    <cfRule type="beginsWith" dxfId="7225" priority="8300" operator="beginsWith" text="La actividad que conlleva el riesgo se ejecuta como máximos 2 veces por año">
      <formula>LEFT((O152),LEN("La actividad que conlleva el riesgo se ejecuta como máximos 2 veces por año"))=("La actividad que conlleva el riesgo se ejecuta como máximos 2 veces por año")</formula>
    </cfRule>
  </conditionalFormatting>
  <conditionalFormatting sqref="O152:O156">
    <cfRule type="cellIs" dxfId="7224" priority="8301" operator="equal">
      <formula>"La actividad que conlleva el riesgo se ejecuta como máximos 2 veces por año"</formula>
    </cfRule>
  </conditionalFormatting>
  <conditionalFormatting sqref="O152:O156">
    <cfRule type="cellIs" dxfId="7223" priority="8302" operator="equal">
      <formula>"La actividad que conlleva el riesgo se ejecuta como máximos 2 veces por año "</formula>
    </cfRule>
  </conditionalFormatting>
  <conditionalFormatting sqref="O152:O156">
    <cfRule type="containsText" dxfId="7222" priority="8303" operator="containsText" text="La actividad que conlleva el riesgo se ejecuta como máximos 2 veces por año">
      <formula>NOT(ISERROR(SEARCH(("La actividad que conlleva el riesgo se ejecuta como máximos 2 veces por año"),(O152))))</formula>
    </cfRule>
  </conditionalFormatting>
  <conditionalFormatting sqref="V152:W156">
    <cfRule type="cellIs" dxfId="7221" priority="8234" operator="equal">
      <formula>"X"</formula>
    </cfRule>
  </conditionalFormatting>
  <conditionalFormatting sqref="AD152:AE156 AB153:AC156">
    <cfRule type="cellIs" dxfId="7220" priority="8235" operator="equal">
      <formula>25</formula>
    </cfRule>
  </conditionalFormatting>
  <conditionalFormatting sqref="AF152:AG156">
    <cfRule type="cellIs" dxfId="7219" priority="8236" operator="equal">
      <formula>15</formula>
    </cfRule>
  </conditionalFormatting>
  <conditionalFormatting sqref="V152:V156">
    <cfRule type="cellIs" dxfId="7218" priority="8237" operator="equal">
      <formula>"Y"</formula>
    </cfRule>
  </conditionalFormatting>
  <conditionalFormatting sqref="W152:W156">
    <cfRule type="cellIs" dxfId="7217" priority="8238" operator="equal">
      <formula>"X"</formula>
    </cfRule>
  </conditionalFormatting>
  <conditionalFormatting sqref="AD152:AE156 AB153:AC156 X153:Y156">
    <cfRule type="expression" dxfId="7216" priority="8239">
      <formula>Z152=15</formula>
    </cfRule>
  </conditionalFormatting>
  <conditionalFormatting sqref="AF152:AG156 Z153:AA156">
    <cfRule type="expression" dxfId="7215" priority="8240">
      <formula>X152=25</formula>
    </cfRule>
  </conditionalFormatting>
  <conditionalFormatting sqref="W152:W156">
    <cfRule type="expression" dxfId="7214" priority="8241">
      <formula>V152=Y</formula>
    </cfRule>
  </conditionalFormatting>
  <conditionalFormatting sqref="W152:W156">
    <cfRule type="expression" dxfId="7213" priority="8242">
      <formula>V152="y"</formula>
    </cfRule>
  </conditionalFormatting>
  <conditionalFormatting sqref="W153">
    <cfRule type="expression" dxfId="7212" priority="8243">
      <formula>$V$21=Y</formula>
    </cfRule>
  </conditionalFormatting>
  <conditionalFormatting sqref="W153">
    <cfRule type="expression" dxfId="7211" priority="8244">
      <formula>$V$21=x</formula>
    </cfRule>
  </conditionalFormatting>
  <conditionalFormatting sqref="AB152:AC156">
    <cfRule type="expression" dxfId="7210" priority="8245">
      <formula>AB152=10</formula>
    </cfRule>
  </conditionalFormatting>
  <conditionalFormatting sqref="AB152:AC156">
    <cfRule type="expression" dxfId="7209" priority="8246">
      <formula>Z152=15</formula>
    </cfRule>
  </conditionalFormatting>
  <conditionalFormatting sqref="AB152:AC156">
    <cfRule type="expression" dxfId="7208" priority="8247">
      <formula>X152=25</formula>
    </cfRule>
  </conditionalFormatting>
  <conditionalFormatting sqref="AB152:AC152">
    <cfRule type="cellIs" dxfId="7207" priority="8248" operator="equal">
      <formula>25</formula>
    </cfRule>
  </conditionalFormatting>
  <conditionalFormatting sqref="AB152:AC152">
    <cfRule type="expression" dxfId="7206" priority="8249">
      <formula>AD152=15</formula>
    </cfRule>
  </conditionalFormatting>
  <conditionalFormatting sqref="AB152:AC156 X153:Y156">
    <cfRule type="expression" dxfId="7205" priority="8250">
      <formula>AB152=10</formula>
    </cfRule>
  </conditionalFormatting>
  <conditionalFormatting sqref="AB152:AC152">
    <cfRule type="expression" dxfId="7204" priority="8251">
      <formula>AD152=15</formula>
    </cfRule>
  </conditionalFormatting>
  <conditionalFormatting sqref="X152:Y152">
    <cfRule type="expression" dxfId="7203" priority="8252">
      <formula>AB152=10</formula>
    </cfRule>
  </conditionalFormatting>
  <conditionalFormatting sqref="X152:Y156">
    <cfRule type="expression" dxfId="7202" priority="8253">
      <formula>X152=25</formula>
    </cfRule>
  </conditionalFormatting>
  <conditionalFormatting sqref="X152:Y152">
    <cfRule type="expression" dxfId="7201" priority="8254">
      <formula>Z152=15</formula>
    </cfRule>
  </conditionalFormatting>
  <conditionalFormatting sqref="Z152:AA156">
    <cfRule type="expression" dxfId="7200" priority="8255">
      <formula>Z152=15</formula>
    </cfRule>
  </conditionalFormatting>
  <conditionalFormatting sqref="Z152:AA156">
    <cfRule type="expression" dxfId="7199" priority="8256">
      <formula>AB152=10</formula>
    </cfRule>
  </conditionalFormatting>
  <conditionalFormatting sqref="Z152:AA152">
    <cfRule type="expression" dxfId="7198" priority="8257">
      <formula>X152=25</formula>
    </cfRule>
  </conditionalFormatting>
  <conditionalFormatting sqref="V152:V156">
    <cfRule type="expression" dxfId="7197" priority="8258">
      <formula>W152="X"</formula>
    </cfRule>
  </conditionalFormatting>
  <conditionalFormatting sqref="AI152:AJ156">
    <cfRule type="cellIs" dxfId="7196" priority="8230" operator="equal">
      <formula>0</formula>
    </cfRule>
    <cfRule type="cellIs" dxfId="7195" priority="8231" operator="between">
      <formula>"0.1"</formula>
      <formula>100</formula>
    </cfRule>
    <cfRule type="cellIs" dxfId="7194" priority="8232" operator="between">
      <formula>0</formula>
      <formula>100</formula>
    </cfRule>
    <cfRule type="cellIs" dxfId="7193" priority="8233" operator="between">
      <formula>0</formula>
      <formula>100</formula>
    </cfRule>
  </conditionalFormatting>
  <conditionalFormatting sqref="AJ152:AJ156">
    <cfRule type="cellIs" dxfId="7192" priority="8227" operator="equal">
      <formula>0</formula>
    </cfRule>
    <cfRule type="cellIs" dxfId="7191" priority="8228" operator="between">
      <formula>0</formula>
      <formula>100</formula>
    </cfRule>
    <cfRule type="cellIs" dxfId="7190" priority="8229" operator="between">
      <formula>"0.1"</formula>
      <formula>100</formula>
    </cfRule>
  </conditionalFormatting>
  <conditionalFormatting sqref="AI152:AI156">
    <cfRule type="cellIs" dxfId="7189" priority="8226" operator="equal">
      <formula>0.58</formula>
    </cfRule>
  </conditionalFormatting>
  <conditionalFormatting sqref="AJ152:AJ156">
    <cfRule type="cellIs" dxfId="7188" priority="8225" operator="equal">
      <formula>0.56</formula>
    </cfRule>
  </conditionalFormatting>
  <conditionalFormatting sqref="AK154:AL156 AO154:AP156">
    <cfRule type="cellIs" dxfId="7187" priority="8221" operator="equal">
      <formula>"NO"</formula>
    </cfRule>
  </conditionalFormatting>
  <conditionalFormatting sqref="AK154:AL156">
    <cfRule type="cellIs" dxfId="7186" priority="8222" operator="equal">
      <formula>"SI"</formula>
    </cfRule>
  </conditionalFormatting>
  <conditionalFormatting sqref="AM154:AN156">
    <cfRule type="cellIs" dxfId="7185" priority="8223" operator="equal">
      <formula>"ALE"</formula>
    </cfRule>
  </conditionalFormatting>
  <conditionalFormatting sqref="AM154:AN156">
    <cfRule type="cellIs" dxfId="7184" priority="8224" operator="equal">
      <formula>"CON"</formula>
    </cfRule>
  </conditionalFormatting>
  <conditionalFormatting sqref="AO154:AP155">
    <cfRule type="cellIs" dxfId="7183" priority="8220" operator="equal">
      <formula>"SI"</formula>
    </cfRule>
  </conditionalFormatting>
  <conditionalFormatting sqref="BB152">
    <cfRule type="cellIs" dxfId="7182" priority="8218" operator="equal">
      <formula>"NO"</formula>
    </cfRule>
    <cfRule type="cellIs" dxfId="7181" priority="8219" operator="equal">
      <formula>"SI"</formula>
    </cfRule>
  </conditionalFormatting>
  <conditionalFormatting sqref="AY152:AY156">
    <cfRule type="expression" dxfId="7180" priority="8217">
      <formula>"&lt;,2"</formula>
    </cfRule>
  </conditionalFormatting>
  <conditionalFormatting sqref="AW152:AW156">
    <cfRule type="expression" dxfId="7179" priority="8216">
      <formula>"&lt;,2"</formula>
    </cfRule>
  </conditionalFormatting>
  <conditionalFormatting sqref="AX152:AX156">
    <cfRule type="beginsWith" dxfId="7178" priority="8211" operator="beginsWith" text="MUY ALTA">
      <formula>LEFT(AX152,LEN("MUY ALTA"))="MUY ALTA"</formula>
    </cfRule>
    <cfRule type="beginsWith" dxfId="7177" priority="8212" operator="beginsWith" text="ALTA">
      <formula>LEFT(AX152,LEN("ALTA"))="ALTA"</formula>
    </cfRule>
    <cfRule type="beginsWith" dxfId="7176" priority="8213" operator="beginsWith" text="MEDIA">
      <formula>LEFT(AX152,LEN("MEDIA"))="MEDIA"</formula>
    </cfRule>
    <cfRule type="beginsWith" dxfId="7175" priority="8214" operator="beginsWith" text="BAJA">
      <formula>LEFT(AX152,LEN("BAJA"))="BAJA"</formula>
    </cfRule>
    <cfRule type="beginsWith" dxfId="7174" priority="8215" operator="beginsWith" text="MUY BAJA">
      <formula>LEFT(AX152,LEN("MUY BAJA"))="MUY BAJA"</formula>
    </cfRule>
  </conditionalFormatting>
  <conditionalFormatting sqref="AZ152:AZ156">
    <cfRule type="beginsWith" dxfId="7173" priority="8206" operator="beginsWith" text="MUY ALTA">
      <formula>LEFT(AZ152,LEN("MUY ALTA"))="MUY ALTA"</formula>
    </cfRule>
    <cfRule type="beginsWith" dxfId="7172" priority="8207" operator="beginsWith" text="ALTA">
      <formula>LEFT(AZ152,LEN("ALTA"))="ALTA"</formula>
    </cfRule>
    <cfRule type="beginsWith" dxfId="7171" priority="8208" operator="beginsWith" text="MEDIA">
      <formula>LEFT(AZ152,LEN("MEDIA"))="MEDIA"</formula>
    </cfRule>
    <cfRule type="beginsWith" dxfId="7170" priority="8209" operator="beginsWith" text="BAJA">
      <formula>LEFT(AZ152,LEN("BAJA"))="BAJA"</formula>
    </cfRule>
    <cfRule type="beginsWith" dxfId="7169" priority="8210" operator="beginsWith" text="MUY BAJA">
      <formula>LEFT(AZ152,LEN("MUY BAJA"))="MUY BAJA"</formula>
    </cfRule>
  </conditionalFormatting>
  <conditionalFormatting sqref="BB152:BB156">
    <cfRule type="cellIs" dxfId="7168" priority="8203" operator="equal">
      <formula>"Evitar"</formula>
    </cfRule>
    <cfRule type="cellIs" dxfId="7167" priority="8204" operator="equal">
      <formula>"Aceptar"</formula>
    </cfRule>
    <cfRule type="cellIs" dxfId="7166" priority="8205" operator="equal">
      <formula>"Reducir"</formula>
    </cfRule>
  </conditionalFormatting>
  <conditionalFormatting sqref="BA152">
    <cfRule type="expression" dxfId="7165" priority="8178">
      <formula>$BD152=25</formula>
    </cfRule>
    <cfRule type="expression" dxfId="7164" priority="8179">
      <formula>$BD152=24</formula>
    </cfRule>
    <cfRule type="expression" dxfId="7163" priority="8180">
      <formula>$BD152=23</formula>
    </cfRule>
    <cfRule type="expression" dxfId="7162" priority="8181">
      <formula>$BD152=22</formula>
    </cfRule>
    <cfRule type="expression" dxfId="7161" priority="8182">
      <formula>$BD152=21</formula>
    </cfRule>
    <cfRule type="expression" dxfId="7160" priority="8183">
      <formula>$BD152=20</formula>
    </cfRule>
    <cfRule type="expression" dxfId="7159" priority="8184">
      <formula>$BD152=19</formula>
    </cfRule>
    <cfRule type="expression" dxfId="7158" priority="8185">
      <formula>$BD152=18</formula>
    </cfRule>
    <cfRule type="expression" dxfId="7157" priority="8186">
      <formula>$BD152=17</formula>
    </cfRule>
    <cfRule type="expression" dxfId="7156" priority="8187">
      <formula>$BD152=16</formula>
    </cfRule>
    <cfRule type="expression" dxfId="7155" priority="8188">
      <formula>$BD152=15</formula>
    </cfRule>
    <cfRule type="expression" dxfId="7154" priority="8189">
      <formula>$BD152=14</formula>
    </cfRule>
    <cfRule type="expression" dxfId="7153" priority="8190">
      <formula>$BD152=13</formula>
    </cfRule>
    <cfRule type="expression" dxfId="7152" priority="8191">
      <formula>$BD152=12</formula>
    </cfRule>
    <cfRule type="expression" dxfId="7151" priority="8192">
      <formula>$BD152=11</formula>
    </cfRule>
    <cfRule type="expression" dxfId="7150" priority="8193">
      <formula>$BD152=10</formula>
    </cfRule>
    <cfRule type="expression" dxfId="7149" priority="8194">
      <formula>$BD152=9</formula>
    </cfRule>
    <cfRule type="expression" dxfId="7148" priority="8195">
      <formula>$BD152=8</formula>
    </cfRule>
    <cfRule type="expression" dxfId="7147" priority="8196">
      <formula>$BD152=7</formula>
    </cfRule>
    <cfRule type="expression" dxfId="7146" priority="8197">
      <formula>$BD152=6</formula>
    </cfRule>
    <cfRule type="expression" dxfId="7145" priority="8198">
      <formula>$BD152=5</formula>
    </cfRule>
    <cfRule type="expression" dxfId="7144" priority="8199">
      <formula>$BD152=4</formula>
    </cfRule>
    <cfRule type="expression" dxfId="7143" priority="8200">
      <formula>$BD152=3</formula>
    </cfRule>
    <cfRule type="expression" dxfId="7142" priority="8201">
      <formula>$BD152=2</formula>
    </cfRule>
    <cfRule type="expression" dxfId="7141" priority="8202">
      <formula>$BD152=1</formula>
    </cfRule>
  </conditionalFormatting>
  <conditionalFormatting sqref="Q158:Q162">
    <cfRule type="expression" dxfId="7134" priority="8127">
      <formula>"&lt;,2"</formula>
    </cfRule>
  </conditionalFormatting>
  <conditionalFormatting sqref="S158">
    <cfRule type="expression" dxfId="7133" priority="8128">
      <formula>$T158=25</formula>
    </cfRule>
  </conditionalFormatting>
  <conditionalFormatting sqref="S158">
    <cfRule type="expression" dxfId="7132" priority="8129">
      <formula>$T158=24</formula>
    </cfRule>
  </conditionalFormatting>
  <conditionalFormatting sqref="S158">
    <cfRule type="expression" dxfId="7131" priority="8130">
      <formula>$T158=23</formula>
    </cfRule>
  </conditionalFormatting>
  <conditionalFormatting sqref="S158">
    <cfRule type="expression" dxfId="7130" priority="8131">
      <formula>$T158=22</formula>
    </cfRule>
  </conditionalFormatting>
  <conditionalFormatting sqref="S158">
    <cfRule type="expression" dxfId="7129" priority="8132">
      <formula>$T158=21</formula>
    </cfRule>
  </conditionalFormatting>
  <conditionalFormatting sqref="S158">
    <cfRule type="expression" dxfId="7128" priority="8133">
      <formula>$T158=20</formula>
    </cfRule>
  </conditionalFormatting>
  <conditionalFormatting sqref="S158">
    <cfRule type="expression" dxfId="7127" priority="8134">
      <formula>$T158=19</formula>
    </cfRule>
  </conditionalFormatting>
  <conditionalFormatting sqref="S158">
    <cfRule type="expression" dxfId="7126" priority="8135">
      <formula>$T158=18</formula>
    </cfRule>
  </conditionalFormatting>
  <conditionalFormatting sqref="S158">
    <cfRule type="expression" dxfId="7125" priority="8136">
      <formula>$T158=17</formula>
    </cfRule>
  </conditionalFormatting>
  <conditionalFormatting sqref="S158">
    <cfRule type="expression" dxfId="7124" priority="8137">
      <formula>$T158=16</formula>
    </cfRule>
  </conditionalFormatting>
  <conditionalFormatting sqref="S158">
    <cfRule type="expression" dxfId="7123" priority="8138">
      <formula>$T158=15</formula>
    </cfRule>
  </conditionalFormatting>
  <conditionalFormatting sqref="S158">
    <cfRule type="expression" dxfId="7122" priority="8139">
      <formula>$T158=14</formula>
    </cfRule>
  </conditionalFormatting>
  <conditionalFormatting sqref="S158">
    <cfRule type="expression" dxfId="7121" priority="8140">
      <formula>$T158=13</formula>
    </cfRule>
  </conditionalFormatting>
  <conditionalFormatting sqref="S158">
    <cfRule type="expression" dxfId="7120" priority="8141">
      <formula>$T158=12</formula>
    </cfRule>
  </conditionalFormatting>
  <conditionalFormatting sqref="S158">
    <cfRule type="expression" dxfId="7119" priority="8142">
      <formula>$T158=11</formula>
    </cfRule>
  </conditionalFormatting>
  <conditionalFormatting sqref="S158">
    <cfRule type="expression" dxfId="7118" priority="8143">
      <formula>$T158=10</formula>
    </cfRule>
  </conditionalFormatting>
  <conditionalFormatting sqref="S158">
    <cfRule type="expression" dxfId="7117" priority="8144">
      <formula>$T158=9</formula>
    </cfRule>
  </conditionalFormatting>
  <conditionalFormatting sqref="S158">
    <cfRule type="expression" dxfId="7116" priority="8145">
      <formula>$T158=8</formula>
    </cfRule>
  </conditionalFormatting>
  <conditionalFormatting sqref="S158">
    <cfRule type="expression" dxfId="7115" priority="8146">
      <formula>$T158=7</formula>
    </cfRule>
  </conditionalFormatting>
  <conditionalFormatting sqref="S158">
    <cfRule type="expression" dxfId="7114" priority="8147">
      <formula>$T158=6</formula>
    </cfRule>
  </conditionalFormatting>
  <conditionalFormatting sqref="S158">
    <cfRule type="expression" dxfId="7113" priority="8148">
      <formula>$T158=5</formula>
    </cfRule>
  </conditionalFormatting>
  <conditionalFormatting sqref="S158">
    <cfRule type="expression" dxfId="7112" priority="8149">
      <formula>$T158=4</formula>
    </cfRule>
  </conditionalFormatting>
  <conditionalFormatting sqref="S158">
    <cfRule type="expression" dxfId="7111" priority="8150">
      <formula>$T158=3</formula>
    </cfRule>
  </conditionalFormatting>
  <conditionalFormatting sqref="S158">
    <cfRule type="expression" dxfId="7110" priority="8151">
      <formula>$T158=2</formula>
    </cfRule>
  </conditionalFormatting>
  <conditionalFormatting sqref="S158">
    <cfRule type="expression" dxfId="7109" priority="8152">
      <formula>$T158=1</formula>
    </cfRule>
  </conditionalFormatting>
  <conditionalFormatting sqref="R158:R162">
    <cfRule type="cellIs" dxfId="7108" priority="8153" operator="equal">
      <formula>20</formula>
    </cfRule>
  </conditionalFormatting>
  <conditionalFormatting sqref="R158:R162">
    <cfRule type="cellIs" dxfId="7107" priority="8154" operator="equal">
      <formula>10</formula>
    </cfRule>
  </conditionalFormatting>
  <conditionalFormatting sqref="R158:R162">
    <cfRule type="cellIs" dxfId="7106" priority="8155" operator="equal">
      <formula>5</formula>
    </cfRule>
  </conditionalFormatting>
  <conditionalFormatting sqref="R158:R162">
    <cfRule type="cellIs" dxfId="7105" priority="8156" operator="equal">
      <formula>1</formula>
    </cfRule>
  </conditionalFormatting>
  <conditionalFormatting sqref="R158:R162">
    <cfRule type="cellIs" dxfId="7104" priority="8157" operator="equal">
      <formula>0.8</formula>
    </cfRule>
  </conditionalFormatting>
  <conditionalFormatting sqref="R158:R162">
    <cfRule type="cellIs" dxfId="7103" priority="8158" operator="equal">
      <formula>0.6</formula>
    </cfRule>
  </conditionalFormatting>
  <conditionalFormatting sqref="R158:R162">
    <cfRule type="cellIs" dxfId="7102" priority="8159" operator="equal">
      <formula>0.4</formula>
    </cfRule>
  </conditionalFormatting>
  <conditionalFormatting sqref="R158:R162">
    <cfRule type="cellIs" dxfId="7101" priority="8160" operator="equal">
      <formula>20%</formula>
    </cfRule>
  </conditionalFormatting>
  <conditionalFormatting sqref="P158:P162">
    <cfRule type="cellIs" dxfId="7100" priority="8161" operator="equal">
      <formula>"MUY ALTA "</formula>
    </cfRule>
  </conditionalFormatting>
  <conditionalFormatting sqref="P158:P162">
    <cfRule type="cellIs" dxfId="7099" priority="8162" operator="equal">
      <formula>"MUY ALTA"</formula>
    </cfRule>
  </conditionalFormatting>
  <conditionalFormatting sqref="P158:P162">
    <cfRule type="cellIs" dxfId="7098" priority="8163" operator="equal">
      <formula>"ALTA"</formula>
    </cfRule>
  </conditionalFormatting>
  <conditionalFormatting sqref="P158:P162">
    <cfRule type="cellIs" dxfId="7097" priority="8164" operator="equal">
      <formula>"MEDIA"</formula>
    </cfRule>
  </conditionalFormatting>
  <conditionalFormatting sqref="P158:P162">
    <cfRule type="cellIs" dxfId="7096" priority="8165" operator="equal">
      <formula>"BAJA"</formula>
    </cfRule>
  </conditionalFormatting>
  <conditionalFormatting sqref="P158:P162">
    <cfRule type="cellIs" dxfId="7095" priority="8166" operator="equal">
      <formula>"MUY BAJA"</formula>
    </cfRule>
  </conditionalFormatting>
  <conditionalFormatting sqref="P158:P162">
    <cfRule type="cellIs" dxfId="7094" priority="8167" operator="equal">
      <formula>0.2</formula>
    </cfRule>
  </conditionalFormatting>
  <conditionalFormatting sqref="O158:O162">
    <cfRule type="beginsWith" dxfId="7093" priority="8168" operator="beginsWith" text="La actividad que conlleva el riesgo se ejecuta como máximos 2 veces por año">
      <formula>LEFT((O158),LEN("La actividad que conlleva el riesgo se ejecuta como máximos 2 veces por año"))=("La actividad que conlleva el riesgo se ejecuta como máximos 2 veces por año")</formula>
    </cfRule>
  </conditionalFormatting>
  <conditionalFormatting sqref="O158:O162">
    <cfRule type="cellIs" dxfId="7092" priority="8169" operator="equal">
      <formula>"La actividad que conlleva el riesgo se ejecuta como máximos 2 veces por año"</formula>
    </cfRule>
  </conditionalFormatting>
  <conditionalFormatting sqref="O158:O162">
    <cfRule type="cellIs" dxfId="7091" priority="8170" operator="equal">
      <formula>"La actividad que conlleva el riesgo se ejecuta como máximos 2 veces por año "</formula>
    </cfRule>
  </conditionalFormatting>
  <conditionalFormatting sqref="O158:O162">
    <cfRule type="containsText" dxfId="7090" priority="8171" operator="containsText" text="La actividad que conlleva el riesgo se ejecuta como máximos 2 veces por año">
      <formula>NOT(ISERROR(SEARCH(("La actividad que conlleva el riesgo se ejecuta como máximos 2 veces por año"),(O158))))</formula>
    </cfRule>
  </conditionalFormatting>
  <conditionalFormatting sqref="V158:W162">
    <cfRule type="cellIs" dxfId="7089" priority="8102" operator="equal">
      <formula>"X"</formula>
    </cfRule>
  </conditionalFormatting>
  <conditionalFormatting sqref="AD158:AE162 AB159:AC162">
    <cfRule type="cellIs" dxfId="7088" priority="8103" operator="equal">
      <formula>25</formula>
    </cfRule>
  </conditionalFormatting>
  <conditionalFormatting sqref="AF158:AG162">
    <cfRule type="cellIs" dxfId="7087" priority="8104" operator="equal">
      <formula>15</formula>
    </cfRule>
  </conditionalFormatting>
  <conditionalFormatting sqref="V158:V162">
    <cfRule type="cellIs" dxfId="7086" priority="8105" operator="equal">
      <formula>"Y"</formula>
    </cfRule>
  </conditionalFormatting>
  <conditionalFormatting sqref="W158:W162">
    <cfRule type="cellIs" dxfId="7085" priority="8106" operator="equal">
      <formula>"X"</formula>
    </cfRule>
  </conditionalFormatting>
  <conditionalFormatting sqref="AD158:AE162 AB159:AC162 X159:Y162">
    <cfRule type="expression" dxfId="7084" priority="8107">
      <formula>Z158=15</formula>
    </cfRule>
  </conditionalFormatting>
  <conditionalFormatting sqref="AF158:AG162 Z159:AA162">
    <cfRule type="expression" dxfId="7083" priority="8108">
      <formula>X158=25</formula>
    </cfRule>
  </conditionalFormatting>
  <conditionalFormatting sqref="W158:W162">
    <cfRule type="expression" dxfId="7082" priority="8109">
      <formula>V158=Y</formula>
    </cfRule>
  </conditionalFormatting>
  <conditionalFormatting sqref="W158:W162">
    <cfRule type="expression" dxfId="7081" priority="8110">
      <formula>V158="y"</formula>
    </cfRule>
  </conditionalFormatting>
  <conditionalFormatting sqref="W159">
    <cfRule type="expression" dxfId="7080" priority="8111">
      <formula>$V$21=Y</formula>
    </cfRule>
  </conditionalFormatting>
  <conditionalFormatting sqref="W159">
    <cfRule type="expression" dxfId="7079" priority="8112">
      <formula>$V$21=x</formula>
    </cfRule>
  </conditionalFormatting>
  <conditionalFormatting sqref="AB158:AC162">
    <cfRule type="expression" dxfId="7078" priority="8113">
      <formula>AB158=10</formula>
    </cfRule>
  </conditionalFormatting>
  <conditionalFormatting sqref="AB158:AC162">
    <cfRule type="expression" dxfId="7077" priority="8114">
      <formula>Z158=15</formula>
    </cfRule>
  </conditionalFormatting>
  <conditionalFormatting sqref="AB158:AC162">
    <cfRule type="expression" dxfId="7076" priority="8115">
      <formula>X158=25</formula>
    </cfRule>
  </conditionalFormatting>
  <conditionalFormatting sqref="AB158:AC158">
    <cfRule type="cellIs" dxfId="7075" priority="8116" operator="equal">
      <formula>25</formula>
    </cfRule>
  </conditionalFormatting>
  <conditionalFormatting sqref="AB158:AC158">
    <cfRule type="expression" dxfId="7074" priority="8117">
      <formula>AD158=15</formula>
    </cfRule>
  </conditionalFormatting>
  <conditionalFormatting sqref="AB158:AC162 X159:Y162">
    <cfRule type="expression" dxfId="7073" priority="8118">
      <formula>AB158=10</formula>
    </cfRule>
  </conditionalFormatting>
  <conditionalFormatting sqref="AB158:AC158">
    <cfRule type="expression" dxfId="7072" priority="8119">
      <formula>AD158=15</formula>
    </cfRule>
  </conditionalFormatting>
  <conditionalFormatting sqref="X158:Y158">
    <cfRule type="expression" dxfId="7071" priority="8120">
      <formula>AB158=10</formula>
    </cfRule>
  </conditionalFormatting>
  <conditionalFormatting sqref="X158:Y162">
    <cfRule type="expression" dxfId="7070" priority="8121">
      <formula>X158=25</formula>
    </cfRule>
  </conditionalFormatting>
  <conditionalFormatting sqref="X158:Y158">
    <cfRule type="expression" dxfId="7069" priority="8122">
      <formula>Z158=15</formula>
    </cfRule>
  </conditionalFormatting>
  <conditionalFormatting sqref="Z158:AA162">
    <cfRule type="expression" dxfId="7068" priority="8123">
      <formula>Z158=15</formula>
    </cfRule>
  </conditionalFormatting>
  <conditionalFormatting sqref="Z158:AA162">
    <cfRule type="expression" dxfId="7067" priority="8124">
      <formula>AB158=10</formula>
    </cfRule>
  </conditionalFormatting>
  <conditionalFormatting sqref="Z158:AA158">
    <cfRule type="expression" dxfId="7066" priority="8125">
      <formula>X158=25</formula>
    </cfRule>
  </conditionalFormatting>
  <conditionalFormatting sqref="V158:V162">
    <cfRule type="expression" dxfId="7065" priority="8126">
      <formula>W158="X"</formula>
    </cfRule>
  </conditionalFormatting>
  <conditionalFormatting sqref="AI158:AJ162">
    <cfRule type="cellIs" dxfId="7064" priority="8098" operator="equal">
      <formula>0</formula>
    </cfRule>
    <cfRule type="cellIs" dxfId="7063" priority="8099" operator="between">
      <formula>"0.1"</formula>
      <formula>100</formula>
    </cfRule>
    <cfRule type="cellIs" dxfId="7062" priority="8100" operator="between">
      <formula>0</formula>
      <formula>100</formula>
    </cfRule>
    <cfRule type="cellIs" dxfId="7061" priority="8101" operator="between">
      <formula>0</formula>
      <formula>100</formula>
    </cfRule>
  </conditionalFormatting>
  <conditionalFormatting sqref="AJ158:AJ162">
    <cfRule type="cellIs" dxfId="7060" priority="8095" operator="equal">
      <formula>0</formula>
    </cfRule>
    <cfRule type="cellIs" dxfId="7059" priority="8096" operator="between">
      <formula>0</formula>
      <formula>100</formula>
    </cfRule>
    <cfRule type="cellIs" dxfId="7058" priority="8097" operator="between">
      <formula>"0.1"</formula>
      <formula>100</formula>
    </cfRule>
  </conditionalFormatting>
  <conditionalFormatting sqref="AI158:AI162">
    <cfRule type="cellIs" dxfId="7057" priority="8094" operator="equal">
      <formula>0.58</formula>
    </cfRule>
  </conditionalFormatting>
  <conditionalFormatting sqref="AJ158:AJ162">
    <cfRule type="cellIs" dxfId="7056" priority="8093" operator="equal">
      <formula>0.56</formula>
    </cfRule>
  </conditionalFormatting>
  <conditionalFormatting sqref="AK161:AL162 AO161:AP162">
    <cfRule type="cellIs" dxfId="7055" priority="8089" operator="equal">
      <formula>"NO"</formula>
    </cfRule>
  </conditionalFormatting>
  <conditionalFormatting sqref="AK161:AL162">
    <cfRule type="cellIs" dxfId="7054" priority="8090" operator="equal">
      <formula>"SI"</formula>
    </cfRule>
  </conditionalFormatting>
  <conditionalFormatting sqref="AM161:AN162">
    <cfRule type="cellIs" dxfId="7053" priority="8091" operator="equal">
      <formula>"ALE"</formula>
    </cfRule>
  </conditionalFormatting>
  <conditionalFormatting sqref="AM161:AN162">
    <cfRule type="cellIs" dxfId="7052" priority="8092" operator="equal">
      <formula>"CON"</formula>
    </cfRule>
  </conditionalFormatting>
  <conditionalFormatting sqref="AO161:AP161">
    <cfRule type="cellIs" dxfId="7051" priority="8088" operator="equal">
      <formula>"SI"</formula>
    </cfRule>
  </conditionalFormatting>
  <conditionalFormatting sqref="BB158">
    <cfRule type="cellIs" dxfId="7050" priority="8086" operator="equal">
      <formula>"NO"</formula>
    </cfRule>
    <cfRule type="cellIs" dxfId="7049" priority="8087" operator="equal">
      <formula>"SI"</formula>
    </cfRule>
  </conditionalFormatting>
  <conditionalFormatting sqref="AY158:AY162">
    <cfRule type="expression" dxfId="7048" priority="8085">
      <formula>"&lt;,2"</formula>
    </cfRule>
  </conditionalFormatting>
  <conditionalFormatting sqref="AW158:AW162">
    <cfRule type="expression" dxfId="7047" priority="8084">
      <formula>"&lt;,2"</formula>
    </cfRule>
  </conditionalFormatting>
  <conditionalFormatting sqref="AX158:AX162">
    <cfRule type="beginsWith" dxfId="7046" priority="8079" operator="beginsWith" text="MUY ALTA">
      <formula>LEFT(AX158,LEN("MUY ALTA"))="MUY ALTA"</formula>
    </cfRule>
    <cfRule type="beginsWith" dxfId="7045" priority="8080" operator="beginsWith" text="ALTA">
      <formula>LEFT(AX158,LEN("ALTA"))="ALTA"</formula>
    </cfRule>
    <cfRule type="beginsWith" dxfId="7044" priority="8081" operator="beginsWith" text="MEDIA">
      <formula>LEFT(AX158,LEN("MEDIA"))="MEDIA"</formula>
    </cfRule>
    <cfRule type="beginsWith" dxfId="7043" priority="8082" operator="beginsWith" text="BAJA">
      <formula>LEFT(AX158,LEN("BAJA"))="BAJA"</formula>
    </cfRule>
    <cfRule type="beginsWith" dxfId="7042" priority="8083" operator="beginsWith" text="MUY BAJA">
      <formula>LEFT(AX158,LEN("MUY BAJA"))="MUY BAJA"</formula>
    </cfRule>
  </conditionalFormatting>
  <conditionalFormatting sqref="AZ158:AZ162">
    <cfRule type="beginsWith" dxfId="7041" priority="8074" operator="beginsWith" text="MUY ALTA">
      <formula>LEFT(AZ158,LEN("MUY ALTA"))="MUY ALTA"</formula>
    </cfRule>
    <cfRule type="beginsWith" dxfId="7040" priority="8075" operator="beginsWith" text="ALTA">
      <formula>LEFT(AZ158,LEN("ALTA"))="ALTA"</formula>
    </cfRule>
    <cfRule type="beginsWith" dxfId="7039" priority="8076" operator="beginsWith" text="MEDIA">
      <formula>LEFT(AZ158,LEN("MEDIA"))="MEDIA"</formula>
    </cfRule>
    <cfRule type="beginsWith" dxfId="7038" priority="8077" operator="beginsWith" text="BAJA">
      <formula>LEFT(AZ158,LEN("BAJA"))="BAJA"</formula>
    </cfRule>
    <cfRule type="beginsWith" dxfId="7037" priority="8078" operator="beginsWith" text="MUY BAJA">
      <formula>LEFT(AZ158,LEN("MUY BAJA"))="MUY BAJA"</formula>
    </cfRule>
  </conditionalFormatting>
  <conditionalFormatting sqref="BB158:BB162">
    <cfRule type="cellIs" dxfId="7036" priority="8071" operator="equal">
      <formula>"Evitar"</formula>
    </cfRule>
    <cfRule type="cellIs" dxfId="7035" priority="8072" operator="equal">
      <formula>"Aceptar"</formula>
    </cfRule>
    <cfRule type="cellIs" dxfId="7034" priority="8073" operator="equal">
      <formula>"Reducir"</formula>
    </cfRule>
  </conditionalFormatting>
  <conditionalFormatting sqref="BA158">
    <cfRule type="expression" dxfId="7033" priority="8046">
      <formula>$BD158=25</formula>
    </cfRule>
    <cfRule type="expression" dxfId="7032" priority="8047">
      <formula>$BD158=24</formula>
    </cfRule>
    <cfRule type="expression" dxfId="7031" priority="8048">
      <formula>$BD158=23</formula>
    </cfRule>
    <cfRule type="expression" dxfId="7030" priority="8049">
      <formula>$BD158=22</formula>
    </cfRule>
    <cfRule type="expression" dxfId="7029" priority="8050">
      <formula>$BD158=21</formula>
    </cfRule>
    <cfRule type="expression" dxfId="7028" priority="8051">
      <formula>$BD158=20</formula>
    </cfRule>
    <cfRule type="expression" dxfId="7027" priority="8052">
      <formula>$BD158=19</formula>
    </cfRule>
    <cfRule type="expression" dxfId="7026" priority="8053">
      <formula>$BD158=18</formula>
    </cfRule>
    <cfRule type="expression" dxfId="7025" priority="8054">
      <formula>$BD158=17</formula>
    </cfRule>
    <cfRule type="expression" dxfId="7024" priority="8055">
      <formula>$BD158=16</formula>
    </cfRule>
    <cfRule type="expression" dxfId="7023" priority="8056">
      <formula>$BD158=15</formula>
    </cfRule>
    <cfRule type="expression" dxfId="7022" priority="8057">
      <formula>$BD158=14</formula>
    </cfRule>
    <cfRule type="expression" dxfId="7021" priority="8058">
      <formula>$BD158=13</formula>
    </cfRule>
    <cfRule type="expression" dxfId="7020" priority="8059">
      <formula>$BD158=12</formula>
    </cfRule>
    <cfRule type="expression" dxfId="7019" priority="8060">
      <formula>$BD158=11</formula>
    </cfRule>
    <cfRule type="expression" dxfId="7018" priority="8061">
      <formula>$BD158=10</formula>
    </cfRule>
    <cfRule type="expression" dxfId="7017" priority="8062">
      <formula>$BD158=9</formula>
    </cfRule>
    <cfRule type="expression" dxfId="7016" priority="8063">
      <formula>$BD158=8</formula>
    </cfRule>
    <cfRule type="expression" dxfId="7015" priority="8064">
      <formula>$BD158=7</formula>
    </cfRule>
    <cfRule type="expression" dxfId="7014" priority="8065">
      <formula>$BD158=6</formula>
    </cfRule>
    <cfRule type="expression" dxfId="7013" priority="8066">
      <formula>$BD158=5</formula>
    </cfRule>
    <cfRule type="expression" dxfId="7012" priority="8067">
      <formula>$BD158=4</formula>
    </cfRule>
    <cfRule type="expression" dxfId="7011" priority="8068">
      <formula>$BD158=3</formula>
    </cfRule>
    <cfRule type="expression" dxfId="7010" priority="8069">
      <formula>$BD158=2</formula>
    </cfRule>
    <cfRule type="expression" dxfId="7009" priority="8070">
      <formula>$BD158=1</formula>
    </cfRule>
  </conditionalFormatting>
  <conditionalFormatting sqref="DA164:DP168">
    <cfRule type="cellIs" dxfId="7006" priority="8042" operator="equal">
      <formula>"NO"</formula>
    </cfRule>
    <cfRule type="cellIs" dxfId="7005" priority="8043" operator="equal">
      <formula>"SI"</formula>
    </cfRule>
  </conditionalFormatting>
  <conditionalFormatting sqref="CW164:CZ168">
    <cfRule type="cellIs" dxfId="7004" priority="8040" operator="equal">
      <formula>"NO"</formula>
    </cfRule>
    <cfRule type="cellIs" dxfId="7003" priority="8041" operator="equal">
      <formula>"SI"</formula>
    </cfRule>
  </conditionalFormatting>
  <conditionalFormatting sqref="Q164:Q168">
    <cfRule type="expression" dxfId="7002" priority="7995">
      <formula>"&lt;,2"</formula>
    </cfRule>
  </conditionalFormatting>
  <conditionalFormatting sqref="S164">
    <cfRule type="expression" dxfId="7001" priority="7996">
      <formula>$T164=25</formula>
    </cfRule>
  </conditionalFormatting>
  <conditionalFormatting sqref="S164">
    <cfRule type="expression" dxfId="7000" priority="7997">
      <formula>$T164=24</formula>
    </cfRule>
  </conditionalFormatting>
  <conditionalFormatting sqref="S164">
    <cfRule type="expression" dxfId="6999" priority="7998">
      <formula>$T164=23</formula>
    </cfRule>
  </conditionalFormatting>
  <conditionalFormatting sqref="S164">
    <cfRule type="expression" dxfId="6998" priority="7999">
      <formula>$T164=22</formula>
    </cfRule>
  </conditionalFormatting>
  <conditionalFormatting sqref="S164">
    <cfRule type="expression" dxfId="6997" priority="8000">
      <formula>$T164=21</formula>
    </cfRule>
  </conditionalFormatting>
  <conditionalFormatting sqref="S164">
    <cfRule type="expression" dxfId="6996" priority="8001">
      <formula>$T164=20</formula>
    </cfRule>
  </conditionalFormatting>
  <conditionalFormatting sqref="S164">
    <cfRule type="expression" dxfId="6995" priority="8002">
      <formula>$T164=19</formula>
    </cfRule>
  </conditionalFormatting>
  <conditionalFormatting sqref="S164">
    <cfRule type="expression" dxfId="6994" priority="8003">
      <formula>$T164=18</formula>
    </cfRule>
  </conditionalFormatting>
  <conditionalFormatting sqref="S164">
    <cfRule type="expression" dxfId="6993" priority="8004">
      <formula>$T164=17</formula>
    </cfRule>
  </conditionalFormatting>
  <conditionalFormatting sqref="S164">
    <cfRule type="expression" dxfId="6992" priority="8005">
      <formula>$T164=16</formula>
    </cfRule>
  </conditionalFormatting>
  <conditionalFormatting sqref="S164">
    <cfRule type="expression" dxfId="6991" priority="8006">
      <formula>$T164=15</formula>
    </cfRule>
  </conditionalFormatting>
  <conditionalFormatting sqref="S164">
    <cfRule type="expression" dxfId="6990" priority="8007">
      <formula>$T164=14</formula>
    </cfRule>
  </conditionalFormatting>
  <conditionalFormatting sqref="S164">
    <cfRule type="expression" dxfId="6989" priority="8008">
      <formula>$T164=13</formula>
    </cfRule>
  </conditionalFormatting>
  <conditionalFormatting sqref="S164">
    <cfRule type="expression" dxfId="6988" priority="8009">
      <formula>$T164=12</formula>
    </cfRule>
  </conditionalFormatting>
  <conditionalFormatting sqref="S164">
    <cfRule type="expression" dxfId="6987" priority="8010">
      <formula>$T164=11</formula>
    </cfRule>
  </conditionalFormatting>
  <conditionalFormatting sqref="S164">
    <cfRule type="expression" dxfId="6986" priority="8011">
      <formula>$T164=10</formula>
    </cfRule>
  </conditionalFormatting>
  <conditionalFormatting sqref="S164">
    <cfRule type="expression" dxfId="6985" priority="8012">
      <formula>$T164=9</formula>
    </cfRule>
  </conditionalFormatting>
  <conditionalFormatting sqref="S164">
    <cfRule type="expression" dxfId="6984" priority="8013">
      <formula>$T164=8</formula>
    </cfRule>
  </conditionalFormatting>
  <conditionalFormatting sqref="S164">
    <cfRule type="expression" dxfId="6983" priority="8014">
      <formula>$T164=7</formula>
    </cfRule>
  </conditionalFormatting>
  <conditionalFormatting sqref="S164">
    <cfRule type="expression" dxfId="6982" priority="8015">
      <formula>$T164=6</formula>
    </cfRule>
  </conditionalFormatting>
  <conditionalFormatting sqref="S164">
    <cfRule type="expression" dxfId="6981" priority="8016">
      <formula>$T164=5</formula>
    </cfRule>
  </conditionalFormatting>
  <conditionalFormatting sqref="S164">
    <cfRule type="expression" dxfId="6980" priority="8017">
      <formula>$T164=4</formula>
    </cfRule>
  </conditionalFormatting>
  <conditionalFormatting sqref="S164">
    <cfRule type="expression" dxfId="6979" priority="8018">
      <formula>$T164=3</formula>
    </cfRule>
  </conditionalFormatting>
  <conditionalFormatting sqref="S164">
    <cfRule type="expression" dxfId="6978" priority="8019">
      <formula>$T164=2</formula>
    </cfRule>
  </conditionalFormatting>
  <conditionalFormatting sqref="S164">
    <cfRule type="expression" dxfId="6977" priority="8020">
      <formula>$T164=1</formula>
    </cfRule>
  </conditionalFormatting>
  <conditionalFormatting sqref="R164:R168">
    <cfRule type="cellIs" dxfId="6976" priority="8021" operator="equal">
      <formula>20</formula>
    </cfRule>
  </conditionalFormatting>
  <conditionalFormatting sqref="R164:R168">
    <cfRule type="cellIs" dxfId="6975" priority="8022" operator="equal">
      <formula>10</formula>
    </cfRule>
  </conditionalFormatting>
  <conditionalFormatting sqref="R164:R168">
    <cfRule type="cellIs" dxfId="6974" priority="8023" operator="equal">
      <formula>5</formula>
    </cfRule>
  </conditionalFormatting>
  <conditionalFormatting sqref="R164:R168">
    <cfRule type="cellIs" dxfId="6973" priority="8024" operator="equal">
      <formula>1</formula>
    </cfRule>
  </conditionalFormatting>
  <conditionalFormatting sqref="R164:R168">
    <cfRule type="cellIs" dxfId="6972" priority="8025" operator="equal">
      <formula>0.8</formula>
    </cfRule>
  </conditionalFormatting>
  <conditionalFormatting sqref="R164:R168">
    <cfRule type="cellIs" dxfId="6971" priority="8026" operator="equal">
      <formula>0.6</formula>
    </cfRule>
  </conditionalFormatting>
  <conditionalFormatting sqref="R164:R168">
    <cfRule type="cellIs" dxfId="6970" priority="8027" operator="equal">
      <formula>0.4</formula>
    </cfRule>
  </conditionalFormatting>
  <conditionalFormatting sqref="R164:R168">
    <cfRule type="cellIs" dxfId="6969" priority="8028" operator="equal">
      <formula>20%</formula>
    </cfRule>
  </conditionalFormatting>
  <conditionalFormatting sqref="P164:P168">
    <cfRule type="cellIs" dxfId="6968" priority="8029" operator="equal">
      <formula>"MUY ALTA "</formula>
    </cfRule>
  </conditionalFormatting>
  <conditionalFormatting sqref="P164:P168">
    <cfRule type="cellIs" dxfId="6967" priority="8030" operator="equal">
      <formula>"MUY ALTA"</formula>
    </cfRule>
  </conditionalFormatting>
  <conditionalFormatting sqref="P164:P168">
    <cfRule type="cellIs" dxfId="6966" priority="8031" operator="equal">
      <formula>"ALTA"</formula>
    </cfRule>
  </conditionalFormatting>
  <conditionalFormatting sqref="P164:P168">
    <cfRule type="cellIs" dxfId="6965" priority="8032" operator="equal">
      <formula>"MEDIA"</formula>
    </cfRule>
  </conditionalFormatting>
  <conditionalFormatting sqref="P164:P168">
    <cfRule type="cellIs" dxfId="6964" priority="8033" operator="equal">
      <formula>"BAJA"</formula>
    </cfRule>
  </conditionalFormatting>
  <conditionalFormatting sqref="P164:P168">
    <cfRule type="cellIs" dxfId="6963" priority="8034" operator="equal">
      <formula>"MUY BAJA"</formula>
    </cfRule>
  </conditionalFormatting>
  <conditionalFormatting sqref="P164:P168">
    <cfRule type="cellIs" dxfId="6962" priority="8035" operator="equal">
      <formula>0.2</formula>
    </cfRule>
  </conditionalFormatting>
  <conditionalFormatting sqref="O164:O168">
    <cfRule type="beginsWith" dxfId="6961" priority="8036" operator="beginsWith" text="La actividad que conlleva el riesgo se ejecuta como máximos 2 veces por año">
      <formula>LEFT((O164),LEN("La actividad que conlleva el riesgo se ejecuta como máximos 2 veces por año"))=("La actividad que conlleva el riesgo se ejecuta como máximos 2 veces por año")</formula>
    </cfRule>
  </conditionalFormatting>
  <conditionalFormatting sqref="O164:O168">
    <cfRule type="cellIs" dxfId="6960" priority="8037" operator="equal">
      <formula>"La actividad que conlleva el riesgo se ejecuta como máximos 2 veces por año"</formula>
    </cfRule>
  </conditionalFormatting>
  <conditionalFormatting sqref="O164:O168">
    <cfRule type="cellIs" dxfId="6959" priority="8038" operator="equal">
      <formula>"La actividad que conlleva el riesgo se ejecuta como máximos 2 veces por año "</formula>
    </cfRule>
  </conditionalFormatting>
  <conditionalFormatting sqref="O164:O168">
    <cfRule type="containsText" dxfId="6958" priority="8039" operator="containsText" text="La actividad que conlleva el riesgo se ejecuta como máximos 2 veces por año">
      <formula>NOT(ISERROR(SEARCH(("La actividad que conlleva el riesgo se ejecuta como máximos 2 veces por año"),(O164))))</formula>
    </cfRule>
  </conditionalFormatting>
  <conditionalFormatting sqref="V164:W168">
    <cfRule type="cellIs" dxfId="6957" priority="7970" operator="equal">
      <formula>"X"</formula>
    </cfRule>
  </conditionalFormatting>
  <conditionalFormatting sqref="AD164:AE168 AB165:AC168">
    <cfRule type="cellIs" dxfId="6956" priority="7971" operator="equal">
      <formula>25</formula>
    </cfRule>
  </conditionalFormatting>
  <conditionalFormatting sqref="AF164:AG168">
    <cfRule type="cellIs" dxfId="6955" priority="7972" operator="equal">
      <formula>15</formula>
    </cfRule>
  </conditionalFormatting>
  <conditionalFormatting sqref="V164:V168">
    <cfRule type="cellIs" dxfId="6954" priority="7973" operator="equal">
      <formula>"Y"</formula>
    </cfRule>
  </conditionalFormatting>
  <conditionalFormatting sqref="W164:W168">
    <cfRule type="cellIs" dxfId="6953" priority="7974" operator="equal">
      <formula>"X"</formula>
    </cfRule>
  </conditionalFormatting>
  <conditionalFormatting sqref="AD164:AE168 AB165:AC168 X165:Y168">
    <cfRule type="expression" dxfId="6952" priority="7975">
      <formula>Z164=15</formula>
    </cfRule>
  </conditionalFormatting>
  <conditionalFormatting sqref="AF164:AG168 Z165:AA168">
    <cfRule type="expression" dxfId="6951" priority="7976">
      <formula>X164=25</formula>
    </cfRule>
  </conditionalFormatting>
  <conditionalFormatting sqref="W164:W168">
    <cfRule type="expression" dxfId="6950" priority="7977">
      <formula>V164=Y</formula>
    </cfRule>
  </conditionalFormatting>
  <conditionalFormatting sqref="W164:W168">
    <cfRule type="expression" dxfId="6949" priority="7978">
      <formula>V164="y"</formula>
    </cfRule>
  </conditionalFormatting>
  <conditionalFormatting sqref="W165">
    <cfRule type="expression" dxfId="6948" priority="7979">
      <formula>$V$21=Y</formula>
    </cfRule>
  </conditionalFormatting>
  <conditionalFormatting sqref="W165">
    <cfRule type="expression" dxfId="6947" priority="7980">
      <formula>$V$21=x</formula>
    </cfRule>
  </conditionalFormatting>
  <conditionalFormatting sqref="AB164:AC168">
    <cfRule type="expression" dxfId="6946" priority="7981">
      <formula>AB164=10</formula>
    </cfRule>
  </conditionalFormatting>
  <conditionalFormatting sqref="AB164:AC168">
    <cfRule type="expression" dxfId="6945" priority="7982">
      <formula>Z164=15</formula>
    </cfRule>
  </conditionalFormatting>
  <conditionalFormatting sqref="AB164:AC168">
    <cfRule type="expression" dxfId="6944" priority="7983">
      <formula>X164=25</formula>
    </cfRule>
  </conditionalFormatting>
  <conditionalFormatting sqref="AB164:AC164">
    <cfRule type="cellIs" dxfId="6943" priority="7984" operator="equal">
      <formula>25</formula>
    </cfRule>
  </conditionalFormatting>
  <conditionalFormatting sqref="AB164:AC164">
    <cfRule type="expression" dxfId="6942" priority="7985">
      <formula>AD164=15</formula>
    </cfRule>
  </conditionalFormatting>
  <conditionalFormatting sqref="AB164:AC168 X165:Y168">
    <cfRule type="expression" dxfId="6941" priority="7986">
      <formula>AB164=10</formula>
    </cfRule>
  </conditionalFormatting>
  <conditionalFormatting sqref="AB164:AC164">
    <cfRule type="expression" dxfId="6940" priority="7987">
      <formula>AD164=15</formula>
    </cfRule>
  </conditionalFormatting>
  <conditionalFormatting sqref="X164:Y164">
    <cfRule type="expression" dxfId="6939" priority="7988">
      <formula>AB164=10</formula>
    </cfRule>
  </conditionalFormatting>
  <conditionalFormatting sqref="X164:Y168">
    <cfRule type="expression" dxfId="6938" priority="7989">
      <formula>X164=25</formula>
    </cfRule>
  </conditionalFormatting>
  <conditionalFormatting sqref="X164:Y164">
    <cfRule type="expression" dxfId="6937" priority="7990">
      <formula>Z164=15</formula>
    </cfRule>
  </conditionalFormatting>
  <conditionalFormatting sqref="Z164:AA168">
    <cfRule type="expression" dxfId="6936" priority="7991">
      <formula>Z164=15</formula>
    </cfRule>
  </conditionalFormatting>
  <conditionalFormatting sqref="Z164:AA168">
    <cfRule type="expression" dxfId="6935" priority="7992">
      <formula>AB164=10</formula>
    </cfRule>
  </conditionalFormatting>
  <conditionalFormatting sqref="Z164:AA164">
    <cfRule type="expression" dxfId="6934" priority="7993">
      <formula>X164=25</formula>
    </cfRule>
  </conditionalFormatting>
  <conditionalFormatting sqref="V164:V168">
    <cfRule type="expression" dxfId="6933" priority="7994">
      <formula>W164="X"</formula>
    </cfRule>
  </conditionalFormatting>
  <conditionalFormatting sqref="AI164:AJ168">
    <cfRule type="cellIs" dxfId="6932" priority="7966" operator="equal">
      <formula>0</formula>
    </cfRule>
    <cfRule type="cellIs" dxfId="6931" priority="7967" operator="between">
      <formula>"0.1"</formula>
      <formula>100</formula>
    </cfRule>
    <cfRule type="cellIs" dxfId="6930" priority="7968" operator="between">
      <formula>0</formula>
      <formula>100</formula>
    </cfRule>
    <cfRule type="cellIs" dxfId="6929" priority="7969" operator="between">
      <formula>0</formula>
      <formula>100</formula>
    </cfRule>
  </conditionalFormatting>
  <conditionalFormatting sqref="AJ164:AJ168">
    <cfRule type="cellIs" dxfId="6928" priority="7963" operator="equal">
      <formula>0</formula>
    </cfRule>
    <cfRule type="cellIs" dxfId="6927" priority="7964" operator="between">
      <formula>0</formula>
      <formula>100</formula>
    </cfRule>
    <cfRule type="cellIs" dxfId="6926" priority="7965" operator="between">
      <formula>"0.1"</formula>
      <formula>100</formula>
    </cfRule>
  </conditionalFormatting>
  <conditionalFormatting sqref="AI164:AI168">
    <cfRule type="cellIs" dxfId="6925" priority="7962" operator="equal">
      <formula>0.58</formula>
    </cfRule>
  </conditionalFormatting>
  <conditionalFormatting sqref="AJ164:AJ168">
    <cfRule type="cellIs" dxfId="6924" priority="7961" operator="equal">
      <formula>0.56</formula>
    </cfRule>
  </conditionalFormatting>
  <conditionalFormatting sqref="AK167:AL168 AO167:AP168">
    <cfRule type="cellIs" dxfId="6923" priority="7957" operator="equal">
      <formula>"NO"</formula>
    </cfRule>
  </conditionalFormatting>
  <conditionalFormatting sqref="AK167:AL168">
    <cfRule type="cellIs" dxfId="6922" priority="7958" operator="equal">
      <formula>"SI"</formula>
    </cfRule>
  </conditionalFormatting>
  <conditionalFormatting sqref="AM167:AN168">
    <cfRule type="cellIs" dxfId="6921" priority="7959" operator="equal">
      <formula>"ALE"</formula>
    </cfRule>
  </conditionalFormatting>
  <conditionalFormatting sqref="AM167:AN168">
    <cfRule type="cellIs" dxfId="6920" priority="7960" operator="equal">
      <formula>"CON"</formula>
    </cfRule>
  </conditionalFormatting>
  <conditionalFormatting sqref="AO167:AP167">
    <cfRule type="cellIs" dxfId="6919" priority="7956" operator="equal">
      <formula>"SI"</formula>
    </cfRule>
  </conditionalFormatting>
  <conditionalFormatting sqref="BB164">
    <cfRule type="cellIs" dxfId="6918" priority="7954" operator="equal">
      <formula>"NO"</formula>
    </cfRule>
    <cfRule type="cellIs" dxfId="6917" priority="7955" operator="equal">
      <formula>"SI"</formula>
    </cfRule>
  </conditionalFormatting>
  <conditionalFormatting sqref="AY164:AY168">
    <cfRule type="expression" dxfId="6916" priority="7953">
      <formula>"&lt;,2"</formula>
    </cfRule>
  </conditionalFormatting>
  <conditionalFormatting sqref="AW164:AW168">
    <cfRule type="expression" dxfId="6915" priority="7952">
      <formula>"&lt;,2"</formula>
    </cfRule>
  </conditionalFormatting>
  <conditionalFormatting sqref="AX164:AX168">
    <cfRule type="beginsWith" dxfId="6914" priority="7947" operator="beginsWith" text="MUY ALTA">
      <formula>LEFT(AX164,LEN("MUY ALTA"))="MUY ALTA"</formula>
    </cfRule>
    <cfRule type="beginsWith" dxfId="6913" priority="7948" operator="beginsWith" text="ALTA">
      <formula>LEFT(AX164,LEN("ALTA"))="ALTA"</formula>
    </cfRule>
    <cfRule type="beginsWith" dxfId="6912" priority="7949" operator="beginsWith" text="MEDIA">
      <formula>LEFT(AX164,LEN("MEDIA"))="MEDIA"</formula>
    </cfRule>
    <cfRule type="beginsWith" dxfId="6911" priority="7950" operator="beginsWith" text="BAJA">
      <formula>LEFT(AX164,LEN("BAJA"))="BAJA"</formula>
    </cfRule>
    <cfRule type="beginsWith" dxfId="6910" priority="7951" operator="beginsWith" text="MUY BAJA">
      <formula>LEFT(AX164,LEN("MUY BAJA"))="MUY BAJA"</formula>
    </cfRule>
  </conditionalFormatting>
  <conditionalFormatting sqref="AZ164:AZ168">
    <cfRule type="beginsWith" dxfId="6909" priority="7942" operator="beginsWith" text="MUY ALTA">
      <formula>LEFT(AZ164,LEN("MUY ALTA"))="MUY ALTA"</formula>
    </cfRule>
    <cfRule type="beginsWith" dxfId="6908" priority="7943" operator="beginsWith" text="ALTA">
      <formula>LEFT(AZ164,LEN("ALTA"))="ALTA"</formula>
    </cfRule>
    <cfRule type="beginsWith" dxfId="6907" priority="7944" operator="beginsWith" text="MEDIA">
      <formula>LEFT(AZ164,LEN("MEDIA"))="MEDIA"</formula>
    </cfRule>
    <cfRule type="beginsWith" dxfId="6906" priority="7945" operator="beginsWith" text="BAJA">
      <formula>LEFT(AZ164,LEN("BAJA"))="BAJA"</formula>
    </cfRule>
    <cfRule type="beginsWith" dxfId="6905" priority="7946" operator="beginsWith" text="MUY BAJA">
      <formula>LEFT(AZ164,LEN("MUY BAJA"))="MUY BAJA"</formula>
    </cfRule>
  </conditionalFormatting>
  <conditionalFormatting sqref="BB164:BB168">
    <cfRule type="cellIs" dxfId="6904" priority="7939" operator="equal">
      <formula>"Evitar"</formula>
    </cfRule>
    <cfRule type="cellIs" dxfId="6903" priority="7940" operator="equal">
      <formula>"Aceptar"</formula>
    </cfRule>
    <cfRule type="cellIs" dxfId="6902" priority="7941" operator="equal">
      <formula>"Reducir"</formula>
    </cfRule>
  </conditionalFormatting>
  <conditionalFormatting sqref="BA164">
    <cfRule type="expression" dxfId="6901" priority="7914">
      <formula>$BD164=25</formula>
    </cfRule>
    <cfRule type="expression" dxfId="6900" priority="7915">
      <formula>$BD164=24</formula>
    </cfRule>
    <cfRule type="expression" dxfId="6899" priority="7916">
      <formula>$BD164=23</formula>
    </cfRule>
    <cfRule type="expression" dxfId="6898" priority="7917">
      <formula>$BD164=22</formula>
    </cfRule>
    <cfRule type="expression" dxfId="6897" priority="7918">
      <formula>$BD164=21</formula>
    </cfRule>
    <cfRule type="expression" dxfId="6896" priority="7919">
      <formula>$BD164=20</formula>
    </cfRule>
    <cfRule type="expression" dxfId="6895" priority="7920">
      <formula>$BD164=19</formula>
    </cfRule>
    <cfRule type="expression" dxfId="6894" priority="7921">
      <formula>$BD164=18</formula>
    </cfRule>
    <cfRule type="expression" dxfId="6893" priority="7922">
      <formula>$BD164=17</formula>
    </cfRule>
    <cfRule type="expression" dxfId="6892" priority="7923">
      <formula>$BD164=16</formula>
    </cfRule>
    <cfRule type="expression" dxfId="6891" priority="7924">
      <formula>$BD164=15</formula>
    </cfRule>
    <cfRule type="expression" dxfId="6890" priority="7925">
      <formula>$BD164=14</formula>
    </cfRule>
    <cfRule type="expression" dxfId="6889" priority="7926">
      <formula>$BD164=13</formula>
    </cfRule>
    <cfRule type="expression" dxfId="6888" priority="7927">
      <formula>$BD164=12</formula>
    </cfRule>
    <cfRule type="expression" dxfId="6887" priority="7928">
      <formula>$BD164=11</formula>
    </cfRule>
    <cfRule type="expression" dxfId="6886" priority="7929">
      <formula>$BD164=10</formula>
    </cfRule>
    <cfRule type="expression" dxfId="6885" priority="7930">
      <formula>$BD164=9</formula>
    </cfRule>
    <cfRule type="expression" dxfId="6884" priority="7931">
      <formula>$BD164=8</formula>
    </cfRule>
    <cfRule type="expression" dxfId="6883" priority="7932">
      <formula>$BD164=7</formula>
    </cfRule>
    <cfRule type="expression" dxfId="6882" priority="7933">
      <formula>$BD164=6</formula>
    </cfRule>
    <cfRule type="expression" dxfId="6881" priority="7934">
      <formula>$BD164=5</formula>
    </cfRule>
    <cfRule type="expression" dxfId="6880" priority="7935">
      <formula>$BD164=4</formula>
    </cfRule>
    <cfRule type="expression" dxfId="6879" priority="7936">
      <formula>$BD164=3</formula>
    </cfRule>
    <cfRule type="expression" dxfId="6878" priority="7937">
      <formula>$BD164=2</formula>
    </cfRule>
    <cfRule type="expression" dxfId="6877" priority="7938">
      <formula>$BD164=1</formula>
    </cfRule>
  </conditionalFormatting>
  <conditionalFormatting sqref="CA164:CP168">
    <cfRule type="cellIs" dxfId="6876" priority="7912" operator="equal">
      <formula>"NO"</formula>
    </cfRule>
    <cfRule type="cellIs" dxfId="6875" priority="7913" operator="equal">
      <formula>"SI"</formula>
    </cfRule>
  </conditionalFormatting>
  <conditionalFormatting sqref="Q170:Q174">
    <cfRule type="expression" dxfId="6870" priority="7863">
      <formula>"&lt;,2"</formula>
    </cfRule>
  </conditionalFormatting>
  <conditionalFormatting sqref="S170">
    <cfRule type="expression" dxfId="6869" priority="7864">
      <formula>$T170=25</formula>
    </cfRule>
  </conditionalFormatting>
  <conditionalFormatting sqref="S170">
    <cfRule type="expression" dxfId="6868" priority="7865">
      <formula>$T170=24</formula>
    </cfRule>
  </conditionalFormatting>
  <conditionalFormatting sqref="S170">
    <cfRule type="expression" dxfId="6867" priority="7866">
      <formula>$T170=23</formula>
    </cfRule>
  </conditionalFormatting>
  <conditionalFormatting sqref="S170">
    <cfRule type="expression" dxfId="6866" priority="7867">
      <formula>$T170=22</formula>
    </cfRule>
  </conditionalFormatting>
  <conditionalFormatting sqref="S170">
    <cfRule type="expression" dxfId="6865" priority="7868">
      <formula>$T170=21</formula>
    </cfRule>
  </conditionalFormatting>
  <conditionalFormatting sqref="S170">
    <cfRule type="expression" dxfId="6864" priority="7869">
      <formula>$T170=20</formula>
    </cfRule>
  </conditionalFormatting>
  <conditionalFormatting sqref="S170">
    <cfRule type="expression" dxfId="6863" priority="7870">
      <formula>$T170=19</formula>
    </cfRule>
  </conditionalFormatting>
  <conditionalFormatting sqref="S170">
    <cfRule type="expression" dxfId="6862" priority="7871">
      <formula>$T170=18</formula>
    </cfRule>
  </conditionalFormatting>
  <conditionalFormatting sqref="S170">
    <cfRule type="expression" dxfId="6861" priority="7872">
      <formula>$T170=17</formula>
    </cfRule>
  </conditionalFormatting>
  <conditionalFormatting sqref="S170">
    <cfRule type="expression" dxfId="6860" priority="7873">
      <formula>$T170=16</formula>
    </cfRule>
  </conditionalFormatting>
  <conditionalFormatting sqref="S170">
    <cfRule type="expression" dxfId="6859" priority="7874">
      <formula>$T170=15</formula>
    </cfRule>
  </conditionalFormatting>
  <conditionalFormatting sqref="S170">
    <cfRule type="expression" dxfId="6858" priority="7875">
      <formula>$T170=14</formula>
    </cfRule>
  </conditionalFormatting>
  <conditionalFormatting sqref="S170">
    <cfRule type="expression" dxfId="6857" priority="7876">
      <formula>$T170=13</formula>
    </cfRule>
  </conditionalFormatting>
  <conditionalFormatting sqref="S170">
    <cfRule type="expression" dxfId="6856" priority="7877">
      <formula>$T170=12</formula>
    </cfRule>
  </conditionalFormatting>
  <conditionalFormatting sqref="S170">
    <cfRule type="expression" dxfId="6855" priority="7878">
      <formula>$T170=11</formula>
    </cfRule>
  </conditionalFormatting>
  <conditionalFormatting sqref="S170">
    <cfRule type="expression" dxfId="6854" priority="7879">
      <formula>$T170=10</formula>
    </cfRule>
  </conditionalFormatting>
  <conditionalFormatting sqref="S170">
    <cfRule type="expression" dxfId="6853" priority="7880">
      <formula>$T170=9</formula>
    </cfRule>
  </conditionalFormatting>
  <conditionalFormatting sqref="S170">
    <cfRule type="expression" dxfId="6852" priority="7881">
      <formula>$T170=8</formula>
    </cfRule>
  </conditionalFormatting>
  <conditionalFormatting sqref="S170">
    <cfRule type="expression" dxfId="6851" priority="7882">
      <formula>$T170=7</formula>
    </cfRule>
  </conditionalFormatting>
  <conditionalFormatting sqref="S170">
    <cfRule type="expression" dxfId="6850" priority="7883">
      <formula>$T170=6</formula>
    </cfRule>
  </conditionalFormatting>
  <conditionalFormatting sqref="S170">
    <cfRule type="expression" dxfId="6849" priority="7884">
      <formula>$T170=5</formula>
    </cfRule>
  </conditionalFormatting>
  <conditionalFormatting sqref="S170">
    <cfRule type="expression" dxfId="6848" priority="7885">
      <formula>$T170=4</formula>
    </cfRule>
  </conditionalFormatting>
  <conditionalFormatting sqref="S170">
    <cfRule type="expression" dxfId="6847" priority="7886">
      <formula>$T170=3</formula>
    </cfRule>
  </conditionalFormatting>
  <conditionalFormatting sqref="S170">
    <cfRule type="expression" dxfId="6846" priority="7887">
      <formula>$T170=2</formula>
    </cfRule>
  </conditionalFormatting>
  <conditionalFormatting sqref="S170">
    <cfRule type="expression" dxfId="6845" priority="7888">
      <formula>$T170=1</formula>
    </cfRule>
  </conditionalFormatting>
  <conditionalFormatting sqref="R170:R174">
    <cfRule type="cellIs" dxfId="6844" priority="7889" operator="equal">
      <formula>20</formula>
    </cfRule>
  </conditionalFormatting>
  <conditionalFormatting sqref="R170:R174">
    <cfRule type="cellIs" dxfId="6843" priority="7890" operator="equal">
      <formula>10</formula>
    </cfRule>
  </conditionalFormatting>
  <conditionalFormatting sqref="R170:R174">
    <cfRule type="cellIs" dxfId="6842" priority="7891" operator="equal">
      <formula>5</formula>
    </cfRule>
  </conditionalFormatting>
  <conditionalFormatting sqref="R170:R174">
    <cfRule type="cellIs" dxfId="6841" priority="7892" operator="equal">
      <formula>1</formula>
    </cfRule>
  </conditionalFormatting>
  <conditionalFormatting sqref="R170:R174">
    <cfRule type="cellIs" dxfId="6840" priority="7893" operator="equal">
      <formula>0.8</formula>
    </cfRule>
  </conditionalFormatting>
  <conditionalFormatting sqref="R170:R174">
    <cfRule type="cellIs" dxfId="6839" priority="7894" operator="equal">
      <formula>0.6</formula>
    </cfRule>
  </conditionalFormatting>
  <conditionalFormatting sqref="R170:R174">
    <cfRule type="cellIs" dxfId="6838" priority="7895" operator="equal">
      <formula>0.4</formula>
    </cfRule>
  </conditionalFormatting>
  <conditionalFormatting sqref="R170:R174">
    <cfRule type="cellIs" dxfId="6837" priority="7896" operator="equal">
      <formula>20%</formula>
    </cfRule>
  </conditionalFormatting>
  <conditionalFormatting sqref="P170:P174">
    <cfRule type="cellIs" dxfId="6836" priority="7897" operator="equal">
      <formula>"MUY ALTA "</formula>
    </cfRule>
  </conditionalFormatting>
  <conditionalFormatting sqref="P170:P174">
    <cfRule type="cellIs" dxfId="6835" priority="7898" operator="equal">
      <formula>"MUY ALTA"</formula>
    </cfRule>
  </conditionalFormatting>
  <conditionalFormatting sqref="P170:P174">
    <cfRule type="cellIs" dxfId="6834" priority="7899" operator="equal">
      <formula>"ALTA"</formula>
    </cfRule>
  </conditionalFormatting>
  <conditionalFormatting sqref="P170:P174">
    <cfRule type="cellIs" dxfId="6833" priority="7900" operator="equal">
      <formula>"MEDIA"</formula>
    </cfRule>
  </conditionalFormatting>
  <conditionalFormatting sqref="P170:P174">
    <cfRule type="cellIs" dxfId="6832" priority="7901" operator="equal">
      <formula>"BAJA"</formula>
    </cfRule>
  </conditionalFormatting>
  <conditionalFormatting sqref="P170:P174">
    <cfRule type="cellIs" dxfId="6831" priority="7902" operator="equal">
      <formula>"MUY BAJA"</formula>
    </cfRule>
  </conditionalFormatting>
  <conditionalFormatting sqref="P170:P174">
    <cfRule type="cellIs" dxfId="6830" priority="7903" operator="equal">
      <formula>0.2</formula>
    </cfRule>
  </conditionalFormatting>
  <conditionalFormatting sqref="O170:O174">
    <cfRule type="beginsWith" dxfId="6829" priority="7904" operator="beginsWith" text="La actividad que conlleva el riesgo se ejecuta como máximos 2 veces por año">
      <formula>LEFT((O170),LEN("La actividad que conlleva el riesgo se ejecuta como máximos 2 veces por año"))=("La actividad que conlleva el riesgo se ejecuta como máximos 2 veces por año")</formula>
    </cfRule>
  </conditionalFormatting>
  <conditionalFormatting sqref="O170:O174">
    <cfRule type="cellIs" dxfId="6828" priority="7905" operator="equal">
      <formula>"La actividad que conlleva el riesgo se ejecuta como máximos 2 veces por año"</formula>
    </cfRule>
  </conditionalFormatting>
  <conditionalFormatting sqref="O170:O174">
    <cfRule type="cellIs" dxfId="6827" priority="7906" operator="equal">
      <formula>"La actividad que conlleva el riesgo se ejecuta como máximos 2 veces por año "</formula>
    </cfRule>
  </conditionalFormatting>
  <conditionalFormatting sqref="O170:O174">
    <cfRule type="containsText" dxfId="6826" priority="7907" operator="containsText" text="La actividad que conlleva el riesgo se ejecuta como máximos 2 veces por año">
      <formula>NOT(ISERROR(SEARCH(("La actividad que conlleva el riesgo se ejecuta como máximos 2 veces por año"),(O170))))</formula>
    </cfRule>
  </conditionalFormatting>
  <conditionalFormatting sqref="V170:W174">
    <cfRule type="cellIs" dxfId="6825" priority="7838" operator="equal">
      <formula>"X"</formula>
    </cfRule>
  </conditionalFormatting>
  <conditionalFormatting sqref="AD170:AE174 AB171:AC174">
    <cfRule type="cellIs" dxfId="6824" priority="7839" operator="equal">
      <formula>25</formula>
    </cfRule>
  </conditionalFormatting>
  <conditionalFormatting sqref="AF170:AG174">
    <cfRule type="cellIs" dxfId="6823" priority="7840" operator="equal">
      <formula>15</formula>
    </cfRule>
  </conditionalFormatting>
  <conditionalFormatting sqref="V170:V174">
    <cfRule type="cellIs" dxfId="6822" priority="7841" operator="equal">
      <formula>"Y"</formula>
    </cfRule>
  </conditionalFormatting>
  <conditionalFormatting sqref="W170:W174">
    <cfRule type="cellIs" dxfId="6821" priority="7842" operator="equal">
      <formula>"X"</formula>
    </cfRule>
  </conditionalFormatting>
  <conditionalFormatting sqref="AD170:AE174 AB171:AC174 X171:Y174">
    <cfRule type="expression" dxfId="6820" priority="7843">
      <formula>Z170=15</formula>
    </cfRule>
  </conditionalFormatting>
  <conditionalFormatting sqref="AF170:AG174 Z171:AA174">
    <cfRule type="expression" dxfId="6819" priority="7844">
      <formula>X170=25</formula>
    </cfRule>
  </conditionalFormatting>
  <conditionalFormatting sqref="W170:W174">
    <cfRule type="expression" dxfId="6818" priority="7845">
      <formula>V170=Y</formula>
    </cfRule>
  </conditionalFormatting>
  <conditionalFormatting sqref="W170:W174">
    <cfRule type="expression" dxfId="6817" priority="7846">
      <formula>V170="y"</formula>
    </cfRule>
  </conditionalFormatting>
  <conditionalFormatting sqref="W171">
    <cfRule type="expression" dxfId="6816" priority="7847">
      <formula>$V$21=Y</formula>
    </cfRule>
  </conditionalFormatting>
  <conditionalFormatting sqref="W171">
    <cfRule type="expression" dxfId="6815" priority="7848">
      <formula>$V$21=x</formula>
    </cfRule>
  </conditionalFormatting>
  <conditionalFormatting sqref="AB170:AC174">
    <cfRule type="expression" dxfId="6814" priority="7849">
      <formula>AB170=10</formula>
    </cfRule>
  </conditionalFormatting>
  <conditionalFormatting sqref="AB170:AC174">
    <cfRule type="expression" dxfId="6813" priority="7850">
      <formula>Z170=15</formula>
    </cfRule>
  </conditionalFormatting>
  <conditionalFormatting sqref="AB170:AC174">
    <cfRule type="expression" dxfId="6812" priority="7851">
      <formula>X170=25</formula>
    </cfRule>
  </conditionalFormatting>
  <conditionalFormatting sqref="AB170:AC170">
    <cfRule type="cellIs" dxfId="6811" priority="7852" operator="equal">
      <formula>25</formula>
    </cfRule>
  </conditionalFormatting>
  <conditionalFormatting sqref="AB170:AC170">
    <cfRule type="expression" dxfId="6810" priority="7853">
      <formula>AD170=15</formula>
    </cfRule>
  </conditionalFormatting>
  <conditionalFormatting sqref="AB170:AC174 X171:Y174">
    <cfRule type="expression" dxfId="6809" priority="7854">
      <formula>AB170=10</formula>
    </cfRule>
  </conditionalFormatting>
  <conditionalFormatting sqref="AB170:AC170">
    <cfRule type="expression" dxfId="6808" priority="7855">
      <formula>AD170=15</formula>
    </cfRule>
  </conditionalFormatting>
  <conditionalFormatting sqref="X170:Y170">
    <cfRule type="expression" dxfId="6807" priority="7856">
      <formula>AB170=10</formula>
    </cfRule>
  </conditionalFormatting>
  <conditionalFormatting sqref="X170:Y174">
    <cfRule type="expression" dxfId="6806" priority="7857">
      <formula>X170=25</formula>
    </cfRule>
  </conditionalFormatting>
  <conditionalFormatting sqref="X170:Y170">
    <cfRule type="expression" dxfId="6805" priority="7858">
      <formula>Z170=15</formula>
    </cfRule>
  </conditionalFormatting>
  <conditionalFormatting sqref="Z170:AA174">
    <cfRule type="expression" dxfId="6804" priority="7859">
      <formula>Z170=15</formula>
    </cfRule>
  </conditionalFormatting>
  <conditionalFormatting sqref="Z170:AA174">
    <cfRule type="expression" dxfId="6803" priority="7860">
      <formula>AB170=10</formula>
    </cfRule>
  </conditionalFormatting>
  <conditionalFormatting sqref="Z170:AA170">
    <cfRule type="expression" dxfId="6802" priority="7861">
      <formula>X170=25</formula>
    </cfRule>
  </conditionalFormatting>
  <conditionalFormatting sqref="V170:V174">
    <cfRule type="expression" dxfId="6801" priority="7862">
      <formula>W170="X"</formula>
    </cfRule>
  </conditionalFormatting>
  <conditionalFormatting sqref="AI170:AJ174">
    <cfRule type="cellIs" dxfId="6800" priority="7834" operator="equal">
      <formula>0</formula>
    </cfRule>
    <cfRule type="cellIs" dxfId="6799" priority="7835" operator="between">
      <formula>"0.1"</formula>
      <formula>100</formula>
    </cfRule>
    <cfRule type="cellIs" dxfId="6798" priority="7836" operator="between">
      <formula>0</formula>
      <formula>100</formula>
    </cfRule>
    <cfRule type="cellIs" dxfId="6797" priority="7837" operator="between">
      <formula>0</formula>
      <formula>100</formula>
    </cfRule>
  </conditionalFormatting>
  <conditionalFormatting sqref="AJ170:AJ174">
    <cfRule type="cellIs" dxfId="6796" priority="7831" operator="equal">
      <formula>0</formula>
    </cfRule>
    <cfRule type="cellIs" dxfId="6795" priority="7832" operator="between">
      <formula>0</formula>
      <formula>100</formula>
    </cfRule>
    <cfRule type="cellIs" dxfId="6794" priority="7833" operator="between">
      <formula>"0.1"</formula>
      <formula>100</formula>
    </cfRule>
  </conditionalFormatting>
  <conditionalFormatting sqref="AI170:AI174">
    <cfRule type="cellIs" dxfId="6793" priority="7830" operator="equal">
      <formula>0.58</formula>
    </cfRule>
  </conditionalFormatting>
  <conditionalFormatting sqref="AJ170:AJ174">
    <cfRule type="cellIs" dxfId="6792" priority="7829" operator="equal">
      <formula>0.56</formula>
    </cfRule>
  </conditionalFormatting>
  <conditionalFormatting sqref="AK173:AL174 AO173:AP174">
    <cfRule type="cellIs" dxfId="6791" priority="7825" operator="equal">
      <formula>"NO"</formula>
    </cfRule>
  </conditionalFormatting>
  <conditionalFormatting sqref="AK173:AL174">
    <cfRule type="cellIs" dxfId="6790" priority="7826" operator="equal">
      <formula>"SI"</formula>
    </cfRule>
  </conditionalFormatting>
  <conditionalFormatting sqref="AM173:AN174">
    <cfRule type="cellIs" dxfId="6789" priority="7827" operator="equal">
      <formula>"ALE"</formula>
    </cfRule>
  </conditionalFormatting>
  <conditionalFormatting sqref="AM173:AN174">
    <cfRule type="cellIs" dxfId="6788" priority="7828" operator="equal">
      <formula>"CON"</formula>
    </cfRule>
  </conditionalFormatting>
  <conditionalFormatting sqref="AO173:AP173">
    <cfRule type="cellIs" dxfId="6787" priority="7824" operator="equal">
      <formula>"SI"</formula>
    </cfRule>
  </conditionalFormatting>
  <conditionalFormatting sqref="BB170">
    <cfRule type="cellIs" dxfId="6786" priority="7822" operator="equal">
      <formula>"NO"</formula>
    </cfRule>
    <cfRule type="cellIs" dxfId="6785" priority="7823" operator="equal">
      <formula>"SI"</formula>
    </cfRule>
  </conditionalFormatting>
  <conditionalFormatting sqref="AY170:AY174">
    <cfRule type="expression" dxfId="6784" priority="7821">
      <formula>"&lt;,2"</formula>
    </cfRule>
  </conditionalFormatting>
  <conditionalFormatting sqref="AW170:AW174">
    <cfRule type="expression" dxfId="6783" priority="7820">
      <formula>"&lt;,2"</formula>
    </cfRule>
  </conditionalFormatting>
  <conditionalFormatting sqref="AX170:AX174">
    <cfRule type="beginsWith" dxfId="6782" priority="7815" operator="beginsWith" text="MUY ALTA">
      <formula>LEFT(AX170,LEN("MUY ALTA"))="MUY ALTA"</formula>
    </cfRule>
    <cfRule type="beginsWith" dxfId="6781" priority="7816" operator="beginsWith" text="ALTA">
      <formula>LEFT(AX170,LEN("ALTA"))="ALTA"</formula>
    </cfRule>
    <cfRule type="beginsWith" dxfId="6780" priority="7817" operator="beginsWith" text="MEDIA">
      <formula>LEFT(AX170,LEN("MEDIA"))="MEDIA"</formula>
    </cfRule>
    <cfRule type="beginsWith" dxfId="6779" priority="7818" operator="beginsWith" text="BAJA">
      <formula>LEFT(AX170,LEN("BAJA"))="BAJA"</formula>
    </cfRule>
    <cfRule type="beginsWith" dxfId="6778" priority="7819" operator="beginsWith" text="MUY BAJA">
      <formula>LEFT(AX170,LEN("MUY BAJA"))="MUY BAJA"</formula>
    </cfRule>
  </conditionalFormatting>
  <conditionalFormatting sqref="AZ170:AZ174">
    <cfRule type="beginsWith" dxfId="6777" priority="7810" operator="beginsWith" text="MUY ALTA">
      <formula>LEFT(AZ170,LEN("MUY ALTA"))="MUY ALTA"</formula>
    </cfRule>
    <cfRule type="beginsWith" dxfId="6776" priority="7811" operator="beginsWith" text="ALTA">
      <formula>LEFT(AZ170,LEN("ALTA"))="ALTA"</formula>
    </cfRule>
    <cfRule type="beginsWith" dxfId="6775" priority="7812" operator="beginsWith" text="MEDIA">
      <formula>LEFT(AZ170,LEN("MEDIA"))="MEDIA"</formula>
    </cfRule>
    <cfRule type="beginsWith" dxfId="6774" priority="7813" operator="beginsWith" text="BAJA">
      <formula>LEFT(AZ170,LEN("BAJA"))="BAJA"</formula>
    </cfRule>
    <cfRule type="beginsWith" dxfId="6773" priority="7814" operator="beginsWith" text="MUY BAJA">
      <formula>LEFT(AZ170,LEN("MUY BAJA"))="MUY BAJA"</formula>
    </cfRule>
  </conditionalFormatting>
  <conditionalFormatting sqref="BB170:BB174">
    <cfRule type="cellIs" dxfId="6772" priority="7807" operator="equal">
      <formula>"Evitar"</formula>
    </cfRule>
    <cfRule type="cellIs" dxfId="6771" priority="7808" operator="equal">
      <formula>"Aceptar"</formula>
    </cfRule>
    <cfRule type="cellIs" dxfId="6770" priority="7809" operator="equal">
      <formula>"Reducir"</formula>
    </cfRule>
  </conditionalFormatting>
  <conditionalFormatting sqref="BA170">
    <cfRule type="expression" dxfId="6769" priority="7782">
      <formula>$BD170=25</formula>
    </cfRule>
    <cfRule type="expression" dxfId="6768" priority="7783">
      <formula>$BD170=24</formula>
    </cfRule>
    <cfRule type="expression" dxfId="6767" priority="7784">
      <formula>$BD170=23</formula>
    </cfRule>
    <cfRule type="expression" dxfId="6766" priority="7785">
      <formula>$BD170=22</formula>
    </cfRule>
    <cfRule type="expression" dxfId="6765" priority="7786">
      <formula>$BD170=21</formula>
    </cfRule>
    <cfRule type="expression" dxfId="6764" priority="7787">
      <formula>$BD170=20</formula>
    </cfRule>
    <cfRule type="expression" dxfId="6763" priority="7788">
      <formula>$BD170=19</formula>
    </cfRule>
    <cfRule type="expression" dxfId="6762" priority="7789">
      <formula>$BD170=18</formula>
    </cfRule>
    <cfRule type="expression" dxfId="6761" priority="7790">
      <formula>$BD170=17</formula>
    </cfRule>
    <cfRule type="expression" dxfId="6760" priority="7791">
      <formula>$BD170=16</formula>
    </cfRule>
    <cfRule type="expression" dxfId="6759" priority="7792">
      <formula>$BD170=15</formula>
    </cfRule>
    <cfRule type="expression" dxfId="6758" priority="7793">
      <formula>$BD170=14</formula>
    </cfRule>
    <cfRule type="expression" dxfId="6757" priority="7794">
      <formula>$BD170=13</formula>
    </cfRule>
    <cfRule type="expression" dxfId="6756" priority="7795">
      <formula>$BD170=12</formula>
    </cfRule>
    <cfRule type="expression" dxfId="6755" priority="7796">
      <formula>$BD170=11</formula>
    </cfRule>
    <cfRule type="expression" dxfId="6754" priority="7797">
      <formula>$BD170=10</formula>
    </cfRule>
    <cfRule type="expression" dxfId="6753" priority="7798">
      <formula>$BD170=9</formula>
    </cfRule>
    <cfRule type="expression" dxfId="6752" priority="7799">
      <formula>$BD170=8</formula>
    </cfRule>
    <cfRule type="expression" dxfId="6751" priority="7800">
      <formula>$BD170=7</formula>
    </cfRule>
    <cfRule type="expression" dxfId="6750" priority="7801">
      <formula>$BD170=6</formula>
    </cfRule>
    <cfRule type="expression" dxfId="6749" priority="7802">
      <formula>$BD170=5</formula>
    </cfRule>
    <cfRule type="expression" dxfId="6748" priority="7803">
      <formula>$BD170=4</formula>
    </cfRule>
    <cfRule type="expression" dxfId="6747" priority="7804">
      <formula>$BD170=3</formula>
    </cfRule>
    <cfRule type="expression" dxfId="6746" priority="7805">
      <formula>$BD170=2</formula>
    </cfRule>
    <cfRule type="expression" dxfId="6745" priority="7806">
      <formula>$BD170=1</formula>
    </cfRule>
  </conditionalFormatting>
  <conditionalFormatting sqref="DA187:DP187">
    <cfRule type="cellIs" dxfId="6742" priority="7778" operator="equal">
      <formula>"NO"</formula>
    </cfRule>
    <cfRule type="cellIs" dxfId="6741" priority="7779" operator="equal">
      <formula>"SI"</formula>
    </cfRule>
  </conditionalFormatting>
  <conditionalFormatting sqref="CW187:CZ187">
    <cfRule type="cellIs" dxfId="6740" priority="7776" operator="equal">
      <formula>"NO"</formula>
    </cfRule>
    <cfRule type="cellIs" dxfId="6739" priority="7777" operator="equal">
      <formula>"SI"</formula>
    </cfRule>
  </conditionalFormatting>
  <conditionalFormatting sqref="Q176:Q180 Q187:Q191">
    <cfRule type="expression" dxfId="6738" priority="7731">
      <formula>"&lt;,2"</formula>
    </cfRule>
  </conditionalFormatting>
  <conditionalFormatting sqref="S176">
    <cfRule type="expression" dxfId="6737" priority="7732">
      <formula>$T176=25</formula>
    </cfRule>
  </conditionalFormatting>
  <conditionalFormatting sqref="S176">
    <cfRule type="expression" dxfId="6736" priority="7733">
      <formula>$T176=24</formula>
    </cfRule>
  </conditionalFormatting>
  <conditionalFormatting sqref="S176">
    <cfRule type="expression" dxfId="6735" priority="7734">
      <formula>$T176=23</formula>
    </cfRule>
  </conditionalFormatting>
  <conditionalFormatting sqref="S176">
    <cfRule type="expression" dxfId="6734" priority="7735">
      <formula>$T176=22</formula>
    </cfRule>
  </conditionalFormatting>
  <conditionalFormatting sqref="S176">
    <cfRule type="expression" dxfId="6733" priority="7736">
      <formula>$T176=21</formula>
    </cfRule>
  </conditionalFormatting>
  <conditionalFormatting sqref="S176">
    <cfRule type="expression" dxfId="6732" priority="7737">
      <formula>$T176=20</formula>
    </cfRule>
  </conditionalFormatting>
  <conditionalFormatting sqref="S176">
    <cfRule type="expression" dxfId="6731" priority="7738">
      <formula>$T176=19</formula>
    </cfRule>
  </conditionalFormatting>
  <conditionalFormatting sqref="S176">
    <cfRule type="expression" dxfId="6730" priority="7739">
      <formula>$T176=18</formula>
    </cfRule>
  </conditionalFormatting>
  <conditionalFormatting sqref="S176">
    <cfRule type="expression" dxfId="6729" priority="7740">
      <formula>$T176=17</formula>
    </cfRule>
  </conditionalFormatting>
  <conditionalFormatting sqref="S176">
    <cfRule type="expression" dxfId="6728" priority="7741">
      <formula>$T176=16</formula>
    </cfRule>
  </conditionalFormatting>
  <conditionalFormatting sqref="S176">
    <cfRule type="expression" dxfId="6727" priority="7742">
      <formula>$T176=15</formula>
    </cfRule>
  </conditionalFormatting>
  <conditionalFormatting sqref="S176">
    <cfRule type="expression" dxfId="6726" priority="7743">
      <formula>$T176=14</formula>
    </cfRule>
  </conditionalFormatting>
  <conditionalFormatting sqref="S176">
    <cfRule type="expression" dxfId="6725" priority="7744">
      <formula>$T176=13</formula>
    </cfRule>
  </conditionalFormatting>
  <conditionalFormatting sqref="S176">
    <cfRule type="expression" dxfId="6724" priority="7745">
      <formula>$T176=12</formula>
    </cfRule>
  </conditionalFormatting>
  <conditionalFormatting sqref="S176">
    <cfRule type="expression" dxfId="6723" priority="7746">
      <formula>$T176=11</formula>
    </cfRule>
  </conditionalFormatting>
  <conditionalFormatting sqref="S176">
    <cfRule type="expression" dxfId="6722" priority="7747">
      <formula>$T176=10</formula>
    </cfRule>
  </conditionalFormatting>
  <conditionalFormatting sqref="S176">
    <cfRule type="expression" dxfId="6721" priority="7748">
      <formula>$T176=9</formula>
    </cfRule>
  </conditionalFormatting>
  <conditionalFormatting sqref="S176">
    <cfRule type="expression" dxfId="6720" priority="7749">
      <formula>$T176=8</formula>
    </cfRule>
  </conditionalFormatting>
  <conditionalFormatting sqref="S176">
    <cfRule type="expression" dxfId="6719" priority="7750">
      <formula>$T176=7</formula>
    </cfRule>
  </conditionalFormatting>
  <conditionalFormatting sqref="S176">
    <cfRule type="expression" dxfId="6718" priority="7751">
      <formula>$T176=6</formula>
    </cfRule>
  </conditionalFormatting>
  <conditionalFormatting sqref="S176">
    <cfRule type="expression" dxfId="6717" priority="7752">
      <formula>$T176=5</formula>
    </cfRule>
  </conditionalFormatting>
  <conditionalFormatting sqref="S176">
    <cfRule type="expression" dxfId="6716" priority="7753">
      <formula>$T176=4</formula>
    </cfRule>
  </conditionalFormatting>
  <conditionalFormatting sqref="S176">
    <cfRule type="expression" dxfId="6715" priority="7754">
      <formula>$T176=3</formula>
    </cfRule>
  </conditionalFormatting>
  <conditionalFormatting sqref="S176">
    <cfRule type="expression" dxfId="6714" priority="7755">
      <formula>$T176=2</formula>
    </cfRule>
  </conditionalFormatting>
  <conditionalFormatting sqref="S176">
    <cfRule type="expression" dxfId="6713" priority="7756">
      <formula>$T176=1</formula>
    </cfRule>
  </conditionalFormatting>
  <conditionalFormatting sqref="R176:R180 R187:R191">
    <cfRule type="cellIs" dxfId="6712" priority="7757" operator="equal">
      <formula>20</formula>
    </cfRule>
  </conditionalFormatting>
  <conditionalFormatting sqref="R176:R180 R187:R191">
    <cfRule type="cellIs" dxfId="6711" priority="7758" operator="equal">
      <formula>10</formula>
    </cfRule>
  </conditionalFormatting>
  <conditionalFormatting sqref="R176:R180 R187:R191">
    <cfRule type="cellIs" dxfId="6710" priority="7759" operator="equal">
      <formula>5</formula>
    </cfRule>
  </conditionalFormatting>
  <conditionalFormatting sqref="R176:R180 R187:R191">
    <cfRule type="cellIs" dxfId="6709" priority="7760" operator="equal">
      <formula>1</formula>
    </cfRule>
  </conditionalFormatting>
  <conditionalFormatting sqref="R176:R180 R187:R191">
    <cfRule type="cellIs" dxfId="6708" priority="7761" operator="equal">
      <formula>0.8</formula>
    </cfRule>
  </conditionalFormatting>
  <conditionalFormatting sqref="R176:R180 R187:R191">
    <cfRule type="cellIs" dxfId="6707" priority="7762" operator="equal">
      <formula>0.6</formula>
    </cfRule>
  </conditionalFormatting>
  <conditionalFormatting sqref="R176:R180 R187:R191">
    <cfRule type="cellIs" dxfId="6706" priority="7763" operator="equal">
      <formula>0.4</formula>
    </cfRule>
  </conditionalFormatting>
  <conditionalFormatting sqref="R176:R180 R187:R191">
    <cfRule type="cellIs" dxfId="6705" priority="7764" operator="equal">
      <formula>20%</formula>
    </cfRule>
  </conditionalFormatting>
  <conditionalFormatting sqref="P176:P180 P187:P191">
    <cfRule type="cellIs" dxfId="6704" priority="7765" operator="equal">
      <formula>"MUY ALTA "</formula>
    </cfRule>
  </conditionalFormatting>
  <conditionalFormatting sqref="P176:P180 P187:P191">
    <cfRule type="cellIs" dxfId="6703" priority="7766" operator="equal">
      <formula>"MUY ALTA"</formula>
    </cfRule>
  </conditionalFormatting>
  <conditionalFormatting sqref="P176:P180 P187:P191">
    <cfRule type="cellIs" dxfId="6702" priority="7767" operator="equal">
      <formula>"ALTA"</formula>
    </cfRule>
  </conditionalFormatting>
  <conditionalFormatting sqref="P176:P180 P187:P191">
    <cfRule type="cellIs" dxfId="6701" priority="7768" operator="equal">
      <formula>"MEDIA"</formula>
    </cfRule>
  </conditionalFormatting>
  <conditionalFormatting sqref="P176:P180 P187:P191">
    <cfRule type="cellIs" dxfId="6700" priority="7769" operator="equal">
      <formula>"BAJA"</formula>
    </cfRule>
  </conditionalFormatting>
  <conditionalFormatting sqref="P176:P180 P187:P191">
    <cfRule type="cellIs" dxfId="6699" priority="7770" operator="equal">
      <formula>"MUY BAJA"</formula>
    </cfRule>
  </conditionalFormatting>
  <conditionalFormatting sqref="P176:P180 P187:P191">
    <cfRule type="cellIs" dxfId="6698" priority="7771" operator="equal">
      <formula>0.2</formula>
    </cfRule>
  </conditionalFormatting>
  <conditionalFormatting sqref="O176:O180 O187:O191">
    <cfRule type="beginsWith" dxfId="6697" priority="7772" operator="beginsWith" text="La actividad que conlleva el riesgo se ejecuta como máximos 2 veces por año">
      <formula>LEFT((O176),LEN("La actividad que conlleva el riesgo se ejecuta como máximos 2 veces por año"))=("La actividad que conlleva el riesgo se ejecuta como máximos 2 veces por año")</formula>
    </cfRule>
  </conditionalFormatting>
  <conditionalFormatting sqref="O176:O180 O187:O191">
    <cfRule type="cellIs" dxfId="6696" priority="7773" operator="equal">
      <formula>"La actividad que conlleva el riesgo se ejecuta como máximos 2 veces por año"</formula>
    </cfRule>
  </conditionalFormatting>
  <conditionalFormatting sqref="O176:O180 O187:O191">
    <cfRule type="cellIs" dxfId="6695" priority="7774" operator="equal">
      <formula>"La actividad que conlleva el riesgo se ejecuta como máximos 2 veces por año "</formula>
    </cfRule>
  </conditionalFormatting>
  <conditionalFormatting sqref="O176:O180 O187:O191">
    <cfRule type="containsText" dxfId="6694" priority="7775" operator="containsText" text="La actividad que conlleva el riesgo se ejecuta como máximos 2 veces por año">
      <formula>NOT(ISERROR(SEARCH(("La actividad que conlleva el riesgo se ejecuta como máximos 2 veces por año"),(O176))))</formula>
    </cfRule>
  </conditionalFormatting>
  <conditionalFormatting sqref="V176:W180 V187:W191">
    <cfRule type="cellIs" dxfId="6693" priority="7706" operator="equal">
      <formula>"X"</formula>
    </cfRule>
  </conditionalFormatting>
  <conditionalFormatting sqref="AD176:AE180 AB177:AC180 AB187:AE191">
    <cfRule type="cellIs" dxfId="6692" priority="7707" operator="equal">
      <formula>25</formula>
    </cfRule>
  </conditionalFormatting>
  <conditionalFormatting sqref="AF176:AG180 AF187:AG191">
    <cfRule type="cellIs" dxfId="6691" priority="7708" operator="equal">
      <formula>15</formula>
    </cfRule>
  </conditionalFormatting>
  <conditionalFormatting sqref="V176:V180 V187:V191">
    <cfRule type="cellIs" dxfId="6690" priority="7709" operator="equal">
      <formula>"Y"</formula>
    </cfRule>
  </conditionalFormatting>
  <conditionalFormatting sqref="W176:W180 W187:W191">
    <cfRule type="cellIs" dxfId="6689" priority="7710" operator="equal">
      <formula>"X"</formula>
    </cfRule>
  </conditionalFormatting>
  <conditionalFormatting sqref="AD176:AE180 AB177:AC180 X177:Y180 X187:Y191 AB187:AE191">
    <cfRule type="expression" dxfId="6688" priority="7711">
      <formula>Z176=15</formula>
    </cfRule>
  </conditionalFormatting>
  <conditionalFormatting sqref="AF176:AG180 Z177:AA180 Z187:AA191 AF187:AG191">
    <cfRule type="expression" dxfId="6687" priority="7712">
      <formula>X176=25</formula>
    </cfRule>
  </conditionalFormatting>
  <conditionalFormatting sqref="W176:W180 W187:W191">
    <cfRule type="expression" dxfId="6686" priority="7713">
      <formula>V176=Y</formula>
    </cfRule>
  </conditionalFormatting>
  <conditionalFormatting sqref="W176:W180 W187:W191">
    <cfRule type="expression" dxfId="6685" priority="7714">
      <formula>V176="y"</formula>
    </cfRule>
  </conditionalFormatting>
  <conditionalFormatting sqref="W177">
    <cfRule type="expression" dxfId="6684" priority="7715">
      <formula>$V$21=Y</formula>
    </cfRule>
  </conditionalFormatting>
  <conditionalFormatting sqref="W177">
    <cfRule type="expression" dxfId="6683" priority="7716">
      <formula>$V$21=x</formula>
    </cfRule>
  </conditionalFormatting>
  <conditionalFormatting sqref="AB176:AC180 AB187:AC191">
    <cfRule type="expression" dxfId="6682" priority="7717">
      <formula>AB176=10</formula>
    </cfRule>
  </conditionalFormatting>
  <conditionalFormatting sqref="AB176:AC180 AB187:AC191">
    <cfRule type="expression" dxfId="6681" priority="7718">
      <formula>Z176=15</formula>
    </cfRule>
  </conditionalFormatting>
  <conditionalFormatting sqref="AB176:AC180 AB187:AC191">
    <cfRule type="expression" dxfId="6680" priority="7719">
      <formula>X176=25</formula>
    </cfRule>
  </conditionalFormatting>
  <conditionalFormatting sqref="AB176:AC176">
    <cfRule type="cellIs" dxfId="6679" priority="7720" operator="equal">
      <formula>25</formula>
    </cfRule>
  </conditionalFormatting>
  <conditionalFormatting sqref="AB176:AC176">
    <cfRule type="expression" dxfId="6678" priority="7721">
      <formula>AD176=15</formula>
    </cfRule>
  </conditionalFormatting>
  <conditionalFormatting sqref="AB176:AC180 X177:Y180 X187:Y191 AB187:AC191">
    <cfRule type="expression" dxfId="6677" priority="7722">
      <formula>AB176=10</formula>
    </cfRule>
  </conditionalFormatting>
  <conditionalFormatting sqref="AB176:AC176">
    <cfRule type="expression" dxfId="6676" priority="7723">
      <formula>AD176=15</formula>
    </cfRule>
  </conditionalFormatting>
  <conditionalFormatting sqref="X176:Y176">
    <cfRule type="expression" dxfId="6675" priority="7724">
      <formula>AB176=10</formula>
    </cfRule>
  </conditionalFormatting>
  <conditionalFormatting sqref="X176:Y180 X187:Y191">
    <cfRule type="expression" dxfId="6674" priority="7725">
      <formula>X176=25</formula>
    </cfRule>
  </conditionalFormatting>
  <conditionalFormatting sqref="X176:Y176">
    <cfRule type="expression" dxfId="6673" priority="7726">
      <formula>Z176=15</formula>
    </cfRule>
  </conditionalFormatting>
  <conditionalFormatting sqref="Z176:AA180 Z187:AA191">
    <cfRule type="expression" dxfId="6672" priority="7727">
      <formula>Z176=15</formula>
    </cfRule>
  </conditionalFormatting>
  <conditionalFormatting sqref="Z176:AA180 Z187:AA191">
    <cfRule type="expression" dxfId="6671" priority="7728">
      <formula>AB176=10</formula>
    </cfRule>
  </conditionalFormatting>
  <conditionalFormatting sqref="Z176:AA176">
    <cfRule type="expression" dxfId="6670" priority="7729">
      <formula>X176=25</formula>
    </cfRule>
  </conditionalFormatting>
  <conditionalFormatting sqref="V176:V180 V187:V191">
    <cfRule type="expression" dxfId="6669" priority="7730">
      <formula>W176="X"</formula>
    </cfRule>
  </conditionalFormatting>
  <conditionalFormatting sqref="AI176:AJ180 AI187:AJ191">
    <cfRule type="cellIs" dxfId="6668" priority="7702" operator="equal">
      <formula>0</formula>
    </cfRule>
    <cfRule type="cellIs" dxfId="6667" priority="7703" operator="between">
      <formula>"0.1"</formula>
      <formula>100</formula>
    </cfRule>
    <cfRule type="cellIs" dxfId="6666" priority="7704" operator="between">
      <formula>0</formula>
      <formula>100</formula>
    </cfRule>
    <cfRule type="cellIs" dxfId="6665" priority="7705" operator="between">
      <formula>0</formula>
      <formula>100</formula>
    </cfRule>
  </conditionalFormatting>
  <conditionalFormatting sqref="AJ176:AJ180 AJ187:AJ191">
    <cfRule type="cellIs" dxfId="6664" priority="7699" operator="equal">
      <formula>0</formula>
    </cfRule>
    <cfRule type="cellIs" dxfId="6663" priority="7700" operator="between">
      <formula>0</formula>
      <formula>100</formula>
    </cfRule>
    <cfRule type="cellIs" dxfId="6662" priority="7701" operator="between">
      <formula>"0.1"</formula>
      <formula>100</formula>
    </cfRule>
  </conditionalFormatting>
  <conditionalFormatting sqref="AI176:AI180 AI187:AI191">
    <cfRule type="cellIs" dxfId="6661" priority="7698" operator="equal">
      <formula>0.58</formula>
    </cfRule>
  </conditionalFormatting>
  <conditionalFormatting sqref="AJ176:AJ180 AJ187:AJ191">
    <cfRule type="cellIs" dxfId="6660" priority="7697" operator="equal">
      <formula>0.56</formula>
    </cfRule>
  </conditionalFormatting>
  <conditionalFormatting sqref="AK178:AL180 AO178:AP180 AO187:AP187 AK187:AL187 AK190:AL191 AO190:AP191">
    <cfRule type="cellIs" dxfId="6659" priority="7693" operator="equal">
      <formula>"NO"</formula>
    </cfRule>
  </conditionalFormatting>
  <conditionalFormatting sqref="AK178:AL180 AK187:AL187 AK190:AL191">
    <cfRule type="cellIs" dxfId="6658" priority="7694" operator="equal">
      <formula>"SI"</formula>
    </cfRule>
  </conditionalFormatting>
  <conditionalFormatting sqref="AM178:AN180 AM187:AN187 AM190:AN191">
    <cfRule type="cellIs" dxfId="6657" priority="7695" operator="equal">
      <formula>"ALE"</formula>
    </cfRule>
  </conditionalFormatting>
  <conditionalFormatting sqref="AM178:AN180 AM187:AN187 AM190:AN191">
    <cfRule type="cellIs" dxfId="6656" priority="7696" operator="equal">
      <formula>"CON"</formula>
    </cfRule>
  </conditionalFormatting>
  <conditionalFormatting sqref="AO178:AP179">
    <cfRule type="cellIs" dxfId="6655" priority="7692" operator="equal">
      <formula>"SI"</formula>
    </cfRule>
  </conditionalFormatting>
  <conditionalFormatting sqref="BB176">
    <cfRule type="cellIs" dxfId="6654" priority="7690" operator="equal">
      <formula>"NO"</formula>
    </cfRule>
    <cfRule type="cellIs" dxfId="6653" priority="7691" operator="equal">
      <formula>"SI"</formula>
    </cfRule>
  </conditionalFormatting>
  <conditionalFormatting sqref="AY176:AY180 AY187:AY191">
    <cfRule type="expression" dxfId="6652" priority="7689">
      <formula>"&lt;,2"</formula>
    </cfRule>
  </conditionalFormatting>
  <conditionalFormatting sqref="AW176:AW180 AW187:AW191">
    <cfRule type="expression" dxfId="6651" priority="7688">
      <formula>"&lt;,2"</formula>
    </cfRule>
  </conditionalFormatting>
  <conditionalFormatting sqref="AX176:AX180 AX187:AX191">
    <cfRule type="beginsWith" dxfId="6650" priority="7683" operator="beginsWith" text="MUY ALTA">
      <formula>LEFT(AX176,LEN("MUY ALTA"))="MUY ALTA"</formula>
    </cfRule>
    <cfRule type="beginsWith" dxfId="6649" priority="7684" operator="beginsWith" text="ALTA">
      <formula>LEFT(AX176,LEN("ALTA"))="ALTA"</formula>
    </cfRule>
    <cfRule type="beginsWith" dxfId="6648" priority="7685" operator="beginsWith" text="MEDIA">
      <formula>LEFT(AX176,LEN("MEDIA"))="MEDIA"</formula>
    </cfRule>
    <cfRule type="beginsWith" dxfId="6647" priority="7686" operator="beginsWith" text="BAJA">
      <formula>LEFT(AX176,LEN("BAJA"))="BAJA"</formula>
    </cfRule>
    <cfRule type="beginsWith" dxfId="6646" priority="7687" operator="beginsWith" text="MUY BAJA">
      <formula>LEFT(AX176,LEN("MUY BAJA"))="MUY BAJA"</formula>
    </cfRule>
  </conditionalFormatting>
  <conditionalFormatting sqref="AZ176:AZ180 AZ187:AZ191">
    <cfRule type="beginsWith" dxfId="6645" priority="7678" operator="beginsWith" text="MUY ALTA">
      <formula>LEFT(AZ176,LEN("MUY ALTA"))="MUY ALTA"</formula>
    </cfRule>
    <cfRule type="beginsWith" dxfId="6644" priority="7679" operator="beginsWith" text="ALTA">
      <formula>LEFT(AZ176,LEN("ALTA"))="ALTA"</formula>
    </cfRule>
    <cfRule type="beginsWith" dxfId="6643" priority="7680" operator="beginsWith" text="MEDIA">
      <formula>LEFT(AZ176,LEN("MEDIA"))="MEDIA"</formula>
    </cfRule>
    <cfRule type="beginsWith" dxfId="6642" priority="7681" operator="beginsWith" text="BAJA">
      <formula>LEFT(AZ176,LEN("BAJA"))="BAJA"</formula>
    </cfRule>
    <cfRule type="beginsWith" dxfId="6641" priority="7682" operator="beginsWith" text="MUY BAJA">
      <formula>LEFT(AZ176,LEN("MUY BAJA"))="MUY BAJA"</formula>
    </cfRule>
  </conditionalFormatting>
  <conditionalFormatting sqref="BB176:BB180 BB187:BB191">
    <cfRule type="cellIs" dxfId="6640" priority="7675" operator="equal">
      <formula>"Evitar"</formula>
    </cfRule>
    <cfRule type="cellIs" dxfId="6639" priority="7676" operator="equal">
      <formula>"Aceptar"</formula>
    </cfRule>
    <cfRule type="cellIs" dxfId="6638" priority="7677" operator="equal">
      <formula>"Reducir"</formula>
    </cfRule>
  </conditionalFormatting>
  <conditionalFormatting sqref="BA176">
    <cfRule type="expression" dxfId="6637" priority="7650">
      <formula>$BD176=25</formula>
    </cfRule>
    <cfRule type="expression" dxfId="6636" priority="7651">
      <formula>$BD176=24</formula>
    </cfRule>
    <cfRule type="expression" dxfId="6635" priority="7652">
      <formula>$BD176=23</formula>
    </cfRule>
    <cfRule type="expression" dxfId="6634" priority="7653">
      <formula>$BD176=22</formula>
    </cfRule>
    <cfRule type="expression" dxfId="6633" priority="7654">
      <formula>$BD176=21</formula>
    </cfRule>
    <cfRule type="expression" dxfId="6632" priority="7655">
      <formula>$BD176=20</formula>
    </cfRule>
    <cfRule type="expression" dxfId="6631" priority="7656">
      <formula>$BD176=19</formula>
    </cfRule>
    <cfRule type="expression" dxfId="6630" priority="7657">
      <formula>$BD176=18</formula>
    </cfRule>
    <cfRule type="expression" dxfId="6629" priority="7658">
      <formula>$BD176=17</formula>
    </cfRule>
    <cfRule type="expression" dxfId="6628" priority="7659">
      <formula>$BD176=16</formula>
    </cfRule>
    <cfRule type="expression" dxfId="6627" priority="7660">
      <formula>$BD176=15</formula>
    </cfRule>
    <cfRule type="expression" dxfId="6626" priority="7661">
      <formula>$BD176=14</formula>
    </cfRule>
    <cfRule type="expression" dxfId="6625" priority="7662">
      <formula>$BD176=13</formula>
    </cfRule>
    <cfRule type="expression" dxfId="6624" priority="7663">
      <formula>$BD176=12</formula>
    </cfRule>
    <cfRule type="expression" dxfId="6623" priority="7664">
      <formula>$BD176=11</formula>
    </cfRule>
    <cfRule type="expression" dxfId="6622" priority="7665">
      <formula>$BD176=10</formula>
    </cfRule>
    <cfRule type="expression" dxfId="6621" priority="7666">
      <formula>$BD176=9</formula>
    </cfRule>
    <cfRule type="expression" dxfId="6620" priority="7667">
      <formula>$BD176=8</formula>
    </cfRule>
    <cfRule type="expression" dxfId="6619" priority="7668">
      <formula>$BD176=7</formula>
    </cfRule>
    <cfRule type="expression" dxfId="6618" priority="7669">
      <formula>$BD176=6</formula>
    </cfRule>
    <cfRule type="expression" dxfId="6617" priority="7670">
      <formula>$BD176=5</formula>
    </cfRule>
    <cfRule type="expression" dxfId="6616" priority="7671">
      <formula>$BD176=4</formula>
    </cfRule>
    <cfRule type="expression" dxfId="6615" priority="7672">
      <formula>$BD176=3</formula>
    </cfRule>
    <cfRule type="expression" dxfId="6614" priority="7673">
      <formula>$BD176=2</formula>
    </cfRule>
    <cfRule type="expression" dxfId="6613" priority="7674">
      <formula>$BD176=1</formula>
    </cfRule>
  </conditionalFormatting>
  <conditionalFormatting sqref="CA187:CP187">
    <cfRule type="cellIs" dxfId="6612" priority="7648" operator="equal">
      <formula>"NO"</formula>
    </cfRule>
    <cfRule type="cellIs" dxfId="6611" priority="7649" operator="equal">
      <formula>"SI"</formula>
    </cfRule>
  </conditionalFormatting>
  <conditionalFormatting sqref="Q194:Q198">
    <cfRule type="expression" dxfId="6606" priority="7599">
      <formula>"&lt;,2"</formula>
    </cfRule>
  </conditionalFormatting>
  <conditionalFormatting sqref="S194">
    <cfRule type="expression" dxfId="6605" priority="7600">
      <formula>$T194=25</formula>
    </cfRule>
  </conditionalFormatting>
  <conditionalFormatting sqref="S194">
    <cfRule type="expression" dxfId="6604" priority="7601">
      <formula>$T194=24</formula>
    </cfRule>
  </conditionalFormatting>
  <conditionalFormatting sqref="S194">
    <cfRule type="expression" dxfId="6603" priority="7602">
      <formula>$T194=23</formula>
    </cfRule>
  </conditionalFormatting>
  <conditionalFormatting sqref="S194">
    <cfRule type="expression" dxfId="6602" priority="7603">
      <formula>$T194=22</formula>
    </cfRule>
  </conditionalFormatting>
  <conditionalFormatting sqref="S194">
    <cfRule type="expression" dxfId="6601" priority="7604">
      <formula>$T194=21</formula>
    </cfRule>
  </conditionalFormatting>
  <conditionalFormatting sqref="S194">
    <cfRule type="expression" dxfId="6600" priority="7605">
      <formula>$T194=20</formula>
    </cfRule>
  </conditionalFormatting>
  <conditionalFormatting sqref="S194">
    <cfRule type="expression" dxfId="6599" priority="7606">
      <formula>$T194=19</formula>
    </cfRule>
  </conditionalFormatting>
  <conditionalFormatting sqref="S194">
    <cfRule type="expression" dxfId="6598" priority="7607">
      <formula>$T194=18</formula>
    </cfRule>
  </conditionalFormatting>
  <conditionalFormatting sqref="S194">
    <cfRule type="expression" dxfId="6597" priority="7608">
      <formula>$T194=17</formula>
    </cfRule>
  </conditionalFormatting>
  <conditionalFormatting sqref="S194">
    <cfRule type="expression" dxfId="6596" priority="7609">
      <formula>$T194=16</formula>
    </cfRule>
  </conditionalFormatting>
  <conditionalFormatting sqref="S194">
    <cfRule type="expression" dxfId="6595" priority="7610">
      <formula>$T194=15</formula>
    </cfRule>
  </conditionalFormatting>
  <conditionalFormatting sqref="S194">
    <cfRule type="expression" dxfId="6594" priority="7611">
      <formula>$T194=14</formula>
    </cfRule>
  </conditionalFormatting>
  <conditionalFormatting sqref="S194">
    <cfRule type="expression" dxfId="6593" priority="7612">
      <formula>$T194=13</formula>
    </cfRule>
  </conditionalFormatting>
  <conditionalFormatting sqref="S194">
    <cfRule type="expression" dxfId="6592" priority="7613">
      <formula>$T194=12</formula>
    </cfRule>
  </conditionalFormatting>
  <conditionalFormatting sqref="S194">
    <cfRule type="expression" dxfId="6591" priority="7614">
      <formula>$T194=11</formula>
    </cfRule>
  </conditionalFormatting>
  <conditionalFormatting sqref="S194">
    <cfRule type="expression" dxfId="6590" priority="7615">
      <formula>$T194=10</formula>
    </cfRule>
  </conditionalFormatting>
  <conditionalFormatting sqref="S194">
    <cfRule type="expression" dxfId="6589" priority="7616">
      <formula>$T194=9</formula>
    </cfRule>
  </conditionalFormatting>
  <conditionalFormatting sqref="S194">
    <cfRule type="expression" dxfId="6588" priority="7617">
      <formula>$T194=8</formula>
    </cfRule>
  </conditionalFormatting>
  <conditionalFormatting sqref="S194">
    <cfRule type="expression" dxfId="6587" priority="7618">
      <formula>$T194=7</formula>
    </cfRule>
  </conditionalFormatting>
  <conditionalFormatting sqref="S194">
    <cfRule type="expression" dxfId="6586" priority="7619">
      <formula>$T194=6</formula>
    </cfRule>
  </conditionalFormatting>
  <conditionalFormatting sqref="S194">
    <cfRule type="expression" dxfId="6585" priority="7620">
      <formula>$T194=5</formula>
    </cfRule>
  </conditionalFormatting>
  <conditionalFormatting sqref="S194">
    <cfRule type="expression" dxfId="6584" priority="7621">
      <formula>$T194=4</formula>
    </cfRule>
  </conditionalFormatting>
  <conditionalFormatting sqref="S194">
    <cfRule type="expression" dxfId="6583" priority="7622">
      <formula>$T194=3</formula>
    </cfRule>
  </conditionalFormatting>
  <conditionalFormatting sqref="S194">
    <cfRule type="expression" dxfId="6582" priority="7623">
      <formula>$T194=2</formula>
    </cfRule>
  </conditionalFormatting>
  <conditionalFormatting sqref="S194">
    <cfRule type="expression" dxfId="6581" priority="7624">
      <formula>$T194=1</formula>
    </cfRule>
  </conditionalFormatting>
  <conditionalFormatting sqref="R194:R198">
    <cfRule type="cellIs" dxfId="6580" priority="7625" operator="equal">
      <formula>20</formula>
    </cfRule>
  </conditionalFormatting>
  <conditionalFormatting sqref="R194:R198">
    <cfRule type="cellIs" dxfId="6579" priority="7626" operator="equal">
      <formula>10</formula>
    </cfRule>
  </conditionalFormatting>
  <conditionalFormatting sqref="R194:R198">
    <cfRule type="cellIs" dxfId="6578" priority="7627" operator="equal">
      <formula>5</formula>
    </cfRule>
  </conditionalFormatting>
  <conditionalFormatting sqref="R194:R198">
    <cfRule type="cellIs" dxfId="6577" priority="7628" operator="equal">
      <formula>1</formula>
    </cfRule>
  </conditionalFormatting>
  <conditionalFormatting sqref="R194:R198">
    <cfRule type="cellIs" dxfId="6576" priority="7629" operator="equal">
      <formula>0.8</formula>
    </cfRule>
  </conditionalFormatting>
  <conditionalFormatting sqref="R194:R198">
    <cfRule type="cellIs" dxfId="6575" priority="7630" operator="equal">
      <formula>0.6</formula>
    </cfRule>
  </conditionalFormatting>
  <conditionalFormatting sqref="R194:R198">
    <cfRule type="cellIs" dxfId="6574" priority="7631" operator="equal">
      <formula>0.4</formula>
    </cfRule>
  </conditionalFormatting>
  <conditionalFormatting sqref="R194:R198">
    <cfRule type="cellIs" dxfId="6573" priority="7632" operator="equal">
      <formula>20%</formula>
    </cfRule>
  </conditionalFormatting>
  <conditionalFormatting sqref="P194:P198">
    <cfRule type="cellIs" dxfId="6572" priority="7633" operator="equal">
      <formula>"MUY ALTA "</formula>
    </cfRule>
  </conditionalFormatting>
  <conditionalFormatting sqref="P194:P198">
    <cfRule type="cellIs" dxfId="6571" priority="7634" operator="equal">
      <formula>"MUY ALTA"</formula>
    </cfRule>
  </conditionalFormatting>
  <conditionalFormatting sqref="P194:P198">
    <cfRule type="cellIs" dxfId="6570" priority="7635" operator="equal">
      <formula>"ALTA"</formula>
    </cfRule>
  </conditionalFormatting>
  <conditionalFormatting sqref="P194:P198">
    <cfRule type="cellIs" dxfId="6569" priority="7636" operator="equal">
      <formula>"MEDIA"</formula>
    </cfRule>
  </conditionalFormatting>
  <conditionalFormatting sqref="P194:P198">
    <cfRule type="cellIs" dxfId="6568" priority="7637" operator="equal">
      <formula>"BAJA"</formula>
    </cfRule>
  </conditionalFormatting>
  <conditionalFormatting sqref="P194:P198">
    <cfRule type="cellIs" dxfId="6567" priority="7638" operator="equal">
      <formula>"MUY BAJA"</formula>
    </cfRule>
  </conditionalFormatting>
  <conditionalFormatting sqref="P194:P198">
    <cfRule type="cellIs" dxfId="6566" priority="7639" operator="equal">
      <formula>0.2</formula>
    </cfRule>
  </conditionalFormatting>
  <conditionalFormatting sqref="O194:O198">
    <cfRule type="beginsWith" dxfId="6565" priority="7640" operator="beginsWith" text="La actividad que conlleva el riesgo se ejecuta como máximos 2 veces por año">
      <formula>LEFT((O194),LEN("La actividad que conlleva el riesgo se ejecuta como máximos 2 veces por año"))=("La actividad que conlleva el riesgo se ejecuta como máximos 2 veces por año")</formula>
    </cfRule>
  </conditionalFormatting>
  <conditionalFormatting sqref="O194:O198">
    <cfRule type="cellIs" dxfId="6564" priority="7641" operator="equal">
      <formula>"La actividad que conlleva el riesgo se ejecuta como máximos 2 veces por año"</formula>
    </cfRule>
  </conditionalFormatting>
  <conditionalFormatting sqref="O194:O198">
    <cfRule type="cellIs" dxfId="6563" priority="7642" operator="equal">
      <formula>"La actividad que conlleva el riesgo se ejecuta como máximos 2 veces por año "</formula>
    </cfRule>
  </conditionalFormatting>
  <conditionalFormatting sqref="O194:O198">
    <cfRule type="containsText" dxfId="6562" priority="7643" operator="containsText" text="La actividad que conlleva el riesgo se ejecuta como máximos 2 veces por año">
      <formula>NOT(ISERROR(SEARCH(("La actividad que conlleva el riesgo se ejecuta como máximos 2 veces por año"),(O194))))</formula>
    </cfRule>
  </conditionalFormatting>
  <conditionalFormatting sqref="V194:W198">
    <cfRule type="cellIs" dxfId="6561" priority="7574" operator="equal">
      <formula>"X"</formula>
    </cfRule>
  </conditionalFormatting>
  <conditionalFormatting sqref="AD194:AE198 AB195:AC198">
    <cfRule type="cellIs" dxfId="6560" priority="7575" operator="equal">
      <formula>25</formula>
    </cfRule>
  </conditionalFormatting>
  <conditionalFormatting sqref="AF194:AG198">
    <cfRule type="cellIs" dxfId="6559" priority="7576" operator="equal">
      <formula>15</formula>
    </cfRule>
  </conditionalFormatting>
  <conditionalFormatting sqref="V194:V198">
    <cfRule type="cellIs" dxfId="6558" priority="7577" operator="equal">
      <formula>"Y"</formula>
    </cfRule>
  </conditionalFormatting>
  <conditionalFormatting sqref="W194:W198">
    <cfRule type="cellIs" dxfId="6557" priority="7578" operator="equal">
      <formula>"X"</formula>
    </cfRule>
  </conditionalFormatting>
  <conditionalFormatting sqref="AD194:AE198 AB195:AC198 X195:Y198">
    <cfRule type="expression" dxfId="6556" priority="7579">
      <formula>Z194=15</formula>
    </cfRule>
  </conditionalFormatting>
  <conditionalFormatting sqref="AF194:AG198 Z195:AA198">
    <cfRule type="expression" dxfId="6555" priority="7580">
      <formula>X194=25</formula>
    </cfRule>
  </conditionalFormatting>
  <conditionalFormatting sqref="W194:W198">
    <cfRule type="expression" dxfId="6554" priority="7581">
      <formula>V194=Y</formula>
    </cfRule>
  </conditionalFormatting>
  <conditionalFormatting sqref="W194:W198">
    <cfRule type="expression" dxfId="6553" priority="7582">
      <formula>V194="y"</formula>
    </cfRule>
  </conditionalFormatting>
  <conditionalFormatting sqref="W195">
    <cfRule type="expression" dxfId="6552" priority="7583">
      <formula>$V$21=Y</formula>
    </cfRule>
  </conditionalFormatting>
  <conditionalFormatting sqref="W195">
    <cfRule type="expression" dxfId="6551" priority="7584">
      <formula>$V$21=x</formula>
    </cfRule>
  </conditionalFormatting>
  <conditionalFormatting sqref="AB194:AC198">
    <cfRule type="expression" dxfId="6550" priority="7585">
      <formula>AB194=10</formula>
    </cfRule>
  </conditionalFormatting>
  <conditionalFormatting sqref="AB194:AC198">
    <cfRule type="expression" dxfId="6549" priority="7586">
      <formula>Z194=15</formula>
    </cfRule>
  </conditionalFormatting>
  <conditionalFormatting sqref="AB194:AC198">
    <cfRule type="expression" dxfId="6548" priority="7587">
      <formula>X194=25</formula>
    </cfRule>
  </conditionalFormatting>
  <conditionalFormatting sqref="AB194:AC194">
    <cfRule type="cellIs" dxfId="6547" priority="7588" operator="equal">
      <formula>25</formula>
    </cfRule>
  </conditionalFormatting>
  <conditionalFormatting sqref="AB194:AC194">
    <cfRule type="expression" dxfId="6546" priority="7589">
      <formula>AD194=15</formula>
    </cfRule>
  </conditionalFormatting>
  <conditionalFormatting sqref="AB194:AC198 X195:Y198">
    <cfRule type="expression" dxfId="6545" priority="7590">
      <formula>AB194=10</formula>
    </cfRule>
  </conditionalFormatting>
  <conditionalFormatting sqref="AB194:AC194">
    <cfRule type="expression" dxfId="6544" priority="7591">
      <formula>AD194=15</formula>
    </cfRule>
  </conditionalFormatting>
  <conditionalFormatting sqref="X194:Y194">
    <cfRule type="expression" dxfId="6543" priority="7592">
      <formula>AB194=10</formula>
    </cfRule>
  </conditionalFormatting>
  <conditionalFormatting sqref="X194:Y198">
    <cfRule type="expression" dxfId="6542" priority="7593">
      <formula>X194=25</formula>
    </cfRule>
  </conditionalFormatting>
  <conditionalFormatting sqref="X194:Y194">
    <cfRule type="expression" dxfId="6541" priority="7594">
      <formula>Z194=15</formula>
    </cfRule>
  </conditionalFormatting>
  <conditionalFormatting sqref="Z194:AA198">
    <cfRule type="expression" dxfId="6540" priority="7595">
      <formula>Z194=15</formula>
    </cfRule>
  </conditionalFormatting>
  <conditionalFormatting sqref="Z194:AA198">
    <cfRule type="expression" dxfId="6539" priority="7596">
      <formula>AB194=10</formula>
    </cfRule>
  </conditionalFormatting>
  <conditionalFormatting sqref="Z194:AA194">
    <cfRule type="expression" dxfId="6538" priority="7597">
      <formula>X194=25</formula>
    </cfRule>
  </conditionalFormatting>
  <conditionalFormatting sqref="V194:V198">
    <cfRule type="expression" dxfId="6537" priority="7598">
      <formula>W194="X"</formula>
    </cfRule>
  </conditionalFormatting>
  <conditionalFormatting sqref="AI194:AJ198">
    <cfRule type="cellIs" dxfId="6536" priority="7570" operator="equal">
      <formula>0</formula>
    </cfRule>
    <cfRule type="cellIs" dxfId="6535" priority="7571" operator="between">
      <formula>"0.1"</formula>
      <formula>100</formula>
    </cfRule>
    <cfRule type="cellIs" dxfId="6534" priority="7572" operator="between">
      <formula>0</formula>
      <formula>100</formula>
    </cfRule>
    <cfRule type="cellIs" dxfId="6533" priority="7573" operator="between">
      <formula>0</formula>
      <formula>100</formula>
    </cfRule>
  </conditionalFormatting>
  <conditionalFormatting sqref="AJ194:AJ198">
    <cfRule type="cellIs" dxfId="6532" priority="7567" operator="equal">
      <formula>0</formula>
    </cfRule>
    <cfRule type="cellIs" dxfId="6531" priority="7568" operator="between">
      <formula>0</formula>
      <formula>100</formula>
    </cfRule>
    <cfRule type="cellIs" dxfId="6530" priority="7569" operator="between">
      <formula>"0.1"</formula>
      <formula>100</formula>
    </cfRule>
  </conditionalFormatting>
  <conditionalFormatting sqref="AI194:AI198">
    <cfRule type="cellIs" dxfId="6529" priority="7566" operator="equal">
      <formula>0.58</formula>
    </cfRule>
  </conditionalFormatting>
  <conditionalFormatting sqref="AJ194:AJ198">
    <cfRule type="cellIs" dxfId="6528" priority="7565" operator="equal">
      <formula>0.56</formula>
    </cfRule>
  </conditionalFormatting>
  <conditionalFormatting sqref="AK197:AL198 AO197:AP198">
    <cfRule type="cellIs" dxfId="6527" priority="7561" operator="equal">
      <formula>"NO"</formula>
    </cfRule>
  </conditionalFormatting>
  <conditionalFormatting sqref="AK197:AL198">
    <cfRule type="cellIs" dxfId="6526" priority="7562" operator="equal">
      <formula>"SI"</formula>
    </cfRule>
  </conditionalFormatting>
  <conditionalFormatting sqref="AM197:AN198">
    <cfRule type="cellIs" dxfId="6525" priority="7563" operator="equal">
      <formula>"ALE"</formula>
    </cfRule>
  </conditionalFormatting>
  <conditionalFormatting sqref="AM197:AN198">
    <cfRule type="cellIs" dxfId="6524" priority="7564" operator="equal">
      <formula>"CON"</formula>
    </cfRule>
  </conditionalFormatting>
  <conditionalFormatting sqref="AO197:AP197">
    <cfRule type="cellIs" dxfId="6523" priority="7560" operator="equal">
      <formula>"SI"</formula>
    </cfRule>
  </conditionalFormatting>
  <conditionalFormatting sqref="BB194">
    <cfRule type="cellIs" dxfId="6522" priority="7558" operator="equal">
      <formula>"NO"</formula>
    </cfRule>
    <cfRule type="cellIs" dxfId="6521" priority="7559" operator="equal">
      <formula>"SI"</formula>
    </cfRule>
  </conditionalFormatting>
  <conditionalFormatting sqref="AY194:AY198">
    <cfRule type="expression" dxfId="6520" priority="7557">
      <formula>"&lt;,2"</formula>
    </cfRule>
  </conditionalFormatting>
  <conditionalFormatting sqref="AW194:AW198">
    <cfRule type="expression" dxfId="6519" priority="7556">
      <formula>"&lt;,2"</formula>
    </cfRule>
  </conditionalFormatting>
  <conditionalFormatting sqref="AX194:AX198">
    <cfRule type="beginsWith" dxfId="6518" priority="7551" operator="beginsWith" text="MUY ALTA">
      <formula>LEFT(AX194,LEN("MUY ALTA"))="MUY ALTA"</formula>
    </cfRule>
    <cfRule type="beginsWith" dxfId="6517" priority="7552" operator="beginsWith" text="ALTA">
      <formula>LEFT(AX194,LEN("ALTA"))="ALTA"</formula>
    </cfRule>
    <cfRule type="beginsWith" dxfId="6516" priority="7553" operator="beginsWith" text="MEDIA">
      <formula>LEFT(AX194,LEN("MEDIA"))="MEDIA"</formula>
    </cfRule>
    <cfRule type="beginsWith" dxfId="6515" priority="7554" operator="beginsWith" text="BAJA">
      <formula>LEFT(AX194,LEN("BAJA"))="BAJA"</formula>
    </cfRule>
    <cfRule type="beginsWith" dxfId="6514" priority="7555" operator="beginsWith" text="MUY BAJA">
      <formula>LEFT(AX194,LEN("MUY BAJA"))="MUY BAJA"</formula>
    </cfRule>
  </conditionalFormatting>
  <conditionalFormatting sqref="AZ194:AZ198">
    <cfRule type="beginsWith" dxfId="6513" priority="7546" operator="beginsWith" text="MUY ALTA">
      <formula>LEFT(AZ194,LEN("MUY ALTA"))="MUY ALTA"</formula>
    </cfRule>
    <cfRule type="beginsWith" dxfId="6512" priority="7547" operator="beginsWith" text="ALTA">
      <formula>LEFT(AZ194,LEN("ALTA"))="ALTA"</formula>
    </cfRule>
    <cfRule type="beginsWith" dxfId="6511" priority="7548" operator="beginsWith" text="MEDIA">
      <formula>LEFT(AZ194,LEN("MEDIA"))="MEDIA"</formula>
    </cfRule>
    <cfRule type="beginsWith" dxfId="6510" priority="7549" operator="beginsWith" text="BAJA">
      <formula>LEFT(AZ194,LEN("BAJA"))="BAJA"</formula>
    </cfRule>
    <cfRule type="beginsWith" dxfId="6509" priority="7550" operator="beginsWith" text="MUY BAJA">
      <formula>LEFT(AZ194,LEN("MUY BAJA"))="MUY BAJA"</formula>
    </cfRule>
  </conditionalFormatting>
  <conditionalFormatting sqref="BB194:BB198">
    <cfRule type="cellIs" dxfId="6508" priority="7543" operator="equal">
      <formula>"Evitar"</formula>
    </cfRule>
    <cfRule type="cellIs" dxfId="6507" priority="7544" operator="equal">
      <formula>"Aceptar"</formula>
    </cfRule>
    <cfRule type="cellIs" dxfId="6506" priority="7545" operator="equal">
      <formula>"Reducir"</formula>
    </cfRule>
  </conditionalFormatting>
  <conditionalFormatting sqref="BA194">
    <cfRule type="expression" dxfId="6505" priority="7518">
      <formula>$BD194=25</formula>
    </cfRule>
    <cfRule type="expression" dxfId="6504" priority="7519">
      <formula>$BD194=24</formula>
    </cfRule>
    <cfRule type="expression" dxfId="6503" priority="7520">
      <formula>$BD194=23</formula>
    </cfRule>
    <cfRule type="expression" dxfId="6502" priority="7521">
      <formula>$BD194=22</formula>
    </cfRule>
    <cfRule type="expression" dxfId="6501" priority="7522">
      <formula>$BD194=21</formula>
    </cfRule>
    <cfRule type="expression" dxfId="6500" priority="7523">
      <formula>$BD194=20</formula>
    </cfRule>
    <cfRule type="expression" dxfId="6499" priority="7524">
      <formula>$BD194=19</formula>
    </cfRule>
    <cfRule type="expression" dxfId="6498" priority="7525">
      <formula>$BD194=18</formula>
    </cfRule>
    <cfRule type="expression" dxfId="6497" priority="7526">
      <formula>$BD194=17</formula>
    </cfRule>
    <cfRule type="expression" dxfId="6496" priority="7527">
      <formula>$BD194=16</formula>
    </cfRule>
    <cfRule type="expression" dxfId="6495" priority="7528">
      <formula>$BD194=15</formula>
    </cfRule>
    <cfRule type="expression" dxfId="6494" priority="7529">
      <formula>$BD194=14</formula>
    </cfRule>
    <cfRule type="expression" dxfId="6493" priority="7530">
      <formula>$BD194=13</formula>
    </cfRule>
    <cfRule type="expression" dxfId="6492" priority="7531">
      <formula>$BD194=12</formula>
    </cfRule>
    <cfRule type="expression" dxfId="6491" priority="7532">
      <formula>$BD194=11</formula>
    </cfRule>
    <cfRule type="expression" dxfId="6490" priority="7533">
      <formula>$BD194=10</formula>
    </cfRule>
    <cfRule type="expression" dxfId="6489" priority="7534">
      <formula>$BD194=9</formula>
    </cfRule>
    <cfRule type="expression" dxfId="6488" priority="7535">
      <formula>$BD194=8</formula>
    </cfRule>
    <cfRule type="expression" dxfId="6487" priority="7536">
      <formula>$BD194=7</formula>
    </cfRule>
    <cfRule type="expression" dxfId="6486" priority="7537">
      <formula>$BD194=6</formula>
    </cfRule>
    <cfRule type="expression" dxfId="6485" priority="7538">
      <formula>$BD194=5</formula>
    </cfRule>
    <cfRule type="expression" dxfId="6484" priority="7539">
      <formula>$BD194=4</formula>
    </cfRule>
    <cfRule type="expression" dxfId="6483" priority="7540">
      <formula>$BD194=3</formula>
    </cfRule>
    <cfRule type="expression" dxfId="6482" priority="7541">
      <formula>$BD194=2</formula>
    </cfRule>
    <cfRule type="expression" dxfId="6481" priority="7542">
      <formula>$BD194=1</formula>
    </cfRule>
  </conditionalFormatting>
  <conditionalFormatting sqref="Q200:Q204">
    <cfRule type="expression" dxfId="6474" priority="7467">
      <formula>"&lt;,2"</formula>
    </cfRule>
  </conditionalFormatting>
  <conditionalFormatting sqref="S200">
    <cfRule type="expression" dxfId="6473" priority="7468">
      <formula>$T200=25</formula>
    </cfRule>
  </conditionalFormatting>
  <conditionalFormatting sqref="S200">
    <cfRule type="expression" dxfId="6472" priority="7469">
      <formula>$T200=24</formula>
    </cfRule>
  </conditionalFormatting>
  <conditionalFormatting sqref="S200">
    <cfRule type="expression" dxfId="6471" priority="7470">
      <formula>$T200=23</formula>
    </cfRule>
  </conditionalFormatting>
  <conditionalFormatting sqref="S200">
    <cfRule type="expression" dxfId="6470" priority="7471">
      <formula>$T200=22</formula>
    </cfRule>
  </conditionalFormatting>
  <conditionalFormatting sqref="S200">
    <cfRule type="expression" dxfId="6469" priority="7472">
      <formula>$T200=21</formula>
    </cfRule>
  </conditionalFormatting>
  <conditionalFormatting sqref="S200">
    <cfRule type="expression" dxfId="6468" priority="7473">
      <formula>$T200=20</formula>
    </cfRule>
  </conditionalFormatting>
  <conditionalFormatting sqref="S200">
    <cfRule type="expression" dxfId="6467" priority="7474">
      <formula>$T200=19</formula>
    </cfRule>
  </conditionalFormatting>
  <conditionalFormatting sqref="S200">
    <cfRule type="expression" dxfId="6466" priority="7475">
      <formula>$T200=18</formula>
    </cfRule>
  </conditionalFormatting>
  <conditionalFormatting sqref="S200">
    <cfRule type="expression" dxfId="6465" priority="7476">
      <formula>$T200=17</formula>
    </cfRule>
  </conditionalFormatting>
  <conditionalFormatting sqref="S200">
    <cfRule type="expression" dxfId="6464" priority="7477">
      <formula>$T200=16</formula>
    </cfRule>
  </conditionalFormatting>
  <conditionalFormatting sqref="S200">
    <cfRule type="expression" dxfId="6463" priority="7478">
      <formula>$T200=15</formula>
    </cfRule>
  </conditionalFormatting>
  <conditionalFormatting sqref="S200">
    <cfRule type="expression" dxfId="6462" priority="7479">
      <formula>$T200=14</formula>
    </cfRule>
  </conditionalFormatting>
  <conditionalFormatting sqref="S200">
    <cfRule type="expression" dxfId="6461" priority="7480">
      <formula>$T200=13</formula>
    </cfRule>
  </conditionalFormatting>
  <conditionalFormatting sqref="S200">
    <cfRule type="expression" dxfId="6460" priority="7481">
      <formula>$T200=12</formula>
    </cfRule>
  </conditionalFormatting>
  <conditionalFormatting sqref="S200">
    <cfRule type="expression" dxfId="6459" priority="7482">
      <formula>$T200=11</formula>
    </cfRule>
  </conditionalFormatting>
  <conditionalFormatting sqref="S200">
    <cfRule type="expression" dxfId="6458" priority="7483">
      <formula>$T200=10</formula>
    </cfRule>
  </conditionalFormatting>
  <conditionalFormatting sqref="S200">
    <cfRule type="expression" dxfId="6457" priority="7484">
      <formula>$T200=9</formula>
    </cfRule>
  </conditionalFormatting>
  <conditionalFormatting sqref="S200">
    <cfRule type="expression" dxfId="6456" priority="7485">
      <formula>$T200=8</formula>
    </cfRule>
  </conditionalFormatting>
  <conditionalFormatting sqref="S200">
    <cfRule type="expression" dxfId="6455" priority="7486">
      <formula>$T200=7</formula>
    </cfRule>
  </conditionalFormatting>
  <conditionalFormatting sqref="S200">
    <cfRule type="expression" dxfId="6454" priority="7487">
      <formula>$T200=6</formula>
    </cfRule>
  </conditionalFormatting>
  <conditionalFormatting sqref="S200">
    <cfRule type="expression" dxfId="6453" priority="7488">
      <formula>$T200=5</formula>
    </cfRule>
  </conditionalFormatting>
  <conditionalFormatting sqref="S200">
    <cfRule type="expression" dxfId="6452" priority="7489">
      <formula>$T200=4</formula>
    </cfRule>
  </conditionalFormatting>
  <conditionalFormatting sqref="S200">
    <cfRule type="expression" dxfId="6451" priority="7490">
      <formula>$T200=3</formula>
    </cfRule>
  </conditionalFormatting>
  <conditionalFormatting sqref="S200">
    <cfRule type="expression" dxfId="6450" priority="7491">
      <formula>$T200=2</formula>
    </cfRule>
  </conditionalFormatting>
  <conditionalFormatting sqref="S200">
    <cfRule type="expression" dxfId="6449" priority="7492">
      <formula>$T200=1</formula>
    </cfRule>
  </conditionalFormatting>
  <conditionalFormatting sqref="R200:R204">
    <cfRule type="cellIs" dxfId="6448" priority="7493" operator="equal">
      <formula>20</formula>
    </cfRule>
  </conditionalFormatting>
  <conditionalFormatting sqref="R200:R204">
    <cfRule type="cellIs" dxfId="6447" priority="7494" operator="equal">
      <formula>10</formula>
    </cfRule>
  </conditionalFormatting>
  <conditionalFormatting sqref="R200:R204">
    <cfRule type="cellIs" dxfId="6446" priority="7495" operator="equal">
      <formula>5</formula>
    </cfRule>
  </conditionalFormatting>
  <conditionalFormatting sqref="R200:R204">
    <cfRule type="cellIs" dxfId="6445" priority="7496" operator="equal">
      <formula>1</formula>
    </cfRule>
  </conditionalFormatting>
  <conditionalFormatting sqref="R200:R204">
    <cfRule type="cellIs" dxfId="6444" priority="7497" operator="equal">
      <formula>0.8</formula>
    </cfRule>
  </conditionalFormatting>
  <conditionalFormatting sqref="R200:R204">
    <cfRule type="cellIs" dxfId="6443" priority="7498" operator="equal">
      <formula>0.6</formula>
    </cfRule>
  </conditionalFormatting>
  <conditionalFormatting sqref="R200:R204">
    <cfRule type="cellIs" dxfId="6442" priority="7499" operator="equal">
      <formula>0.4</formula>
    </cfRule>
  </conditionalFormatting>
  <conditionalFormatting sqref="R200:R204">
    <cfRule type="cellIs" dxfId="6441" priority="7500" operator="equal">
      <formula>20%</formula>
    </cfRule>
  </conditionalFormatting>
  <conditionalFormatting sqref="P200:P204">
    <cfRule type="cellIs" dxfId="6440" priority="7501" operator="equal">
      <formula>"MUY ALTA "</formula>
    </cfRule>
  </conditionalFormatting>
  <conditionalFormatting sqref="P200:P204">
    <cfRule type="cellIs" dxfId="6439" priority="7502" operator="equal">
      <formula>"MUY ALTA"</formula>
    </cfRule>
  </conditionalFormatting>
  <conditionalFormatting sqref="P200:P204">
    <cfRule type="cellIs" dxfId="6438" priority="7503" operator="equal">
      <formula>"ALTA"</formula>
    </cfRule>
  </conditionalFormatting>
  <conditionalFormatting sqref="P200:P204">
    <cfRule type="cellIs" dxfId="6437" priority="7504" operator="equal">
      <formula>"MEDIA"</formula>
    </cfRule>
  </conditionalFormatting>
  <conditionalFormatting sqref="P200:P204">
    <cfRule type="cellIs" dxfId="6436" priority="7505" operator="equal">
      <formula>"BAJA"</formula>
    </cfRule>
  </conditionalFormatting>
  <conditionalFormatting sqref="P200:P204">
    <cfRule type="cellIs" dxfId="6435" priority="7506" operator="equal">
      <formula>"MUY BAJA"</formula>
    </cfRule>
  </conditionalFormatting>
  <conditionalFormatting sqref="P200:P204">
    <cfRule type="cellIs" dxfId="6434" priority="7507" operator="equal">
      <formula>0.2</formula>
    </cfRule>
  </conditionalFormatting>
  <conditionalFormatting sqref="O200:O204">
    <cfRule type="beginsWith" dxfId="6433" priority="7508" operator="beginsWith" text="La actividad que conlleva el riesgo se ejecuta como máximos 2 veces por año">
      <formula>LEFT((O200),LEN("La actividad que conlleva el riesgo se ejecuta como máximos 2 veces por año"))=("La actividad que conlleva el riesgo se ejecuta como máximos 2 veces por año")</formula>
    </cfRule>
  </conditionalFormatting>
  <conditionalFormatting sqref="O200:O204">
    <cfRule type="cellIs" dxfId="6432" priority="7509" operator="equal">
      <formula>"La actividad que conlleva el riesgo se ejecuta como máximos 2 veces por año"</formula>
    </cfRule>
  </conditionalFormatting>
  <conditionalFormatting sqref="O200:O204">
    <cfRule type="cellIs" dxfId="6431" priority="7510" operator="equal">
      <formula>"La actividad que conlleva el riesgo se ejecuta como máximos 2 veces por año "</formula>
    </cfRule>
  </conditionalFormatting>
  <conditionalFormatting sqref="O200:O204">
    <cfRule type="containsText" dxfId="6430" priority="7511" operator="containsText" text="La actividad que conlleva el riesgo se ejecuta como máximos 2 veces por año">
      <formula>NOT(ISERROR(SEARCH(("La actividad que conlleva el riesgo se ejecuta como máximos 2 veces por año"),(O200))))</formula>
    </cfRule>
  </conditionalFormatting>
  <conditionalFormatting sqref="V200:W204">
    <cfRule type="cellIs" dxfId="6429" priority="7442" operator="equal">
      <formula>"X"</formula>
    </cfRule>
  </conditionalFormatting>
  <conditionalFormatting sqref="AD200:AE204 AB201:AC204">
    <cfRule type="cellIs" dxfId="6428" priority="7443" operator="equal">
      <formula>25</formula>
    </cfRule>
  </conditionalFormatting>
  <conditionalFormatting sqref="AF200:AG204">
    <cfRule type="cellIs" dxfId="6427" priority="7444" operator="equal">
      <formula>15</formula>
    </cfRule>
  </conditionalFormatting>
  <conditionalFormatting sqref="V200:V204">
    <cfRule type="cellIs" dxfId="6426" priority="7445" operator="equal">
      <formula>"Y"</formula>
    </cfRule>
  </conditionalFormatting>
  <conditionalFormatting sqref="W200:W204">
    <cfRule type="cellIs" dxfId="6425" priority="7446" operator="equal">
      <formula>"X"</formula>
    </cfRule>
  </conditionalFormatting>
  <conditionalFormatting sqref="AD200:AE204 AB201:AC204 X201:Y204">
    <cfRule type="expression" dxfId="6424" priority="7447">
      <formula>Z200=15</formula>
    </cfRule>
  </conditionalFormatting>
  <conditionalFormatting sqref="AF200:AG204 Z201:AA204">
    <cfRule type="expression" dxfId="6423" priority="7448">
      <formula>X200=25</formula>
    </cfRule>
  </conditionalFormatting>
  <conditionalFormatting sqref="W200:W204">
    <cfRule type="expression" dxfId="6422" priority="7449">
      <formula>V200=Y</formula>
    </cfRule>
  </conditionalFormatting>
  <conditionalFormatting sqref="W200:W204">
    <cfRule type="expression" dxfId="6421" priority="7450">
      <formula>V200="y"</formula>
    </cfRule>
  </conditionalFormatting>
  <conditionalFormatting sqref="W201">
    <cfRule type="expression" dxfId="6420" priority="7451">
      <formula>$V$21=Y</formula>
    </cfRule>
  </conditionalFormatting>
  <conditionalFormatting sqref="W201">
    <cfRule type="expression" dxfId="6419" priority="7452">
      <formula>$V$21=x</formula>
    </cfRule>
  </conditionalFormatting>
  <conditionalFormatting sqref="AB200:AC204">
    <cfRule type="expression" dxfId="6418" priority="7453">
      <formula>AB200=10</formula>
    </cfRule>
  </conditionalFormatting>
  <conditionalFormatting sqref="AB200:AC204">
    <cfRule type="expression" dxfId="6417" priority="7454">
      <formula>Z200=15</formula>
    </cfRule>
  </conditionalFormatting>
  <conditionalFormatting sqref="AB200:AC204">
    <cfRule type="expression" dxfId="6416" priority="7455">
      <formula>X200=25</formula>
    </cfRule>
  </conditionalFormatting>
  <conditionalFormatting sqref="AB200:AC200">
    <cfRule type="cellIs" dxfId="6415" priority="7456" operator="equal">
      <formula>25</formula>
    </cfRule>
  </conditionalFormatting>
  <conditionalFormatting sqref="AB200:AC200">
    <cfRule type="expression" dxfId="6414" priority="7457">
      <formula>AD200=15</formula>
    </cfRule>
  </conditionalFormatting>
  <conditionalFormatting sqref="AB200:AC204 X201:Y204">
    <cfRule type="expression" dxfId="6413" priority="7458">
      <formula>AB200=10</formula>
    </cfRule>
  </conditionalFormatting>
  <conditionalFormatting sqref="AB200:AC200">
    <cfRule type="expression" dxfId="6412" priority="7459">
      <formula>AD200=15</formula>
    </cfRule>
  </conditionalFormatting>
  <conditionalFormatting sqref="X200:Y200">
    <cfRule type="expression" dxfId="6411" priority="7460">
      <formula>AB200=10</formula>
    </cfRule>
  </conditionalFormatting>
  <conditionalFormatting sqref="X200:Y204">
    <cfRule type="expression" dxfId="6410" priority="7461">
      <formula>X200=25</formula>
    </cfRule>
  </conditionalFormatting>
  <conditionalFormatting sqref="X200:Y200">
    <cfRule type="expression" dxfId="6409" priority="7462">
      <formula>Z200=15</formula>
    </cfRule>
  </conditionalFormatting>
  <conditionalFormatting sqref="Z200:AA204">
    <cfRule type="expression" dxfId="6408" priority="7463">
      <formula>Z200=15</formula>
    </cfRule>
  </conditionalFormatting>
  <conditionalFormatting sqref="Z200:AA204">
    <cfRule type="expression" dxfId="6407" priority="7464">
      <formula>AB200=10</formula>
    </cfRule>
  </conditionalFormatting>
  <conditionalFormatting sqref="Z200:AA200">
    <cfRule type="expression" dxfId="6406" priority="7465">
      <formula>X200=25</formula>
    </cfRule>
  </conditionalFormatting>
  <conditionalFormatting sqref="V200:V204">
    <cfRule type="expression" dxfId="6405" priority="7466">
      <formula>W200="X"</formula>
    </cfRule>
  </conditionalFormatting>
  <conditionalFormatting sqref="AI200:AJ204">
    <cfRule type="cellIs" dxfId="6404" priority="7438" operator="equal">
      <formula>0</formula>
    </cfRule>
    <cfRule type="cellIs" dxfId="6403" priority="7439" operator="between">
      <formula>"0.1"</formula>
      <formula>100</formula>
    </cfRule>
    <cfRule type="cellIs" dxfId="6402" priority="7440" operator="between">
      <formula>0</formula>
      <formula>100</formula>
    </cfRule>
    <cfRule type="cellIs" dxfId="6401" priority="7441" operator="between">
      <formula>0</formula>
      <formula>100</formula>
    </cfRule>
  </conditionalFormatting>
  <conditionalFormatting sqref="AJ200:AJ204">
    <cfRule type="cellIs" dxfId="6400" priority="7435" operator="equal">
      <formula>0</formula>
    </cfRule>
    <cfRule type="cellIs" dxfId="6399" priority="7436" operator="between">
      <formula>0</formula>
      <formula>100</formula>
    </cfRule>
    <cfRule type="cellIs" dxfId="6398" priority="7437" operator="between">
      <formula>"0.1"</formula>
      <formula>100</formula>
    </cfRule>
  </conditionalFormatting>
  <conditionalFormatting sqref="AI200:AI204">
    <cfRule type="cellIs" dxfId="6397" priority="7434" operator="equal">
      <formula>0.58</formula>
    </cfRule>
  </conditionalFormatting>
  <conditionalFormatting sqref="AJ200:AJ204">
    <cfRule type="cellIs" dxfId="6396" priority="7433" operator="equal">
      <formula>0.56</formula>
    </cfRule>
  </conditionalFormatting>
  <conditionalFormatting sqref="AK203:AL204 AO203:AP204">
    <cfRule type="cellIs" dxfId="6395" priority="7429" operator="equal">
      <formula>"NO"</formula>
    </cfRule>
  </conditionalFormatting>
  <conditionalFormatting sqref="AK203:AL204">
    <cfRule type="cellIs" dxfId="6394" priority="7430" operator="equal">
      <formula>"SI"</formula>
    </cfRule>
  </conditionalFormatting>
  <conditionalFormatting sqref="AM203:AN204">
    <cfRule type="cellIs" dxfId="6393" priority="7431" operator="equal">
      <formula>"ALE"</formula>
    </cfRule>
  </conditionalFormatting>
  <conditionalFormatting sqref="AM203:AN204">
    <cfRule type="cellIs" dxfId="6392" priority="7432" operator="equal">
      <formula>"CON"</formula>
    </cfRule>
  </conditionalFormatting>
  <conditionalFormatting sqref="AO203:AP203">
    <cfRule type="cellIs" dxfId="6391" priority="7428" operator="equal">
      <formula>"SI"</formula>
    </cfRule>
  </conditionalFormatting>
  <conditionalFormatting sqref="BB200">
    <cfRule type="cellIs" dxfId="6390" priority="7426" operator="equal">
      <formula>"NO"</formula>
    </cfRule>
    <cfRule type="cellIs" dxfId="6389" priority="7427" operator="equal">
      <formula>"SI"</formula>
    </cfRule>
  </conditionalFormatting>
  <conditionalFormatting sqref="AY200:AY204">
    <cfRule type="expression" dxfId="6388" priority="7425">
      <formula>"&lt;,2"</formula>
    </cfRule>
  </conditionalFormatting>
  <conditionalFormatting sqref="AW200:AW204">
    <cfRule type="expression" dxfId="6387" priority="7424">
      <formula>"&lt;,2"</formula>
    </cfRule>
  </conditionalFormatting>
  <conditionalFormatting sqref="AX200:AX204">
    <cfRule type="beginsWith" dxfId="6386" priority="7419" operator="beginsWith" text="MUY ALTA">
      <formula>LEFT(AX200,LEN("MUY ALTA"))="MUY ALTA"</formula>
    </cfRule>
    <cfRule type="beginsWith" dxfId="6385" priority="7420" operator="beginsWith" text="ALTA">
      <formula>LEFT(AX200,LEN("ALTA"))="ALTA"</formula>
    </cfRule>
    <cfRule type="beginsWith" dxfId="6384" priority="7421" operator="beginsWith" text="MEDIA">
      <formula>LEFT(AX200,LEN("MEDIA"))="MEDIA"</formula>
    </cfRule>
    <cfRule type="beginsWith" dxfId="6383" priority="7422" operator="beginsWith" text="BAJA">
      <formula>LEFT(AX200,LEN("BAJA"))="BAJA"</formula>
    </cfRule>
    <cfRule type="beginsWith" dxfId="6382" priority="7423" operator="beginsWith" text="MUY BAJA">
      <formula>LEFT(AX200,LEN("MUY BAJA"))="MUY BAJA"</formula>
    </cfRule>
  </conditionalFormatting>
  <conditionalFormatting sqref="AZ200:AZ204">
    <cfRule type="beginsWith" dxfId="6381" priority="7414" operator="beginsWith" text="MUY ALTA">
      <formula>LEFT(AZ200,LEN("MUY ALTA"))="MUY ALTA"</formula>
    </cfRule>
    <cfRule type="beginsWith" dxfId="6380" priority="7415" operator="beginsWith" text="ALTA">
      <formula>LEFT(AZ200,LEN("ALTA"))="ALTA"</formula>
    </cfRule>
    <cfRule type="beginsWith" dxfId="6379" priority="7416" operator="beginsWith" text="MEDIA">
      <formula>LEFT(AZ200,LEN("MEDIA"))="MEDIA"</formula>
    </cfRule>
    <cfRule type="beginsWith" dxfId="6378" priority="7417" operator="beginsWith" text="BAJA">
      <formula>LEFT(AZ200,LEN("BAJA"))="BAJA"</formula>
    </cfRule>
    <cfRule type="beginsWith" dxfId="6377" priority="7418" operator="beginsWith" text="MUY BAJA">
      <formula>LEFT(AZ200,LEN("MUY BAJA"))="MUY BAJA"</formula>
    </cfRule>
  </conditionalFormatting>
  <conditionalFormatting sqref="BB200:BB204">
    <cfRule type="cellIs" dxfId="6376" priority="7411" operator="equal">
      <formula>"Evitar"</formula>
    </cfRule>
    <cfRule type="cellIs" dxfId="6375" priority="7412" operator="equal">
      <formula>"Aceptar"</formula>
    </cfRule>
    <cfRule type="cellIs" dxfId="6374" priority="7413" operator="equal">
      <formula>"Reducir"</formula>
    </cfRule>
  </conditionalFormatting>
  <conditionalFormatting sqref="BA200">
    <cfRule type="expression" dxfId="6373" priority="7386">
      <formula>$BD200=25</formula>
    </cfRule>
    <cfRule type="expression" dxfId="6372" priority="7387">
      <formula>$BD200=24</formula>
    </cfRule>
    <cfRule type="expression" dxfId="6371" priority="7388">
      <formula>$BD200=23</formula>
    </cfRule>
    <cfRule type="expression" dxfId="6370" priority="7389">
      <formula>$BD200=22</formula>
    </cfRule>
    <cfRule type="expression" dxfId="6369" priority="7390">
      <formula>$BD200=21</formula>
    </cfRule>
    <cfRule type="expression" dxfId="6368" priority="7391">
      <formula>$BD200=20</formula>
    </cfRule>
    <cfRule type="expression" dxfId="6367" priority="7392">
      <formula>$BD200=19</formula>
    </cfRule>
    <cfRule type="expression" dxfId="6366" priority="7393">
      <formula>$BD200=18</formula>
    </cfRule>
    <cfRule type="expression" dxfId="6365" priority="7394">
      <formula>$BD200=17</formula>
    </cfRule>
    <cfRule type="expression" dxfId="6364" priority="7395">
      <formula>$BD200=16</formula>
    </cfRule>
    <cfRule type="expression" dxfId="6363" priority="7396">
      <formula>$BD200=15</formula>
    </cfRule>
    <cfRule type="expression" dxfId="6362" priority="7397">
      <formula>$BD200=14</formula>
    </cfRule>
    <cfRule type="expression" dxfId="6361" priority="7398">
      <formula>$BD200=13</formula>
    </cfRule>
    <cfRule type="expression" dxfId="6360" priority="7399">
      <formula>$BD200=12</formula>
    </cfRule>
    <cfRule type="expression" dxfId="6359" priority="7400">
      <formula>$BD200=11</formula>
    </cfRule>
    <cfRule type="expression" dxfId="6358" priority="7401">
      <formula>$BD200=10</formula>
    </cfRule>
    <cfRule type="expression" dxfId="6357" priority="7402">
      <formula>$BD200=9</formula>
    </cfRule>
    <cfRule type="expression" dxfId="6356" priority="7403">
      <formula>$BD200=8</formula>
    </cfRule>
    <cfRule type="expression" dxfId="6355" priority="7404">
      <formula>$BD200=7</formula>
    </cfRule>
    <cfRule type="expression" dxfId="6354" priority="7405">
      <formula>$BD200=6</formula>
    </cfRule>
    <cfRule type="expression" dxfId="6353" priority="7406">
      <formula>$BD200=5</formula>
    </cfRule>
    <cfRule type="expression" dxfId="6352" priority="7407">
      <formula>$BD200=4</formula>
    </cfRule>
    <cfRule type="expression" dxfId="6351" priority="7408">
      <formula>$BD200=3</formula>
    </cfRule>
    <cfRule type="expression" dxfId="6350" priority="7409">
      <formula>$BD200=2</formula>
    </cfRule>
    <cfRule type="expression" dxfId="6349" priority="7410">
      <formula>$BD200=1</formula>
    </cfRule>
  </conditionalFormatting>
  <conditionalFormatting sqref="Q206:Q210">
    <cfRule type="expression" dxfId="6342" priority="7335">
      <formula>"&lt;,2"</formula>
    </cfRule>
  </conditionalFormatting>
  <conditionalFormatting sqref="S206">
    <cfRule type="expression" dxfId="6341" priority="7336">
      <formula>$T206=25</formula>
    </cfRule>
  </conditionalFormatting>
  <conditionalFormatting sqref="S206">
    <cfRule type="expression" dxfId="6340" priority="7337">
      <formula>$T206=24</formula>
    </cfRule>
  </conditionalFormatting>
  <conditionalFormatting sqref="S206">
    <cfRule type="expression" dxfId="6339" priority="7338">
      <formula>$T206=23</formula>
    </cfRule>
  </conditionalFormatting>
  <conditionalFormatting sqref="S206">
    <cfRule type="expression" dxfId="6338" priority="7339">
      <formula>$T206=22</formula>
    </cfRule>
  </conditionalFormatting>
  <conditionalFormatting sqref="S206">
    <cfRule type="expression" dxfId="6337" priority="7340">
      <formula>$T206=21</formula>
    </cfRule>
  </conditionalFormatting>
  <conditionalFormatting sqref="S206">
    <cfRule type="expression" dxfId="6336" priority="7341">
      <formula>$T206=20</formula>
    </cfRule>
  </conditionalFormatting>
  <conditionalFormatting sqref="S206">
    <cfRule type="expression" dxfId="6335" priority="7342">
      <formula>$T206=19</formula>
    </cfRule>
  </conditionalFormatting>
  <conditionalFormatting sqref="S206">
    <cfRule type="expression" dxfId="6334" priority="7343">
      <formula>$T206=18</formula>
    </cfRule>
  </conditionalFormatting>
  <conditionalFormatting sqref="S206">
    <cfRule type="expression" dxfId="6333" priority="7344">
      <formula>$T206=17</formula>
    </cfRule>
  </conditionalFormatting>
  <conditionalFormatting sqref="S206">
    <cfRule type="expression" dxfId="6332" priority="7345">
      <formula>$T206=16</formula>
    </cfRule>
  </conditionalFormatting>
  <conditionalFormatting sqref="S206">
    <cfRule type="expression" dxfId="6331" priority="7346">
      <formula>$T206=15</formula>
    </cfRule>
  </conditionalFormatting>
  <conditionalFormatting sqref="S206">
    <cfRule type="expression" dxfId="6330" priority="7347">
      <formula>$T206=14</formula>
    </cfRule>
  </conditionalFormatting>
  <conditionalFormatting sqref="S206">
    <cfRule type="expression" dxfId="6329" priority="7348">
      <formula>$T206=13</formula>
    </cfRule>
  </conditionalFormatting>
  <conditionalFormatting sqref="S206">
    <cfRule type="expression" dxfId="6328" priority="7349">
      <formula>$T206=12</formula>
    </cfRule>
  </conditionalFormatting>
  <conditionalFormatting sqref="S206">
    <cfRule type="expression" dxfId="6327" priority="7350">
      <formula>$T206=11</formula>
    </cfRule>
  </conditionalFormatting>
  <conditionalFormatting sqref="S206">
    <cfRule type="expression" dxfId="6326" priority="7351">
      <formula>$T206=10</formula>
    </cfRule>
  </conditionalFormatting>
  <conditionalFormatting sqref="S206">
    <cfRule type="expression" dxfId="6325" priority="7352">
      <formula>$T206=9</formula>
    </cfRule>
  </conditionalFormatting>
  <conditionalFormatting sqref="S206">
    <cfRule type="expression" dxfId="6324" priority="7353">
      <formula>$T206=8</formula>
    </cfRule>
  </conditionalFormatting>
  <conditionalFormatting sqref="S206">
    <cfRule type="expression" dxfId="6323" priority="7354">
      <formula>$T206=7</formula>
    </cfRule>
  </conditionalFormatting>
  <conditionalFormatting sqref="S206">
    <cfRule type="expression" dxfId="6322" priority="7355">
      <formula>$T206=6</formula>
    </cfRule>
  </conditionalFormatting>
  <conditionalFormatting sqref="S206">
    <cfRule type="expression" dxfId="6321" priority="7356">
      <formula>$T206=5</formula>
    </cfRule>
  </conditionalFormatting>
  <conditionalFormatting sqref="S206">
    <cfRule type="expression" dxfId="6320" priority="7357">
      <formula>$T206=4</formula>
    </cfRule>
  </conditionalFormatting>
  <conditionalFormatting sqref="S206">
    <cfRule type="expression" dxfId="6319" priority="7358">
      <formula>$T206=3</formula>
    </cfRule>
  </conditionalFormatting>
  <conditionalFormatting sqref="S206">
    <cfRule type="expression" dxfId="6318" priority="7359">
      <formula>$T206=2</formula>
    </cfRule>
  </conditionalFormatting>
  <conditionalFormatting sqref="S206">
    <cfRule type="expression" dxfId="6317" priority="7360">
      <formula>$T206=1</formula>
    </cfRule>
  </conditionalFormatting>
  <conditionalFormatting sqref="R206:R210">
    <cfRule type="cellIs" dxfId="6316" priority="7361" operator="equal">
      <formula>20</formula>
    </cfRule>
  </conditionalFormatting>
  <conditionalFormatting sqref="R206:R210">
    <cfRule type="cellIs" dxfId="6315" priority="7362" operator="equal">
      <formula>10</formula>
    </cfRule>
  </conditionalFormatting>
  <conditionalFormatting sqref="R206:R210">
    <cfRule type="cellIs" dxfId="6314" priority="7363" operator="equal">
      <formula>5</formula>
    </cfRule>
  </conditionalFormatting>
  <conditionalFormatting sqref="R206:R210">
    <cfRule type="cellIs" dxfId="6313" priority="7364" operator="equal">
      <formula>1</formula>
    </cfRule>
  </conditionalFormatting>
  <conditionalFormatting sqref="R206:R210">
    <cfRule type="cellIs" dxfId="6312" priority="7365" operator="equal">
      <formula>0.8</formula>
    </cfRule>
  </conditionalFormatting>
  <conditionalFormatting sqref="R206:R210">
    <cfRule type="cellIs" dxfId="6311" priority="7366" operator="equal">
      <formula>0.6</formula>
    </cfRule>
  </conditionalFormatting>
  <conditionalFormatting sqref="R206:R210">
    <cfRule type="cellIs" dxfId="6310" priority="7367" operator="equal">
      <formula>0.4</formula>
    </cfRule>
  </conditionalFormatting>
  <conditionalFormatting sqref="R206:R210">
    <cfRule type="cellIs" dxfId="6309" priority="7368" operator="equal">
      <formula>20%</formula>
    </cfRule>
  </conditionalFormatting>
  <conditionalFormatting sqref="P206:P210">
    <cfRule type="cellIs" dxfId="6308" priority="7369" operator="equal">
      <formula>"MUY ALTA "</formula>
    </cfRule>
  </conditionalFormatting>
  <conditionalFormatting sqref="P206:P210">
    <cfRule type="cellIs" dxfId="6307" priority="7370" operator="equal">
      <formula>"MUY ALTA"</formula>
    </cfRule>
  </conditionalFormatting>
  <conditionalFormatting sqref="P206:P210">
    <cfRule type="cellIs" dxfId="6306" priority="7371" operator="equal">
      <formula>"ALTA"</formula>
    </cfRule>
  </conditionalFormatting>
  <conditionalFormatting sqref="P206:P210">
    <cfRule type="cellIs" dxfId="6305" priority="7372" operator="equal">
      <formula>"MEDIA"</formula>
    </cfRule>
  </conditionalFormatting>
  <conditionalFormatting sqref="P206:P210">
    <cfRule type="cellIs" dxfId="6304" priority="7373" operator="equal">
      <formula>"BAJA"</formula>
    </cfRule>
  </conditionalFormatting>
  <conditionalFormatting sqref="P206:P210">
    <cfRule type="cellIs" dxfId="6303" priority="7374" operator="equal">
      <formula>"MUY BAJA"</formula>
    </cfRule>
  </conditionalFormatting>
  <conditionalFormatting sqref="P206:P210">
    <cfRule type="cellIs" dxfId="6302" priority="7375" operator="equal">
      <formula>0.2</formula>
    </cfRule>
  </conditionalFormatting>
  <conditionalFormatting sqref="O206:O210">
    <cfRule type="beginsWith" dxfId="6301" priority="7376" operator="beginsWith" text="La actividad que conlleva el riesgo se ejecuta como máximos 2 veces por año">
      <formula>LEFT((O206),LEN("La actividad que conlleva el riesgo se ejecuta como máximos 2 veces por año"))=("La actividad que conlleva el riesgo se ejecuta como máximos 2 veces por año")</formula>
    </cfRule>
  </conditionalFormatting>
  <conditionalFormatting sqref="O206:O210">
    <cfRule type="cellIs" dxfId="6300" priority="7377" operator="equal">
      <formula>"La actividad que conlleva el riesgo se ejecuta como máximos 2 veces por año"</formula>
    </cfRule>
  </conditionalFormatting>
  <conditionalFormatting sqref="O206:O210">
    <cfRule type="cellIs" dxfId="6299" priority="7378" operator="equal">
      <formula>"La actividad que conlleva el riesgo se ejecuta como máximos 2 veces por año "</formula>
    </cfRule>
  </conditionalFormatting>
  <conditionalFormatting sqref="O206:O210">
    <cfRule type="containsText" dxfId="6298" priority="7379" operator="containsText" text="La actividad que conlleva el riesgo se ejecuta como máximos 2 veces por año">
      <formula>NOT(ISERROR(SEARCH(("La actividad que conlleva el riesgo se ejecuta como máximos 2 veces por año"),(O206))))</formula>
    </cfRule>
  </conditionalFormatting>
  <conditionalFormatting sqref="V206:W210">
    <cfRule type="cellIs" dxfId="6297" priority="7310" operator="equal">
      <formula>"X"</formula>
    </cfRule>
  </conditionalFormatting>
  <conditionalFormatting sqref="AD206:AE210 AB207:AC210">
    <cfRule type="cellIs" dxfId="6296" priority="7311" operator="equal">
      <formula>25</formula>
    </cfRule>
  </conditionalFormatting>
  <conditionalFormatting sqref="AF206:AG210">
    <cfRule type="cellIs" dxfId="6295" priority="7312" operator="equal">
      <formula>15</formula>
    </cfRule>
  </conditionalFormatting>
  <conditionalFormatting sqref="V206:V210">
    <cfRule type="cellIs" dxfId="6294" priority="7313" operator="equal">
      <formula>"Y"</formula>
    </cfRule>
  </conditionalFormatting>
  <conditionalFormatting sqref="W206:W210">
    <cfRule type="cellIs" dxfId="6293" priority="7314" operator="equal">
      <formula>"X"</formula>
    </cfRule>
  </conditionalFormatting>
  <conditionalFormatting sqref="AD206:AE210 AB207:AC210 X207:Y210">
    <cfRule type="expression" dxfId="6292" priority="7315">
      <formula>Z206=15</formula>
    </cfRule>
  </conditionalFormatting>
  <conditionalFormatting sqref="AF206:AG210 Z207:AA210">
    <cfRule type="expression" dxfId="6291" priority="7316">
      <formula>X206=25</formula>
    </cfRule>
  </conditionalFormatting>
  <conditionalFormatting sqref="W206:W210">
    <cfRule type="expression" dxfId="6290" priority="7317">
      <formula>V206=Y</formula>
    </cfRule>
  </conditionalFormatting>
  <conditionalFormatting sqref="W206:W210">
    <cfRule type="expression" dxfId="6289" priority="7318">
      <formula>V206="y"</formula>
    </cfRule>
  </conditionalFormatting>
  <conditionalFormatting sqref="W207">
    <cfRule type="expression" dxfId="6288" priority="7319">
      <formula>$V$21=Y</formula>
    </cfRule>
  </conditionalFormatting>
  <conditionalFormatting sqref="W207">
    <cfRule type="expression" dxfId="6287" priority="7320">
      <formula>$V$21=x</formula>
    </cfRule>
  </conditionalFormatting>
  <conditionalFormatting sqref="AB206:AC210">
    <cfRule type="expression" dxfId="6286" priority="7321">
      <formula>AB206=10</formula>
    </cfRule>
  </conditionalFormatting>
  <conditionalFormatting sqref="AB206:AC210">
    <cfRule type="expression" dxfId="6285" priority="7322">
      <formula>Z206=15</formula>
    </cfRule>
  </conditionalFormatting>
  <conditionalFormatting sqref="AB206:AC210">
    <cfRule type="expression" dxfId="6284" priority="7323">
      <formula>X206=25</formula>
    </cfRule>
  </conditionalFormatting>
  <conditionalFormatting sqref="AB206:AC206">
    <cfRule type="cellIs" dxfId="6283" priority="7324" operator="equal">
      <formula>25</formula>
    </cfRule>
  </conditionalFormatting>
  <conditionalFormatting sqref="AB206:AC206">
    <cfRule type="expression" dxfId="6282" priority="7325">
      <formula>AD206=15</formula>
    </cfRule>
  </conditionalFormatting>
  <conditionalFormatting sqref="AB206:AC210 X207:Y210">
    <cfRule type="expression" dxfId="6281" priority="7326">
      <formula>AB206=10</formula>
    </cfRule>
  </conditionalFormatting>
  <conditionalFormatting sqref="AB206:AC206">
    <cfRule type="expression" dxfId="6280" priority="7327">
      <formula>AD206=15</formula>
    </cfRule>
  </conditionalFormatting>
  <conditionalFormatting sqref="X206:Y206">
    <cfRule type="expression" dxfId="6279" priority="7328">
      <formula>AB206=10</formula>
    </cfRule>
  </conditionalFormatting>
  <conditionalFormatting sqref="X206:Y210">
    <cfRule type="expression" dxfId="6278" priority="7329">
      <formula>X206=25</formula>
    </cfRule>
  </conditionalFormatting>
  <conditionalFormatting sqref="X206:Y206">
    <cfRule type="expression" dxfId="6277" priority="7330">
      <formula>Z206=15</formula>
    </cfRule>
  </conditionalFormatting>
  <conditionalFormatting sqref="Z206:AA210">
    <cfRule type="expression" dxfId="6276" priority="7331">
      <formula>Z206=15</formula>
    </cfRule>
  </conditionalFormatting>
  <conditionalFormatting sqref="Z206:AA210">
    <cfRule type="expression" dxfId="6275" priority="7332">
      <formula>AB206=10</formula>
    </cfRule>
  </conditionalFormatting>
  <conditionalFormatting sqref="Z206:AA206">
    <cfRule type="expression" dxfId="6274" priority="7333">
      <formula>X206=25</formula>
    </cfRule>
  </conditionalFormatting>
  <conditionalFormatting sqref="V206:V210">
    <cfRule type="expression" dxfId="6273" priority="7334">
      <formula>W206="X"</formula>
    </cfRule>
  </conditionalFormatting>
  <conditionalFormatting sqref="AI206:AJ210">
    <cfRule type="cellIs" dxfId="6272" priority="7306" operator="equal">
      <formula>0</formula>
    </cfRule>
    <cfRule type="cellIs" dxfId="6271" priority="7307" operator="between">
      <formula>"0.1"</formula>
      <formula>100</formula>
    </cfRule>
    <cfRule type="cellIs" dxfId="6270" priority="7308" operator="between">
      <formula>0</formula>
      <formula>100</formula>
    </cfRule>
    <cfRule type="cellIs" dxfId="6269" priority="7309" operator="between">
      <formula>0</formula>
      <formula>100</formula>
    </cfRule>
  </conditionalFormatting>
  <conditionalFormatting sqref="AJ206:AJ210">
    <cfRule type="cellIs" dxfId="6268" priority="7303" operator="equal">
      <formula>0</formula>
    </cfRule>
    <cfRule type="cellIs" dxfId="6267" priority="7304" operator="between">
      <formula>0</formula>
      <formula>100</formula>
    </cfRule>
    <cfRule type="cellIs" dxfId="6266" priority="7305" operator="between">
      <formula>"0.1"</formula>
      <formula>100</formula>
    </cfRule>
  </conditionalFormatting>
  <conditionalFormatting sqref="AI206:AI210">
    <cfRule type="cellIs" dxfId="6265" priority="7302" operator="equal">
      <formula>0.58</formula>
    </cfRule>
  </conditionalFormatting>
  <conditionalFormatting sqref="AJ206:AJ210">
    <cfRule type="cellIs" dxfId="6264" priority="7301" operator="equal">
      <formula>0.56</formula>
    </cfRule>
  </conditionalFormatting>
  <conditionalFormatting sqref="AK209:AL210 AO209:AP210">
    <cfRule type="cellIs" dxfId="6263" priority="7297" operator="equal">
      <formula>"NO"</formula>
    </cfRule>
  </conditionalFormatting>
  <conditionalFormatting sqref="AK209:AL210">
    <cfRule type="cellIs" dxfId="6262" priority="7298" operator="equal">
      <formula>"SI"</formula>
    </cfRule>
  </conditionalFormatting>
  <conditionalFormatting sqref="AM209:AN210">
    <cfRule type="cellIs" dxfId="6261" priority="7299" operator="equal">
      <formula>"ALE"</formula>
    </cfRule>
  </conditionalFormatting>
  <conditionalFormatting sqref="AM209:AN210">
    <cfRule type="cellIs" dxfId="6260" priority="7300" operator="equal">
      <formula>"CON"</formula>
    </cfRule>
  </conditionalFormatting>
  <conditionalFormatting sqref="AO209:AP209">
    <cfRule type="cellIs" dxfId="6259" priority="7296" operator="equal">
      <formula>"SI"</formula>
    </cfRule>
  </conditionalFormatting>
  <conditionalFormatting sqref="BB206">
    <cfRule type="cellIs" dxfId="6258" priority="7294" operator="equal">
      <formula>"NO"</formula>
    </cfRule>
    <cfRule type="cellIs" dxfId="6257" priority="7295" operator="equal">
      <formula>"SI"</formula>
    </cfRule>
  </conditionalFormatting>
  <conditionalFormatting sqref="AY206:AY210">
    <cfRule type="expression" dxfId="6256" priority="7293">
      <formula>"&lt;,2"</formula>
    </cfRule>
  </conditionalFormatting>
  <conditionalFormatting sqref="AW206:AW210">
    <cfRule type="expression" dxfId="6255" priority="7292">
      <formula>"&lt;,2"</formula>
    </cfRule>
  </conditionalFormatting>
  <conditionalFormatting sqref="AX206:AX210">
    <cfRule type="beginsWith" dxfId="6254" priority="7287" operator="beginsWith" text="MUY ALTA">
      <formula>LEFT(AX206,LEN("MUY ALTA"))="MUY ALTA"</formula>
    </cfRule>
    <cfRule type="beginsWith" dxfId="6253" priority="7288" operator="beginsWith" text="ALTA">
      <formula>LEFT(AX206,LEN("ALTA"))="ALTA"</formula>
    </cfRule>
    <cfRule type="beginsWith" dxfId="6252" priority="7289" operator="beginsWith" text="MEDIA">
      <formula>LEFT(AX206,LEN("MEDIA"))="MEDIA"</formula>
    </cfRule>
    <cfRule type="beginsWith" dxfId="6251" priority="7290" operator="beginsWith" text="BAJA">
      <formula>LEFT(AX206,LEN("BAJA"))="BAJA"</formula>
    </cfRule>
    <cfRule type="beginsWith" dxfId="6250" priority="7291" operator="beginsWith" text="MUY BAJA">
      <formula>LEFT(AX206,LEN("MUY BAJA"))="MUY BAJA"</formula>
    </cfRule>
  </conditionalFormatting>
  <conditionalFormatting sqref="AZ206:AZ210">
    <cfRule type="beginsWith" dxfId="6249" priority="7282" operator="beginsWith" text="MUY ALTA">
      <formula>LEFT(AZ206,LEN("MUY ALTA"))="MUY ALTA"</formula>
    </cfRule>
    <cfRule type="beginsWith" dxfId="6248" priority="7283" operator="beginsWith" text="ALTA">
      <formula>LEFT(AZ206,LEN("ALTA"))="ALTA"</formula>
    </cfRule>
    <cfRule type="beginsWith" dxfId="6247" priority="7284" operator="beginsWith" text="MEDIA">
      <formula>LEFT(AZ206,LEN("MEDIA"))="MEDIA"</formula>
    </cfRule>
    <cfRule type="beginsWith" dxfId="6246" priority="7285" operator="beginsWith" text="BAJA">
      <formula>LEFT(AZ206,LEN("BAJA"))="BAJA"</formula>
    </cfRule>
    <cfRule type="beginsWith" dxfId="6245" priority="7286" operator="beginsWith" text="MUY BAJA">
      <formula>LEFT(AZ206,LEN("MUY BAJA"))="MUY BAJA"</formula>
    </cfRule>
  </conditionalFormatting>
  <conditionalFormatting sqref="BB206:BB210">
    <cfRule type="cellIs" dxfId="6244" priority="7279" operator="equal">
      <formula>"Evitar"</formula>
    </cfRule>
    <cfRule type="cellIs" dxfId="6243" priority="7280" operator="equal">
      <formula>"Aceptar"</formula>
    </cfRule>
    <cfRule type="cellIs" dxfId="6242" priority="7281" operator="equal">
      <formula>"Reducir"</formula>
    </cfRule>
  </conditionalFormatting>
  <conditionalFormatting sqref="BA206">
    <cfRule type="expression" dxfId="6241" priority="7254">
      <formula>$BD206=25</formula>
    </cfRule>
    <cfRule type="expression" dxfId="6240" priority="7255">
      <formula>$BD206=24</formula>
    </cfRule>
    <cfRule type="expression" dxfId="6239" priority="7256">
      <formula>$BD206=23</formula>
    </cfRule>
    <cfRule type="expression" dxfId="6238" priority="7257">
      <formula>$BD206=22</formula>
    </cfRule>
    <cfRule type="expression" dxfId="6237" priority="7258">
      <formula>$BD206=21</formula>
    </cfRule>
    <cfRule type="expression" dxfId="6236" priority="7259">
      <formula>$BD206=20</formula>
    </cfRule>
    <cfRule type="expression" dxfId="6235" priority="7260">
      <formula>$BD206=19</formula>
    </cfRule>
    <cfRule type="expression" dxfId="6234" priority="7261">
      <formula>$BD206=18</formula>
    </cfRule>
    <cfRule type="expression" dxfId="6233" priority="7262">
      <formula>$BD206=17</formula>
    </cfRule>
    <cfRule type="expression" dxfId="6232" priority="7263">
      <formula>$BD206=16</formula>
    </cfRule>
    <cfRule type="expression" dxfId="6231" priority="7264">
      <formula>$BD206=15</formula>
    </cfRule>
    <cfRule type="expression" dxfId="6230" priority="7265">
      <formula>$BD206=14</formula>
    </cfRule>
    <cfRule type="expression" dxfId="6229" priority="7266">
      <formula>$BD206=13</formula>
    </cfRule>
    <cfRule type="expression" dxfId="6228" priority="7267">
      <formula>$BD206=12</formula>
    </cfRule>
    <cfRule type="expression" dxfId="6227" priority="7268">
      <formula>$BD206=11</formula>
    </cfRule>
    <cfRule type="expression" dxfId="6226" priority="7269">
      <formula>$BD206=10</formula>
    </cfRule>
    <cfRule type="expression" dxfId="6225" priority="7270">
      <formula>$BD206=9</formula>
    </cfRule>
    <cfRule type="expression" dxfId="6224" priority="7271">
      <formula>$BD206=8</formula>
    </cfRule>
    <cfRule type="expression" dxfId="6223" priority="7272">
      <formula>$BD206=7</formula>
    </cfRule>
    <cfRule type="expression" dxfId="6222" priority="7273">
      <formula>$BD206=6</formula>
    </cfRule>
    <cfRule type="expression" dxfId="6221" priority="7274">
      <formula>$BD206=5</formula>
    </cfRule>
    <cfRule type="expression" dxfId="6220" priority="7275">
      <formula>$BD206=4</formula>
    </cfRule>
    <cfRule type="expression" dxfId="6219" priority="7276">
      <formula>$BD206=3</formula>
    </cfRule>
    <cfRule type="expression" dxfId="6218" priority="7277">
      <formula>$BD206=2</formula>
    </cfRule>
    <cfRule type="expression" dxfId="6217" priority="7278">
      <formula>$BD206=1</formula>
    </cfRule>
  </conditionalFormatting>
  <conditionalFormatting sqref="Q212:Q216">
    <cfRule type="expression" dxfId="6210" priority="7203">
      <formula>"&lt;,2"</formula>
    </cfRule>
  </conditionalFormatting>
  <conditionalFormatting sqref="S212">
    <cfRule type="expression" dxfId="6209" priority="7204">
      <formula>$T212=25</formula>
    </cfRule>
  </conditionalFormatting>
  <conditionalFormatting sqref="S212">
    <cfRule type="expression" dxfId="6208" priority="7205">
      <formula>$T212=24</formula>
    </cfRule>
  </conditionalFormatting>
  <conditionalFormatting sqref="S212">
    <cfRule type="expression" dxfId="6207" priority="7206">
      <formula>$T212=23</formula>
    </cfRule>
  </conditionalFormatting>
  <conditionalFormatting sqref="S212">
    <cfRule type="expression" dxfId="6206" priority="7207">
      <formula>$T212=22</formula>
    </cfRule>
  </conditionalFormatting>
  <conditionalFormatting sqref="S212">
    <cfRule type="expression" dxfId="6205" priority="7208">
      <formula>$T212=21</formula>
    </cfRule>
  </conditionalFormatting>
  <conditionalFormatting sqref="S212">
    <cfRule type="expression" dxfId="6204" priority="7209">
      <formula>$T212=20</formula>
    </cfRule>
  </conditionalFormatting>
  <conditionalFormatting sqref="S212">
    <cfRule type="expression" dxfId="6203" priority="7210">
      <formula>$T212=19</formula>
    </cfRule>
  </conditionalFormatting>
  <conditionalFormatting sqref="S212">
    <cfRule type="expression" dxfId="6202" priority="7211">
      <formula>$T212=18</formula>
    </cfRule>
  </conditionalFormatting>
  <conditionalFormatting sqref="S212">
    <cfRule type="expression" dxfId="6201" priority="7212">
      <formula>$T212=17</formula>
    </cfRule>
  </conditionalFormatting>
  <conditionalFormatting sqref="S212">
    <cfRule type="expression" dxfId="6200" priority="7213">
      <formula>$T212=16</formula>
    </cfRule>
  </conditionalFormatting>
  <conditionalFormatting sqref="S212">
    <cfRule type="expression" dxfId="6199" priority="7214">
      <formula>$T212=15</formula>
    </cfRule>
  </conditionalFormatting>
  <conditionalFormatting sqref="S212">
    <cfRule type="expression" dxfId="6198" priority="7215">
      <formula>$T212=14</formula>
    </cfRule>
  </conditionalFormatting>
  <conditionalFormatting sqref="S212">
    <cfRule type="expression" dxfId="6197" priority="7216">
      <formula>$T212=13</formula>
    </cfRule>
  </conditionalFormatting>
  <conditionalFormatting sqref="S212">
    <cfRule type="expression" dxfId="6196" priority="7217">
      <formula>$T212=12</formula>
    </cfRule>
  </conditionalFormatting>
  <conditionalFormatting sqref="S212">
    <cfRule type="expression" dxfId="6195" priority="7218">
      <formula>$T212=11</formula>
    </cfRule>
  </conditionalFormatting>
  <conditionalFormatting sqref="S212">
    <cfRule type="expression" dxfId="6194" priority="7219">
      <formula>$T212=10</formula>
    </cfRule>
  </conditionalFormatting>
  <conditionalFormatting sqref="S212">
    <cfRule type="expression" dxfId="6193" priority="7220">
      <formula>$T212=9</formula>
    </cfRule>
  </conditionalFormatting>
  <conditionalFormatting sqref="S212">
    <cfRule type="expression" dxfId="6192" priority="7221">
      <formula>$T212=8</formula>
    </cfRule>
  </conditionalFormatting>
  <conditionalFormatting sqref="S212">
    <cfRule type="expression" dxfId="6191" priority="7222">
      <formula>$T212=7</formula>
    </cfRule>
  </conditionalFormatting>
  <conditionalFormatting sqref="S212">
    <cfRule type="expression" dxfId="6190" priority="7223">
      <formula>$T212=6</formula>
    </cfRule>
  </conditionalFormatting>
  <conditionalFormatting sqref="S212">
    <cfRule type="expression" dxfId="6189" priority="7224">
      <formula>$T212=5</formula>
    </cfRule>
  </conditionalFormatting>
  <conditionalFormatting sqref="S212">
    <cfRule type="expression" dxfId="6188" priority="7225">
      <formula>$T212=4</formula>
    </cfRule>
  </conditionalFormatting>
  <conditionalFormatting sqref="S212">
    <cfRule type="expression" dxfId="6187" priority="7226">
      <formula>$T212=3</formula>
    </cfRule>
  </conditionalFormatting>
  <conditionalFormatting sqref="S212">
    <cfRule type="expression" dxfId="6186" priority="7227">
      <formula>$T212=2</formula>
    </cfRule>
  </conditionalFormatting>
  <conditionalFormatting sqref="S212">
    <cfRule type="expression" dxfId="6185" priority="7228">
      <formula>$T212=1</formula>
    </cfRule>
  </conditionalFormatting>
  <conditionalFormatting sqref="R212:R216">
    <cfRule type="cellIs" dxfId="6184" priority="7229" operator="equal">
      <formula>20</formula>
    </cfRule>
  </conditionalFormatting>
  <conditionalFormatting sqref="R212:R216">
    <cfRule type="cellIs" dxfId="6183" priority="7230" operator="equal">
      <formula>10</formula>
    </cfRule>
  </conditionalFormatting>
  <conditionalFormatting sqref="R212:R216">
    <cfRule type="cellIs" dxfId="6182" priority="7231" operator="equal">
      <formula>5</formula>
    </cfRule>
  </conditionalFormatting>
  <conditionalFormatting sqref="R212:R216">
    <cfRule type="cellIs" dxfId="6181" priority="7232" operator="equal">
      <formula>1</formula>
    </cfRule>
  </conditionalFormatting>
  <conditionalFormatting sqref="R212:R216">
    <cfRule type="cellIs" dxfId="6180" priority="7233" operator="equal">
      <formula>0.8</formula>
    </cfRule>
  </conditionalFormatting>
  <conditionalFormatting sqref="R212:R216">
    <cfRule type="cellIs" dxfId="6179" priority="7234" operator="equal">
      <formula>0.6</formula>
    </cfRule>
  </conditionalFormatting>
  <conditionalFormatting sqref="R212:R216">
    <cfRule type="cellIs" dxfId="6178" priority="7235" operator="equal">
      <formula>0.4</formula>
    </cfRule>
  </conditionalFormatting>
  <conditionalFormatting sqref="R212:R216">
    <cfRule type="cellIs" dxfId="6177" priority="7236" operator="equal">
      <formula>20%</formula>
    </cfRule>
  </conditionalFormatting>
  <conditionalFormatting sqref="P212:P216">
    <cfRule type="cellIs" dxfId="6176" priority="7237" operator="equal">
      <formula>"MUY ALTA "</formula>
    </cfRule>
  </conditionalFormatting>
  <conditionalFormatting sqref="P212:P216">
    <cfRule type="cellIs" dxfId="6175" priority="7238" operator="equal">
      <formula>"MUY ALTA"</formula>
    </cfRule>
  </conditionalFormatting>
  <conditionalFormatting sqref="P212:P216">
    <cfRule type="cellIs" dxfId="6174" priority="7239" operator="equal">
      <formula>"ALTA"</formula>
    </cfRule>
  </conditionalFormatting>
  <conditionalFormatting sqref="P212:P216">
    <cfRule type="cellIs" dxfId="6173" priority="7240" operator="equal">
      <formula>"MEDIA"</formula>
    </cfRule>
  </conditionalFormatting>
  <conditionalFormatting sqref="P212:P216">
    <cfRule type="cellIs" dxfId="6172" priority="7241" operator="equal">
      <formula>"BAJA"</formula>
    </cfRule>
  </conditionalFormatting>
  <conditionalFormatting sqref="P212:P216">
    <cfRule type="cellIs" dxfId="6171" priority="7242" operator="equal">
      <formula>"MUY BAJA"</formula>
    </cfRule>
  </conditionalFormatting>
  <conditionalFormatting sqref="P212:P216">
    <cfRule type="cellIs" dxfId="6170" priority="7243" operator="equal">
      <formula>0.2</formula>
    </cfRule>
  </conditionalFormatting>
  <conditionalFormatting sqref="O212:O216">
    <cfRule type="beginsWith" dxfId="6169" priority="7244" operator="beginsWith" text="La actividad que conlleva el riesgo se ejecuta como máximos 2 veces por año">
      <formula>LEFT((O212),LEN("La actividad que conlleva el riesgo se ejecuta como máximos 2 veces por año"))=("La actividad que conlleva el riesgo se ejecuta como máximos 2 veces por año")</formula>
    </cfRule>
  </conditionalFormatting>
  <conditionalFormatting sqref="O212:O216">
    <cfRule type="cellIs" dxfId="6168" priority="7245" operator="equal">
      <formula>"La actividad que conlleva el riesgo se ejecuta como máximos 2 veces por año"</formula>
    </cfRule>
  </conditionalFormatting>
  <conditionalFormatting sqref="O212:O216">
    <cfRule type="cellIs" dxfId="6167" priority="7246" operator="equal">
      <formula>"La actividad que conlleva el riesgo se ejecuta como máximos 2 veces por año "</formula>
    </cfRule>
  </conditionalFormatting>
  <conditionalFormatting sqref="O212:O216">
    <cfRule type="containsText" dxfId="6166" priority="7247" operator="containsText" text="La actividad que conlleva el riesgo se ejecuta como máximos 2 veces por año">
      <formula>NOT(ISERROR(SEARCH(("La actividad que conlleva el riesgo se ejecuta como máximos 2 veces por año"),(O212))))</formula>
    </cfRule>
  </conditionalFormatting>
  <conditionalFormatting sqref="V212:W216">
    <cfRule type="cellIs" dxfId="6165" priority="7178" operator="equal">
      <formula>"X"</formula>
    </cfRule>
  </conditionalFormatting>
  <conditionalFormatting sqref="AD212:AE216 AB213:AC216">
    <cfRule type="cellIs" dxfId="6164" priority="7179" operator="equal">
      <formula>25</formula>
    </cfRule>
  </conditionalFormatting>
  <conditionalFormatting sqref="AF212:AG216">
    <cfRule type="cellIs" dxfId="6163" priority="7180" operator="equal">
      <formula>15</formula>
    </cfRule>
  </conditionalFormatting>
  <conditionalFormatting sqref="V212:V216">
    <cfRule type="cellIs" dxfId="6162" priority="7181" operator="equal">
      <formula>"Y"</formula>
    </cfRule>
  </conditionalFormatting>
  <conditionalFormatting sqref="W212:W216">
    <cfRule type="cellIs" dxfId="6161" priority="7182" operator="equal">
      <formula>"X"</formula>
    </cfRule>
  </conditionalFormatting>
  <conditionalFormatting sqref="AD212:AE216 AB213:AC216 X213:Y216">
    <cfRule type="expression" dxfId="6160" priority="7183">
      <formula>Z212=15</formula>
    </cfRule>
  </conditionalFormatting>
  <conditionalFormatting sqref="AF212:AG216 Z213:AA216">
    <cfRule type="expression" dxfId="6159" priority="7184">
      <formula>X212=25</formula>
    </cfRule>
  </conditionalFormatting>
  <conditionalFormatting sqref="W212:W216">
    <cfRule type="expression" dxfId="6158" priority="7185">
      <formula>V212=Y</formula>
    </cfRule>
  </conditionalFormatting>
  <conditionalFormatting sqref="W212:W216">
    <cfRule type="expression" dxfId="6157" priority="7186">
      <formula>V212="y"</formula>
    </cfRule>
  </conditionalFormatting>
  <conditionalFormatting sqref="W213">
    <cfRule type="expression" dxfId="6156" priority="7187">
      <formula>$V$21=Y</formula>
    </cfRule>
  </conditionalFormatting>
  <conditionalFormatting sqref="W213">
    <cfRule type="expression" dxfId="6155" priority="7188">
      <formula>$V$21=x</formula>
    </cfRule>
  </conditionalFormatting>
  <conditionalFormatting sqref="AB212:AC216">
    <cfRule type="expression" dxfId="6154" priority="7189">
      <formula>AB212=10</formula>
    </cfRule>
  </conditionalFormatting>
  <conditionalFormatting sqref="AB212:AC216">
    <cfRule type="expression" dxfId="6153" priority="7190">
      <formula>Z212=15</formula>
    </cfRule>
  </conditionalFormatting>
  <conditionalFormatting sqref="AB212:AC216">
    <cfRule type="expression" dxfId="6152" priority="7191">
      <formula>X212=25</formula>
    </cfRule>
  </conditionalFormatting>
  <conditionalFormatting sqref="AB212:AC212">
    <cfRule type="cellIs" dxfId="6151" priority="7192" operator="equal">
      <formula>25</formula>
    </cfRule>
  </conditionalFormatting>
  <conditionalFormatting sqref="AB212:AC212">
    <cfRule type="expression" dxfId="6150" priority="7193">
      <formula>AD212=15</formula>
    </cfRule>
  </conditionalFormatting>
  <conditionalFormatting sqref="AB212:AC216 X213:Y216">
    <cfRule type="expression" dxfId="6149" priority="7194">
      <formula>AB212=10</formula>
    </cfRule>
  </conditionalFormatting>
  <conditionalFormatting sqref="AB212:AC212">
    <cfRule type="expression" dxfId="6148" priority="7195">
      <formula>AD212=15</formula>
    </cfRule>
  </conditionalFormatting>
  <conditionalFormatting sqref="X212:Y212">
    <cfRule type="expression" dxfId="6147" priority="7196">
      <formula>AB212=10</formula>
    </cfRule>
  </conditionalFormatting>
  <conditionalFormatting sqref="X212:Y216">
    <cfRule type="expression" dxfId="6146" priority="7197">
      <formula>X212=25</formula>
    </cfRule>
  </conditionalFormatting>
  <conditionalFormatting sqref="X212:Y212">
    <cfRule type="expression" dxfId="6145" priority="7198">
      <formula>Z212=15</formula>
    </cfRule>
  </conditionalFormatting>
  <conditionalFormatting sqref="Z212:AA216">
    <cfRule type="expression" dxfId="6144" priority="7199">
      <formula>Z212=15</formula>
    </cfRule>
  </conditionalFormatting>
  <conditionalFormatting sqref="Z212:AA216">
    <cfRule type="expression" dxfId="6143" priority="7200">
      <formula>AB212=10</formula>
    </cfRule>
  </conditionalFormatting>
  <conditionalFormatting sqref="Z212:AA212">
    <cfRule type="expression" dxfId="6142" priority="7201">
      <formula>X212=25</formula>
    </cfRule>
  </conditionalFormatting>
  <conditionalFormatting sqref="V212:V216">
    <cfRule type="expression" dxfId="6141" priority="7202">
      <formula>W212="X"</formula>
    </cfRule>
  </conditionalFormatting>
  <conditionalFormatting sqref="AI212:AJ216">
    <cfRule type="cellIs" dxfId="6140" priority="7174" operator="equal">
      <formula>0</formula>
    </cfRule>
    <cfRule type="cellIs" dxfId="6139" priority="7175" operator="between">
      <formula>"0.1"</formula>
      <formula>100</formula>
    </cfRule>
    <cfRule type="cellIs" dxfId="6138" priority="7176" operator="between">
      <formula>0</formula>
      <formula>100</formula>
    </cfRule>
    <cfRule type="cellIs" dxfId="6137" priority="7177" operator="between">
      <formula>0</formula>
      <formula>100</formula>
    </cfRule>
  </conditionalFormatting>
  <conditionalFormatting sqref="AJ212:AJ216">
    <cfRule type="cellIs" dxfId="6136" priority="7171" operator="equal">
      <formula>0</formula>
    </cfRule>
    <cfRule type="cellIs" dxfId="6135" priority="7172" operator="between">
      <formula>0</formula>
      <formula>100</formula>
    </cfRule>
    <cfRule type="cellIs" dxfId="6134" priority="7173" operator="between">
      <formula>"0.1"</formula>
      <formula>100</formula>
    </cfRule>
  </conditionalFormatting>
  <conditionalFormatting sqref="AI212:AI216">
    <cfRule type="cellIs" dxfId="6133" priority="7170" operator="equal">
      <formula>0.58</formula>
    </cfRule>
  </conditionalFormatting>
  <conditionalFormatting sqref="AJ212:AJ216">
    <cfRule type="cellIs" dxfId="6132" priority="7169" operator="equal">
      <formula>0.56</formula>
    </cfRule>
  </conditionalFormatting>
  <conditionalFormatting sqref="AK215:AL216 AO215:AP216">
    <cfRule type="cellIs" dxfId="6131" priority="7165" operator="equal">
      <formula>"NO"</formula>
    </cfRule>
  </conditionalFormatting>
  <conditionalFormatting sqref="AK215:AL216">
    <cfRule type="cellIs" dxfId="6130" priority="7166" operator="equal">
      <formula>"SI"</formula>
    </cfRule>
  </conditionalFormatting>
  <conditionalFormatting sqref="AM215:AN216">
    <cfRule type="cellIs" dxfId="6129" priority="7167" operator="equal">
      <formula>"ALE"</formula>
    </cfRule>
  </conditionalFormatting>
  <conditionalFormatting sqref="AM215:AN216">
    <cfRule type="cellIs" dxfId="6128" priority="7168" operator="equal">
      <formula>"CON"</formula>
    </cfRule>
  </conditionalFormatting>
  <conditionalFormatting sqref="AO215:AP215">
    <cfRule type="cellIs" dxfId="6127" priority="7164" operator="equal">
      <formula>"SI"</formula>
    </cfRule>
  </conditionalFormatting>
  <conditionalFormatting sqref="BB212">
    <cfRule type="cellIs" dxfId="6126" priority="7162" operator="equal">
      <formula>"NO"</formula>
    </cfRule>
    <cfRule type="cellIs" dxfId="6125" priority="7163" operator="equal">
      <formula>"SI"</formula>
    </cfRule>
  </conditionalFormatting>
  <conditionalFormatting sqref="AY212:AY216">
    <cfRule type="expression" dxfId="6124" priority="7161">
      <formula>"&lt;,2"</formula>
    </cfRule>
  </conditionalFormatting>
  <conditionalFormatting sqref="AW212:AW216">
    <cfRule type="expression" dxfId="6123" priority="7160">
      <formula>"&lt;,2"</formula>
    </cfRule>
  </conditionalFormatting>
  <conditionalFormatting sqref="AX212:AX216">
    <cfRule type="beginsWith" dxfId="6122" priority="7155" operator="beginsWith" text="MUY ALTA">
      <formula>LEFT(AX212,LEN("MUY ALTA"))="MUY ALTA"</formula>
    </cfRule>
    <cfRule type="beginsWith" dxfId="6121" priority="7156" operator="beginsWith" text="ALTA">
      <formula>LEFT(AX212,LEN("ALTA"))="ALTA"</formula>
    </cfRule>
    <cfRule type="beginsWith" dxfId="6120" priority="7157" operator="beginsWith" text="MEDIA">
      <formula>LEFT(AX212,LEN("MEDIA"))="MEDIA"</formula>
    </cfRule>
    <cfRule type="beginsWith" dxfId="6119" priority="7158" operator="beginsWith" text="BAJA">
      <formula>LEFT(AX212,LEN("BAJA"))="BAJA"</formula>
    </cfRule>
    <cfRule type="beginsWith" dxfId="6118" priority="7159" operator="beginsWith" text="MUY BAJA">
      <formula>LEFT(AX212,LEN("MUY BAJA"))="MUY BAJA"</formula>
    </cfRule>
  </conditionalFormatting>
  <conditionalFormatting sqref="AZ212:AZ216">
    <cfRule type="beginsWith" dxfId="6117" priority="7150" operator="beginsWith" text="MUY ALTA">
      <formula>LEFT(AZ212,LEN("MUY ALTA"))="MUY ALTA"</formula>
    </cfRule>
    <cfRule type="beginsWith" dxfId="6116" priority="7151" operator="beginsWith" text="ALTA">
      <formula>LEFT(AZ212,LEN("ALTA"))="ALTA"</formula>
    </cfRule>
    <cfRule type="beginsWith" dxfId="6115" priority="7152" operator="beginsWith" text="MEDIA">
      <formula>LEFT(AZ212,LEN("MEDIA"))="MEDIA"</formula>
    </cfRule>
    <cfRule type="beginsWith" dxfId="6114" priority="7153" operator="beginsWith" text="BAJA">
      <formula>LEFT(AZ212,LEN("BAJA"))="BAJA"</formula>
    </cfRule>
    <cfRule type="beginsWith" dxfId="6113" priority="7154" operator="beginsWith" text="MUY BAJA">
      <formula>LEFT(AZ212,LEN("MUY BAJA"))="MUY BAJA"</formula>
    </cfRule>
  </conditionalFormatting>
  <conditionalFormatting sqref="BB212:BB216">
    <cfRule type="cellIs" dxfId="6112" priority="7147" operator="equal">
      <formula>"Evitar"</formula>
    </cfRule>
    <cfRule type="cellIs" dxfId="6111" priority="7148" operator="equal">
      <formula>"Aceptar"</formula>
    </cfRule>
    <cfRule type="cellIs" dxfId="6110" priority="7149" operator="equal">
      <formula>"Reducir"</formula>
    </cfRule>
  </conditionalFormatting>
  <conditionalFormatting sqref="BA212">
    <cfRule type="expression" dxfId="6109" priority="7122">
      <formula>$BD212=25</formula>
    </cfRule>
    <cfRule type="expression" dxfId="6108" priority="7123">
      <formula>$BD212=24</formula>
    </cfRule>
    <cfRule type="expression" dxfId="6107" priority="7124">
      <formula>$BD212=23</formula>
    </cfRule>
    <cfRule type="expression" dxfId="6106" priority="7125">
      <formula>$BD212=22</formula>
    </cfRule>
    <cfRule type="expression" dxfId="6105" priority="7126">
      <formula>$BD212=21</formula>
    </cfRule>
    <cfRule type="expression" dxfId="6104" priority="7127">
      <formula>$BD212=20</formula>
    </cfRule>
    <cfRule type="expression" dxfId="6103" priority="7128">
      <formula>$BD212=19</formula>
    </cfRule>
    <cfRule type="expression" dxfId="6102" priority="7129">
      <formula>$BD212=18</formula>
    </cfRule>
    <cfRule type="expression" dxfId="6101" priority="7130">
      <formula>$BD212=17</formula>
    </cfRule>
    <cfRule type="expression" dxfId="6100" priority="7131">
      <formula>$BD212=16</formula>
    </cfRule>
    <cfRule type="expression" dxfId="6099" priority="7132">
      <formula>$BD212=15</formula>
    </cfRule>
    <cfRule type="expression" dxfId="6098" priority="7133">
      <formula>$BD212=14</formula>
    </cfRule>
    <cfRule type="expression" dxfId="6097" priority="7134">
      <formula>$BD212=13</formula>
    </cfRule>
    <cfRule type="expression" dxfId="6096" priority="7135">
      <formula>$BD212=12</formula>
    </cfRule>
    <cfRule type="expression" dxfId="6095" priority="7136">
      <formula>$BD212=11</formula>
    </cfRule>
    <cfRule type="expression" dxfId="6094" priority="7137">
      <formula>$BD212=10</formula>
    </cfRule>
    <cfRule type="expression" dxfId="6093" priority="7138">
      <formula>$BD212=9</formula>
    </cfRule>
    <cfRule type="expression" dxfId="6092" priority="7139">
      <formula>$BD212=8</formula>
    </cfRule>
    <cfRule type="expression" dxfId="6091" priority="7140">
      <formula>$BD212=7</formula>
    </cfRule>
    <cfRule type="expression" dxfId="6090" priority="7141">
      <formula>$BD212=6</formula>
    </cfRule>
    <cfRule type="expression" dxfId="6089" priority="7142">
      <formula>$BD212=5</formula>
    </cfRule>
    <cfRule type="expression" dxfId="6088" priority="7143">
      <formula>$BD212=4</formula>
    </cfRule>
    <cfRule type="expression" dxfId="6087" priority="7144">
      <formula>$BD212=3</formula>
    </cfRule>
    <cfRule type="expression" dxfId="6086" priority="7145">
      <formula>$BD212=2</formula>
    </cfRule>
    <cfRule type="expression" dxfId="6085" priority="7146">
      <formula>$BD212=1</formula>
    </cfRule>
  </conditionalFormatting>
  <conditionalFormatting sqref="Q218:Q222">
    <cfRule type="expression" dxfId="6078" priority="7071">
      <formula>"&lt;,2"</formula>
    </cfRule>
  </conditionalFormatting>
  <conditionalFormatting sqref="S218">
    <cfRule type="expression" dxfId="6077" priority="7072">
      <formula>$T218=25</formula>
    </cfRule>
  </conditionalFormatting>
  <conditionalFormatting sqref="S218">
    <cfRule type="expression" dxfId="6076" priority="7073">
      <formula>$T218=24</formula>
    </cfRule>
  </conditionalFormatting>
  <conditionalFormatting sqref="S218">
    <cfRule type="expression" dxfId="6075" priority="7074">
      <formula>$T218=23</formula>
    </cfRule>
  </conditionalFormatting>
  <conditionalFormatting sqref="S218">
    <cfRule type="expression" dxfId="6074" priority="7075">
      <formula>$T218=22</formula>
    </cfRule>
  </conditionalFormatting>
  <conditionalFormatting sqref="S218">
    <cfRule type="expression" dxfId="6073" priority="7076">
      <formula>$T218=21</formula>
    </cfRule>
  </conditionalFormatting>
  <conditionalFormatting sqref="S218">
    <cfRule type="expression" dxfId="6072" priority="7077">
      <formula>$T218=20</formula>
    </cfRule>
  </conditionalFormatting>
  <conditionalFormatting sqref="S218">
    <cfRule type="expression" dxfId="6071" priority="7078">
      <formula>$T218=19</formula>
    </cfRule>
  </conditionalFormatting>
  <conditionalFormatting sqref="S218">
    <cfRule type="expression" dxfId="6070" priority="7079">
      <formula>$T218=18</formula>
    </cfRule>
  </conditionalFormatting>
  <conditionalFormatting sqref="S218">
    <cfRule type="expression" dxfId="6069" priority="7080">
      <formula>$T218=17</formula>
    </cfRule>
  </conditionalFormatting>
  <conditionalFormatting sqref="S218">
    <cfRule type="expression" dxfId="6068" priority="7081">
      <formula>$T218=16</formula>
    </cfRule>
  </conditionalFormatting>
  <conditionalFormatting sqref="S218">
    <cfRule type="expression" dxfId="6067" priority="7082">
      <formula>$T218=15</formula>
    </cfRule>
  </conditionalFormatting>
  <conditionalFormatting sqref="S218">
    <cfRule type="expression" dxfId="6066" priority="7083">
      <formula>$T218=14</formula>
    </cfRule>
  </conditionalFormatting>
  <conditionalFormatting sqref="S218">
    <cfRule type="expression" dxfId="6065" priority="7084">
      <formula>$T218=13</formula>
    </cfRule>
  </conditionalFormatting>
  <conditionalFormatting sqref="S218">
    <cfRule type="expression" dxfId="6064" priority="7085">
      <formula>$T218=12</formula>
    </cfRule>
  </conditionalFormatting>
  <conditionalFormatting sqref="S218">
    <cfRule type="expression" dxfId="6063" priority="7086">
      <formula>$T218=11</formula>
    </cfRule>
  </conditionalFormatting>
  <conditionalFormatting sqref="S218">
    <cfRule type="expression" dxfId="6062" priority="7087">
      <formula>$T218=10</formula>
    </cfRule>
  </conditionalFormatting>
  <conditionalFormatting sqref="S218">
    <cfRule type="expression" dxfId="6061" priority="7088">
      <formula>$T218=9</formula>
    </cfRule>
  </conditionalFormatting>
  <conditionalFormatting sqref="S218">
    <cfRule type="expression" dxfId="6060" priority="7089">
      <formula>$T218=8</formula>
    </cfRule>
  </conditionalFormatting>
  <conditionalFormatting sqref="S218">
    <cfRule type="expression" dxfId="6059" priority="7090">
      <formula>$T218=7</formula>
    </cfRule>
  </conditionalFormatting>
  <conditionalFormatting sqref="S218">
    <cfRule type="expression" dxfId="6058" priority="7091">
      <formula>$T218=6</formula>
    </cfRule>
  </conditionalFormatting>
  <conditionalFormatting sqref="S218">
    <cfRule type="expression" dxfId="6057" priority="7092">
      <formula>$T218=5</formula>
    </cfRule>
  </conditionalFormatting>
  <conditionalFormatting sqref="S218">
    <cfRule type="expression" dxfId="6056" priority="7093">
      <formula>$T218=4</formula>
    </cfRule>
  </conditionalFormatting>
  <conditionalFormatting sqref="S218">
    <cfRule type="expression" dxfId="6055" priority="7094">
      <formula>$T218=3</formula>
    </cfRule>
  </conditionalFormatting>
  <conditionalFormatting sqref="S218">
    <cfRule type="expression" dxfId="6054" priority="7095">
      <formula>$T218=2</formula>
    </cfRule>
  </conditionalFormatting>
  <conditionalFormatting sqref="S218">
    <cfRule type="expression" dxfId="6053" priority="7096">
      <formula>$T218=1</formula>
    </cfRule>
  </conditionalFormatting>
  <conditionalFormatting sqref="R218:R222">
    <cfRule type="cellIs" dxfId="6052" priority="7097" operator="equal">
      <formula>20</formula>
    </cfRule>
  </conditionalFormatting>
  <conditionalFormatting sqref="R218:R222">
    <cfRule type="cellIs" dxfId="6051" priority="7098" operator="equal">
      <formula>10</formula>
    </cfRule>
  </conditionalFormatting>
  <conditionalFormatting sqref="R218:R222">
    <cfRule type="cellIs" dxfId="6050" priority="7099" operator="equal">
      <formula>5</formula>
    </cfRule>
  </conditionalFormatting>
  <conditionalFormatting sqref="R218:R222">
    <cfRule type="cellIs" dxfId="6049" priority="7100" operator="equal">
      <formula>1</formula>
    </cfRule>
  </conditionalFormatting>
  <conditionalFormatting sqref="R218:R222">
    <cfRule type="cellIs" dxfId="6048" priority="7101" operator="equal">
      <formula>0.8</formula>
    </cfRule>
  </conditionalFormatting>
  <conditionalFormatting sqref="R218:R222">
    <cfRule type="cellIs" dxfId="6047" priority="7102" operator="equal">
      <formula>0.6</formula>
    </cfRule>
  </conditionalFormatting>
  <conditionalFormatting sqref="R218:R222">
    <cfRule type="cellIs" dxfId="6046" priority="7103" operator="equal">
      <formula>0.4</formula>
    </cfRule>
  </conditionalFormatting>
  <conditionalFormatting sqref="R218:R222">
    <cfRule type="cellIs" dxfId="6045" priority="7104" operator="equal">
      <formula>20%</formula>
    </cfRule>
  </conditionalFormatting>
  <conditionalFormatting sqref="P218:P222">
    <cfRule type="cellIs" dxfId="6044" priority="7105" operator="equal">
      <formula>"MUY ALTA "</formula>
    </cfRule>
  </conditionalFormatting>
  <conditionalFormatting sqref="P218:P222">
    <cfRule type="cellIs" dxfId="6043" priority="7106" operator="equal">
      <formula>"MUY ALTA"</formula>
    </cfRule>
  </conditionalFormatting>
  <conditionalFormatting sqref="P218:P222">
    <cfRule type="cellIs" dxfId="6042" priority="7107" operator="equal">
      <formula>"ALTA"</formula>
    </cfRule>
  </conditionalFormatting>
  <conditionalFormatting sqref="P218:P222">
    <cfRule type="cellIs" dxfId="6041" priority="7108" operator="equal">
      <formula>"MEDIA"</formula>
    </cfRule>
  </conditionalFormatting>
  <conditionalFormatting sqref="P218:P222">
    <cfRule type="cellIs" dxfId="6040" priority="7109" operator="equal">
      <formula>"BAJA"</formula>
    </cfRule>
  </conditionalFormatting>
  <conditionalFormatting sqref="P218:P222">
    <cfRule type="cellIs" dxfId="6039" priority="7110" operator="equal">
      <formula>"MUY BAJA"</formula>
    </cfRule>
  </conditionalFormatting>
  <conditionalFormatting sqref="P218:P222">
    <cfRule type="cellIs" dxfId="6038" priority="7111" operator="equal">
      <formula>0.2</formula>
    </cfRule>
  </conditionalFormatting>
  <conditionalFormatting sqref="O218:O222">
    <cfRule type="beginsWith" dxfId="6037" priority="7112" operator="beginsWith" text="La actividad que conlleva el riesgo se ejecuta como máximos 2 veces por año">
      <formula>LEFT((O218),LEN("La actividad que conlleva el riesgo se ejecuta como máximos 2 veces por año"))=("La actividad que conlleva el riesgo se ejecuta como máximos 2 veces por año")</formula>
    </cfRule>
  </conditionalFormatting>
  <conditionalFormatting sqref="O218:O222">
    <cfRule type="cellIs" dxfId="6036" priority="7113" operator="equal">
      <formula>"La actividad que conlleva el riesgo se ejecuta como máximos 2 veces por año"</formula>
    </cfRule>
  </conditionalFormatting>
  <conditionalFormatting sqref="O218:O222">
    <cfRule type="cellIs" dxfId="6035" priority="7114" operator="equal">
      <formula>"La actividad que conlleva el riesgo se ejecuta como máximos 2 veces por año "</formula>
    </cfRule>
  </conditionalFormatting>
  <conditionalFormatting sqref="O218:O222">
    <cfRule type="containsText" dxfId="6034" priority="7115" operator="containsText" text="La actividad que conlleva el riesgo se ejecuta como máximos 2 veces por año">
      <formula>NOT(ISERROR(SEARCH(("La actividad que conlleva el riesgo se ejecuta como máximos 2 veces por año"),(O218))))</formula>
    </cfRule>
  </conditionalFormatting>
  <conditionalFormatting sqref="V218:W222">
    <cfRule type="cellIs" dxfId="6033" priority="7046" operator="equal">
      <formula>"X"</formula>
    </cfRule>
  </conditionalFormatting>
  <conditionalFormatting sqref="AD218:AE222 AB219:AC222">
    <cfRule type="cellIs" dxfId="6032" priority="7047" operator="equal">
      <formula>25</formula>
    </cfRule>
  </conditionalFormatting>
  <conditionalFormatting sqref="AF218:AG222">
    <cfRule type="cellIs" dxfId="6031" priority="7048" operator="equal">
      <formula>15</formula>
    </cfRule>
  </conditionalFormatting>
  <conditionalFormatting sqref="V218:V222">
    <cfRule type="cellIs" dxfId="6030" priority="7049" operator="equal">
      <formula>"Y"</formula>
    </cfRule>
  </conditionalFormatting>
  <conditionalFormatting sqref="W218:W222">
    <cfRule type="cellIs" dxfId="6029" priority="7050" operator="equal">
      <formula>"X"</formula>
    </cfRule>
  </conditionalFormatting>
  <conditionalFormatting sqref="AD218:AE222 AB219:AC222 X219:Y222">
    <cfRule type="expression" dxfId="6028" priority="7051">
      <formula>Z218=15</formula>
    </cfRule>
  </conditionalFormatting>
  <conditionalFormatting sqref="AF218:AG222 Z219:AA222">
    <cfRule type="expression" dxfId="6027" priority="7052">
      <formula>X218=25</formula>
    </cfRule>
  </conditionalFormatting>
  <conditionalFormatting sqref="W218:W222">
    <cfRule type="expression" dxfId="6026" priority="7053">
      <formula>V218=Y</formula>
    </cfRule>
  </conditionalFormatting>
  <conditionalFormatting sqref="W218:W222">
    <cfRule type="expression" dxfId="6025" priority="7054">
      <formula>V218="y"</formula>
    </cfRule>
  </conditionalFormatting>
  <conditionalFormatting sqref="W219">
    <cfRule type="expression" dxfId="6024" priority="7055">
      <formula>$V$21=Y</formula>
    </cfRule>
  </conditionalFormatting>
  <conditionalFormatting sqref="W219">
    <cfRule type="expression" dxfId="6023" priority="7056">
      <formula>$V$21=x</formula>
    </cfRule>
  </conditionalFormatting>
  <conditionalFormatting sqref="AB218:AC222">
    <cfRule type="expression" dxfId="6022" priority="7057">
      <formula>AB218=10</formula>
    </cfRule>
  </conditionalFormatting>
  <conditionalFormatting sqref="AB218:AC222">
    <cfRule type="expression" dxfId="6021" priority="7058">
      <formula>Z218=15</formula>
    </cfRule>
  </conditionalFormatting>
  <conditionalFormatting sqref="AB218:AC222">
    <cfRule type="expression" dxfId="6020" priority="7059">
      <formula>X218=25</formula>
    </cfRule>
  </conditionalFormatting>
  <conditionalFormatting sqref="AB218:AC218">
    <cfRule type="cellIs" dxfId="6019" priority="7060" operator="equal">
      <formula>25</formula>
    </cfRule>
  </conditionalFormatting>
  <conditionalFormatting sqref="AB218:AC218">
    <cfRule type="expression" dxfId="6018" priority="7061">
      <formula>AD218=15</formula>
    </cfRule>
  </conditionalFormatting>
  <conditionalFormatting sqref="AB218:AC222 X219:Y222">
    <cfRule type="expression" dxfId="6017" priority="7062">
      <formula>AB218=10</formula>
    </cfRule>
  </conditionalFormatting>
  <conditionalFormatting sqref="AB218:AC218">
    <cfRule type="expression" dxfId="6016" priority="7063">
      <formula>AD218=15</formula>
    </cfRule>
  </conditionalFormatting>
  <conditionalFormatting sqref="X218:Y218">
    <cfRule type="expression" dxfId="6015" priority="7064">
      <formula>AB218=10</formula>
    </cfRule>
  </conditionalFormatting>
  <conditionalFormatting sqref="X218:Y222">
    <cfRule type="expression" dxfId="6014" priority="7065">
      <formula>X218=25</formula>
    </cfRule>
  </conditionalFormatting>
  <conditionalFormatting sqref="X218:Y218">
    <cfRule type="expression" dxfId="6013" priority="7066">
      <formula>Z218=15</formula>
    </cfRule>
  </conditionalFormatting>
  <conditionalFormatting sqref="Z218:AA222">
    <cfRule type="expression" dxfId="6012" priority="7067">
      <formula>Z218=15</formula>
    </cfRule>
  </conditionalFormatting>
  <conditionalFormatting sqref="Z218:AA222">
    <cfRule type="expression" dxfId="6011" priority="7068">
      <formula>AB218=10</formula>
    </cfRule>
  </conditionalFormatting>
  <conditionalFormatting sqref="Z218:AA218">
    <cfRule type="expression" dxfId="6010" priority="7069">
      <formula>X218=25</formula>
    </cfRule>
  </conditionalFormatting>
  <conditionalFormatting sqref="V218:V222">
    <cfRule type="expression" dxfId="6009" priority="7070">
      <formula>W218="X"</formula>
    </cfRule>
  </conditionalFormatting>
  <conditionalFormatting sqref="AI218:AJ222">
    <cfRule type="cellIs" dxfId="6008" priority="7042" operator="equal">
      <formula>0</formula>
    </cfRule>
    <cfRule type="cellIs" dxfId="6007" priority="7043" operator="between">
      <formula>"0.1"</formula>
      <formula>100</formula>
    </cfRule>
    <cfRule type="cellIs" dxfId="6006" priority="7044" operator="between">
      <formula>0</formula>
      <formula>100</formula>
    </cfRule>
    <cfRule type="cellIs" dxfId="6005" priority="7045" operator="between">
      <formula>0</formula>
      <formula>100</formula>
    </cfRule>
  </conditionalFormatting>
  <conditionalFormatting sqref="AJ218:AJ222">
    <cfRule type="cellIs" dxfId="6004" priority="7039" operator="equal">
      <formula>0</formula>
    </cfRule>
    <cfRule type="cellIs" dxfId="6003" priority="7040" operator="between">
      <formula>0</formula>
      <formula>100</formula>
    </cfRule>
    <cfRule type="cellIs" dxfId="6002" priority="7041" operator="between">
      <formula>"0.1"</formula>
      <formula>100</formula>
    </cfRule>
  </conditionalFormatting>
  <conditionalFormatting sqref="AI218:AI222">
    <cfRule type="cellIs" dxfId="6001" priority="7038" operator="equal">
      <formula>0.58</formula>
    </cfRule>
  </conditionalFormatting>
  <conditionalFormatting sqref="AJ218:AJ222">
    <cfRule type="cellIs" dxfId="6000" priority="7037" operator="equal">
      <formula>0.56</formula>
    </cfRule>
  </conditionalFormatting>
  <conditionalFormatting sqref="AK220:AL222 AO220:AP222">
    <cfRule type="cellIs" dxfId="5999" priority="7033" operator="equal">
      <formula>"NO"</formula>
    </cfRule>
  </conditionalFormatting>
  <conditionalFormatting sqref="AK220:AL222">
    <cfRule type="cellIs" dxfId="5998" priority="7034" operator="equal">
      <formula>"SI"</formula>
    </cfRule>
  </conditionalFormatting>
  <conditionalFormatting sqref="AM220:AN222">
    <cfRule type="cellIs" dxfId="5997" priority="7035" operator="equal">
      <formula>"ALE"</formula>
    </cfRule>
  </conditionalFormatting>
  <conditionalFormatting sqref="AM220:AN222">
    <cfRule type="cellIs" dxfId="5996" priority="7036" operator="equal">
      <formula>"CON"</formula>
    </cfRule>
  </conditionalFormatting>
  <conditionalFormatting sqref="AO220:AP221">
    <cfRule type="cellIs" dxfId="5995" priority="7032" operator="equal">
      <formula>"SI"</formula>
    </cfRule>
  </conditionalFormatting>
  <conditionalFormatting sqref="BB218">
    <cfRule type="cellIs" dxfId="5994" priority="7030" operator="equal">
      <formula>"NO"</formula>
    </cfRule>
    <cfRule type="cellIs" dxfId="5993" priority="7031" operator="equal">
      <formula>"SI"</formula>
    </cfRule>
  </conditionalFormatting>
  <conditionalFormatting sqref="AY218:AY222">
    <cfRule type="expression" dxfId="5992" priority="7029">
      <formula>"&lt;,2"</formula>
    </cfRule>
  </conditionalFormatting>
  <conditionalFormatting sqref="AW218:AW222">
    <cfRule type="expression" dxfId="5991" priority="7028">
      <formula>"&lt;,2"</formula>
    </cfRule>
  </conditionalFormatting>
  <conditionalFormatting sqref="AX218:AX222">
    <cfRule type="beginsWith" dxfId="5990" priority="7023" operator="beginsWith" text="MUY ALTA">
      <formula>LEFT(AX218,LEN("MUY ALTA"))="MUY ALTA"</formula>
    </cfRule>
    <cfRule type="beginsWith" dxfId="5989" priority="7024" operator="beginsWith" text="ALTA">
      <formula>LEFT(AX218,LEN("ALTA"))="ALTA"</formula>
    </cfRule>
    <cfRule type="beginsWith" dxfId="5988" priority="7025" operator="beginsWith" text="MEDIA">
      <formula>LEFT(AX218,LEN("MEDIA"))="MEDIA"</formula>
    </cfRule>
    <cfRule type="beginsWith" dxfId="5987" priority="7026" operator="beginsWith" text="BAJA">
      <formula>LEFT(AX218,LEN("BAJA"))="BAJA"</formula>
    </cfRule>
    <cfRule type="beginsWith" dxfId="5986" priority="7027" operator="beginsWith" text="MUY BAJA">
      <formula>LEFT(AX218,LEN("MUY BAJA"))="MUY BAJA"</formula>
    </cfRule>
  </conditionalFormatting>
  <conditionalFormatting sqref="AZ218:AZ222">
    <cfRule type="beginsWith" dxfId="5985" priority="7018" operator="beginsWith" text="MUY ALTA">
      <formula>LEFT(AZ218,LEN("MUY ALTA"))="MUY ALTA"</formula>
    </cfRule>
    <cfRule type="beginsWith" dxfId="5984" priority="7019" operator="beginsWith" text="ALTA">
      <formula>LEFT(AZ218,LEN("ALTA"))="ALTA"</formula>
    </cfRule>
    <cfRule type="beginsWith" dxfId="5983" priority="7020" operator="beginsWith" text="MEDIA">
      <formula>LEFT(AZ218,LEN("MEDIA"))="MEDIA"</formula>
    </cfRule>
    <cfRule type="beginsWith" dxfId="5982" priority="7021" operator="beginsWith" text="BAJA">
      <formula>LEFT(AZ218,LEN("BAJA"))="BAJA"</formula>
    </cfRule>
    <cfRule type="beginsWith" dxfId="5981" priority="7022" operator="beginsWith" text="MUY BAJA">
      <formula>LEFT(AZ218,LEN("MUY BAJA"))="MUY BAJA"</formula>
    </cfRule>
  </conditionalFormatting>
  <conditionalFormatting sqref="BB218:BB222">
    <cfRule type="cellIs" dxfId="5980" priority="7015" operator="equal">
      <formula>"Evitar"</formula>
    </cfRule>
    <cfRule type="cellIs" dxfId="5979" priority="7016" operator="equal">
      <formula>"Aceptar"</formula>
    </cfRule>
    <cfRule type="cellIs" dxfId="5978" priority="7017" operator="equal">
      <formula>"Reducir"</formula>
    </cfRule>
  </conditionalFormatting>
  <conditionalFormatting sqref="BA218">
    <cfRule type="expression" dxfId="5977" priority="6990">
      <formula>$BD218=25</formula>
    </cfRule>
    <cfRule type="expression" dxfId="5976" priority="6991">
      <formula>$BD218=24</formula>
    </cfRule>
    <cfRule type="expression" dxfId="5975" priority="6992">
      <formula>$BD218=23</formula>
    </cfRule>
    <cfRule type="expression" dxfId="5974" priority="6993">
      <formula>$BD218=22</formula>
    </cfRule>
    <cfRule type="expression" dxfId="5973" priority="6994">
      <formula>$BD218=21</formula>
    </cfRule>
    <cfRule type="expression" dxfId="5972" priority="6995">
      <formula>$BD218=20</formula>
    </cfRule>
    <cfRule type="expression" dxfId="5971" priority="6996">
      <formula>$BD218=19</formula>
    </cfRule>
    <cfRule type="expression" dxfId="5970" priority="6997">
      <formula>$BD218=18</formula>
    </cfRule>
    <cfRule type="expression" dxfId="5969" priority="6998">
      <formula>$BD218=17</formula>
    </cfRule>
    <cfRule type="expression" dxfId="5968" priority="6999">
      <formula>$BD218=16</formula>
    </cfRule>
    <cfRule type="expression" dxfId="5967" priority="7000">
      <formula>$BD218=15</formula>
    </cfRule>
    <cfRule type="expression" dxfId="5966" priority="7001">
      <formula>$BD218=14</formula>
    </cfRule>
    <cfRule type="expression" dxfId="5965" priority="7002">
      <formula>$BD218=13</formula>
    </cfRule>
    <cfRule type="expression" dxfId="5964" priority="7003">
      <formula>$BD218=12</formula>
    </cfRule>
    <cfRule type="expression" dxfId="5963" priority="7004">
      <formula>$BD218=11</formula>
    </cfRule>
    <cfRule type="expression" dxfId="5962" priority="7005">
      <formula>$BD218=10</formula>
    </cfRule>
    <cfRule type="expression" dxfId="5961" priority="7006">
      <formula>$BD218=9</formula>
    </cfRule>
    <cfRule type="expression" dxfId="5960" priority="7007">
      <formula>$BD218=8</formula>
    </cfRule>
    <cfRule type="expression" dxfId="5959" priority="7008">
      <formula>$BD218=7</formula>
    </cfRule>
    <cfRule type="expression" dxfId="5958" priority="7009">
      <formula>$BD218=6</formula>
    </cfRule>
    <cfRule type="expression" dxfId="5957" priority="7010">
      <formula>$BD218=5</formula>
    </cfRule>
    <cfRule type="expression" dxfId="5956" priority="7011">
      <formula>$BD218=4</formula>
    </cfRule>
    <cfRule type="expression" dxfId="5955" priority="7012">
      <formula>$BD218=3</formula>
    </cfRule>
    <cfRule type="expression" dxfId="5954" priority="7013">
      <formula>$BD218=2</formula>
    </cfRule>
    <cfRule type="expression" dxfId="5953" priority="7014">
      <formula>$BD218=1</formula>
    </cfRule>
  </conditionalFormatting>
  <conditionalFormatting sqref="Q224:Q228">
    <cfRule type="expression" dxfId="5946" priority="6939">
      <formula>"&lt;,2"</formula>
    </cfRule>
  </conditionalFormatting>
  <conditionalFormatting sqref="S224">
    <cfRule type="expression" dxfId="5945" priority="6940">
      <formula>$T224=25</formula>
    </cfRule>
  </conditionalFormatting>
  <conditionalFormatting sqref="S224">
    <cfRule type="expression" dxfId="5944" priority="6941">
      <formula>$T224=24</formula>
    </cfRule>
  </conditionalFormatting>
  <conditionalFormatting sqref="S224">
    <cfRule type="expression" dxfId="5943" priority="6942">
      <formula>$T224=23</formula>
    </cfRule>
  </conditionalFormatting>
  <conditionalFormatting sqref="S224">
    <cfRule type="expression" dxfId="5942" priority="6943">
      <formula>$T224=22</formula>
    </cfRule>
  </conditionalFormatting>
  <conditionalFormatting sqref="S224">
    <cfRule type="expression" dxfId="5941" priority="6944">
      <formula>$T224=21</formula>
    </cfRule>
  </conditionalFormatting>
  <conditionalFormatting sqref="S224">
    <cfRule type="expression" dxfId="5940" priority="6945">
      <formula>$T224=20</formula>
    </cfRule>
  </conditionalFormatting>
  <conditionalFormatting sqref="S224">
    <cfRule type="expression" dxfId="5939" priority="6946">
      <formula>$T224=19</formula>
    </cfRule>
  </conditionalFormatting>
  <conditionalFormatting sqref="S224">
    <cfRule type="expression" dxfId="5938" priority="6947">
      <formula>$T224=18</formula>
    </cfRule>
  </conditionalFormatting>
  <conditionalFormatting sqref="S224">
    <cfRule type="expression" dxfId="5937" priority="6948">
      <formula>$T224=17</formula>
    </cfRule>
  </conditionalFormatting>
  <conditionalFormatting sqref="S224">
    <cfRule type="expression" dxfId="5936" priority="6949">
      <formula>$T224=16</formula>
    </cfRule>
  </conditionalFormatting>
  <conditionalFormatting sqref="S224">
    <cfRule type="expression" dxfId="5935" priority="6950">
      <formula>$T224=15</formula>
    </cfRule>
  </conditionalFormatting>
  <conditionalFormatting sqref="S224">
    <cfRule type="expression" dxfId="5934" priority="6951">
      <formula>$T224=14</formula>
    </cfRule>
  </conditionalFormatting>
  <conditionalFormatting sqref="S224">
    <cfRule type="expression" dxfId="5933" priority="6952">
      <formula>$T224=13</formula>
    </cfRule>
  </conditionalFormatting>
  <conditionalFormatting sqref="S224">
    <cfRule type="expression" dxfId="5932" priority="6953">
      <formula>$T224=12</formula>
    </cfRule>
  </conditionalFormatting>
  <conditionalFormatting sqref="S224">
    <cfRule type="expression" dxfId="5931" priority="6954">
      <formula>$T224=11</formula>
    </cfRule>
  </conditionalFormatting>
  <conditionalFormatting sqref="S224">
    <cfRule type="expression" dxfId="5930" priority="6955">
      <formula>$T224=10</formula>
    </cfRule>
  </conditionalFormatting>
  <conditionalFormatting sqref="S224">
    <cfRule type="expression" dxfId="5929" priority="6956">
      <formula>$T224=9</formula>
    </cfRule>
  </conditionalFormatting>
  <conditionalFormatting sqref="S224">
    <cfRule type="expression" dxfId="5928" priority="6957">
      <formula>$T224=8</formula>
    </cfRule>
  </conditionalFormatting>
  <conditionalFormatting sqref="S224">
    <cfRule type="expression" dxfId="5927" priority="6958">
      <formula>$T224=7</formula>
    </cfRule>
  </conditionalFormatting>
  <conditionalFormatting sqref="S224">
    <cfRule type="expression" dxfId="5926" priority="6959">
      <formula>$T224=6</formula>
    </cfRule>
  </conditionalFormatting>
  <conditionalFormatting sqref="S224">
    <cfRule type="expression" dxfId="5925" priority="6960">
      <formula>$T224=5</formula>
    </cfRule>
  </conditionalFormatting>
  <conditionalFormatting sqref="S224">
    <cfRule type="expression" dxfId="5924" priority="6961">
      <formula>$T224=4</formula>
    </cfRule>
  </conditionalFormatting>
  <conditionalFormatting sqref="S224">
    <cfRule type="expression" dxfId="5923" priority="6962">
      <formula>$T224=3</formula>
    </cfRule>
  </conditionalFormatting>
  <conditionalFormatting sqref="S224">
    <cfRule type="expression" dxfId="5922" priority="6963">
      <formula>$T224=2</formula>
    </cfRule>
  </conditionalFormatting>
  <conditionalFormatting sqref="S224">
    <cfRule type="expression" dxfId="5921" priority="6964">
      <formula>$T224=1</formula>
    </cfRule>
  </conditionalFormatting>
  <conditionalFormatting sqref="R224:R228">
    <cfRule type="cellIs" dxfId="5920" priority="6965" operator="equal">
      <formula>20</formula>
    </cfRule>
  </conditionalFormatting>
  <conditionalFormatting sqref="R224:R228">
    <cfRule type="cellIs" dxfId="5919" priority="6966" operator="equal">
      <formula>10</formula>
    </cfRule>
  </conditionalFormatting>
  <conditionalFormatting sqref="R224:R228">
    <cfRule type="cellIs" dxfId="5918" priority="6967" operator="equal">
      <formula>5</formula>
    </cfRule>
  </conditionalFormatting>
  <conditionalFormatting sqref="R224:R228">
    <cfRule type="cellIs" dxfId="5917" priority="6968" operator="equal">
      <formula>1</formula>
    </cfRule>
  </conditionalFormatting>
  <conditionalFormatting sqref="R224:R228">
    <cfRule type="cellIs" dxfId="5916" priority="6969" operator="equal">
      <formula>0.8</formula>
    </cfRule>
  </conditionalFormatting>
  <conditionalFormatting sqref="R224:R228">
    <cfRule type="cellIs" dxfId="5915" priority="6970" operator="equal">
      <formula>0.6</formula>
    </cfRule>
  </conditionalFormatting>
  <conditionalFormatting sqref="R224:R228">
    <cfRule type="cellIs" dxfId="5914" priority="6971" operator="equal">
      <formula>0.4</formula>
    </cfRule>
  </conditionalFormatting>
  <conditionalFormatting sqref="R224:R228">
    <cfRule type="cellIs" dxfId="5913" priority="6972" operator="equal">
      <formula>20%</formula>
    </cfRule>
  </conditionalFormatting>
  <conditionalFormatting sqref="P224:P228">
    <cfRule type="cellIs" dxfId="5912" priority="6973" operator="equal">
      <formula>"MUY ALTA "</formula>
    </cfRule>
  </conditionalFormatting>
  <conditionalFormatting sqref="P224:P228">
    <cfRule type="cellIs" dxfId="5911" priority="6974" operator="equal">
      <formula>"MUY ALTA"</formula>
    </cfRule>
  </conditionalFormatting>
  <conditionalFormatting sqref="P224:P228">
    <cfRule type="cellIs" dxfId="5910" priority="6975" operator="equal">
      <formula>"ALTA"</formula>
    </cfRule>
  </conditionalFormatting>
  <conditionalFormatting sqref="P224:P228">
    <cfRule type="cellIs" dxfId="5909" priority="6976" operator="equal">
      <formula>"MEDIA"</formula>
    </cfRule>
  </conditionalFormatting>
  <conditionalFormatting sqref="P224:P228">
    <cfRule type="cellIs" dxfId="5908" priority="6977" operator="equal">
      <formula>"BAJA"</formula>
    </cfRule>
  </conditionalFormatting>
  <conditionalFormatting sqref="P224:P228">
    <cfRule type="cellIs" dxfId="5907" priority="6978" operator="equal">
      <formula>"MUY BAJA"</formula>
    </cfRule>
  </conditionalFormatting>
  <conditionalFormatting sqref="P224:P228">
    <cfRule type="cellIs" dxfId="5906" priority="6979" operator="equal">
      <formula>0.2</formula>
    </cfRule>
  </conditionalFormatting>
  <conditionalFormatting sqref="O224:O228">
    <cfRule type="beginsWith" dxfId="5905" priority="6980" operator="beginsWith" text="La actividad que conlleva el riesgo se ejecuta como máximos 2 veces por año">
      <formula>LEFT((O224),LEN("La actividad que conlleva el riesgo se ejecuta como máximos 2 veces por año"))=("La actividad que conlleva el riesgo se ejecuta como máximos 2 veces por año")</formula>
    </cfRule>
  </conditionalFormatting>
  <conditionalFormatting sqref="O224:O228">
    <cfRule type="cellIs" dxfId="5904" priority="6981" operator="equal">
      <formula>"La actividad que conlleva el riesgo se ejecuta como máximos 2 veces por año"</formula>
    </cfRule>
  </conditionalFormatting>
  <conditionalFormatting sqref="O224:O228">
    <cfRule type="cellIs" dxfId="5903" priority="6982" operator="equal">
      <formula>"La actividad que conlleva el riesgo se ejecuta como máximos 2 veces por año "</formula>
    </cfRule>
  </conditionalFormatting>
  <conditionalFormatting sqref="O224:O228">
    <cfRule type="containsText" dxfId="5902" priority="6983" operator="containsText" text="La actividad que conlleva el riesgo se ejecuta como máximos 2 veces por año">
      <formula>NOT(ISERROR(SEARCH(("La actividad que conlleva el riesgo se ejecuta como máximos 2 veces por año"),(O224))))</formula>
    </cfRule>
  </conditionalFormatting>
  <conditionalFormatting sqref="V224:W228">
    <cfRule type="cellIs" dxfId="5901" priority="6914" operator="equal">
      <formula>"X"</formula>
    </cfRule>
  </conditionalFormatting>
  <conditionalFormatting sqref="AD224:AE228 AB225:AC228">
    <cfRule type="cellIs" dxfId="5900" priority="6915" operator="equal">
      <formula>25</formula>
    </cfRule>
  </conditionalFormatting>
  <conditionalFormatting sqref="AF224:AG228">
    <cfRule type="cellIs" dxfId="5899" priority="6916" operator="equal">
      <formula>15</formula>
    </cfRule>
  </conditionalFormatting>
  <conditionalFormatting sqref="V224:V228">
    <cfRule type="cellIs" dxfId="5898" priority="6917" operator="equal">
      <formula>"Y"</formula>
    </cfRule>
  </conditionalFormatting>
  <conditionalFormatting sqref="W224:W228">
    <cfRule type="cellIs" dxfId="5897" priority="6918" operator="equal">
      <formula>"X"</formula>
    </cfRule>
  </conditionalFormatting>
  <conditionalFormatting sqref="AD224:AE228 AB225:AC228 X225:Y228">
    <cfRule type="expression" dxfId="5896" priority="6919">
      <formula>Z224=15</formula>
    </cfRule>
  </conditionalFormatting>
  <conditionalFormatting sqref="AF224:AG228 Z225:AA228">
    <cfRule type="expression" dxfId="5895" priority="6920">
      <formula>X224=25</formula>
    </cfRule>
  </conditionalFormatting>
  <conditionalFormatting sqref="W224:W228">
    <cfRule type="expression" dxfId="5894" priority="6921">
      <formula>V224=Y</formula>
    </cfRule>
  </conditionalFormatting>
  <conditionalFormatting sqref="W224:W228">
    <cfRule type="expression" dxfId="5893" priority="6922">
      <formula>V224="y"</formula>
    </cfRule>
  </conditionalFormatting>
  <conditionalFormatting sqref="W225">
    <cfRule type="expression" dxfId="5892" priority="6923">
      <formula>$V$21=Y</formula>
    </cfRule>
  </conditionalFormatting>
  <conditionalFormatting sqref="W225">
    <cfRule type="expression" dxfId="5891" priority="6924">
      <formula>$V$21=x</formula>
    </cfRule>
  </conditionalFormatting>
  <conditionalFormatting sqref="AB224:AC228">
    <cfRule type="expression" dxfId="5890" priority="6925">
      <formula>AB224=10</formula>
    </cfRule>
  </conditionalFormatting>
  <conditionalFormatting sqref="AB224:AC228">
    <cfRule type="expression" dxfId="5889" priority="6926">
      <formula>Z224=15</formula>
    </cfRule>
  </conditionalFormatting>
  <conditionalFormatting sqref="AB224:AC228">
    <cfRule type="expression" dxfId="5888" priority="6927">
      <formula>X224=25</formula>
    </cfRule>
  </conditionalFormatting>
  <conditionalFormatting sqref="AB224:AC224">
    <cfRule type="cellIs" dxfId="5887" priority="6928" operator="equal">
      <formula>25</formula>
    </cfRule>
  </conditionalFormatting>
  <conditionalFormatting sqref="AB224:AC224">
    <cfRule type="expression" dxfId="5886" priority="6929">
      <formula>AD224=15</formula>
    </cfRule>
  </conditionalFormatting>
  <conditionalFormatting sqref="AB224:AC228 X225:Y228">
    <cfRule type="expression" dxfId="5885" priority="6930">
      <formula>AB224=10</formula>
    </cfRule>
  </conditionalFormatting>
  <conditionalFormatting sqref="AB224:AC224">
    <cfRule type="expression" dxfId="5884" priority="6931">
      <formula>AD224=15</formula>
    </cfRule>
  </conditionalFormatting>
  <conditionalFormatting sqref="X224:Y224">
    <cfRule type="expression" dxfId="5883" priority="6932">
      <formula>AB224=10</formula>
    </cfRule>
  </conditionalFormatting>
  <conditionalFormatting sqref="X224:Y228">
    <cfRule type="expression" dxfId="5882" priority="6933">
      <formula>X224=25</formula>
    </cfRule>
  </conditionalFormatting>
  <conditionalFormatting sqref="X224:Y224">
    <cfRule type="expression" dxfId="5881" priority="6934">
      <formula>Z224=15</formula>
    </cfRule>
  </conditionalFormatting>
  <conditionalFormatting sqref="Z224:AA228">
    <cfRule type="expression" dxfId="5880" priority="6935">
      <formula>Z224=15</formula>
    </cfRule>
  </conditionalFormatting>
  <conditionalFormatting sqref="Z224:AA228">
    <cfRule type="expression" dxfId="5879" priority="6936">
      <formula>AB224=10</formula>
    </cfRule>
  </conditionalFormatting>
  <conditionalFormatting sqref="Z224:AA224">
    <cfRule type="expression" dxfId="5878" priority="6937">
      <formula>X224=25</formula>
    </cfRule>
  </conditionalFormatting>
  <conditionalFormatting sqref="V224:V228">
    <cfRule type="expression" dxfId="5877" priority="6938">
      <formula>W224="X"</formula>
    </cfRule>
  </conditionalFormatting>
  <conditionalFormatting sqref="AI224:AJ228">
    <cfRule type="cellIs" dxfId="5876" priority="6910" operator="equal">
      <formula>0</formula>
    </cfRule>
    <cfRule type="cellIs" dxfId="5875" priority="6911" operator="between">
      <formula>"0.1"</formula>
      <formula>100</formula>
    </cfRule>
    <cfRule type="cellIs" dxfId="5874" priority="6912" operator="between">
      <formula>0</formula>
      <formula>100</formula>
    </cfRule>
    <cfRule type="cellIs" dxfId="5873" priority="6913" operator="between">
      <formula>0</formula>
      <formula>100</formula>
    </cfRule>
  </conditionalFormatting>
  <conditionalFormatting sqref="AJ224:AJ228">
    <cfRule type="cellIs" dxfId="5872" priority="6907" operator="equal">
      <formula>0</formula>
    </cfRule>
    <cfRule type="cellIs" dxfId="5871" priority="6908" operator="between">
      <formula>0</formula>
      <formula>100</formula>
    </cfRule>
    <cfRule type="cellIs" dxfId="5870" priority="6909" operator="between">
      <formula>"0.1"</formula>
      <formula>100</formula>
    </cfRule>
  </conditionalFormatting>
  <conditionalFormatting sqref="AI224:AI228">
    <cfRule type="cellIs" dxfId="5869" priority="6906" operator="equal">
      <formula>0.58</formula>
    </cfRule>
  </conditionalFormatting>
  <conditionalFormatting sqref="AJ224:AJ228">
    <cfRule type="cellIs" dxfId="5868" priority="6905" operator="equal">
      <formula>0.56</formula>
    </cfRule>
  </conditionalFormatting>
  <conditionalFormatting sqref="AK227:AL228 AO227:AP228">
    <cfRule type="cellIs" dxfId="5867" priority="6901" operator="equal">
      <formula>"NO"</formula>
    </cfRule>
  </conditionalFormatting>
  <conditionalFormatting sqref="AK227:AL228">
    <cfRule type="cellIs" dxfId="5866" priority="6902" operator="equal">
      <formula>"SI"</formula>
    </cfRule>
  </conditionalFormatting>
  <conditionalFormatting sqref="AM227:AN228">
    <cfRule type="cellIs" dxfId="5865" priority="6903" operator="equal">
      <formula>"ALE"</formula>
    </cfRule>
  </conditionalFormatting>
  <conditionalFormatting sqref="AM227:AN228">
    <cfRule type="cellIs" dxfId="5864" priority="6904" operator="equal">
      <formula>"CON"</formula>
    </cfRule>
  </conditionalFormatting>
  <conditionalFormatting sqref="AO227:AP227">
    <cfRule type="cellIs" dxfId="5863" priority="6900" operator="equal">
      <formula>"SI"</formula>
    </cfRule>
  </conditionalFormatting>
  <conditionalFormatting sqref="BB224">
    <cfRule type="cellIs" dxfId="5862" priority="6898" operator="equal">
      <formula>"NO"</formula>
    </cfRule>
    <cfRule type="cellIs" dxfId="5861" priority="6899" operator="equal">
      <formula>"SI"</formula>
    </cfRule>
  </conditionalFormatting>
  <conditionalFormatting sqref="AY224:AY228">
    <cfRule type="expression" dxfId="5860" priority="6897">
      <formula>"&lt;,2"</formula>
    </cfRule>
  </conditionalFormatting>
  <conditionalFormatting sqref="AW224:AW228">
    <cfRule type="expression" dxfId="5859" priority="6896">
      <formula>"&lt;,2"</formula>
    </cfRule>
  </conditionalFormatting>
  <conditionalFormatting sqref="AX224:AX228">
    <cfRule type="beginsWith" dxfId="5858" priority="6891" operator="beginsWith" text="MUY ALTA">
      <formula>LEFT(AX224,LEN("MUY ALTA"))="MUY ALTA"</formula>
    </cfRule>
    <cfRule type="beginsWith" dxfId="5857" priority="6892" operator="beginsWith" text="ALTA">
      <formula>LEFT(AX224,LEN("ALTA"))="ALTA"</formula>
    </cfRule>
    <cfRule type="beginsWith" dxfId="5856" priority="6893" operator="beginsWith" text="MEDIA">
      <formula>LEFT(AX224,LEN("MEDIA"))="MEDIA"</formula>
    </cfRule>
    <cfRule type="beginsWith" dxfId="5855" priority="6894" operator="beginsWith" text="BAJA">
      <formula>LEFT(AX224,LEN("BAJA"))="BAJA"</formula>
    </cfRule>
    <cfRule type="beginsWith" dxfId="5854" priority="6895" operator="beginsWith" text="MUY BAJA">
      <formula>LEFT(AX224,LEN("MUY BAJA"))="MUY BAJA"</formula>
    </cfRule>
  </conditionalFormatting>
  <conditionalFormatting sqref="AZ224:AZ228">
    <cfRule type="beginsWith" dxfId="5853" priority="6886" operator="beginsWith" text="MUY ALTA">
      <formula>LEFT(AZ224,LEN("MUY ALTA"))="MUY ALTA"</formula>
    </cfRule>
    <cfRule type="beginsWith" dxfId="5852" priority="6887" operator="beginsWith" text="ALTA">
      <formula>LEFT(AZ224,LEN("ALTA"))="ALTA"</formula>
    </cfRule>
    <cfRule type="beginsWith" dxfId="5851" priority="6888" operator="beginsWith" text="MEDIA">
      <formula>LEFT(AZ224,LEN("MEDIA"))="MEDIA"</formula>
    </cfRule>
    <cfRule type="beginsWith" dxfId="5850" priority="6889" operator="beginsWith" text="BAJA">
      <formula>LEFT(AZ224,LEN("BAJA"))="BAJA"</formula>
    </cfRule>
    <cfRule type="beginsWith" dxfId="5849" priority="6890" operator="beginsWith" text="MUY BAJA">
      <formula>LEFT(AZ224,LEN("MUY BAJA"))="MUY BAJA"</formula>
    </cfRule>
  </conditionalFormatting>
  <conditionalFormatting sqref="BB224:BB228">
    <cfRule type="cellIs" dxfId="5848" priority="6883" operator="equal">
      <formula>"Evitar"</formula>
    </cfRule>
    <cfRule type="cellIs" dxfId="5847" priority="6884" operator="equal">
      <formula>"Aceptar"</formula>
    </cfRule>
    <cfRule type="cellIs" dxfId="5846" priority="6885" operator="equal">
      <formula>"Reducir"</formula>
    </cfRule>
  </conditionalFormatting>
  <conditionalFormatting sqref="BA224">
    <cfRule type="expression" dxfId="5845" priority="6858">
      <formula>$BD224=25</formula>
    </cfRule>
    <cfRule type="expression" dxfId="5844" priority="6859">
      <formula>$BD224=24</formula>
    </cfRule>
    <cfRule type="expression" dxfId="5843" priority="6860">
      <formula>$BD224=23</formula>
    </cfRule>
    <cfRule type="expression" dxfId="5842" priority="6861">
      <formula>$BD224=22</formula>
    </cfRule>
    <cfRule type="expression" dxfId="5841" priority="6862">
      <formula>$BD224=21</formula>
    </cfRule>
    <cfRule type="expression" dxfId="5840" priority="6863">
      <formula>$BD224=20</formula>
    </cfRule>
    <cfRule type="expression" dxfId="5839" priority="6864">
      <formula>$BD224=19</formula>
    </cfRule>
    <cfRule type="expression" dxfId="5838" priority="6865">
      <formula>$BD224=18</formula>
    </cfRule>
    <cfRule type="expression" dxfId="5837" priority="6866">
      <formula>$BD224=17</formula>
    </cfRule>
    <cfRule type="expression" dxfId="5836" priority="6867">
      <formula>$BD224=16</formula>
    </cfRule>
    <cfRule type="expression" dxfId="5835" priority="6868">
      <formula>$BD224=15</formula>
    </cfRule>
    <cfRule type="expression" dxfId="5834" priority="6869">
      <formula>$BD224=14</formula>
    </cfRule>
    <cfRule type="expression" dxfId="5833" priority="6870">
      <formula>$BD224=13</formula>
    </cfRule>
    <cfRule type="expression" dxfId="5832" priority="6871">
      <formula>$BD224=12</formula>
    </cfRule>
    <cfRule type="expression" dxfId="5831" priority="6872">
      <formula>$BD224=11</formula>
    </cfRule>
    <cfRule type="expression" dxfId="5830" priority="6873">
      <formula>$BD224=10</formula>
    </cfRule>
    <cfRule type="expression" dxfId="5829" priority="6874">
      <formula>$BD224=9</formula>
    </cfRule>
    <cfRule type="expression" dxfId="5828" priority="6875">
      <formula>$BD224=8</formula>
    </cfRule>
    <cfRule type="expression" dxfId="5827" priority="6876">
      <formula>$BD224=7</formula>
    </cfRule>
    <cfRule type="expression" dxfId="5826" priority="6877">
      <formula>$BD224=6</formula>
    </cfRule>
    <cfRule type="expression" dxfId="5825" priority="6878">
      <formula>$BD224=5</formula>
    </cfRule>
    <cfRule type="expression" dxfId="5824" priority="6879">
      <formula>$BD224=4</formula>
    </cfRule>
    <cfRule type="expression" dxfId="5823" priority="6880">
      <formula>$BD224=3</formula>
    </cfRule>
    <cfRule type="expression" dxfId="5822" priority="6881">
      <formula>$BD224=2</formula>
    </cfRule>
    <cfRule type="expression" dxfId="5821" priority="6882">
      <formula>$BD224=1</formula>
    </cfRule>
  </conditionalFormatting>
  <conditionalFormatting sqref="Q230:Q234">
    <cfRule type="expression" dxfId="5814" priority="6807">
      <formula>"&lt;,2"</formula>
    </cfRule>
  </conditionalFormatting>
  <conditionalFormatting sqref="S230">
    <cfRule type="expression" dxfId="5813" priority="6808">
      <formula>$T230=25</formula>
    </cfRule>
  </conditionalFormatting>
  <conditionalFormatting sqref="S230">
    <cfRule type="expression" dxfId="5812" priority="6809">
      <formula>$T230=24</formula>
    </cfRule>
  </conditionalFormatting>
  <conditionalFormatting sqref="S230">
    <cfRule type="expression" dxfId="5811" priority="6810">
      <formula>$T230=23</formula>
    </cfRule>
  </conditionalFormatting>
  <conditionalFormatting sqref="S230">
    <cfRule type="expression" dxfId="5810" priority="6811">
      <formula>$T230=22</formula>
    </cfRule>
  </conditionalFormatting>
  <conditionalFormatting sqref="S230">
    <cfRule type="expression" dxfId="5809" priority="6812">
      <formula>$T230=21</formula>
    </cfRule>
  </conditionalFormatting>
  <conditionalFormatting sqref="S230">
    <cfRule type="expression" dxfId="5808" priority="6813">
      <formula>$T230=20</formula>
    </cfRule>
  </conditionalFormatting>
  <conditionalFormatting sqref="S230">
    <cfRule type="expression" dxfId="5807" priority="6814">
      <formula>$T230=19</formula>
    </cfRule>
  </conditionalFormatting>
  <conditionalFormatting sqref="S230">
    <cfRule type="expression" dxfId="5806" priority="6815">
      <formula>$T230=18</formula>
    </cfRule>
  </conditionalFormatting>
  <conditionalFormatting sqref="S230">
    <cfRule type="expression" dxfId="5805" priority="6816">
      <formula>$T230=17</formula>
    </cfRule>
  </conditionalFormatting>
  <conditionalFormatting sqref="S230">
    <cfRule type="expression" dxfId="5804" priority="6817">
      <formula>$T230=16</formula>
    </cfRule>
  </conditionalFormatting>
  <conditionalFormatting sqref="S230">
    <cfRule type="expression" dxfId="5803" priority="6818">
      <formula>$T230=15</formula>
    </cfRule>
  </conditionalFormatting>
  <conditionalFormatting sqref="S230">
    <cfRule type="expression" dxfId="5802" priority="6819">
      <formula>$T230=14</formula>
    </cfRule>
  </conditionalFormatting>
  <conditionalFormatting sqref="S230">
    <cfRule type="expression" dxfId="5801" priority="6820">
      <formula>$T230=13</formula>
    </cfRule>
  </conditionalFormatting>
  <conditionalFormatting sqref="S230">
    <cfRule type="expression" dxfId="5800" priority="6821">
      <formula>$T230=12</formula>
    </cfRule>
  </conditionalFormatting>
  <conditionalFormatting sqref="S230">
    <cfRule type="expression" dxfId="5799" priority="6822">
      <formula>$T230=11</formula>
    </cfRule>
  </conditionalFormatting>
  <conditionalFormatting sqref="S230">
    <cfRule type="expression" dxfId="5798" priority="6823">
      <formula>$T230=10</formula>
    </cfRule>
  </conditionalFormatting>
  <conditionalFormatting sqref="S230">
    <cfRule type="expression" dxfId="5797" priority="6824">
      <formula>$T230=9</formula>
    </cfRule>
  </conditionalFormatting>
  <conditionalFormatting sqref="S230">
    <cfRule type="expression" dxfId="5796" priority="6825">
      <formula>$T230=8</formula>
    </cfRule>
  </conditionalFormatting>
  <conditionalFormatting sqref="S230">
    <cfRule type="expression" dxfId="5795" priority="6826">
      <formula>$T230=7</formula>
    </cfRule>
  </conditionalFormatting>
  <conditionalFormatting sqref="S230">
    <cfRule type="expression" dxfId="5794" priority="6827">
      <formula>$T230=6</formula>
    </cfRule>
  </conditionalFormatting>
  <conditionalFormatting sqref="S230">
    <cfRule type="expression" dxfId="5793" priority="6828">
      <formula>$T230=5</formula>
    </cfRule>
  </conditionalFormatting>
  <conditionalFormatting sqref="S230">
    <cfRule type="expression" dxfId="5792" priority="6829">
      <formula>$T230=4</formula>
    </cfRule>
  </conditionalFormatting>
  <conditionalFormatting sqref="S230">
    <cfRule type="expression" dxfId="5791" priority="6830">
      <formula>$T230=3</formula>
    </cfRule>
  </conditionalFormatting>
  <conditionalFormatting sqref="S230">
    <cfRule type="expression" dxfId="5790" priority="6831">
      <formula>$T230=2</formula>
    </cfRule>
  </conditionalFormatting>
  <conditionalFormatting sqref="S230">
    <cfRule type="expression" dxfId="5789" priority="6832">
      <formula>$T230=1</formula>
    </cfRule>
  </conditionalFormatting>
  <conditionalFormatting sqref="R230:R234">
    <cfRule type="cellIs" dxfId="5788" priority="6833" operator="equal">
      <formula>20</formula>
    </cfRule>
  </conditionalFormatting>
  <conditionalFormatting sqref="R230:R234">
    <cfRule type="cellIs" dxfId="5787" priority="6834" operator="equal">
      <formula>10</formula>
    </cfRule>
  </conditionalFormatting>
  <conditionalFormatting sqref="R230:R234">
    <cfRule type="cellIs" dxfId="5786" priority="6835" operator="equal">
      <formula>5</formula>
    </cfRule>
  </conditionalFormatting>
  <conditionalFormatting sqref="R230:R234">
    <cfRule type="cellIs" dxfId="5785" priority="6836" operator="equal">
      <formula>1</formula>
    </cfRule>
  </conditionalFormatting>
  <conditionalFormatting sqref="R230:R234">
    <cfRule type="cellIs" dxfId="5784" priority="6837" operator="equal">
      <formula>0.8</formula>
    </cfRule>
  </conditionalFormatting>
  <conditionalFormatting sqref="R230:R234">
    <cfRule type="cellIs" dxfId="5783" priority="6838" operator="equal">
      <formula>0.6</formula>
    </cfRule>
  </conditionalFormatting>
  <conditionalFormatting sqref="R230:R234">
    <cfRule type="cellIs" dxfId="5782" priority="6839" operator="equal">
      <formula>0.4</formula>
    </cfRule>
  </conditionalFormatting>
  <conditionalFormatting sqref="R230:R234">
    <cfRule type="cellIs" dxfId="5781" priority="6840" operator="equal">
      <formula>20%</formula>
    </cfRule>
  </conditionalFormatting>
  <conditionalFormatting sqref="P230:P234">
    <cfRule type="cellIs" dxfId="5780" priority="6841" operator="equal">
      <formula>"MUY ALTA "</formula>
    </cfRule>
  </conditionalFormatting>
  <conditionalFormatting sqref="P230:P234">
    <cfRule type="cellIs" dxfId="5779" priority="6842" operator="equal">
      <formula>"MUY ALTA"</formula>
    </cfRule>
  </conditionalFormatting>
  <conditionalFormatting sqref="P230:P234">
    <cfRule type="cellIs" dxfId="5778" priority="6843" operator="equal">
      <formula>"ALTA"</formula>
    </cfRule>
  </conditionalFormatting>
  <conditionalFormatting sqref="P230:P234">
    <cfRule type="cellIs" dxfId="5777" priority="6844" operator="equal">
      <formula>"MEDIA"</formula>
    </cfRule>
  </conditionalFormatting>
  <conditionalFormatting sqref="P230:P234">
    <cfRule type="cellIs" dxfId="5776" priority="6845" operator="equal">
      <formula>"BAJA"</formula>
    </cfRule>
  </conditionalFormatting>
  <conditionalFormatting sqref="P230:P234">
    <cfRule type="cellIs" dxfId="5775" priority="6846" operator="equal">
      <formula>"MUY BAJA"</formula>
    </cfRule>
  </conditionalFormatting>
  <conditionalFormatting sqref="P230:P234">
    <cfRule type="cellIs" dxfId="5774" priority="6847" operator="equal">
      <formula>0.2</formula>
    </cfRule>
  </conditionalFormatting>
  <conditionalFormatting sqref="O230:O234">
    <cfRule type="beginsWith" dxfId="5773" priority="6848" operator="beginsWith" text="La actividad que conlleva el riesgo se ejecuta como máximos 2 veces por año">
      <formula>LEFT((O230),LEN("La actividad que conlleva el riesgo se ejecuta como máximos 2 veces por año"))=("La actividad que conlleva el riesgo se ejecuta como máximos 2 veces por año")</formula>
    </cfRule>
  </conditionalFormatting>
  <conditionalFormatting sqref="O230:O234">
    <cfRule type="cellIs" dxfId="5772" priority="6849" operator="equal">
      <formula>"La actividad que conlleva el riesgo se ejecuta como máximos 2 veces por año"</formula>
    </cfRule>
  </conditionalFormatting>
  <conditionalFormatting sqref="O230:O234">
    <cfRule type="cellIs" dxfId="5771" priority="6850" operator="equal">
      <formula>"La actividad que conlleva el riesgo se ejecuta como máximos 2 veces por año "</formula>
    </cfRule>
  </conditionalFormatting>
  <conditionalFormatting sqref="O230:O234">
    <cfRule type="containsText" dxfId="5770" priority="6851" operator="containsText" text="La actividad que conlleva el riesgo se ejecuta como máximos 2 veces por año">
      <formula>NOT(ISERROR(SEARCH(("La actividad que conlleva el riesgo se ejecuta como máximos 2 veces por año"),(O230))))</formula>
    </cfRule>
  </conditionalFormatting>
  <conditionalFormatting sqref="V230:W234">
    <cfRule type="cellIs" dxfId="5769" priority="6782" operator="equal">
      <formula>"X"</formula>
    </cfRule>
  </conditionalFormatting>
  <conditionalFormatting sqref="AD230:AE234 AB231:AC234">
    <cfRule type="cellIs" dxfId="5768" priority="6783" operator="equal">
      <formula>25</formula>
    </cfRule>
  </conditionalFormatting>
  <conditionalFormatting sqref="AF230:AG234">
    <cfRule type="cellIs" dxfId="5767" priority="6784" operator="equal">
      <formula>15</formula>
    </cfRule>
  </conditionalFormatting>
  <conditionalFormatting sqref="V230:V234">
    <cfRule type="cellIs" dxfId="5766" priority="6785" operator="equal">
      <formula>"Y"</formula>
    </cfRule>
  </conditionalFormatting>
  <conditionalFormatting sqref="W230:W234">
    <cfRule type="cellIs" dxfId="5765" priority="6786" operator="equal">
      <formula>"X"</formula>
    </cfRule>
  </conditionalFormatting>
  <conditionalFormatting sqref="AD230:AE234 AB231:AC234 X231:Y234">
    <cfRule type="expression" dxfId="5764" priority="6787">
      <formula>Z230=15</formula>
    </cfRule>
  </conditionalFormatting>
  <conditionalFormatting sqref="AF230:AG234 Z231:AA234">
    <cfRule type="expression" dxfId="5763" priority="6788">
      <formula>X230=25</formula>
    </cfRule>
  </conditionalFormatting>
  <conditionalFormatting sqref="W230:W234">
    <cfRule type="expression" dxfId="5762" priority="6789">
      <formula>V230=Y</formula>
    </cfRule>
  </conditionalFormatting>
  <conditionalFormatting sqref="W230:W234">
    <cfRule type="expression" dxfId="5761" priority="6790">
      <formula>V230="y"</formula>
    </cfRule>
  </conditionalFormatting>
  <conditionalFormatting sqref="W231">
    <cfRule type="expression" dxfId="5760" priority="6791">
      <formula>$V$21=Y</formula>
    </cfRule>
  </conditionalFormatting>
  <conditionalFormatting sqref="W231">
    <cfRule type="expression" dxfId="5759" priority="6792">
      <formula>$V$21=x</formula>
    </cfRule>
  </conditionalFormatting>
  <conditionalFormatting sqref="AB230:AC234">
    <cfRule type="expression" dxfId="5758" priority="6793">
      <formula>AB230=10</formula>
    </cfRule>
  </conditionalFormatting>
  <conditionalFormatting sqref="AB230:AC234">
    <cfRule type="expression" dxfId="5757" priority="6794">
      <formula>Z230=15</formula>
    </cfRule>
  </conditionalFormatting>
  <conditionalFormatting sqref="AB230:AC234">
    <cfRule type="expression" dxfId="5756" priority="6795">
      <formula>X230=25</formula>
    </cfRule>
  </conditionalFormatting>
  <conditionalFormatting sqref="AB230:AC230">
    <cfRule type="cellIs" dxfId="5755" priority="6796" operator="equal">
      <formula>25</formula>
    </cfRule>
  </conditionalFormatting>
  <conditionalFormatting sqref="AB230:AC230">
    <cfRule type="expression" dxfId="5754" priority="6797">
      <formula>AD230=15</formula>
    </cfRule>
  </conditionalFormatting>
  <conditionalFormatting sqref="AB230:AC234 X231:Y234">
    <cfRule type="expression" dxfId="5753" priority="6798">
      <formula>AB230=10</formula>
    </cfRule>
  </conditionalFormatting>
  <conditionalFormatting sqref="AB230:AC230">
    <cfRule type="expression" dxfId="5752" priority="6799">
      <formula>AD230=15</formula>
    </cfRule>
  </conditionalFormatting>
  <conditionalFormatting sqref="X230:Y230">
    <cfRule type="expression" dxfId="5751" priority="6800">
      <formula>AB230=10</formula>
    </cfRule>
  </conditionalFormatting>
  <conditionalFormatting sqref="X230:Y234">
    <cfRule type="expression" dxfId="5750" priority="6801">
      <formula>X230=25</formula>
    </cfRule>
  </conditionalFormatting>
  <conditionalFormatting sqref="X230:Y230">
    <cfRule type="expression" dxfId="5749" priority="6802">
      <formula>Z230=15</formula>
    </cfRule>
  </conditionalFormatting>
  <conditionalFormatting sqref="Z230:AA234">
    <cfRule type="expression" dxfId="5748" priority="6803">
      <formula>Z230=15</formula>
    </cfRule>
  </conditionalFormatting>
  <conditionalFormatting sqref="Z230:AA234">
    <cfRule type="expression" dxfId="5747" priority="6804">
      <formula>AB230=10</formula>
    </cfRule>
  </conditionalFormatting>
  <conditionalFormatting sqref="Z230:AA230">
    <cfRule type="expression" dxfId="5746" priority="6805">
      <formula>X230=25</formula>
    </cfRule>
  </conditionalFormatting>
  <conditionalFormatting sqref="V230:V234">
    <cfRule type="expression" dxfId="5745" priority="6806">
      <formula>W230="X"</formula>
    </cfRule>
  </conditionalFormatting>
  <conditionalFormatting sqref="AI230:AJ234">
    <cfRule type="cellIs" dxfId="5744" priority="6778" operator="equal">
      <formula>0</formula>
    </cfRule>
    <cfRule type="cellIs" dxfId="5743" priority="6779" operator="between">
      <formula>"0.1"</formula>
      <formula>100</formula>
    </cfRule>
    <cfRule type="cellIs" dxfId="5742" priority="6780" operator="between">
      <formula>0</formula>
      <formula>100</formula>
    </cfRule>
    <cfRule type="cellIs" dxfId="5741" priority="6781" operator="between">
      <formula>0</formula>
      <formula>100</formula>
    </cfRule>
  </conditionalFormatting>
  <conditionalFormatting sqref="AJ230:AJ234">
    <cfRule type="cellIs" dxfId="5740" priority="6775" operator="equal">
      <formula>0</formula>
    </cfRule>
    <cfRule type="cellIs" dxfId="5739" priority="6776" operator="between">
      <formula>0</formula>
      <formula>100</formula>
    </cfRule>
    <cfRule type="cellIs" dxfId="5738" priority="6777" operator="between">
      <formula>"0.1"</formula>
      <formula>100</formula>
    </cfRule>
  </conditionalFormatting>
  <conditionalFormatting sqref="AI230:AI234">
    <cfRule type="cellIs" dxfId="5737" priority="6774" operator="equal">
      <formula>0.58</formula>
    </cfRule>
  </conditionalFormatting>
  <conditionalFormatting sqref="AJ230:AJ234">
    <cfRule type="cellIs" dxfId="5736" priority="6773" operator="equal">
      <formula>0.56</formula>
    </cfRule>
  </conditionalFormatting>
  <conditionalFormatting sqref="AK232:AL234 AO232:AP234">
    <cfRule type="cellIs" dxfId="5735" priority="6769" operator="equal">
      <formula>"NO"</formula>
    </cfRule>
  </conditionalFormatting>
  <conditionalFormatting sqref="AK232:AL234">
    <cfRule type="cellIs" dxfId="5734" priority="6770" operator="equal">
      <formula>"SI"</formula>
    </cfRule>
  </conditionalFormatting>
  <conditionalFormatting sqref="AM232:AN234">
    <cfRule type="cellIs" dxfId="5733" priority="6771" operator="equal">
      <formula>"ALE"</formula>
    </cfRule>
  </conditionalFormatting>
  <conditionalFormatting sqref="AM232:AN234">
    <cfRule type="cellIs" dxfId="5732" priority="6772" operator="equal">
      <formula>"CON"</formula>
    </cfRule>
  </conditionalFormatting>
  <conditionalFormatting sqref="AO232:AP233">
    <cfRule type="cellIs" dxfId="5731" priority="6768" operator="equal">
      <formula>"SI"</formula>
    </cfRule>
  </conditionalFormatting>
  <conditionalFormatting sqref="BB230">
    <cfRule type="cellIs" dxfId="5730" priority="6766" operator="equal">
      <formula>"NO"</formula>
    </cfRule>
    <cfRule type="cellIs" dxfId="5729" priority="6767" operator="equal">
      <formula>"SI"</formula>
    </cfRule>
  </conditionalFormatting>
  <conditionalFormatting sqref="AY230:AY234">
    <cfRule type="expression" dxfId="5728" priority="6765">
      <formula>"&lt;,2"</formula>
    </cfRule>
  </conditionalFormatting>
  <conditionalFormatting sqref="AW230:AW234">
    <cfRule type="expression" dxfId="5727" priority="6764">
      <formula>"&lt;,2"</formula>
    </cfRule>
  </conditionalFormatting>
  <conditionalFormatting sqref="AX230:AX234">
    <cfRule type="beginsWith" dxfId="5726" priority="6759" operator="beginsWith" text="MUY ALTA">
      <formula>LEFT(AX230,LEN("MUY ALTA"))="MUY ALTA"</formula>
    </cfRule>
    <cfRule type="beginsWith" dxfId="5725" priority="6760" operator="beginsWith" text="ALTA">
      <formula>LEFT(AX230,LEN("ALTA"))="ALTA"</formula>
    </cfRule>
    <cfRule type="beginsWith" dxfId="5724" priority="6761" operator="beginsWith" text="MEDIA">
      <formula>LEFT(AX230,LEN("MEDIA"))="MEDIA"</formula>
    </cfRule>
    <cfRule type="beginsWith" dxfId="5723" priority="6762" operator="beginsWith" text="BAJA">
      <formula>LEFT(AX230,LEN("BAJA"))="BAJA"</formula>
    </cfRule>
    <cfRule type="beginsWith" dxfId="5722" priority="6763" operator="beginsWith" text="MUY BAJA">
      <formula>LEFT(AX230,LEN("MUY BAJA"))="MUY BAJA"</formula>
    </cfRule>
  </conditionalFormatting>
  <conditionalFormatting sqref="AZ230:AZ234">
    <cfRule type="beginsWith" dxfId="5721" priority="6754" operator="beginsWith" text="MUY ALTA">
      <formula>LEFT(AZ230,LEN("MUY ALTA"))="MUY ALTA"</formula>
    </cfRule>
    <cfRule type="beginsWith" dxfId="5720" priority="6755" operator="beginsWith" text="ALTA">
      <formula>LEFT(AZ230,LEN("ALTA"))="ALTA"</formula>
    </cfRule>
    <cfRule type="beginsWith" dxfId="5719" priority="6756" operator="beginsWith" text="MEDIA">
      <formula>LEFT(AZ230,LEN("MEDIA"))="MEDIA"</formula>
    </cfRule>
    <cfRule type="beginsWith" dxfId="5718" priority="6757" operator="beginsWith" text="BAJA">
      <formula>LEFT(AZ230,LEN("BAJA"))="BAJA"</formula>
    </cfRule>
    <cfRule type="beginsWith" dxfId="5717" priority="6758" operator="beginsWith" text="MUY BAJA">
      <formula>LEFT(AZ230,LEN("MUY BAJA"))="MUY BAJA"</formula>
    </cfRule>
  </conditionalFormatting>
  <conditionalFormatting sqref="BB230:BB234">
    <cfRule type="cellIs" dxfId="5716" priority="6751" operator="equal">
      <formula>"Evitar"</formula>
    </cfRule>
    <cfRule type="cellIs" dxfId="5715" priority="6752" operator="equal">
      <formula>"Aceptar"</formula>
    </cfRule>
    <cfRule type="cellIs" dxfId="5714" priority="6753" operator="equal">
      <formula>"Reducir"</formula>
    </cfRule>
  </conditionalFormatting>
  <conditionalFormatting sqref="BA230">
    <cfRule type="expression" dxfId="5713" priority="6726">
      <formula>$BD230=25</formula>
    </cfRule>
    <cfRule type="expression" dxfId="5712" priority="6727">
      <formula>$BD230=24</formula>
    </cfRule>
    <cfRule type="expression" dxfId="5711" priority="6728">
      <formula>$BD230=23</formula>
    </cfRule>
    <cfRule type="expression" dxfId="5710" priority="6729">
      <formula>$BD230=22</formula>
    </cfRule>
    <cfRule type="expression" dxfId="5709" priority="6730">
      <formula>$BD230=21</formula>
    </cfRule>
    <cfRule type="expression" dxfId="5708" priority="6731">
      <formula>$BD230=20</formula>
    </cfRule>
    <cfRule type="expression" dxfId="5707" priority="6732">
      <formula>$BD230=19</formula>
    </cfRule>
    <cfRule type="expression" dxfId="5706" priority="6733">
      <formula>$BD230=18</formula>
    </cfRule>
    <cfRule type="expression" dxfId="5705" priority="6734">
      <formula>$BD230=17</formula>
    </cfRule>
    <cfRule type="expression" dxfId="5704" priority="6735">
      <formula>$BD230=16</formula>
    </cfRule>
    <cfRule type="expression" dxfId="5703" priority="6736">
      <formula>$BD230=15</formula>
    </cfRule>
    <cfRule type="expression" dxfId="5702" priority="6737">
      <formula>$BD230=14</formula>
    </cfRule>
    <cfRule type="expression" dxfId="5701" priority="6738">
      <formula>$BD230=13</formula>
    </cfRule>
    <cfRule type="expression" dxfId="5700" priority="6739">
      <formula>$BD230=12</formula>
    </cfRule>
    <cfRule type="expression" dxfId="5699" priority="6740">
      <formula>$BD230=11</formula>
    </cfRule>
    <cfRule type="expression" dxfId="5698" priority="6741">
      <formula>$BD230=10</formula>
    </cfRule>
    <cfRule type="expression" dxfId="5697" priority="6742">
      <formula>$BD230=9</formula>
    </cfRule>
    <cfRule type="expression" dxfId="5696" priority="6743">
      <formula>$BD230=8</formula>
    </cfRule>
    <cfRule type="expression" dxfId="5695" priority="6744">
      <formula>$BD230=7</formula>
    </cfRule>
    <cfRule type="expression" dxfId="5694" priority="6745">
      <formula>$BD230=6</formula>
    </cfRule>
    <cfRule type="expression" dxfId="5693" priority="6746">
      <formula>$BD230=5</formula>
    </cfRule>
    <cfRule type="expression" dxfId="5692" priority="6747">
      <formula>$BD230=4</formula>
    </cfRule>
    <cfRule type="expression" dxfId="5691" priority="6748">
      <formula>$BD230=3</formula>
    </cfRule>
    <cfRule type="expression" dxfId="5690" priority="6749">
      <formula>$BD230=2</formula>
    </cfRule>
    <cfRule type="expression" dxfId="5689" priority="6750">
      <formula>$BD230=1</formula>
    </cfRule>
  </conditionalFormatting>
  <conditionalFormatting sqref="Q236:Q240">
    <cfRule type="expression" dxfId="5682" priority="6675">
      <formula>"&lt;,2"</formula>
    </cfRule>
  </conditionalFormatting>
  <conditionalFormatting sqref="S236">
    <cfRule type="expression" dxfId="5681" priority="6676">
      <formula>$T236=25</formula>
    </cfRule>
  </conditionalFormatting>
  <conditionalFormatting sqref="S236">
    <cfRule type="expression" dxfId="5680" priority="6677">
      <formula>$T236=24</formula>
    </cfRule>
  </conditionalFormatting>
  <conditionalFormatting sqref="S236">
    <cfRule type="expression" dxfId="5679" priority="6678">
      <formula>$T236=23</formula>
    </cfRule>
  </conditionalFormatting>
  <conditionalFormatting sqref="S236">
    <cfRule type="expression" dxfId="5678" priority="6679">
      <formula>$T236=22</formula>
    </cfRule>
  </conditionalFormatting>
  <conditionalFormatting sqref="S236">
    <cfRule type="expression" dxfId="5677" priority="6680">
      <formula>$T236=21</formula>
    </cfRule>
  </conditionalFormatting>
  <conditionalFormatting sqref="S236">
    <cfRule type="expression" dxfId="5676" priority="6681">
      <formula>$T236=20</formula>
    </cfRule>
  </conditionalFormatting>
  <conditionalFormatting sqref="S236">
    <cfRule type="expression" dxfId="5675" priority="6682">
      <formula>$T236=19</formula>
    </cfRule>
  </conditionalFormatting>
  <conditionalFormatting sqref="S236">
    <cfRule type="expression" dxfId="5674" priority="6683">
      <formula>$T236=18</formula>
    </cfRule>
  </conditionalFormatting>
  <conditionalFormatting sqref="S236">
    <cfRule type="expression" dxfId="5673" priority="6684">
      <formula>$T236=17</formula>
    </cfRule>
  </conditionalFormatting>
  <conditionalFormatting sqref="S236">
    <cfRule type="expression" dxfId="5672" priority="6685">
      <formula>$T236=16</formula>
    </cfRule>
  </conditionalFormatting>
  <conditionalFormatting sqref="S236">
    <cfRule type="expression" dxfId="5671" priority="6686">
      <formula>$T236=15</formula>
    </cfRule>
  </conditionalFormatting>
  <conditionalFormatting sqref="S236">
    <cfRule type="expression" dxfId="5670" priority="6687">
      <formula>$T236=14</formula>
    </cfRule>
  </conditionalFormatting>
  <conditionalFormatting sqref="S236">
    <cfRule type="expression" dxfId="5669" priority="6688">
      <formula>$T236=13</formula>
    </cfRule>
  </conditionalFormatting>
  <conditionalFormatting sqref="S236">
    <cfRule type="expression" dxfId="5668" priority="6689">
      <formula>$T236=12</formula>
    </cfRule>
  </conditionalFormatting>
  <conditionalFormatting sqref="S236">
    <cfRule type="expression" dxfId="5667" priority="6690">
      <formula>$T236=11</formula>
    </cfRule>
  </conditionalFormatting>
  <conditionalFormatting sqref="S236">
    <cfRule type="expression" dxfId="5666" priority="6691">
      <formula>$T236=10</formula>
    </cfRule>
  </conditionalFormatting>
  <conditionalFormatting sqref="S236">
    <cfRule type="expression" dxfId="5665" priority="6692">
      <formula>$T236=9</formula>
    </cfRule>
  </conditionalFormatting>
  <conditionalFormatting sqref="S236">
    <cfRule type="expression" dxfId="5664" priority="6693">
      <formula>$T236=8</formula>
    </cfRule>
  </conditionalFormatting>
  <conditionalFormatting sqref="S236">
    <cfRule type="expression" dxfId="5663" priority="6694">
      <formula>$T236=7</formula>
    </cfRule>
  </conditionalFormatting>
  <conditionalFormatting sqref="S236">
    <cfRule type="expression" dxfId="5662" priority="6695">
      <formula>$T236=6</formula>
    </cfRule>
  </conditionalFormatting>
  <conditionalFormatting sqref="S236">
    <cfRule type="expression" dxfId="5661" priority="6696">
      <formula>$T236=5</formula>
    </cfRule>
  </conditionalFormatting>
  <conditionalFormatting sqref="S236">
    <cfRule type="expression" dxfId="5660" priority="6697">
      <formula>$T236=4</formula>
    </cfRule>
  </conditionalFormatting>
  <conditionalFormatting sqref="S236">
    <cfRule type="expression" dxfId="5659" priority="6698">
      <formula>$T236=3</formula>
    </cfRule>
  </conditionalFormatting>
  <conditionalFormatting sqref="S236">
    <cfRule type="expression" dxfId="5658" priority="6699">
      <formula>$T236=2</formula>
    </cfRule>
  </conditionalFormatting>
  <conditionalFormatting sqref="S236">
    <cfRule type="expression" dxfId="5657" priority="6700">
      <formula>$T236=1</formula>
    </cfRule>
  </conditionalFormatting>
  <conditionalFormatting sqref="R236:R240">
    <cfRule type="cellIs" dxfId="5656" priority="6701" operator="equal">
      <formula>20</formula>
    </cfRule>
  </conditionalFormatting>
  <conditionalFormatting sqref="R236:R240">
    <cfRule type="cellIs" dxfId="5655" priority="6702" operator="equal">
      <formula>10</formula>
    </cfRule>
  </conditionalFormatting>
  <conditionalFormatting sqref="R236:R240">
    <cfRule type="cellIs" dxfId="5654" priority="6703" operator="equal">
      <formula>5</formula>
    </cfRule>
  </conditionalFormatting>
  <conditionalFormatting sqref="R236:R240">
    <cfRule type="cellIs" dxfId="5653" priority="6704" operator="equal">
      <formula>1</formula>
    </cfRule>
  </conditionalFormatting>
  <conditionalFormatting sqref="R236:R240">
    <cfRule type="cellIs" dxfId="5652" priority="6705" operator="equal">
      <formula>0.8</formula>
    </cfRule>
  </conditionalFormatting>
  <conditionalFormatting sqref="R236:R240">
    <cfRule type="cellIs" dxfId="5651" priority="6706" operator="equal">
      <formula>0.6</formula>
    </cfRule>
  </conditionalFormatting>
  <conditionalFormatting sqref="R236:R240">
    <cfRule type="cellIs" dxfId="5650" priority="6707" operator="equal">
      <formula>0.4</formula>
    </cfRule>
  </conditionalFormatting>
  <conditionalFormatting sqref="R236:R240">
    <cfRule type="cellIs" dxfId="5649" priority="6708" operator="equal">
      <formula>20%</formula>
    </cfRule>
  </conditionalFormatting>
  <conditionalFormatting sqref="P236:P240">
    <cfRule type="cellIs" dxfId="5648" priority="6709" operator="equal">
      <formula>"MUY ALTA "</formula>
    </cfRule>
  </conditionalFormatting>
  <conditionalFormatting sqref="P236:P240">
    <cfRule type="cellIs" dxfId="5647" priority="6710" operator="equal">
      <formula>"MUY ALTA"</formula>
    </cfRule>
  </conditionalFormatting>
  <conditionalFormatting sqref="P236:P240">
    <cfRule type="cellIs" dxfId="5646" priority="6711" operator="equal">
      <formula>"ALTA"</formula>
    </cfRule>
  </conditionalFormatting>
  <conditionalFormatting sqref="P236:P240">
    <cfRule type="cellIs" dxfId="5645" priority="6712" operator="equal">
      <formula>"MEDIA"</formula>
    </cfRule>
  </conditionalFormatting>
  <conditionalFormatting sqref="P236:P240">
    <cfRule type="cellIs" dxfId="5644" priority="6713" operator="equal">
      <formula>"BAJA"</formula>
    </cfRule>
  </conditionalFormatting>
  <conditionalFormatting sqref="P236:P240">
    <cfRule type="cellIs" dxfId="5643" priority="6714" operator="equal">
      <formula>"MUY BAJA"</formula>
    </cfRule>
  </conditionalFormatting>
  <conditionalFormatting sqref="P236:P240">
    <cfRule type="cellIs" dxfId="5642" priority="6715" operator="equal">
      <formula>0.2</formula>
    </cfRule>
  </conditionalFormatting>
  <conditionalFormatting sqref="O236:O240">
    <cfRule type="beginsWith" dxfId="5641" priority="6716" operator="beginsWith" text="La actividad que conlleva el riesgo se ejecuta como máximos 2 veces por año">
      <formula>LEFT((O236),LEN("La actividad que conlleva el riesgo se ejecuta como máximos 2 veces por año"))=("La actividad que conlleva el riesgo se ejecuta como máximos 2 veces por año")</formula>
    </cfRule>
  </conditionalFormatting>
  <conditionalFormatting sqref="O236:O240">
    <cfRule type="cellIs" dxfId="5640" priority="6717" operator="equal">
      <formula>"La actividad que conlleva el riesgo se ejecuta como máximos 2 veces por año"</formula>
    </cfRule>
  </conditionalFormatting>
  <conditionalFormatting sqref="O236:O240">
    <cfRule type="cellIs" dxfId="5639" priority="6718" operator="equal">
      <formula>"La actividad que conlleva el riesgo se ejecuta como máximos 2 veces por año "</formula>
    </cfRule>
  </conditionalFormatting>
  <conditionalFormatting sqref="O236:O240">
    <cfRule type="containsText" dxfId="5638" priority="6719" operator="containsText" text="La actividad que conlleva el riesgo se ejecuta como máximos 2 veces por año">
      <formula>NOT(ISERROR(SEARCH(("La actividad que conlleva el riesgo se ejecuta como máximos 2 veces por año"),(O236))))</formula>
    </cfRule>
  </conditionalFormatting>
  <conditionalFormatting sqref="V236:W240">
    <cfRule type="cellIs" dxfId="5637" priority="6650" operator="equal">
      <formula>"X"</formula>
    </cfRule>
  </conditionalFormatting>
  <conditionalFormatting sqref="AD236:AE240 AB237:AC240">
    <cfRule type="cellIs" dxfId="5636" priority="6651" operator="equal">
      <formula>25</formula>
    </cfRule>
  </conditionalFormatting>
  <conditionalFormatting sqref="AF236:AG240">
    <cfRule type="cellIs" dxfId="5635" priority="6652" operator="equal">
      <formula>15</formula>
    </cfRule>
  </conditionalFormatting>
  <conditionalFormatting sqref="V236:V240">
    <cfRule type="cellIs" dxfId="5634" priority="6653" operator="equal">
      <formula>"Y"</formula>
    </cfRule>
  </conditionalFormatting>
  <conditionalFormatting sqref="W236:W240">
    <cfRule type="cellIs" dxfId="5633" priority="6654" operator="equal">
      <formula>"X"</formula>
    </cfRule>
  </conditionalFormatting>
  <conditionalFormatting sqref="AD236:AE240 AB237:AC240 X237:Y240">
    <cfRule type="expression" dxfId="5632" priority="6655">
      <formula>Z236=15</formula>
    </cfRule>
  </conditionalFormatting>
  <conditionalFormatting sqref="AF236:AG240 Z237:AA240">
    <cfRule type="expression" dxfId="5631" priority="6656">
      <formula>X236=25</formula>
    </cfRule>
  </conditionalFormatting>
  <conditionalFormatting sqref="W236:W240">
    <cfRule type="expression" dxfId="5630" priority="6657">
      <formula>V236=Y</formula>
    </cfRule>
  </conditionalFormatting>
  <conditionalFormatting sqref="W236:W240">
    <cfRule type="expression" dxfId="5629" priority="6658">
      <formula>V236="y"</formula>
    </cfRule>
  </conditionalFormatting>
  <conditionalFormatting sqref="W237">
    <cfRule type="expression" dxfId="5628" priority="6659">
      <formula>$V$21=Y</formula>
    </cfRule>
  </conditionalFormatting>
  <conditionalFormatting sqref="W237">
    <cfRule type="expression" dxfId="5627" priority="6660">
      <formula>$V$21=x</formula>
    </cfRule>
  </conditionalFormatting>
  <conditionalFormatting sqref="AB236:AC240">
    <cfRule type="expression" dxfId="5626" priority="6661">
      <formula>AB236=10</formula>
    </cfRule>
  </conditionalFormatting>
  <conditionalFormatting sqref="AB236:AC240">
    <cfRule type="expression" dxfId="5625" priority="6662">
      <formula>Z236=15</formula>
    </cfRule>
  </conditionalFormatting>
  <conditionalFormatting sqref="AB236:AC240">
    <cfRule type="expression" dxfId="5624" priority="6663">
      <formula>X236=25</formula>
    </cfRule>
  </conditionalFormatting>
  <conditionalFormatting sqref="AB236:AC236">
    <cfRule type="cellIs" dxfId="5623" priority="6664" operator="equal">
      <formula>25</formula>
    </cfRule>
  </conditionalFormatting>
  <conditionalFormatting sqref="AB236:AC236">
    <cfRule type="expression" dxfId="5622" priority="6665">
      <formula>AD236=15</formula>
    </cfRule>
  </conditionalFormatting>
  <conditionalFormatting sqref="AB236:AC240 X237:Y240">
    <cfRule type="expression" dxfId="5621" priority="6666">
      <formula>AB236=10</formula>
    </cfRule>
  </conditionalFormatting>
  <conditionalFormatting sqref="AB236:AC236">
    <cfRule type="expression" dxfId="5620" priority="6667">
      <formula>AD236=15</formula>
    </cfRule>
  </conditionalFormatting>
  <conditionalFormatting sqref="X236:Y236">
    <cfRule type="expression" dxfId="5619" priority="6668">
      <formula>AB236=10</formula>
    </cfRule>
  </conditionalFormatting>
  <conditionalFormatting sqref="X236:Y240">
    <cfRule type="expression" dxfId="5618" priority="6669">
      <formula>X236=25</formula>
    </cfRule>
  </conditionalFormatting>
  <conditionalFormatting sqref="X236:Y236">
    <cfRule type="expression" dxfId="5617" priority="6670">
      <formula>Z236=15</formula>
    </cfRule>
  </conditionalFormatting>
  <conditionalFormatting sqref="Z236:AA240">
    <cfRule type="expression" dxfId="5616" priority="6671">
      <formula>Z236=15</formula>
    </cfRule>
  </conditionalFormatting>
  <conditionalFormatting sqref="Z236:AA240">
    <cfRule type="expression" dxfId="5615" priority="6672">
      <formula>AB236=10</formula>
    </cfRule>
  </conditionalFormatting>
  <conditionalFormatting sqref="Z236:AA236">
    <cfRule type="expression" dxfId="5614" priority="6673">
      <formula>X236=25</formula>
    </cfRule>
  </conditionalFormatting>
  <conditionalFormatting sqref="V236:V240">
    <cfRule type="expression" dxfId="5613" priority="6674">
      <formula>W236="X"</formula>
    </cfRule>
  </conditionalFormatting>
  <conditionalFormatting sqref="AI236:AJ240">
    <cfRule type="cellIs" dxfId="5612" priority="6646" operator="equal">
      <formula>0</formula>
    </cfRule>
    <cfRule type="cellIs" dxfId="5611" priority="6647" operator="between">
      <formula>"0.1"</formula>
      <formula>100</formula>
    </cfRule>
    <cfRule type="cellIs" dxfId="5610" priority="6648" operator="between">
      <formula>0</formula>
      <formula>100</formula>
    </cfRule>
    <cfRule type="cellIs" dxfId="5609" priority="6649" operator="between">
      <formula>0</formula>
      <formula>100</formula>
    </cfRule>
  </conditionalFormatting>
  <conditionalFormatting sqref="AJ236:AJ240">
    <cfRule type="cellIs" dxfId="5608" priority="6643" operator="equal">
      <formula>0</formula>
    </cfRule>
    <cfRule type="cellIs" dxfId="5607" priority="6644" operator="between">
      <formula>0</formula>
      <formula>100</formula>
    </cfRule>
    <cfRule type="cellIs" dxfId="5606" priority="6645" operator="between">
      <formula>"0.1"</formula>
      <formula>100</formula>
    </cfRule>
  </conditionalFormatting>
  <conditionalFormatting sqref="AI236:AI240">
    <cfRule type="cellIs" dxfId="5605" priority="6642" operator="equal">
      <formula>0.58</formula>
    </cfRule>
  </conditionalFormatting>
  <conditionalFormatting sqref="AJ236:AJ240">
    <cfRule type="cellIs" dxfId="5604" priority="6641" operator="equal">
      <formula>0.56</formula>
    </cfRule>
  </conditionalFormatting>
  <conditionalFormatting sqref="AK236:AL240 AO236:AP240">
    <cfRule type="cellIs" dxfId="5603" priority="6637" operator="equal">
      <formula>"NO"</formula>
    </cfRule>
  </conditionalFormatting>
  <conditionalFormatting sqref="AK236:AL240">
    <cfRule type="cellIs" dxfId="5602" priority="6638" operator="equal">
      <formula>"SI"</formula>
    </cfRule>
  </conditionalFormatting>
  <conditionalFormatting sqref="AM236:AN240">
    <cfRule type="cellIs" dxfId="5601" priority="6639" operator="equal">
      <formula>"ALE"</formula>
    </cfRule>
  </conditionalFormatting>
  <conditionalFormatting sqref="AM236:AN240">
    <cfRule type="cellIs" dxfId="5600" priority="6640" operator="equal">
      <formula>"CON"</formula>
    </cfRule>
  </conditionalFormatting>
  <conditionalFormatting sqref="AO236:AP239">
    <cfRule type="cellIs" dxfId="5599" priority="6636" operator="equal">
      <formula>"SI"</formula>
    </cfRule>
  </conditionalFormatting>
  <conditionalFormatting sqref="BB236">
    <cfRule type="cellIs" dxfId="5598" priority="6634" operator="equal">
      <formula>"NO"</formula>
    </cfRule>
    <cfRule type="cellIs" dxfId="5597" priority="6635" operator="equal">
      <formula>"SI"</formula>
    </cfRule>
  </conditionalFormatting>
  <conditionalFormatting sqref="AY236:AY240">
    <cfRule type="expression" dxfId="5596" priority="6633">
      <formula>"&lt;,2"</formula>
    </cfRule>
  </conditionalFormatting>
  <conditionalFormatting sqref="AW236:AW240">
    <cfRule type="expression" dxfId="5595" priority="6632">
      <formula>"&lt;,2"</formula>
    </cfRule>
  </conditionalFormatting>
  <conditionalFormatting sqref="AX236:AX240">
    <cfRule type="beginsWith" dxfId="5594" priority="6627" operator="beginsWith" text="MUY ALTA">
      <formula>LEFT(AX236,LEN("MUY ALTA"))="MUY ALTA"</formula>
    </cfRule>
    <cfRule type="beginsWith" dxfId="5593" priority="6628" operator="beginsWith" text="ALTA">
      <formula>LEFT(AX236,LEN("ALTA"))="ALTA"</formula>
    </cfRule>
    <cfRule type="beginsWith" dxfId="5592" priority="6629" operator="beginsWith" text="MEDIA">
      <formula>LEFT(AX236,LEN("MEDIA"))="MEDIA"</formula>
    </cfRule>
    <cfRule type="beginsWith" dxfId="5591" priority="6630" operator="beginsWith" text="BAJA">
      <formula>LEFT(AX236,LEN("BAJA"))="BAJA"</formula>
    </cfRule>
    <cfRule type="beginsWith" dxfId="5590" priority="6631" operator="beginsWith" text="MUY BAJA">
      <formula>LEFT(AX236,LEN("MUY BAJA"))="MUY BAJA"</formula>
    </cfRule>
  </conditionalFormatting>
  <conditionalFormatting sqref="AZ236:AZ240">
    <cfRule type="beginsWith" dxfId="5589" priority="6622" operator="beginsWith" text="MUY ALTA">
      <formula>LEFT(AZ236,LEN("MUY ALTA"))="MUY ALTA"</formula>
    </cfRule>
    <cfRule type="beginsWith" dxfId="5588" priority="6623" operator="beginsWith" text="ALTA">
      <formula>LEFT(AZ236,LEN("ALTA"))="ALTA"</formula>
    </cfRule>
    <cfRule type="beginsWith" dxfId="5587" priority="6624" operator="beginsWith" text="MEDIA">
      <formula>LEFT(AZ236,LEN("MEDIA"))="MEDIA"</formula>
    </cfRule>
    <cfRule type="beginsWith" dxfId="5586" priority="6625" operator="beginsWith" text="BAJA">
      <formula>LEFT(AZ236,LEN("BAJA"))="BAJA"</formula>
    </cfRule>
    <cfRule type="beginsWith" dxfId="5585" priority="6626" operator="beginsWith" text="MUY BAJA">
      <formula>LEFT(AZ236,LEN("MUY BAJA"))="MUY BAJA"</formula>
    </cfRule>
  </conditionalFormatting>
  <conditionalFormatting sqref="BB236:BB240">
    <cfRule type="cellIs" dxfId="5584" priority="6619" operator="equal">
      <formula>"Evitar"</formula>
    </cfRule>
    <cfRule type="cellIs" dxfId="5583" priority="6620" operator="equal">
      <formula>"Aceptar"</formula>
    </cfRule>
    <cfRule type="cellIs" dxfId="5582" priority="6621" operator="equal">
      <formula>"Reducir"</formula>
    </cfRule>
  </conditionalFormatting>
  <conditionalFormatting sqref="BA236">
    <cfRule type="expression" dxfId="5581" priority="6594">
      <formula>$BD236=25</formula>
    </cfRule>
    <cfRule type="expression" dxfId="5580" priority="6595">
      <formula>$BD236=24</formula>
    </cfRule>
    <cfRule type="expression" dxfId="5579" priority="6596">
      <formula>$BD236=23</formula>
    </cfRule>
    <cfRule type="expression" dxfId="5578" priority="6597">
      <formula>$BD236=22</formula>
    </cfRule>
    <cfRule type="expression" dxfId="5577" priority="6598">
      <formula>$BD236=21</formula>
    </cfRule>
    <cfRule type="expression" dxfId="5576" priority="6599">
      <formula>$BD236=20</formula>
    </cfRule>
    <cfRule type="expression" dxfId="5575" priority="6600">
      <formula>$BD236=19</formula>
    </cfRule>
    <cfRule type="expression" dxfId="5574" priority="6601">
      <formula>$BD236=18</formula>
    </cfRule>
    <cfRule type="expression" dxfId="5573" priority="6602">
      <formula>$BD236=17</formula>
    </cfRule>
    <cfRule type="expression" dxfId="5572" priority="6603">
      <formula>$BD236=16</formula>
    </cfRule>
    <cfRule type="expression" dxfId="5571" priority="6604">
      <formula>$BD236=15</formula>
    </cfRule>
    <cfRule type="expression" dxfId="5570" priority="6605">
      <formula>$BD236=14</formula>
    </cfRule>
    <cfRule type="expression" dxfId="5569" priority="6606">
      <formula>$BD236=13</formula>
    </cfRule>
    <cfRule type="expression" dxfId="5568" priority="6607">
      <formula>$BD236=12</formula>
    </cfRule>
    <cfRule type="expression" dxfId="5567" priority="6608">
      <formula>$BD236=11</formula>
    </cfRule>
    <cfRule type="expression" dxfId="5566" priority="6609">
      <formula>$BD236=10</formula>
    </cfRule>
    <cfRule type="expression" dxfId="5565" priority="6610">
      <formula>$BD236=9</formula>
    </cfRule>
    <cfRule type="expression" dxfId="5564" priority="6611">
      <formula>$BD236=8</formula>
    </cfRule>
    <cfRule type="expression" dxfId="5563" priority="6612">
      <formula>$BD236=7</formula>
    </cfRule>
    <cfRule type="expression" dxfId="5562" priority="6613">
      <formula>$BD236=6</formula>
    </cfRule>
    <cfRule type="expression" dxfId="5561" priority="6614">
      <formula>$BD236=5</formula>
    </cfRule>
    <cfRule type="expression" dxfId="5560" priority="6615">
      <formula>$BD236=4</formula>
    </cfRule>
    <cfRule type="expression" dxfId="5559" priority="6616">
      <formula>$BD236=3</formula>
    </cfRule>
    <cfRule type="expression" dxfId="5558" priority="6617">
      <formula>$BD236=2</formula>
    </cfRule>
    <cfRule type="expression" dxfId="5557" priority="6618">
      <formula>$BD236=1</formula>
    </cfRule>
  </conditionalFormatting>
  <conditionalFormatting sqref="Q242:Q246">
    <cfRule type="expression" dxfId="5550" priority="6543">
      <formula>"&lt;,2"</formula>
    </cfRule>
  </conditionalFormatting>
  <conditionalFormatting sqref="S242">
    <cfRule type="expression" dxfId="5549" priority="6544">
      <formula>$T242=25</formula>
    </cfRule>
  </conditionalFormatting>
  <conditionalFormatting sqref="S242">
    <cfRule type="expression" dxfId="5548" priority="6545">
      <formula>$T242=24</formula>
    </cfRule>
  </conditionalFormatting>
  <conditionalFormatting sqref="S242">
    <cfRule type="expression" dxfId="5547" priority="6546">
      <formula>$T242=23</formula>
    </cfRule>
  </conditionalFormatting>
  <conditionalFormatting sqref="S242">
    <cfRule type="expression" dxfId="5546" priority="6547">
      <formula>$T242=22</formula>
    </cfRule>
  </conditionalFormatting>
  <conditionalFormatting sqref="S242">
    <cfRule type="expression" dxfId="5545" priority="6548">
      <formula>$T242=21</formula>
    </cfRule>
  </conditionalFormatting>
  <conditionalFormatting sqref="S242">
    <cfRule type="expression" dxfId="5544" priority="6549">
      <formula>$T242=20</formula>
    </cfRule>
  </conditionalFormatting>
  <conditionalFormatting sqref="S242">
    <cfRule type="expression" dxfId="5543" priority="6550">
      <formula>$T242=19</formula>
    </cfRule>
  </conditionalFormatting>
  <conditionalFormatting sqref="S242">
    <cfRule type="expression" dxfId="5542" priority="6551">
      <formula>$T242=18</formula>
    </cfRule>
  </conditionalFormatting>
  <conditionalFormatting sqref="S242">
    <cfRule type="expression" dxfId="5541" priority="6552">
      <formula>$T242=17</formula>
    </cfRule>
  </conditionalFormatting>
  <conditionalFormatting sqref="S242">
    <cfRule type="expression" dxfId="5540" priority="6553">
      <formula>$T242=16</formula>
    </cfRule>
  </conditionalFormatting>
  <conditionalFormatting sqref="S242">
    <cfRule type="expression" dxfId="5539" priority="6554">
      <formula>$T242=15</formula>
    </cfRule>
  </conditionalFormatting>
  <conditionalFormatting sqref="S242">
    <cfRule type="expression" dxfId="5538" priority="6555">
      <formula>$T242=14</formula>
    </cfRule>
  </conditionalFormatting>
  <conditionalFormatting sqref="S242">
    <cfRule type="expression" dxfId="5537" priority="6556">
      <formula>$T242=13</formula>
    </cfRule>
  </conditionalFormatting>
  <conditionalFormatting sqref="S242">
    <cfRule type="expression" dxfId="5536" priority="6557">
      <formula>$T242=12</formula>
    </cfRule>
  </conditionalFormatting>
  <conditionalFormatting sqref="S242">
    <cfRule type="expression" dxfId="5535" priority="6558">
      <formula>$T242=11</formula>
    </cfRule>
  </conditionalFormatting>
  <conditionalFormatting sqref="S242">
    <cfRule type="expression" dxfId="5534" priority="6559">
      <formula>$T242=10</formula>
    </cfRule>
  </conditionalFormatting>
  <conditionalFormatting sqref="S242">
    <cfRule type="expression" dxfId="5533" priority="6560">
      <formula>$T242=9</formula>
    </cfRule>
  </conditionalFormatting>
  <conditionalFormatting sqref="S242">
    <cfRule type="expression" dxfId="5532" priority="6561">
      <formula>$T242=8</formula>
    </cfRule>
  </conditionalFormatting>
  <conditionalFormatting sqref="S242">
    <cfRule type="expression" dxfId="5531" priority="6562">
      <formula>$T242=7</formula>
    </cfRule>
  </conditionalFormatting>
  <conditionalFormatting sqref="S242">
    <cfRule type="expression" dxfId="5530" priority="6563">
      <formula>$T242=6</formula>
    </cfRule>
  </conditionalFormatting>
  <conditionalFormatting sqref="S242">
    <cfRule type="expression" dxfId="5529" priority="6564">
      <formula>$T242=5</formula>
    </cfRule>
  </conditionalFormatting>
  <conditionalFormatting sqref="S242">
    <cfRule type="expression" dxfId="5528" priority="6565">
      <formula>$T242=4</formula>
    </cfRule>
  </conditionalFormatting>
  <conditionalFormatting sqref="S242">
    <cfRule type="expression" dxfId="5527" priority="6566">
      <formula>$T242=3</formula>
    </cfRule>
  </conditionalFormatting>
  <conditionalFormatting sqref="S242">
    <cfRule type="expression" dxfId="5526" priority="6567">
      <formula>$T242=2</formula>
    </cfRule>
  </conditionalFormatting>
  <conditionalFormatting sqref="S242">
    <cfRule type="expression" dxfId="5525" priority="6568">
      <formula>$T242=1</formula>
    </cfRule>
  </conditionalFormatting>
  <conditionalFormatting sqref="R242:R246">
    <cfRule type="cellIs" dxfId="5524" priority="6569" operator="equal">
      <formula>20</formula>
    </cfRule>
  </conditionalFormatting>
  <conditionalFormatting sqref="R242:R246">
    <cfRule type="cellIs" dxfId="5523" priority="6570" operator="equal">
      <formula>10</formula>
    </cfRule>
  </conditionalFormatting>
  <conditionalFormatting sqref="R242:R246">
    <cfRule type="cellIs" dxfId="5522" priority="6571" operator="equal">
      <formula>5</formula>
    </cfRule>
  </conditionalFormatting>
  <conditionalFormatting sqref="R242:R246">
    <cfRule type="cellIs" dxfId="5521" priority="6572" operator="equal">
      <formula>1</formula>
    </cfRule>
  </conditionalFormatting>
  <conditionalFormatting sqref="R242:R246">
    <cfRule type="cellIs" dxfId="5520" priority="6573" operator="equal">
      <formula>0.8</formula>
    </cfRule>
  </conditionalFormatting>
  <conditionalFormatting sqref="R242:R246">
    <cfRule type="cellIs" dxfId="5519" priority="6574" operator="equal">
      <formula>0.6</formula>
    </cfRule>
  </conditionalFormatting>
  <conditionalFormatting sqref="R242:R246">
    <cfRule type="cellIs" dxfId="5518" priority="6575" operator="equal">
      <formula>0.4</formula>
    </cfRule>
  </conditionalFormatting>
  <conditionalFormatting sqref="R242:R246">
    <cfRule type="cellIs" dxfId="5517" priority="6576" operator="equal">
      <formula>20%</formula>
    </cfRule>
  </conditionalFormatting>
  <conditionalFormatting sqref="P242:P246">
    <cfRule type="cellIs" dxfId="5516" priority="6577" operator="equal">
      <formula>"MUY ALTA "</formula>
    </cfRule>
  </conditionalFormatting>
  <conditionalFormatting sqref="P242:P246">
    <cfRule type="cellIs" dxfId="5515" priority="6578" operator="equal">
      <formula>"MUY ALTA"</formula>
    </cfRule>
  </conditionalFormatting>
  <conditionalFormatting sqref="P242:P246">
    <cfRule type="cellIs" dxfId="5514" priority="6579" operator="equal">
      <formula>"ALTA"</formula>
    </cfRule>
  </conditionalFormatting>
  <conditionalFormatting sqref="P242:P246">
    <cfRule type="cellIs" dxfId="5513" priority="6580" operator="equal">
      <formula>"MEDIA"</formula>
    </cfRule>
  </conditionalFormatting>
  <conditionalFormatting sqref="P242:P246">
    <cfRule type="cellIs" dxfId="5512" priority="6581" operator="equal">
      <formula>"BAJA"</formula>
    </cfRule>
  </conditionalFormatting>
  <conditionalFormatting sqref="P242:P246">
    <cfRule type="cellIs" dxfId="5511" priority="6582" operator="equal">
      <formula>"MUY BAJA"</formula>
    </cfRule>
  </conditionalFormatting>
  <conditionalFormatting sqref="P242:P246">
    <cfRule type="cellIs" dxfId="5510" priority="6583" operator="equal">
      <formula>0.2</formula>
    </cfRule>
  </conditionalFormatting>
  <conditionalFormatting sqref="O242:O246">
    <cfRule type="beginsWith" dxfId="5509" priority="6584" operator="beginsWith" text="La actividad que conlleva el riesgo se ejecuta como máximos 2 veces por año">
      <formula>LEFT((O242),LEN("La actividad que conlleva el riesgo se ejecuta como máximos 2 veces por año"))=("La actividad que conlleva el riesgo se ejecuta como máximos 2 veces por año")</formula>
    </cfRule>
  </conditionalFormatting>
  <conditionalFormatting sqref="O242:O246">
    <cfRule type="cellIs" dxfId="5508" priority="6585" operator="equal">
      <formula>"La actividad que conlleva el riesgo se ejecuta como máximos 2 veces por año"</formula>
    </cfRule>
  </conditionalFormatting>
  <conditionalFormatting sqref="O242:O246">
    <cfRule type="cellIs" dxfId="5507" priority="6586" operator="equal">
      <formula>"La actividad que conlleva el riesgo se ejecuta como máximos 2 veces por año "</formula>
    </cfRule>
  </conditionalFormatting>
  <conditionalFormatting sqref="O242:O246">
    <cfRule type="containsText" dxfId="5506" priority="6587" operator="containsText" text="La actividad que conlleva el riesgo se ejecuta como máximos 2 veces por año">
      <formula>NOT(ISERROR(SEARCH(("La actividad que conlleva el riesgo se ejecuta como máximos 2 veces por año"),(O242))))</formula>
    </cfRule>
  </conditionalFormatting>
  <conditionalFormatting sqref="V242:W246">
    <cfRule type="cellIs" dxfId="5505" priority="6518" operator="equal">
      <formula>"X"</formula>
    </cfRule>
  </conditionalFormatting>
  <conditionalFormatting sqref="AD242:AE246 AB243:AC246">
    <cfRule type="cellIs" dxfId="5504" priority="6519" operator="equal">
      <formula>25</formula>
    </cfRule>
  </conditionalFormatting>
  <conditionalFormatting sqref="AF242:AG246">
    <cfRule type="cellIs" dxfId="5503" priority="6520" operator="equal">
      <formula>15</formula>
    </cfRule>
  </conditionalFormatting>
  <conditionalFormatting sqref="V242:V246">
    <cfRule type="cellIs" dxfId="5502" priority="6521" operator="equal">
      <formula>"Y"</formula>
    </cfRule>
  </conditionalFormatting>
  <conditionalFormatting sqref="W242:W246">
    <cfRule type="cellIs" dxfId="5501" priority="6522" operator="equal">
      <formula>"X"</formula>
    </cfRule>
  </conditionalFormatting>
  <conditionalFormatting sqref="AD242:AE246 AB243:AC246 X243:Y246">
    <cfRule type="expression" dxfId="5500" priority="6523">
      <formula>Z242=15</formula>
    </cfRule>
  </conditionalFormatting>
  <conditionalFormatting sqref="AF242:AG246 Z243:AA246">
    <cfRule type="expression" dxfId="5499" priority="6524">
      <formula>X242=25</formula>
    </cfRule>
  </conditionalFormatting>
  <conditionalFormatting sqref="W242:W246">
    <cfRule type="expression" dxfId="5498" priority="6525">
      <formula>V242=Y</formula>
    </cfRule>
  </conditionalFormatting>
  <conditionalFormatting sqref="W242:W246">
    <cfRule type="expression" dxfId="5497" priority="6526">
      <formula>V242="y"</formula>
    </cfRule>
  </conditionalFormatting>
  <conditionalFormatting sqref="W243">
    <cfRule type="expression" dxfId="5496" priority="6527">
      <formula>$V$21=Y</formula>
    </cfRule>
  </conditionalFormatting>
  <conditionalFormatting sqref="W243">
    <cfRule type="expression" dxfId="5495" priority="6528">
      <formula>$V$21=x</formula>
    </cfRule>
  </conditionalFormatting>
  <conditionalFormatting sqref="AB242:AC246">
    <cfRule type="expression" dxfId="5494" priority="6529">
      <formula>AB242=10</formula>
    </cfRule>
  </conditionalFormatting>
  <conditionalFormatting sqref="AB242:AC246">
    <cfRule type="expression" dxfId="5493" priority="6530">
      <formula>Z242=15</formula>
    </cfRule>
  </conditionalFormatting>
  <conditionalFormatting sqref="AB242:AC246">
    <cfRule type="expression" dxfId="5492" priority="6531">
      <formula>X242=25</formula>
    </cfRule>
  </conditionalFormatting>
  <conditionalFormatting sqref="AB242:AC242">
    <cfRule type="cellIs" dxfId="5491" priority="6532" operator="equal">
      <formula>25</formula>
    </cfRule>
  </conditionalFormatting>
  <conditionalFormatting sqref="AB242:AC242">
    <cfRule type="expression" dxfId="5490" priority="6533">
      <formula>AD242=15</formula>
    </cfRule>
  </conditionalFormatting>
  <conditionalFormatting sqref="AB242:AC246 X243:Y246">
    <cfRule type="expression" dxfId="5489" priority="6534">
      <formula>AB242=10</formula>
    </cfRule>
  </conditionalFormatting>
  <conditionalFormatting sqref="AB242:AC242">
    <cfRule type="expression" dxfId="5488" priority="6535">
      <formula>AD242=15</formula>
    </cfRule>
  </conditionalFormatting>
  <conditionalFormatting sqref="X242:Y242">
    <cfRule type="expression" dxfId="5487" priority="6536">
      <formula>AB242=10</formula>
    </cfRule>
  </conditionalFormatting>
  <conditionalFormatting sqref="X242:Y246">
    <cfRule type="expression" dxfId="5486" priority="6537">
      <formula>X242=25</formula>
    </cfRule>
  </conditionalFormatting>
  <conditionalFormatting sqref="X242:Y242">
    <cfRule type="expression" dxfId="5485" priority="6538">
      <formula>Z242=15</formula>
    </cfRule>
  </conditionalFormatting>
  <conditionalFormatting sqref="Z242:AA246">
    <cfRule type="expression" dxfId="5484" priority="6539">
      <formula>Z242=15</formula>
    </cfRule>
  </conditionalFormatting>
  <conditionalFormatting sqref="Z242:AA246">
    <cfRule type="expression" dxfId="5483" priority="6540">
      <formula>AB242=10</formula>
    </cfRule>
  </conditionalFormatting>
  <conditionalFormatting sqref="Z242:AA242">
    <cfRule type="expression" dxfId="5482" priority="6541">
      <formula>X242=25</formula>
    </cfRule>
  </conditionalFormatting>
  <conditionalFormatting sqref="V242:V246">
    <cfRule type="expression" dxfId="5481" priority="6542">
      <formula>W242="X"</formula>
    </cfRule>
  </conditionalFormatting>
  <conditionalFormatting sqref="AI242:AJ246">
    <cfRule type="cellIs" dxfId="5480" priority="6514" operator="equal">
      <formula>0</formula>
    </cfRule>
    <cfRule type="cellIs" dxfId="5479" priority="6515" operator="between">
      <formula>"0.1"</formula>
      <formula>100</formula>
    </cfRule>
    <cfRule type="cellIs" dxfId="5478" priority="6516" operator="between">
      <formula>0</formula>
      <formula>100</formula>
    </cfRule>
    <cfRule type="cellIs" dxfId="5477" priority="6517" operator="between">
      <formula>0</formula>
      <formula>100</formula>
    </cfRule>
  </conditionalFormatting>
  <conditionalFormatting sqref="AJ242:AJ246">
    <cfRule type="cellIs" dxfId="5476" priority="6511" operator="equal">
      <formula>0</formula>
    </cfRule>
    <cfRule type="cellIs" dxfId="5475" priority="6512" operator="between">
      <formula>0</formula>
      <formula>100</formula>
    </cfRule>
    <cfRule type="cellIs" dxfId="5474" priority="6513" operator="between">
      <formula>"0.1"</formula>
      <formula>100</formula>
    </cfRule>
  </conditionalFormatting>
  <conditionalFormatting sqref="AI242:AI246">
    <cfRule type="cellIs" dxfId="5473" priority="6510" operator="equal">
      <formula>0.58</formula>
    </cfRule>
  </conditionalFormatting>
  <conditionalFormatting sqref="AJ242:AJ246">
    <cfRule type="cellIs" dxfId="5472" priority="6509" operator="equal">
      <formula>0.56</formula>
    </cfRule>
  </conditionalFormatting>
  <conditionalFormatting sqref="AK245:AL246 AO245:AP246">
    <cfRule type="cellIs" dxfId="5471" priority="6505" operator="equal">
      <formula>"NO"</formula>
    </cfRule>
  </conditionalFormatting>
  <conditionalFormatting sqref="AK245:AL246">
    <cfRule type="cellIs" dxfId="5470" priority="6506" operator="equal">
      <formula>"SI"</formula>
    </cfRule>
  </conditionalFormatting>
  <conditionalFormatting sqref="AM245:AN246">
    <cfRule type="cellIs" dxfId="5469" priority="6507" operator="equal">
      <formula>"ALE"</formula>
    </cfRule>
  </conditionalFormatting>
  <conditionalFormatting sqref="AM245:AN246">
    <cfRule type="cellIs" dxfId="5468" priority="6508" operator="equal">
      <formula>"CON"</formula>
    </cfRule>
  </conditionalFormatting>
  <conditionalFormatting sqref="AO245:AP245">
    <cfRule type="cellIs" dxfId="5467" priority="6504" operator="equal">
      <formula>"SI"</formula>
    </cfRule>
  </conditionalFormatting>
  <conditionalFormatting sqref="BB242">
    <cfRule type="cellIs" dxfId="5466" priority="6502" operator="equal">
      <formula>"NO"</formula>
    </cfRule>
    <cfRule type="cellIs" dxfId="5465" priority="6503" operator="equal">
      <formula>"SI"</formula>
    </cfRule>
  </conditionalFormatting>
  <conditionalFormatting sqref="AY242:AY246">
    <cfRule type="expression" dxfId="5464" priority="6501">
      <formula>"&lt;,2"</formula>
    </cfRule>
  </conditionalFormatting>
  <conditionalFormatting sqref="AW242:AW246">
    <cfRule type="expression" dxfId="5463" priority="6500">
      <formula>"&lt;,2"</formula>
    </cfRule>
  </conditionalFormatting>
  <conditionalFormatting sqref="AX242:AX246">
    <cfRule type="beginsWith" dxfId="5462" priority="6495" operator="beginsWith" text="MUY ALTA">
      <formula>LEFT(AX242,LEN("MUY ALTA"))="MUY ALTA"</formula>
    </cfRule>
    <cfRule type="beginsWith" dxfId="5461" priority="6496" operator="beginsWith" text="ALTA">
      <formula>LEFT(AX242,LEN("ALTA"))="ALTA"</formula>
    </cfRule>
    <cfRule type="beginsWith" dxfId="5460" priority="6497" operator="beginsWith" text="MEDIA">
      <formula>LEFT(AX242,LEN("MEDIA"))="MEDIA"</formula>
    </cfRule>
    <cfRule type="beginsWith" dxfId="5459" priority="6498" operator="beginsWith" text="BAJA">
      <formula>LEFT(AX242,LEN("BAJA"))="BAJA"</formula>
    </cfRule>
    <cfRule type="beginsWith" dxfId="5458" priority="6499" operator="beginsWith" text="MUY BAJA">
      <formula>LEFT(AX242,LEN("MUY BAJA"))="MUY BAJA"</formula>
    </cfRule>
  </conditionalFormatting>
  <conditionalFormatting sqref="AZ242:AZ246">
    <cfRule type="beginsWith" dxfId="5457" priority="6490" operator="beginsWith" text="MUY ALTA">
      <formula>LEFT(AZ242,LEN("MUY ALTA"))="MUY ALTA"</formula>
    </cfRule>
    <cfRule type="beginsWith" dxfId="5456" priority="6491" operator="beginsWith" text="ALTA">
      <formula>LEFT(AZ242,LEN("ALTA"))="ALTA"</formula>
    </cfRule>
    <cfRule type="beginsWith" dxfId="5455" priority="6492" operator="beginsWith" text="MEDIA">
      <formula>LEFT(AZ242,LEN("MEDIA"))="MEDIA"</formula>
    </cfRule>
    <cfRule type="beginsWith" dxfId="5454" priority="6493" operator="beginsWith" text="BAJA">
      <formula>LEFT(AZ242,LEN("BAJA"))="BAJA"</formula>
    </cfRule>
    <cfRule type="beginsWith" dxfId="5453" priority="6494" operator="beginsWith" text="MUY BAJA">
      <formula>LEFT(AZ242,LEN("MUY BAJA"))="MUY BAJA"</formula>
    </cfRule>
  </conditionalFormatting>
  <conditionalFormatting sqref="BB242:BB246">
    <cfRule type="cellIs" dxfId="5452" priority="6487" operator="equal">
      <formula>"Evitar"</formula>
    </cfRule>
    <cfRule type="cellIs" dxfId="5451" priority="6488" operator="equal">
      <formula>"Aceptar"</formula>
    </cfRule>
    <cfRule type="cellIs" dxfId="5450" priority="6489" operator="equal">
      <formula>"Reducir"</formula>
    </cfRule>
  </conditionalFormatting>
  <conditionalFormatting sqref="BA242">
    <cfRule type="expression" dxfId="5449" priority="6462">
      <formula>$BD242=25</formula>
    </cfRule>
    <cfRule type="expression" dxfId="5448" priority="6463">
      <formula>$BD242=24</formula>
    </cfRule>
    <cfRule type="expression" dxfId="5447" priority="6464">
      <formula>$BD242=23</formula>
    </cfRule>
    <cfRule type="expression" dxfId="5446" priority="6465">
      <formula>$BD242=22</formula>
    </cfRule>
    <cfRule type="expression" dxfId="5445" priority="6466">
      <formula>$BD242=21</formula>
    </cfRule>
    <cfRule type="expression" dxfId="5444" priority="6467">
      <formula>$BD242=20</formula>
    </cfRule>
    <cfRule type="expression" dxfId="5443" priority="6468">
      <formula>$BD242=19</formula>
    </cfRule>
    <cfRule type="expression" dxfId="5442" priority="6469">
      <formula>$BD242=18</formula>
    </cfRule>
    <cfRule type="expression" dxfId="5441" priority="6470">
      <formula>$BD242=17</formula>
    </cfRule>
    <cfRule type="expression" dxfId="5440" priority="6471">
      <formula>$BD242=16</formula>
    </cfRule>
    <cfRule type="expression" dxfId="5439" priority="6472">
      <formula>$BD242=15</formula>
    </cfRule>
    <cfRule type="expression" dxfId="5438" priority="6473">
      <formula>$BD242=14</formula>
    </cfRule>
    <cfRule type="expression" dxfId="5437" priority="6474">
      <formula>$BD242=13</formula>
    </cfRule>
    <cfRule type="expression" dxfId="5436" priority="6475">
      <formula>$BD242=12</formula>
    </cfRule>
    <cfRule type="expression" dxfId="5435" priority="6476">
      <formula>$BD242=11</formula>
    </cfRule>
    <cfRule type="expression" dxfId="5434" priority="6477">
      <formula>$BD242=10</formula>
    </cfRule>
    <cfRule type="expression" dxfId="5433" priority="6478">
      <formula>$BD242=9</formula>
    </cfRule>
    <cfRule type="expression" dxfId="5432" priority="6479">
      <formula>$BD242=8</formula>
    </cfRule>
    <cfRule type="expression" dxfId="5431" priority="6480">
      <formula>$BD242=7</formula>
    </cfRule>
    <cfRule type="expression" dxfId="5430" priority="6481">
      <formula>$BD242=6</formula>
    </cfRule>
    <cfRule type="expression" dxfId="5429" priority="6482">
      <formula>$BD242=5</formula>
    </cfRule>
    <cfRule type="expression" dxfId="5428" priority="6483">
      <formula>$BD242=4</formula>
    </cfRule>
    <cfRule type="expression" dxfId="5427" priority="6484">
      <formula>$BD242=3</formula>
    </cfRule>
    <cfRule type="expression" dxfId="5426" priority="6485">
      <formula>$BD242=2</formula>
    </cfRule>
    <cfRule type="expression" dxfId="5425" priority="6486">
      <formula>$BD242=1</formula>
    </cfRule>
  </conditionalFormatting>
  <conditionalFormatting sqref="Q248:Q252">
    <cfRule type="expression" dxfId="5418" priority="6411">
      <formula>"&lt;,2"</formula>
    </cfRule>
  </conditionalFormatting>
  <conditionalFormatting sqref="S248">
    <cfRule type="expression" dxfId="5417" priority="6412">
      <formula>$T248=25</formula>
    </cfRule>
  </conditionalFormatting>
  <conditionalFormatting sqref="S248">
    <cfRule type="expression" dxfId="5416" priority="6413">
      <formula>$T248=24</formula>
    </cfRule>
  </conditionalFormatting>
  <conditionalFormatting sqref="S248">
    <cfRule type="expression" dxfId="5415" priority="6414">
      <formula>$T248=23</formula>
    </cfRule>
  </conditionalFormatting>
  <conditionalFormatting sqref="S248">
    <cfRule type="expression" dxfId="5414" priority="6415">
      <formula>$T248=22</formula>
    </cfRule>
  </conditionalFormatting>
  <conditionalFormatting sqref="S248">
    <cfRule type="expression" dxfId="5413" priority="6416">
      <formula>$T248=21</formula>
    </cfRule>
  </conditionalFormatting>
  <conditionalFormatting sqref="S248">
    <cfRule type="expression" dxfId="5412" priority="6417">
      <formula>$T248=20</formula>
    </cfRule>
  </conditionalFormatting>
  <conditionalFormatting sqref="S248">
    <cfRule type="expression" dxfId="5411" priority="6418">
      <formula>$T248=19</formula>
    </cfRule>
  </conditionalFormatting>
  <conditionalFormatting sqref="S248">
    <cfRule type="expression" dxfId="5410" priority="6419">
      <formula>$T248=18</formula>
    </cfRule>
  </conditionalFormatting>
  <conditionalFormatting sqref="S248">
    <cfRule type="expression" dxfId="5409" priority="6420">
      <formula>$T248=17</formula>
    </cfRule>
  </conditionalFormatting>
  <conditionalFormatting sqref="S248">
    <cfRule type="expression" dxfId="5408" priority="6421">
      <formula>$T248=16</formula>
    </cfRule>
  </conditionalFormatting>
  <conditionalFormatting sqref="S248">
    <cfRule type="expression" dxfId="5407" priority="6422">
      <formula>$T248=15</formula>
    </cfRule>
  </conditionalFormatting>
  <conditionalFormatting sqref="S248">
    <cfRule type="expression" dxfId="5406" priority="6423">
      <formula>$T248=14</formula>
    </cfRule>
  </conditionalFormatting>
  <conditionalFormatting sqref="S248">
    <cfRule type="expression" dxfId="5405" priority="6424">
      <formula>$T248=13</formula>
    </cfRule>
  </conditionalFormatting>
  <conditionalFormatting sqref="S248">
    <cfRule type="expression" dxfId="5404" priority="6425">
      <formula>$T248=12</formula>
    </cfRule>
  </conditionalFormatting>
  <conditionalFormatting sqref="S248">
    <cfRule type="expression" dxfId="5403" priority="6426">
      <formula>$T248=11</formula>
    </cfRule>
  </conditionalFormatting>
  <conditionalFormatting sqref="S248">
    <cfRule type="expression" dxfId="5402" priority="6427">
      <formula>$T248=10</formula>
    </cfRule>
  </conditionalFormatting>
  <conditionalFormatting sqref="S248">
    <cfRule type="expression" dxfId="5401" priority="6428">
      <formula>$T248=9</formula>
    </cfRule>
  </conditionalFormatting>
  <conditionalFormatting sqref="S248">
    <cfRule type="expression" dxfId="5400" priority="6429">
      <formula>$T248=8</formula>
    </cfRule>
  </conditionalFormatting>
  <conditionalFormatting sqref="S248">
    <cfRule type="expression" dxfId="5399" priority="6430">
      <formula>$T248=7</formula>
    </cfRule>
  </conditionalFormatting>
  <conditionalFormatting sqref="S248">
    <cfRule type="expression" dxfId="5398" priority="6431">
      <formula>$T248=6</formula>
    </cfRule>
  </conditionalFormatting>
  <conditionalFormatting sqref="S248">
    <cfRule type="expression" dxfId="5397" priority="6432">
      <formula>$T248=5</formula>
    </cfRule>
  </conditionalFormatting>
  <conditionalFormatting sqref="S248">
    <cfRule type="expression" dxfId="5396" priority="6433">
      <formula>$T248=4</formula>
    </cfRule>
  </conditionalFormatting>
  <conditionalFormatting sqref="S248">
    <cfRule type="expression" dxfId="5395" priority="6434">
      <formula>$T248=3</formula>
    </cfRule>
  </conditionalFormatting>
  <conditionalFormatting sqref="S248">
    <cfRule type="expression" dxfId="5394" priority="6435">
      <formula>$T248=2</formula>
    </cfRule>
  </conditionalFormatting>
  <conditionalFormatting sqref="S248">
    <cfRule type="expression" dxfId="5393" priority="6436">
      <formula>$T248=1</formula>
    </cfRule>
  </conditionalFormatting>
  <conditionalFormatting sqref="R248:R252">
    <cfRule type="cellIs" dxfId="5392" priority="6437" operator="equal">
      <formula>20</formula>
    </cfRule>
  </conditionalFormatting>
  <conditionalFormatting sqref="R248:R252">
    <cfRule type="cellIs" dxfId="5391" priority="6438" operator="equal">
      <formula>10</formula>
    </cfRule>
  </conditionalFormatting>
  <conditionalFormatting sqref="R248:R252">
    <cfRule type="cellIs" dxfId="5390" priority="6439" operator="equal">
      <formula>5</formula>
    </cfRule>
  </conditionalFormatting>
  <conditionalFormatting sqref="R248:R252">
    <cfRule type="cellIs" dxfId="5389" priority="6440" operator="equal">
      <formula>1</formula>
    </cfRule>
  </conditionalFormatting>
  <conditionalFormatting sqref="R248:R252">
    <cfRule type="cellIs" dxfId="5388" priority="6441" operator="equal">
      <formula>0.8</formula>
    </cfRule>
  </conditionalFormatting>
  <conditionalFormatting sqref="R248:R252">
    <cfRule type="cellIs" dxfId="5387" priority="6442" operator="equal">
      <formula>0.6</formula>
    </cfRule>
  </conditionalFormatting>
  <conditionalFormatting sqref="R248:R252">
    <cfRule type="cellIs" dxfId="5386" priority="6443" operator="equal">
      <formula>0.4</formula>
    </cfRule>
  </conditionalFormatting>
  <conditionalFormatting sqref="R248:R252">
    <cfRule type="cellIs" dxfId="5385" priority="6444" operator="equal">
      <formula>20%</formula>
    </cfRule>
  </conditionalFormatting>
  <conditionalFormatting sqref="P248:P252">
    <cfRule type="cellIs" dxfId="5384" priority="6445" operator="equal">
      <formula>"MUY ALTA "</formula>
    </cfRule>
  </conditionalFormatting>
  <conditionalFormatting sqref="P248:P252">
    <cfRule type="cellIs" dxfId="5383" priority="6446" operator="equal">
      <formula>"MUY ALTA"</formula>
    </cfRule>
  </conditionalFormatting>
  <conditionalFormatting sqref="P248:P252">
    <cfRule type="cellIs" dxfId="5382" priority="6447" operator="equal">
      <formula>"ALTA"</formula>
    </cfRule>
  </conditionalFormatting>
  <conditionalFormatting sqref="P248:P252">
    <cfRule type="cellIs" dxfId="5381" priority="6448" operator="equal">
      <formula>"MEDIA"</formula>
    </cfRule>
  </conditionalFormatting>
  <conditionalFormatting sqref="P248:P252">
    <cfRule type="cellIs" dxfId="5380" priority="6449" operator="equal">
      <formula>"BAJA"</formula>
    </cfRule>
  </conditionalFormatting>
  <conditionalFormatting sqref="P248:P252">
    <cfRule type="cellIs" dxfId="5379" priority="6450" operator="equal">
      <formula>"MUY BAJA"</formula>
    </cfRule>
  </conditionalFormatting>
  <conditionalFormatting sqref="P248:P252">
    <cfRule type="cellIs" dxfId="5378" priority="6451" operator="equal">
      <formula>0.2</formula>
    </cfRule>
  </conditionalFormatting>
  <conditionalFormatting sqref="O248:O252">
    <cfRule type="beginsWith" dxfId="5377" priority="6452" operator="beginsWith" text="La actividad que conlleva el riesgo se ejecuta como máximos 2 veces por año">
      <formula>LEFT((O248),LEN("La actividad que conlleva el riesgo se ejecuta como máximos 2 veces por año"))=("La actividad que conlleva el riesgo se ejecuta como máximos 2 veces por año")</formula>
    </cfRule>
  </conditionalFormatting>
  <conditionalFormatting sqref="O248:O252">
    <cfRule type="cellIs" dxfId="5376" priority="6453" operator="equal">
      <formula>"La actividad que conlleva el riesgo se ejecuta como máximos 2 veces por año"</formula>
    </cfRule>
  </conditionalFormatting>
  <conditionalFormatting sqref="O248:O252">
    <cfRule type="cellIs" dxfId="5375" priority="6454" operator="equal">
      <formula>"La actividad que conlleva el riesgo se ejecuta como máximos 2 veces por año "</formula>
    </cfRule>
  </conditionalFormatting>
  <conditionalFormatting sqref="O248:O252">
    <cfRule type="containsText" dxfId="5374" priority="6455" operator="containsText" text="La actividad que conlleva el riesgo se ejecuta como máximos 2 veces por año">
      <formula>NOT(ISERROR(SEARCH(("La actividad que conlleva el riesgo se ejecuta como máximos 2 veces por año"),(O248))))</formula>
    </cfRule>
  </conditionalFormatting>
  <conditionalFormatting sqref="V248:W252">
    <cfRule type="cellIs" dxfId="5373" priority="6386" operator="equal">
      <formula>"X"</formula>
    </cfRule>
  </conditionalFormatting>
  <conditionalFormatting sqref="AD248:AE252 AB249:AC252">
    <cfRule type="cellIs" dxfId="5372" priority="6387" operator="equal">
      <formula>25</formula>
    </cfRule>
  </conditionalFormatting>
  <conditionalFormatting sqref="AF248:AG252">
    <cfRule type="cellIs" dxfId="5371" priority="6388" operator="equal">
      <formula>15</formula>
    </cfRule>
  </conditionalFormatting>
  <conditionalFormatting sqref="V248:V252">
    <cfRule type="cellIs" dxfId="5370" priority="6389" operator="equal">
      <formula>"Y"</formula>
    </cfRule>
  </conditionalFormatting>
  <conditionalFormatting sqref="W248:W252">
    <cfRule type="cellIs" dxfId="5369" priority="6390" operator="equal">
      <formula>"X"</formula>
    </cfRule>
  </conditionalFormatting>
  <conditionalFormatting sqref="AD248:AE252 AB249:AC252 X249:Y252">
    <cfRule type="expression" dxfId="5368" priority="6391">
      <formula>Z248=15</formula>
    </cfRule>
  </conditionalFormatting>
  <conditionalFormatting sqref="AF248:AG252 Z249:AA252">
    <cfRule type="expression" dxfId="5367" priority="6392">
      <formula>X248=25</formula>
    </cfRule>
  </conditionalFormatting>
  <conditionalFormatting sqref="W248:W252">
    <cfRule type="expression" dxfId="5366" priority="6393">
      <formula>V248=Y</formula>
    </cfRule>
  </conditionalFormatting>
  <conditionalFormatting sqref="W248:W252">
    <cfRule type="expression" dxfId="5365" priority="6394">
      <formula>V248="y"</formula>
    </cfRule>
  </conditionalFormatting>
  <conditionalFormatting sqref="W249">
    <cfRule type="expression" dxfId="5364" priority="6395">
      <formula>$V$21=Y</formula>
    </cfRule>
  </conditionalFormatting>
  <conditionalFormatting sqref="W249">
    <cfRule type="expression" dxfId="5363" priority="6396">
      <formula>$V$21=x</formula>
    </cfRule>
  </conditionalFormatting>
  <conditionalFormatting sqref="AB248:AC252">
    <cfRule type="expression" dxfId="5362" priority="6397">
      <formula>AB248=10</formula>
    </cfRule>
  </conditionalFormatting>
  <conditionalFormatting sqref="AB248:AC252">
    <cfRule type="expression" dxfId="5361" priority="6398">
      <formula>Z248=15</formula>
    </cfRule>
  </conditionalFormatting>
  <conditionalFormatting sqref="AB248:AC252">
    <cfRule type="expression" dxfId="5360" priority="6399">
      <formula>X248=25</formula>
    </cfRule>
  </conditionalFormatting>
  <conditionalFormatting sqref="AB248:AC248">
    <cfRule type="cellIs" dxfId="5359" priority="6400" operator="equal">
      <formula>25</formula>
    </cfRule>
  </conditionalFormatting>
  <conditionalFormatting sqref="AB248:AC248">
    <cfRule type="expression" dxfId="5358" priority="6401">
      <formula>AD248=15</formula>
    </cfRule>
  </conditionalFormatting>
  <conditionalFormatting sqref="AB248:AC252 X249:Y252">
    <cfRule type="expression" dxfId="5357" priority="6402">
      <formula>AB248=10</formula>
    </cfRule>
  </conditionalFormatting>
  <conditionalFormatting sqref="AB248:AC248">
    <cfRule type="expression" dxfId="5356" priority="6403">
      <formula>AD248=15</formula>
    </cfRule>
  </conditionalFormatting>
  <conditionalFormatting sqref="X248:Y248">
    <cfRule type="expression" dxfId="5355" priority="6404">
      <formula>AB248=10</formula>
    </cfRule>
  </conditionalFormatting>
  <conditionalFormatting sqref="X248:Y252">
    <cfRule type="expression" dxfId="5354" priority="6405">
      <formula>X248=25</formula>
    </cfRule>
  </conditionalFormatting>
  <conditionalFormatting sqref="X248:Y248">
    <cfRule type="expression" dxfId="5353" priority="6406">
      <formula>Z248=15</formula>
    </cfRule>
  </conditionalFormatting>
  <conditionalFormatting sqref="Z248:AA252">
    <cfRule type="expression" dxfId="5352" priority="6407">
      <formula>Z248=15</formula>
    </cfRule>
  </conditionalFormatting>
  <conditionalFormatting sqref="Z248:AA252">
    <cfRule type="expression" dxfId="5351" priority="6408">
      <formula>AB248=10</formula>
    </cfRule>
  </conditionalFormatting>
  <conditionalFormatting sqref="Z248:AA248">
    <cfRule type="expression" dxfId="5350" priority="6409">
      <formula>X248=25</formula>
    </cfRule>
  </conditionalFormatting>
  <conditionalFormatting sqref="V248:V252">
    <cfRule type="expression" dxfId="5349" priority="6410">
      <formula>W248="X"</formula>
    </cfRule>
  </conditionalFormatting>
  <conditionalFormatting sqref="AI248:AJ252">
    <cfRule type="cellIs" dxfId="5348" priority="6382" operator="equal">
      <formula>0</formula>
    </cfRule>
    <cfRule type="cellIs" dxfId="5347" priority="6383" operator="between">
      <formula>"0.1"</formula>
      <formula>100</formula>
    </cfRule>
    <cfRule type="cellIs" dxfId="5346" priority="6384" operator="between">
      <formula>0</formula>
      <formula>100</formula>
    </cfRule>
    <cfRule type="cellIs" dxfId="5345" priority="6385" operator="between">
      <formula>0</formula>
      <formula>100</formula>
    </cfRule>
  </conditionalFormatting>
  <conditionalFormatting sqref="AJ248:AJ252">
    <cfRule type="cellIs" dxfId="5344" priority="6379" operator="equal">
      <formula>0</formula>
    </cfRule>
    <cfRule type="cellIs" dxfId="5343" priority="6380" operator="between">
      <formula>0</formula>
      <formula>100</formula>
    </cfRule>
    <cfRule type="cellIs" dxfId="5342" priority="6381" operator="between">
      <formula>"0.1"</formula>
      <formula>100</formula>
    </cfRule>
  </conditionalFormatting>
  <conditionalFormatting sqref="AI248:AI252">
    <cfRule type="cellIs" dxfId="5341" priority="6378" operator="equal">
      <formula>0.58</formula>
    </cfRule>
  </conditionalFormatting>
  <conditionalFormatting sqref="AJ248:AJ252">
    <cfRule type="cellIs" dxfId="5340" priority="6377" operator="equal">
      <formula>0.56</formula>
    </cfRule>
  </conditionalFormatting>
  <conditionalFormatting sqref="AK249:AL252 AO249:AP252">
    <cfRule type="cellIs" dxfId="5339" priority="6373" operator="equal">
      <formula>"NO"</formula>
    </cfRule>
  </conditionalFormatting>
  <conditionalFormatting sqref="AK249:AL252">
    <cfRule type="cellIs" dxfId="5338" priority="6374" operator="equal">
      <formula>"SI"</formula>
    </cfRule>
  </conditionalFormatting>
  <conditionalFormatting sqref="AM249:AN252">
    <cfRule type="cellIs" dxfId="5337" priority="6375" operator="equal">
      <formula>"ALE"</formula>
    </cfRule>
  </conditionalFormatting>
  <conditionalFormatting sqref="AM249:AN252">
    <cfRule type="cellIs" dxfId="5336" priority="6376" operator="equal">
      <formula>"CON"</formula>
    </cfRule>
  </conditionalFormatting>
  <conditionalFormatting sqref="AO249:AP251">
    <cfRule type="cellIs" dxfId="5335" priority="6372" operator="equal">
      <formula>"SI"</formula>
    </cfRule>
  </conditionalFormatting>
  <conditionalFormatting sqref="BB248">
    <cfRule type="cellIs" dxfId="5334" priority="6370" operator="equal">
      <formula>"NO"</formula>
    </cfRule>
    <cfRule type="cellIs" dxfId="5333" priority="6371" operator="equal">
      <formula>"SI"</formula>
    </cfRule>
  </conditionalFormatting>
  <conditionalFormatting sqref="AY248:AY252">
    <cfRule type="expression" dxfId="5332" priority="6369">
      <formula>"&lt;,2"</formula>
    </cfRule>
  </conditionalFormatting>
  <conditionalFormatting sqref="AW248:AW252">
    <cfRule type="expression" dxfId="5331" priority="6368">
      <formula>"&lt;,2"</formula>
    </cfRule>
  </conditionalFormatting>
  <conditionalFormatting sqref="AX248:AX252">
    <cfRule type="beginsWith" dxfId="5330" priority="6363" operator="beginsWith" text="MUY ALTA">
      <formula>LEFT(AX248,LEN("MUY ALTA"))="MUY ALTA"</formula>
    </cfRule>
    <cfRule type="beginsWith" dxfId="5329" priority="6364" operator="beginsWith" text="ALTA">
      <formula>LEFT(AX248,LEN("ALTA"))="ALTA"</formula>
    </cfRule>
    <cfRule type="beginsWith" dxfId="5328" priority="6365" operator="beginsWith" text="MEDIA">
      <formula>LEFT(AX248,LEN("MEDIA"))="MEDIA"</formula>
    </cfRule>
    <cfRule type="beginsWith" dxfId="5327" priority="6366" operator="beginsWith" text="BAJA">
      <formula>LEFT(AX248,LEN("BAJA"))="BAJA"</formula>
    </cfRule>
    <cfRule type="beginsWith" dxfId="5326" priority="6367" operator="beginsWith" text="MUY BAJA">
      <formula>LEFT(AX248,LEN("MUY BAJA"))="MUY BAJA"</formula>
    </cfRule>
  </conditionalFormatting>
  <conditionalFormatting sqref="AZ248:AZ252">
    <cfRule type="beginsWith" dxfId="5325" priority="6358" operator="beginsWith" text="MUY ALTA">
      <formula>LEFT(AZ248,LEN("MUY ALTA"))="MUY ALTA"</formula>
    </cfRule>
    <cfRule type="beginsWith" dxfId="5324" priority="6359" operator="beginsWith" text="ALTA">
      <formula>LEFT(AZ248,LEN("ALTA"))="ALTA"</formula>
    </cfRule>
    <cfRule type="beginsWith" dxfId="5323" priority="6360" operator="beginsWith" text="MEDIA">
      <formula>LEFT(AZ248,LEN("MEDIA"))="MEDIA"</formula>
    </cfRule>
    <cfRule type="beginsWith" dxfId="5322" priority="6361" operator="beginsWith" text="BAJA">
      <formula>LEFT(AZ248,LEN("BAJA"))="BAJA"</formula>
    </cfRule>
    <cfRule type="beginsWith" dxfId="5321" priority="6362" operator="beginsWith" text="MUY BAJA">
      <formula>LEFT(AZ248,LEN("MUY BAJA"))="MUY BAJA"</formula>
    </cfRule>
  </conditionalFormatting>
  <conditionalFormatting sqref="BB248:BB252">
    <cfRule type="cellIs" dxfId="5320" priority="6355" operator="equal">
      <formula>"Evitar"</formula>
    </cfRule>
    <cfRule type="cellIs" dxfId="5319" priority="6356" operator="equal">
      <formula>"Aceptar"</formula>
    </cfRule>
    <cfRule type="cellIs" dxfId="5318" priority="6357" operator="equal">
      <formula>"Reducir"</formula>
    </cfRule>
  </conditionalFormatting>
  <conditionalFormatting sqref="BA248">
    <cfRule type="expression" dxfId="5317" priority="6330">
      <formula>$BD248=25</formula>
    </cfRule>
    <cfRule type="expression" dxfId="5316" priority="6331">
      <formula>$BD248=24</formula>
    </cfRule>
    <cfRule type="expression" dxfId="5315" priority="6332">
      <formula>$BD248=23</formula>
    </cfRule>
    <cfRule type="expression" dxfId="5314" priority="6333">
      <formula>$BD248=22</formula>
    </cfRule>
    <cfRule type="expression" dxfId="5313" priority="6334">
      <formula>$BD248=21</formula>
    </cfRule>
    <cfRule type="expression" dxfId="5312" priority="6335">
      <formula>$BD248=20</formula>
    </cfRule>
    <cfRule type="expression" dxfId="5311" priority="6336">
      <formula>$BD248=19</formula>
    </cfRule>
    <cfRule type="expression" dxfId="5310" priority="6337">
      <formula>$BD248=18</formula>
    </cfRule>
    <cfRule type="expression" dxfId="5309" priority="6338">
      <formula>$BD248=17</formula>
    </cfRule>
    <cfRule type="expression" dxfId="5308" priority="6339">
      <formula>$BD248=16</formula>
    </cfRule>
    <cfRule type="expression" dxfId="5307" priority="6340">
      <formula>$BD248=15</formula>
    </cfRule>
    <cfRule type="expression" dxfId="5306" priority="6341">
      <formula>$BD248=14</formula>
    </cfRule>
    <cfRule type="expression" dxfId="5305" priority="6342">
      <formula>$BD248=13</formula>
    </cfRule>
    <cfRule type="expression" dxfId="5304" priority="6343">
      <formula>$BD248=12</formula>
    </cfRule>
    <cfRule type="expression" dxfId="5303" priority="6344">
      <formula>$BD248=11</formula>
    </cfRule>
    <cfRule type="expression" dxfId="5302" priority="6345">
      <formula>$BD248=10</formula>
    </cfRule>
    <cfRule type="expression" dxfId="5301" priority="6346">
      <formula>$BD248=9</formula>
    </cfRule>
    <cfRule type="expression" dxfId="5300" priority="6347">
      <formula>$BD248=8</formula>
    </cfRule>
    <cfRule type="expression" dxfId="5299" priority="6348">
      <formula>$BD248=7</formula>
    </cfRule>
    <cfRule type="expression" dxfId="5298" priority="6349">
      <formula>$BD248=6</formula>
    </cfRule>
    <cfRule type="expression" dxfId="5297" priority="6350">
      <formula>$BD248=5</formula>
    </cfRule>
    <cfRule type="expression" dxfId="5296" priority="6351">
      <formula>$BD248=4</formula>
    </cfRule>
    <cfRule type="expression" dxfId="5295" priority="6352">
      <formula>$BD248=3</formula>
    </cfRule>
    <cfRule type="expression" dxfId="5294" priority="6353">
      <formula>$BD248=2</formula>
    </cfRule>
    <cfRule type="expression" dxfId="5293" priority="6354">
      <formula>$BD248=1</formula>
    </cfRule>
  </conditionalFormatting>
  <conditionalFormatting sqref="Q254:Q258">
    <cfRule type="expression" dxfId="5286" priority="6279">
      <formula>"&lt;,2"</formula>
    </cfRule>
  </conditionalFormatting>
  <conditionalFormatting sqref="S254">
    <cfRule type="expression" dxfId="5285" priority="6280">
      <formula>$T254=25</formula>
    </cfRule>
  </conditionalFormatting>
  <conditionalFormatting sqref="S254">
    <cfRule type="expression" dxfId="5284" priority="6281">
      <formula>$T254=24</formula>
    </cfRule>
  </conditionalFormatting>
  <conditionalFormatting sqref="S254">
    <cfRule type="expression" dxfId="5283" priority="6282">
      <formula>$T254=23</formula>
    </cfRule>
  </conditionalFormatting>
  <conditionalFormatting sqref="S254">
    <cfRule type="expression" dxfId="5282" priority="6283">
      <formula>$T254=22</formula>
    </cfRule>
  </conditionalFormatting>
  <conditionalFormatting sqref="S254">
    <cfRule type="expression" dxfId="5281" priority="6284">
      <formula>$T254=21</formula>
    </cfRule>
  </conditionalFormatting>
  <conditionalFormatting sqref="S254">
    <cfRule type="expression" dxfId="5280" priority="6285">
      <formula>$T254=20</formula>
    </cfRule>
  </conditionalFormatting>
  <conditionalFormatting sqref="S254">
    <cfRule type="expression" dxfId="5279" priority="6286">
      <formula>$T254=19</formula>
    </cfRule>
  </conditionalFormatting>
  <conditionalFormatting sqref="S254">
    <cfRule type="expression" dxfId="5278" priority="6287">
      <formula>$T254=18</formula>
    </cfRule>
  </conditionalFormatting>
  <conditionalFormatting sqref="S254">
    <cfRule type="expression" dxfId="5277" priority="6288">
      <formula>$T254=17</formula>
    </cfRule>
  </conditionalFormatting>
  <conditionalFormatting sqref="S254">
    <cfRule type="expression" dxfId="5276" priority="6289">
      <formula>$T254=16</formula>
    </cfRule>
  </conditionalFormatting>
  <conditionalFormatting sqref="S254">
    <cfRule type="expression" dxfId="5275" priority="6290">
      <formula>$T254=15</formula>
    </cfRule>
  </conditionalFormatting>
  <conditionalFormatting sqref="S254">
    <cfRule type="expression" dxfId="5274" priority="6291">
      <formula>$T254=14</formula>
    </cfRule>
  </conditionalFormatting>
  <conditionalFormatting sqref="S254">
    <cfRule type="expression" dxfId="5273" priority="6292">
      <formula>$T254=13</formula>
    </cfRule>
  </conditionalFormatting>
  <conditionalFormatting sqref="S254">
    <cfRule type="expression" dxfId="5272" priority="6293">
      <formula>$T254=12</formula>
    </cfRule>
  </conditionalFormatting>
  <conditionalFormatting sqref="S254">
    <cfRule type="expression" dxfId="5271" priority="6294">
      <formula>$T254=11</formula>
    </cfRule>
  </conditionalFormatting>
  <conditionalFormatting sqref="S254">
    <cfRule type="expression" dxfId="5270" priority="6295">
      <formula>$T254=10</formula>
    </cfRule>
  </conditionalFormatting>
  <conditionalFormatting sqref="S254">
    <cfRule type="expression" dxfId="5269" priority="6296">
      <formula>$T254=9</formula>
    </cfRule>
  </conditionalFormatting>
  <conditionalFormatting sqref="S254">
    <cfRule type="expression" dxfId="5268" priority="6297">
      <formula>$T254=8</formula>
    </cfRule>
  </conditionalFormatting>
  <conditionalFormatting sqref="S254">
    <cfRule type="expression" dxfId="5267" priority="6298">
      <formula>$T254=7</formula>
    </cfRule>
  </conditionalFormatting>
  <conditionalFormatting sqref="S254">
    <cfRule type="expression" dxfId="5266" priority="6299">
      <formula>$T254=6</formula>
    </cfRule>
  </conditionalFormatting>
  <conditionalFormatting sqref="S254">
    <cfRule type="expression" dxfId="5265" priority="6300">
      <formula>$T254=5</formula>
    </cfRule>
  </conditionalFormatting>
  <conditionalFormatting sqref="S254">
    <cfRule type="expression" dxfId="5264" priority="6301">
      <formula>$T254=4</formula>
    </cfRule>
  </conditionalFormatting>
  <conditionalFormatting sqref="S254">
    <cfRule type="expression" dxfId="5263" priority="6302">
      <formula>$T254=3</formula>
    </cfRule>
  </conditionalFormatting>
  <conditionalFormatting sqref="S254">
    <cfRule type="expression" dxfId="5262" priority="6303">
      <formula>$T254=2</formula>
    </cfRule>
  </conditionalFormatting>
  <conditionalFormatting sqref="S254">
    <cfRule type="expression" dxfId="5261" priority="6304">
      <formula>$T254=1</formula>
    </cfRule>
  </conditionalFormatting>
  <conditionalFormatting sqref="R254:R258">
    <cfRule type="cellIs" dxfId="5260" priority="6305" operator="equal">
      <formula>20</formula>
    </cfRule>
  </conditionalFormatting>
  <conditionalFormatting sqref="R254:R258">
    <cfRule type="cellIs" dxfId="5259" priority="6306" operator="equal">
      <formula>10</formula>
    </cfRule>
  </conditionalFormatting>
  <conditionalFormatting sqref="R254:R258">
    <cfRule type="cellIs" dxfId="5258" priority="6307" operator="equal">
      <formula>5</formula>
    </cfRule>
  </conditionalFormatting>
  <conditionalFormatting sqref="R254:R258">
    <cfRule type="cellIs" dxfId="5257" priority="6308" operator="equal">
      <formula>1</formula>
    </cfRule>
  </conditionalFormatting>
  <conditionalFormatting sqref="R254:R258">
    <cfRule type="cellIs" dxfId="5256" priority="6309" operator="equal">
      <formula>0.8</formula>
    </cfRule>
  </conditionalFormatting>
  <conditionalFormatting sqref="R254:R258">
    <cfRule type="cellIs" dxfId="5255" priority="6310" operator="equal">
      <formula>0.6</formula>
    </cfRule>
  </conditionalFormatting>
  <conditionalFormatting sqref="R254:R258">
    <cfRule type="cellIs" dxfId="5254" priority="6311" operator="equal">
      <formula>0.4</formula>
    </cfRule>
  </conditionalFormatting>
  <conditionalFormatting sqref="R254:R258">
    <cfRule type="cellIs" dxfId="5253" priority="6312" operator="equal">
      <formula>20%</formula>
    </cfRule>
  </conditionalFormatting>
  <conditionalFormatting sqref="P254:P258">
    <cfRule type="cellIs" dxfId="5252" priority="6313" operator="equal">
      <formula>"MUY ALTA "</formula>
    </cfRule>
  </conditionalFormatting>
  <conditionalFormatting sqref="P254:P258">
    <cfRule type="cellIs" dxfId="5251" priority="6314" operator="equal">
      <formula>"MUY ALTA"</formula>
    </cfRule>
  </conditionalFormatting>
  <conditionalFormatting sqref="P254:P258">
    <cfRule type="cellIs" dxfId="5250" priority="6315" operator="equal">
      <formula>"ALTA"</formula>
    </cfRule>
  </conditionalFormatting>
  <conditionalFormatting sqref="P254:P258">
    <cfRule type="cellIs" dxfId="5249" priority="6316" operator="equal">
      <formula>"MEDIA"</formula>
    </cfRule>
  </conditionalFormatting>
  <conditionalFormatting sqref="P254:P258">
    <cfRule type="cellIs" dxfId="5248" priority="6317" operator="equal">
      <formula>"BAJA"</formula>
    </cfRule>
  </conditionalFormatting>
  <conditionalFormatting sqref="P254:P258">
    <cfRule type="cellIs" dxfId="5247" priority="6318" operator="equal">
      <formula>"MUY BAJA"</formula>
    </cfRule>
  </conditionalFormatting>
  <conditionalFormatting sqref="P254:P258">
    <cfRule type="cellIs" dxfId="5246" priority="6319" operator="equal">
      <formula>0.2</formula>
    </cfRule>
  </conditionalFormatting>
  <conditionalFormatting sqref="O254:O258">
    <cfRule type="beginsWith" dxfId="5245" priority="6320" operator="beginsWith" text="La actividad que conlleva el riesgo se ejecuta como máximos 2 veces por año">
      <formula>LEFT((O254),LEN("La actividad que conlleva el riesgo se ejecuta como máximos 2 veces por año"))=("La actividad que conlleva el riesgo se ejecuta como máximos 2 veces por año")</formula>
    </cfRule>
  </conditionalFormatting>
  <conditionalFormatting sqref="O254:O258">
    <cfRule type="cellIs" dxfId="5244" priority="6321" operator="equal">
      <formula>"La actividad que conlleva el riesgo se ejecuta como máximos 2 veces por año"</formula>
    </cfRule>
  </conditionalFormatting>
  <conditionalFormatting sqref="O254:O258">
    <cfRule type="cellIs" dxfId="5243" priority="6322" operator="equal">
      <formula>"La actividad que conlleva el riesgo se ejecuta como máximos 2 veces por año "</formula>
    </cfRule>
  </conditionalFormatting>
  <conditionalFormatting sqref="O254:O258">
    <cfRule type="containsText" dxfId="5242" priority="6323" operator="containsText" text="La actividad que conlleva el riesgo se ejecuta como máximos 2 veces por año">
      <formula>NOT(ISERROR(SEARCH(("La actividad que conlleva el riesgo se ejecuta como máximos 2 veces por año"),(O254))))</formula>
    </cfRule>
  </conditionalFormatting>
  <conditionalFormatting sqref="V254:W258">
    <cfRule type="cellIs" dxfId="5241" priority="6254" operator="equal">
      <formula>"X"</formula>
    </cfRule>
  </conditionalFormatting>
  <conditionalFormatting sqref="AD254:AE258 AB255:AC258">
    <cfRule type="cellIs" dxfId="5240" priority="6255" operator="equal">
      <formula>25</formula>
    </cfRule>
  </conditionalFormatting>
  <conditionalFormatting sqref="AF254:AG258">
    <cfRule type="cellIs" dxfId="5239" priority="6256" operator="equal">
      <formula>15</formula>
    </cfRule>
  </conditionalFormatting>
  <conditionalFormatting sqref="V254:V258">
    <cfRule type="cellIs" dxfId="5238" priority="6257" operator="equal">
      <formula>"Y"</formula>
    </cfRule>
  </conditionalFormatting>
  <conditionalFormatting sqref="W254:W258">
    <cfRule type="cellIs" dxfId="5237" priority="6258" operator="equal">
      <formula>"X"</formula>
    </cfRule>
  </conditionalFormatting>
  <conditionalFormatting sqref="AD254:AE258 AB255:AC258 X255:Y258">
    <cfRule type="expression" dxfId="5236" priority="6259">
      <formula>Z254=15</formula>
    </cfRule>
  </conditionalFormatting>
  <conditionalFormatting sqref="AF254:AG258 Z255:AA258">
    <cfRule type="expression" dxfId="5235" priority="6260">
      <formula>X254=25</formula>
    </cfRule>
  </conditionalFormatting>
  <conditionalFormatting sqref="W254:W258">
    <cfRule type="expression" dxfId="5234" priority="6261">
      <formula>V254=Y</formula>
    </cfRule>
  </conditionalFormatting>
  <conditionalFormatting sqref="W254:W258">
    <cfRule type="expression" dxfId="5233" priority="6262">
      <formula>V254="y"</formula>
    </cfRule>
  </conditionalFormatting>
  <conditionalFormatting sqref="W255">
    <cfRule type="expression" dxfId="5232" priority="6263">
      <formula>$V$21=Y</formula>
    </cfRule>
  </conditionalFormatting>
  <conditionalFormatting sqref="W255">
    <cfRule type="expression" dxfId="5231" priority="6264">
      <formula>$V$21=x</formula>
    </cfRule>
  </conditionalFormatting>
  <conditionalFormatting sqref="AB254:AC258">
    <cfRule type="expression" dxfId="5230" priority="6265">
      <formula>AB254=10</formula>
    </cfRule>
  </conditionalFormatting>
  <conditionalFormatting sqref="AB254:AC258">
    <cfRule type="expression" dxfId="5229" priority="6266">
      <formula>Z254=15</formula>
    </cfRule>
  </conditionalFormatting>
  <conditionalFormatting sqref="AB254:AC258">
    <cfRule type="expression" dxfId="5228" priority="6267">
      <formula>X254=25</formula>
    </cfRule>
  </conditionalFormatting>
  <conditionalFormatting sqref="AB254:AC254">
    <cfRule type="cellIs" dxfId="5227" priority="6268" operator="equal">
      <formula>25</formula>
    </cfRule>
  </conditionalFormatting>
  <conditionalFormatting sqref="AB254:AC254">
    <cfRule type="expression" dxfId="5226" priority="6269">
      <formula>AD254=15</formula>
    </cfRule>
  </conditionalFormatting>
  <conditionalFormatting sqref="AB254:AC258 X255:Y258">
    <cfRule type="expression" dxfId="5225" priority="6270">
      <formula>AB254=10</formula>
    </cfRule>
  </conditionalFormatting>
  <conditionalFormatting sqref="AB254:AC254">
    <cfRule type="expression" dxfId="5224" priority="6271">
      <formula>AD254=15</formula>
    </cfRule>
  </conditionalFormatting>
  <conditionalFormatting sqref="X254:Y254">
    <cfRule type="expression" dxfId="5223" priority="6272">
      <formula>AB254=10</formula>
    </cfRule>
  </conditionalFormatting>
  <conditionalFormatting sqref="X254:Y258">
    <cfRule type="expression" dxfId="5222" priority="6273">
      <formula>X254=25</formula>
    </cfRule>
  </conditionalFormatting>
  <conditionalFormatting sqref="X254:Y254">
    <cfRule type="expression" dxfId="5221" priority="6274">
      <formula>Z254=15</formula>
    </cfRule>
  </conditionalFormatting>
  <conditionalFormatting sqref="Z254:AA258">
    <cfRule type="expression" dxfId="5220" priority="6275">
      <formula>Z254=15</formula>
    </cfRule>
  </conditionalFormatting>
  <conditionalFormatting sqref="Z254:AA258">
    <cfRule type="expression" dxfId="5219" priority="6276">
      <formula>AB254=10</formula>
    </cfRule>
  </conditionalFormatting>
  <conditionalFormatting sqref="Z254:AA254">
    <cfRule type="expression" dxfId="5218" priority="6277">
      <formula>X254=25</formula>
    </cfRule>
  </conditionalFormatting>
  <conditionalFormatting sqref="V254:V258">
    <cfRule type="expression" dxfId="5217" priority="6278">
      <formula>W254="X"</formula>
    </cfRule>
  </conditionalFormatting>
  <conditionalFormatting sqref="AI254:AJ258">
    <cfRule type="cellIs" dxfId="5216" priority="6250" operator="equal">
      <formula>0</formula>
    </cfRule>
    <cfRule type="cellIs" dxfId="5215" priority="6251" operator="between">
      <formula>"0.1"</formula>
      <formula>100</formula>
    </cfRule>
    <cfRule type="cellIs" dxfId="5214" priority="6252" operator="between">
      <formula>0</formula>
      <formula>100</formula>
    </cfRule>
    <cfRule type="cellIs" dxfId="5213" priority="6253" operator="between">
      <formula>0</formula>
      <formula>100</formula>
    </cfRule>
  </conditionalFormatting>
  <conditionalFormatting sqref="AJ254:AJ258">
    <cfRule type="cellIs" dxfId="5212" priority="6247" operator="equal">
      <formula>0</formula>
    </cfRule>
    <cfRule type="cellIs" dxfId="5211" priority="6248" operator="between">
      <formula>0</formula>
      <formula>100</formula>
    </cfRule>
    <cfRule type="cellIs" dxfId="5210" priority="6249" operator="between">
      <formula>"0.1"</formula>
      <formula>100</formula>
    </cfRule>
  </conditionalFormatting>
  <conditionalFormatting sqref="AI254:AI258">
    <cfRule type="cellIs" dxfId="5209" priority="6246" operator="equal">
      <formula>0.58</formula>
    </cfRule>
  </conditionalFormatting>
  <conditionalFormatting sqref="AJ254:AJ258">
    <cfRule type="cellIs" dxfId="5208" priority="6245" operator="equal">
      <formula>0.56</formula>
    </cfRule>
  </conditionalFormatting>
  <conditionalFormatting sqref="AK255:AL258 AO255:AP258">
    <cfRule type="cellIs" dxfId="5207" priority="6241" operator="equal">
      <formula>"NO"</formula>
    </cfRule>
  </conditionalFormatting>
  <conditionalFormatting sqref="AK255:AL258">
    <cfRule type="cellIs" dxfId="5206" priority="6242" operator="equal">
      <formula>"SI"</formula>
    </cfRule>
  </conditionalFormatting>
  <conditionalFormatting sqref="AM255:AN258">
    <cfRule type="cellIs" dxfId="5205" priority="6243" operator="equal">
      <formula>"ALE"</formula>
    </cfRule>
  </conditionalFormatting>
  <conditionalFormatting sqref="AM255:AN258">
    <cfRule type="cellIs" dxfId="5204" priority="6244" operator="equal">
      <formula>"CON"</formula>
    </cfRule>
  </conditionalFormatting>
  <conditionalFormatting sqref="AO255:AP257">
    <cfRule type="cellIs" dxfId="5203" priority="6240" operator="equal">
      <formula>"SI"</formula>
    </cfRule>
  </conditionalFormatting>
  <conditionalFormatting sqref="BB254">
    <cfRule type="cellIs" dxfId="5202" priority="6238" operator="equal">
      <formula>"NO"</formula>
    </cfRule>
    <cfRule type="cellIs" dxfId="5201" priority="6239" operator="equal">
      <formula>"SI"</formula>
    </cfRule>
  </conditionalFormatting>
  <conditionalFormatting sqref="AY254:AY258">
    <cfRule type="expression" dxfId="5200" priority="6237">
      <formula>"&lt;,2"</formula>
    </cfRule>
  </conditionalFormatting>
  <conditionalFormatting sqref="AW254:AW258">
    <cfRule type="expression" dxfId="5199" priority="6236">
      <formula>"&lt;,2"</formula>
    </cfRule>
  </conditionalFormatting>
  <conditionalFormatting sqref="AX254:AX258">
    <cfRule type="beginsWith" dxfId="5198" priority="6231" operator="beginsWith" text="MUY ALTA">
      <formula>LEFT(AX254,LEN("MUY ALTA"))="MUY ALTA"</formula>
    </cfRule>
    <cfRule type="beginsWith" dxfId="5197" priority="6232" operator="beginsWith" text="ALTA">
      <formula>LEFT(AX254,LEN("ALTA"))="ALTA"</formula>
    </cfRule>
    <cfRule type="beginsWith" dxfId="5196" priority="6233" operator="beginsWith" text="MEDIA">
      <formula>LEFT(AX254,LEN("MEDIA"))="MEDIA"</formula>
    </cfRule>
    <cfRule type="beginsWith" dxfId="5195" priority="6234" operator="beginsWith" text="BAJA">
      <formula>LEFT(AX254,LEN("BAJA"))="BAJA"</formula>
    </cfRule>
    <cfRule type="beginsWith" dxfId="5194" priority="6235" operator="beginsWith" text="MUY BAJA">
      <formula>LEFT(AX254,LEN("MUY BAJA"))="MUY BAJA"</formula>
    </cfRule>
  </conditionalFormatting>
  <conditionalFormatting sqref="AZ254:AZ258">
    <cfRule type="beginsWith" dxfId="5193" priority="6226" operator="beginsWith" text="MUY ALTA">
      <formula>LEFT(AZ254,LEN("MUY ALTA"))="MUY ALTA"</formula>
    </cfRule>
    <cfRule type="beginsWith" dxfId="5192" priority="6227" operator="beginsWith" text="ALTA">
      <formula>LEFT(AZ254,LEN("ALTA"))="ALTA"</formula>
    </cfRule>
    <cfRule type="beginsWith" dxfId="5191" priority="6228" operator="beginsWith" text="MEDIA">
      <formula>LEFT(AZ254,LEN("MEDIA"))="MEDIA"</formula>
    </cfRule>
    <cfRule type="beginsWith" dxfId="5190" priority="6229" operator="beginsWith" text="BAJA">
      <formula>LEFT(AZ254,LEN("BAJA"))="BAJA"</formula>
    </cfRule>
    <cfRule type="beginsWith" dxfId="5189" priority="6230" operator="beginsWith" text="MUY BAJA">
      <formula>LEFT(AZ254,LEN("MUY BAJA"))="MUY BAJA"</formula>
    </cfRule>
  </conditionalFormatting>
  <conditionalFormatting sqref="BB254:BB258">
    <cfRule type="cellIs" dxfId="5188" priority="6223" operator="equal">
      <formula>"Evitar"</formula>
    </cfRule>
    <cfRule type="cellIs" dxfId="5187" priority="6224" operator="equal">
      <formula>"Aceptar"</formula>
    </cfRule>
    <cfRule type="cellIs" dxfId="5186" priority="6225" operator="equal">
      <formula>"Reducir"</formula>
    </cfRule>
  </conditionalFormatting>
  <conditionalFormatting sqref="BA254">
    <cfRule type="expression" dxfId="5185" priority="6198">
      <formula>$BD254=25</formula>
    </cfRule>
    <cfRule type="expression" dxfId="5184" priority="6199">
      <formula>$BD254=24</formula>
    </cfRule>
    <cfRule type="expression" dxfId="5183" priority="6200">
      <formula>$BD254=23</formula>
    </cfRule>
    <cfRule type="expression" dxfId="5182" priority="6201">
      <formula>$BD254=22</formula>
    </cfRule>
    <cfRule type="expression" dxfId="5181" priority="6202">
      <formula>$BD254=21</formula>
    </cfRule>
    <cfRule type="expression" dxfId="5180" priority="6203">
      <formula>$BD254=20</formula>
    </cfRule>
    <cfRule type="expression" dxfId="5179" priority="6204">
      <formula>$BD254=19</formula>
    </cfRule>
    <cfRule type="expression" dxfId="5178" priority="6205">
      <formula>$BD254=18</formula>
    </cfRule>
    <cfRule type="expression" dxfId="5177" priority="6206">
      <formula>$BD254=17</formula>
    </cfRule>
    <cfRule type="expression" dxfId="5176" priority="6207">
      <formula>$BD254=16</formula>
    </cfRule>
    <cfRule type="expression" dxfId="5175" priority="6208">
      <formula>$BD254=15</formula>
    </cfRule>
    <cfRule type="expression" dxfId="5174" priority="6209">
      <formula>$BD254=14</formula>
    </cfRule>
    <cfRule type="expression" dxfId="5173" priority="6210">
      <formula>$BD254=13</formula>
    </cfRule>
    <cfRule type="expression" dxfId="5172" priority="6211">
      <formula>$BD254=12</formula>
    </cfRule>
    <cfRule type="expression" dxfId="5171" priority="6212">
      <formula>$BD254=11</formula>
    </cfRule>
    <cfRule type="expression" dxfId="5170" priority="6213">
      <formula>$BD254=10</formula>
    </cfRule>
    <cfRule type="expression" dxfId="5169" priority="6214">
      <formula>$BD254=9</formula>
    </cfRule>
    <cfRule type="expression" dxfId="5168" priority="6215">
      <formula>$BD254=8</formula>
    </cfRule>
    <cfRule type="expression" dxfId="5167" priority="6216">
      <formula>$BD254=7</formula>
    </cfRule>
    <cfRule type="expression" dxfId="5166" priority="6217">
      <formula>$BD254=6</formula>
    </cfRule>
    <cfRule type="expression" dxfId="5165" priority="6218">
      <formula>$BD254=5</formula>
    </cfRule>
    <cfRule type="expression" dxfId="5164" priority="6219">
      <formula>$BD254=4</formula>
    </cfRule>
    <cfRule type="expression" dxfId="5163" priority="6220">
      <formula>$BD254=3</formula>
    </cfRule>
    <cfRule type="expression" dxfId="5162" priority="6221">
      <formula>$BD254=2</formula>
    </cfRule>
    <cfRule type="expression" dxfId="5161" priority="6222">
      <formula>$BD254=1</formula>
    </cfRule>
  </conditionalFormatting>
  <conditionalFormatting sqref="Q260:Q264">
    <cfRule type="expression" dxfId="5154" priority="6147">
      <formula>"&lt;,2"</formula>
    </cfRule>
  </conditionalFormatting>
  <conditionalFormatting sqref="S260">
    <cfRule type="expression" dxfId="5153" priority="6148">
      <formula>$T260=25</formula>
    </cfRule>
  </conditionalFormatting>
  <conditionalFormatting sqref="S260">
    <cfRule type="expression" dxfId="5152" priority="6149">
      <formula>$T260=24</formula>
    </cfRule>
  </conditionalFormatting>
  <conditionalFormatting sqref="S260">
    <cfRule type="expression" dxfId="5151" priority="6150">
      <formula>$T260=23</formula>
    </cfRule>
  </conditionalFormatting>
  <conditionalFormatting sqref="S260">
    <cfRule type="expression" dxfId="5150" priority="6151">
      <formula>$T260=22</formula>
    </cfRule>
  </conditionalFormatting>
  <conditionalFormatting sqref="S260">
    <cfRule type="expression" dxfId="5149" priority="6152">
      <formula>$T260=21</formula>
    </cfRule>
  </conditionalFormatting>
  <conditionalFormatting sqref="S260">
    <cfRule type="expression" dxfId="5148" priority="6153">
      <formula>$T260=20</formula>
    </cfRule>
  </conditionalFormatting>
  <conditionalFormatting sqref="S260">
    <cfRule type="expression" dxfId="5147" priority="6154">
      <formula>$T260=19</formula>
    </cfRule>
  </conditionalFormatting>
  <conditionalFormatting sqref="S260">
    <cfRule type="expression" dxfId="5146" priority="6155">
      <formula>$T260=18</formula>
    </cfRule>
  </conditionalFormatting>
  <conditionalFormatting sqref="S260">
    <cfRule type="expression" dxfId="5145" priority="6156">
      <formula>$T260=17</formula>
    </cfRule>
  </conditionalFormatting>
  <conditionalFormatting sqref="S260">
    <cfRule type="expression" dxfId="5144" priority="6157">
      <formula>$T260=16</formula>
    </cfRule>
  </conditionalFormatting>
  <conditionalFormatting sqref="S260">
    <cfRule type="expression" dxfId="5143" priority="6158">
      <formula>$T260=15</formula>
    </cfRule>
  </conditionalFormatting>
  <conditionalFormatting sqref="S260">
    <cfRule type="expression" dxfId="5142" priority="6159">
      <formula>$T260=14</formula>
    </cfRule>
  </conditionalFormatting>
  <conditionalFormatting sqref="S260">
    <cfRule type="expression" dxfId="5141" priority="6160">
      <formula>$T260=13</formula>
    </cfRule>
  </conditionalFormatting>
  <conditionalFormatting sqref="S260">
    <cfRule type="expression" dxfId="5140" priority="6161">
      <formula>$T260=12</formula>
    </cfRule>
  </conditionalFormatting>
  <conditionalFormatting sqref="S260">
    <cfRule type="expression" dxfId="5139" priority="6162">
      <formula>$T260=11</formula>
    </cfRule>
  </conditionalFormatting>
  <conditionalFormatting sqref="S260">
    <cfRule type="expression" dxfId="5138" priority="6163">
      <formula>$T260=10</formula>
    </cfRule>
  </conditionalFormatting>
  <conditionalFormatting sqref="S260">
    <cfRule type="expression" dxfId="5137" priority="6164">
      <formula>$T260=9</formula>
    </cfRule>
  </conditionalFormatting>
  <conditionalFormatting sqref="S260">
    <cfRule type="expression" dxfId="5136" priority="6165">
      <formula>$T260=8</formula>
    </cfRule>
  </conditionalFormatting>
  <conditionalFormatting sqref="S260">
    <cfRule type="expression" dxfId="5135" priority="6166">
      <formula>$T260=7</formula>
    </cfRule>
  </conditionalFormatting>
  <conditionalFormatting sqref="S260">
    <cfRule type="expression" dxfId="5134" priority="6167">
      <formula>$T260=6</formula>
    </cfRule>
  </conditionalFormatting>
  <conditionalFormatting sqref="S260">
    <cfRule type="expression" dxfId="5133" priority="6168">
      <formula>$T260=5</formula>
    </cfRule>
  </conditionalFormatting>
  <conditionalFormatting sqref="S260">
    <cfRule type="expression" dxfId="5132" priority="6169">
      <formula>$T260=4</formula>
    </cfRule>
  </conditionalFormatting>
  <conditionalFormatting sqref="S260">
    <cfRule type="expression" dxfId="5131" priority="6170">
      <formula>$T260=3</formula>
    </cfRule>
  </conditionalFormatting>
  <conditionalFormatting sqref="S260">
    <cfRule type="expression" dxfId="5130" priority="6171">
      <formula>$T260=2</formula>
    </cfRule>
  </conditionalFormatting>
  <conditionalFormatting sqref="S260">
    <cfRule type="expression" dxfId="5129" priority="6172">
      <formula>$T260=1</formula>
    </cfRule>
  </conditionalFormatting>
  <conditionalFormatting sqref="R260:R264">
    <cfRule type="cellIs" dxfId="5128" priority="6173" operator="equal">
      <formula>20</formula>
    </cfRule>
  </conditionalFormatting>
  <conditionalFormatting sqref="R260:R264">
    <cfRule type="cellIs" dxfId="5127" priority="6174" operator="equal">
      <formula>10</formula>
    </cfRule>
  </conditionalFormatting>
  <conditionalFormatting sqref="R260:R264">
    <cfRule type="cellIs" dxfId="5126" priority="6175" operator="equal">
      <formula>5</formula>
    </cfRule>
  </conditionalFormatting>
  <conditionalFormatting sqref="R260:R264">
    <cfRule type="cellIs" dxfId="5125" priority="6176" operator="equal">
      <formula>1</formula>
    </cfRule>
  </conditionalFormatting>
  <conditionalFormatting sqref="R260:R264">
    <cfRule type="cellIs" dxfId="5124" priority="6177" operator="equal">
      <formula>0.8</formula>
    </cfRule>
  </conditionalFormatting>
  <conditionalFormatting sqref="R260:R264">
    <cfRule type="cellIs" dxfId="5123" priority="6178" operator="equal">
      <formula>0.6</formula>
    </cfRule>
  </conditionalFormatting>
  <conditionalFormatting sqref="R260:R264">
    <cfRule type="cellIs" dxfId="5122" priority="6179" operator="equal">
      <formula>0.4</formula>
    </cfRule>
  </conditionalFormatting>
  <conditionalFormatting sqref="R260:R264">
    <cfRule type="cellIs" dxfId="5121" priority="6180" operator="equal">
      <formula>20%</formula>
    </cfRule>
  </conditionalFormatting>
  <conditionalFormatting sqref="P260:P264">
    <cfRule type="cellIs" dxfId="5120" priority="6181" operator="equal">
      <formula>"MUY ALTA "</formula>
    </cfRule>
  </conditionalFormatting>
  <conditionalFormatting sqref="P260:P264">
    <cfRule type="cellIs" dxfId="5119" priority="6182" operator="equal">
      <formula>"MUY ALTA"</formula>
    </cfRule>
  </conditionalFormatting>
  <conditionalFormatting sqref="P260:P264">
    <cfRule type="cellIs" dxfId="5118" priority="6183" operator="equal">
      <formula>"ALTA"</formula>
    </cfRule>
  </conditionalFormatting>
  <conditionalFormatting sqref="P260:P264">
    <cfRule type="cellIs" dxfId="5117" priority="6184" operator="equal">
      <formula>"MEDIA"</formula>
    </cfRule>
  </conditionalFormatting>
  <conditionalFormatting sqref="P260:P264">
    <cfRule type="cellIs" dxfId="5116" priority="6185" operator="equal">
      <formula>"BAJA"</formula>
    </cfRule>
  </conditionalFormatting>
  <conditionalFormatting sqref="P260:P264">
    <cfRule type="cellIs" dxfId="5115" priority="6186" operator="equal">
      <formula>"MUY BAJA"</formula>
    </cfRule>
  </conditionalFormatting>
  <conditionalFormatting sqref="P260:P264">
    <cfRule type="cellIs" dxfId="5114" priority="6187" operator="equal">
      <formula>0.2</formula>
    </cfRule>
  </conditionalFormatting>
  <conditionalFormatting sqref="O260:O264">
    <cfRule type="beginsWith" dxfId="5113" priority="6188" operator="beginsWith" text="La actividad que conlleva el riesgo se ejecuta como máximos 2 veces por año">
      <formula>LEFT((O260),LEN("La actividad que conlleva el riesgo se ejecuta como máximos 2 veces por año"))=("La actividad que conlleva el riesgo se ejecuta como máximos 2 veces por año")</formula>
    </cfRule>
  </conditionalFormatting>
  <conditionalFormatting sqref="O260:O264">
    <cfRule type="cellIs" dxfId="5112" priority="6189" operator="equal">
      <formula>"La actividad que conlleva el riesgo se ejecuta como máximos 2 veces por año"</formula>
    </cfRule>
  </conditionalFormatting>
  <conditionalFormatting sqref="O260:O264">
    <cfRule type="cellIs" dxfId="5111" priority="6190" operator="equal">
      <formula>"La actividad que conlleva el riesgo se ejecuta como máximos 2 veces por año "</formula>
    </cfRule>
  </conditionalFormatting>
  <conditionalFormatting sqref="O260:O264">
    <cfRule type="containsText" dxfId="5110" priority="6191" operator="containsText" text="La actividad que conlleva el riesgo se ejecuta como máximos 2 veces por año">
      <formula>NOT(ISERROR(SEARCH(("La actividad que conlleva el riesgo se ejecuta como máximos 2 veces por año"),(O260))))</formula>
    </cfRule>
  </conditionalFormatting>
  <conditionalFormatting sqref="V260:W264">
    <cfRule type="cellIs" dxfId="5109" priority="6122" operator="equal">
      <formula>"X"</formula>
    </cfRule>
  </conditionalFormatting>
  <conditionalFormatting sqref="AD260:AE264 AB261:AC264">
    <cfRule type="cellIs" dxfId="5108" priority="6123" operator="equal">
      <formula>25</formula>
    </cfRule>
  </conditionalFormatting>
  <conditionalFormatting sqref="AF260:AG264">
    <cfRule type="cellIs" dxfId="5107" priority="6124" operator="equal">
      <formula>15</formula>
    </cfRule>
  </conditionalFormatting>
  <conditionalFormatting sqref="V260:V264">
    <cfRule type="cellIs" dxfId="5106" priority="6125" operator="equal">
      <formula>"Y"</formula>
    </cfRule>
  </conditionalFormatting>
  <conditionalFormatting sqref="W260:W264">
    <cfRule type="cellIs" dxfId="5105" priority="6126" operator="equal">
      <formula>"X"</formula>
    </cfRule>
  </conditionalFormatting>
  <conditionalFormatting sqref="W261">
    <cfRule type="expression" dxfId="5104" priority="6131">
      <formula>$V$21=Y</formula>
    </cfRule>
  </conditionalFormatting>
  <conditionalFormatting sqref="W261">
    <cfRule type="expression" dxfId="5103" priority="6132">
      <formula>$V$21=x</formula>
    </cfRule>
  </conditionalFormatting>
  <conditionalFormatting sqref="AB260:AC264">
    <cfRule type="expression" dxfId="5102" priority="6133">
      <formula>AB260=10</formula>
    </cfRule>
  </conditionalFormatting>
  <conditionalFormatting sqref="AB260:AC260">
    <cfRule type="cellIs" dxfId="5101" priority="6136" operator="equal">
      <formula>25</formula>
    </cfRule>
  </conditionalFormatting>
  <conditionalFormatting sqref="AB260:AC260">
    <cfRule type="expression" dxfId="5100" priority="6137">
      <formula>AD260=15</formula>
    </cfRule>
  </conditionalFormatting>
  <conditionalFormatting sqref="AB260:AC260">
    <cfRule type="expression" dxfId="5099" priority="6139">
      <formula>AD260=15</formula>
    </cfRule>
  </conditionalFormatting>
  <conditionalFormatting sqref="X260:Y260">
    <cfRule type="expression" dxfId="5098" priority="6140">
      <formula>AB260=10</formula>
    </cfRule>
  </conditionalFormatting>
  <conditionalFormatting sqref="X260:Y264">
    <cfRule type="expression" dxfId="5097" priority="6141">
      <formula>X260=25</formula>
    </cfRule>
  </conditionalFormatting>
  <conditionalFormatting sqref="X260:Y260">
    <cfRule type="expression" dxfId="5096" priority="6142">
      <formula>Z260=15</formula>
    </cfRule>
  </conditionalFormatting>
  <conditionalFormatting sqref="Z260:AA264">
    <cfRule type="expression" dxfId="5095" priority="6143">
      <formula>Z260=15</formula>
    </cfRule>
  </conditionalFormatting>
  <conditionalFormatting sqref="Z260:AA260">
    <cfRule type="expression" dxfId="5094" priority="6145">
      <formula>X260=25</formula>
    </cfRule>
  </conditionalFormatting>
  <conditionalFormatting sqref="AI260:AJ264">
    <cfRule type="cellIs" dxfId="5093" priority="6118" operator="equal">
      <formula>0</formula>
    </cfRule>
    <cfRule type="cellIs" dxfId="5092" priority="6119" operator="between">
      <formula>"0.1"</formula>
      <formula>100</formula>
    </cfRule>
    <cfRule type="cellIs" dxfId="5091" priority="6120" operator="between">
      <formula>0</formula>
      <formula>100</formula>
    </cfRule>
    <cfRule type="cellIs" dxfId="5090" priority="6121" operator="between">
      <formula>0</formula>
      <formula>100</formula>
    </cfRule>
  </conditionalFormatting>
  <conditionalFormatting sqref="AJ260:AJ264">
    <cfRule type="cellIs" dxfId="5089" priority="6115" operator="equal">
      <formula>0</formula>
    </cfRule>
    <cfRule type="cellIs" dxfId="5088" priority="6116" operator="between">
      <formula>0</formula>
      <formula>100</formula>
    </cfRule>
    <cfRule type="cellIs" dxfId="5087" priority="6117" operator="between">
      <formula>"0.1"</formula>
      <formula>100</formula>
    </cfRule>
  </conditionalFormatting>
  <conditionalFormatting sqref="AI260:AI264">
    <cfRule type="cellIs" dxfId="5086" priority="6114" operator="equal">
      <formula>0.58</formula>
    </cfRule>
  </conditionalFormatting>
  <conditionalFormatting sqref="AJ260:AJ264">
    <cfRule type="cellIs" dxfId="5085" priority="6113" operator="equal">
      <formula>0.56</formula>
    </cfRule>
  </conditionalFormatting>
  <conditionalFormatting sqref="AK261:AL264 AO261:AP264">
    <cfRule type="cellIs" dxfId="5084" priority="6109" operator="equal">
      <formula>"NO"</formula>
    </cfRule>
  </conditionalFormatting>
  <conditionalFormatting sqref="AK261:AL264">
    <cfRule type="cellIs" dxfId="5083" priority="6110" operator="equal">
      <formula>"SI"</formula>
    </cfRule>
  </conditionalFormatting>
  <conditionalFormatting sqref="AM261:AN264">
    <cfRule type="cellIs" dxfId="5082" priority="6111" operator="equal">
      <formula>"ALE"</formula>
    </cfRule>
  </conditionalFormatting>
  <conditionalFormatting sqref="AM261:AN264">
    <cfRule type="cellIs" dxfId="5081" priority="6112" operator="equal">
      <formula>"CON"</formula>
    </cfRule>
  </conditionalFormatting>
  <conditionalFormatting sqref="AO261:AP263">
    <cfRule type="cellIs" dxfId="5080" priority="6108" operator="equal">
      <formula>"SI"</formula>
    </cfRule>
  </conditionalFormatting>
  <conditionalFormatting sqref="BB260">
    <cfRule type="cellIs" dxfId="5079" priority="6106" operator="equal">
      <formula>"NO"</formula>
    </cfRule>
    <cfRule type="cellIs" dxfId="5078" priority="6107" operator="equal">
      <formula>"SI"</formula>
    </cfRule>
  </conditionalFormatting>
  <conditionalFormatting sqref="AY260:AY264">
    <cfRule type="expression" dxfId="5077" priority="6105">
      <formula>"&lt;,2"</formula>
    </cfRule>
  </conditionalFormatting>
  <conditionalFormatting sqref="AW260:AW264">
    <cfRule type="expression" dxfId="5076" priority="6104">
      <formula>"&lt;,2"</formula>
    </cfRule>
  </conditionalFormatting>
  <conditionalFormatting sqref="AX260:AX264">
    <cfRule type="beginsWith" dxfId="5075" priority="6099" operator="beginsWith" text="MUY ALTA">
      <formula>LEFT(AX260,LEN("MUY ALTA"))="MUY ALTA"</formula>
    </cfRule>
    <cfRule type="beginsWith" dxfId="5074" priority="6100" operator="beginsWith" text="ALTA">
      <formula>LEFT(AX260,LEN("ALTA"))="ALTA"</formula>
    </cfRule>
    <cfRule type="beginsWith" dxfId="5073" priority="6101" operator="beginsWith" text="MEDIA">
      <formula>LEFT(AX260,LEN("MEDIA"))="MEDIA"</formula>
    </cfRule>
    <cfRule type="beginsWith" dxfId="5072" priority="6102" operator="beginsWith" text="BAJA">
      <formula>LEFT(AX260,LEN("BAJA"))="BAJA"</formula>
    </cfRule>
    <cfRule type="beginsWith" dxfId="5071" priority="6103" operator="beginsWith" text="MUY BAJA">
      <formula>LEFT(AX260,LEN("MUY BAJA"))="MUY BAJA"</formula>
    </cfRule>
  </conditionalFormatting>
  <conditionalFormatting sqref="AZ260:AZ264">
    <cfRule type="beginsWith" dxfId="5070" priority="6094" operator="beginsWith" text="MUY ALTA">
      <formula>LEFT(AZ260,LEN("MUY ALTA"))="MUY ALTA"</formula>
    </cfRule>
    <cfRule type="beginsWith" dxfId="5069" priority="6095" operator="beginsWith" text="ALTA">
      <formula>LEFT(AZ260,LEN("ALTA"))="ALTA"</formula>
    </cfRule>
    <cfRule type="beginsWith" dxfId="5068" priority="6096" operator="beginsWith" text="MEDIA">
      <formula>LEFT(AZ260,LEN("MEDIA"))="MEDIA"</formula>
    </cfRule>
    <cfRule type="beginsWith" dxfId="5067" priority="6097" operator="beginsWith" text="BAJA">
      <formula>LEFT(AZ260,LEN("BAJA"))="BAJA"</formula>
    </cfRule>
    <cfRule type="beginsWith" dxfId="5066" priority="6098" operator="beginsWith" text="MUY BAJA">
      <formula>LEFT(AZ260,LEN("MUY BAJA"))="MUY BAJA"</formula>
    </cfRule>
  </conditionalFormatting>
  <conditionalFormatting sqref="BB260:BB264">
    <cfRule type="cellIs" dxfId="5065" priority="6091" operator="equal">
      <formula>"Evitar"</formula>
    </cfRule>
    <cfRule type="cellIs" dxfId="5064" priority="6092" operator="equal">
      <formula>"Aceptar"</formula>
    </cfRule>
    <cfRule type="cellIs" dxfId="5063" priority="6093" operator="equal">
      <formula>"Reducir"</formula>
    </cfRule>
  </conditionalFormatting>
  <conditionalFormatting sqref="BA260">
    <cfRule type="expression" dxfId="5062" priority="6066">
      <formula>$BD260=25</formula>
    </cfRule>
    <cfRule type="expression" dxfId="5061" priority="6067">
      <formula>$BD260=24</formula>
    </cfRule>
    <cfRule type="expression" dxfId="5060" priority="6068">
      <formula>$BD260=23</formula>
    </cfRule>
    <cfRule type="expression" dxfId="5059" priority="6069">
      <formula>$BD260=22</formula>
    </cfRule>
    <cfRule type="expression" dxfId="5058" priority="6070">
      <formula>$BD260=21</formula>
    </cfRule>
    <cfRule type="expression" dxfId="5057" priority="6071">
      <formula>$BD260=20</formula>
    </cfRule>
    <cfRule type="expression" dxfId="5056" priority="6072">
      <formula>$BD260=19</formula>
    </cfRule>
    <cfRule type="expression" dxfId="5055" priority="6073">
      <formula>$BD260=18</formula>
    </cfRule>
    <cfRule type="expression" dxfId="5054" priority="6074">
      <formula>$BD260=17</formula>
    </cfRule>
    <cfRule type="expression" dxfId="5053" priority="6075">
      <formula>$BD260=16</formula>
    </cfRule>
    <cfRule type="expression" dxfId="5052" priority="6076">
      <formula>$BD260=15</formula>
    </cfRule>
    <cfRule type="expression" dxfId="5051" priority="6077">
      <formula>$BD260=14</formula>
    </cfRule>
    <cfRule type="expression" dxfId="5050" priority="6078">
      <formula>$BD260=13</formula>
    </cfRule>
    <cfRule type="expression" dxfId="5049" priority="6079">
      <formula>$BD260=12</formula>
    </cfRule>
    <cfRule type="expression" dxfId="5048" priority="6080">
      <formula>$BD260=11</formula>
    </cfRule>
    <cfRule type="expression" dxfId="5047" priority="6081">
      <formula>$BD260=10</formula>
    </cfRule>
    <cfRule type="expression" dxfId="5046" priority="6082">
      <formula>$BD260=9</formula>
    </cfRule>
    <cfRule type="expression" dxfId="5045" priority="6083">
      <formula>$BD260=8</formula>
    </cfRule>
    <cfRule type="expression" dxfId="5044" priority="6084">
      <formula>$BD260=7</formula>
    </cfRule>
    <cfRule type="expression" dxfId="5043" priority="6085">
      <formula>$BD260=6</formula>
    </cfRule>
    <cfRule type="expression" dxfId="5042" priority="6086">
      <formula>$BD260=5</formula>
    </cfRule>
    <cfRule type="expression" dxfId="5041" priority="6087">
      <formula>$BD260=4</formula>
    </cfRule>
    <cfRule type="expression" dxfId="5040" priority="6088">
      <formula>$BD260=3</formula>
    </cfRule>
    <cfRule type="expression" dxfId="5039" priority="6089">
      <formula>$BD260=2</formula>
    </cfRule>
    <cfRule type="expression" dxfId="5038" priority="6090">
      <formula>$BD260=1</formula>
    </cfRule>
  </conditionalFormatting>
  <conditionalFormatting sqref="Q266:Q270">
    <cfRule type="expression" dxfId="5031" priority="6015">
      <formula>"&lt;,2"</formula>
    </cfRule>
  </conditionalFormatting>
  <conditionalFormatting sqref="S266">
    <cfRule type="expression" dxfId="5030" priority="6016">
      <formula>$T266=25</formula>
    </cfRule>
  </conditionalFormatting>
  <conditionalFormatting sqref="S266">
    <cfRule type="expression" dxfId="5029" priority="6017">
      <formula>$T266=24</formula>
    </cfRule>
  </conditionalFormatting>
  <conditionalFormatting sqref="S266">
    <cfRule type="expression" dxfId="5028" priority="6018">
      <formula>$T266=23</formula>
    </cfRule>
  </conditionalFormatting>
  <conditionalFormatting sqref="S266">
    <cfRule type="expression" dxfId="5027" priority="6019">
      <formula>$T266=22</formula>
    </cfRule>
  </conditionalFormatting>
  <conditionalFormatting sqref="S266">
    <cfRule type="expression" dxfId="5026" priority="6020">
      <formula>$T266=21</formula>
    </cfRule>
  </conditionalFormatting>
  <conditionalFormatting sqref="S266">
    <cfRule type="expression" dxfId="5025" priority="6021">
      <formula>$T266=20</formula>
    </cfRule>
  </conditionalFormatting>
  <conditionalFormatting sqref="S266">
    <cfRule type="expression" dxfId="5024" priority="6022">
      <formula>$T266=19</formula>
    </cfRule>
  </conditionalFormatting>
  <conditionalFormatting sqref="S266">
    <cfRule type="expression" dxfId="5023" priority="6023">
      <formula>$T266=18</formula>
    </cfRule>
  </conditionalFormatting>
  <conditionalFormatting sqref="S266">
    <cfRule type="expression" dxfId="5022" priority="6024">
      <formula>$T266=17</formula>
    </cfRule>
  </conditionalFormatting>
  <conditionalFormatting sqref="S266">
    <cfRule type="expression" dxfId="5021" priority="6025">
      <formula>$T266=16</formula>
    </cfRule>
  </conditionalFormatting>
  <conditionalFormatting sqref="S266">
    <cfRule type="expression" dxfId="5020" priority="6026">
      <formula>$T266=15</formula>
    </cfRule>
  </conditionalFormatting>
  <conditionalFormatting sqref="S266">
    <cfRule type="expression" dxfId="5019" priority="6027">
      <formula>$T266=14</formula>
    </cfRule>
  </conditionalFormatting>
  <conditionalFormatting sqref="S266">
    <cfRule type="expression" dxfId="5018" priority="6028">
      <formula>$T266=13</formula>
    </cfRule>
  </conditionalFormatting>
  <conditionalFormatting sqref="S266">
    <cfRule type="expression" dxfId="5017" priority="6029">
      <formula>$T266=12</formula>
    </cfRule>
  </conditionalFormatting>
  <conditionalFormatting sqref="S266">
    <cfRule type="expression" dxfId="5016" priority="6030">
      <formula>$T266=11</formula>
    </cfRule>
  </conditionalFormatting>
  <conditionalFormatting sqref="S266">
    <cfRule type="expression" dxfId="5015" priority="6031">
      <formula>$T266=10</formula>
    </cfRule>
  </conditionalFormatting>
  <conditionalFormatting sqref="S266">
    <cfRule type="expression" dxfId="5014" priority="6032">
      <formula>$T266=9</formula>
    </cfRule>
  </conditionalFormatting>
  <conditionalFormatting sqref="S266">
    <cfRule type="expression" dxfId="5013" priority="6033">
      <formula>$T266=8</formula>
    </cfRule>
  </conditionalFormatting>
  <conditionalFormatting sqref="S266">
    <cfRule type="expression" dxfId="5012" priority="6034">
      <formula>$T266=7</formula>
    </cfRule>
  </conditionalFormatting>
  <conditionalFormatting sqref="S266">
    <cfRule type="expression" dxfId="5011" priority="6035">
      <formula>$T266=6</formula>
    </cfRule>
  </conditionalFormatting>
  <conditionalFormatting sqref="S266">
    <cfRule type="expression" dxfId="5010" priority="6036">
      <formula>$T266=5</formula>
    </cfRule>
  </conditionalFormatting>
  <conditionalFormatting sqref="S266">
    <cfRule type="expression" dxfId="5009" priority="6037">
      <formula>$T266=4</formula>
    </cfRule>
  </conditionalFormatting>
  <conditionalFormatting sqref="S266">
    <cfRule type="expression" dxfId="5008" priority="6038">
      <formula>$T266=3</formula>
    </cfRule>
  </conditionalFormatting>
  <conditionalFormatting sqref="S266">
    <cfRule type="expression" dxfId="5007" priority="6039">
      <formula>$T266=2</formula>
    </cfRule>
  </conditionalFormatting>
  <conditionalFormatting sqref="S266">
    <cfRule type="expression" dxfId="5006" priority="6040">
      <formula>$T266=1</formula>
    </cfRule>
  </conditionalFormatting>
  <conditionalFormatting sqref="R266:R270">
    <cfRule type="cellIs" dxfId="5005" priority="6041" operator="equal">
      <formula>20</formula>
    </cfRule>
  </conditionalFormatting>
  <conditionalFormatting sqref="R266:R270">
    <cfRule type="cellIs" dxfId="5004" priority="6042" operator="equal">
      <formula>10</formula>
    </cfRule>
  </conditionalFormatting>
  <conditionalFormatting sqref="R266:R270">
    <cfRule type="cellIs" dxfId="5003" priority="6043" operator="equal">
      <formula>5</formula>
    </cfRule>
  </conditionalFormatting>
  <conditionalFormatting sqref="R266:R270">
    <cfRule type="cellIs" dxfId="5002" priority="6044" operator="equal">
      <formula>1</formula>
    </cfRule>
  </conditionalFormatting>
  <conditionalFormatting sqref="R266:R270">
    <cfRule type="cellIs" dxfId="5001" priority="6045" operator="equal">
      <formula>0.8</formula>
    </cfRule>
  </conditionalFormatting>
  <conditionalFormatting sqref="R266:R270">
    <cfRule type="cellIs" dxfId="5000" priority="6046" operator="equal">
      <formula>0.6</formula>
    </cfRule>
  </conditionalFormatting>
  <conditionalFormatting sqref="R266:R270">
    <cfRule type="cellIs" dxfId="4999" priority="6047" operator="equal">
      <formula>0.4</formula>
    </cfRule>
  </conditionalFormatting>
  <conditionalFormatting sqref="R266:R270">
    <cfRule type="cellIs" dxfId="4998" priority="6048" operator="equal">
      <formula>20%</formula>
    </cfRule>
  </conditionalFormatting>
  <conditionalFormatting sqref="P266:P270">
    <cfRule type="cellIs" dxfId="4997" priority="6049" operator="equal">
      <formula>"MUY ALTA "</formula>
    </cfRule>
  </conditionalFormatting>
  <conditionalFormatting sqref="P266:P270">
    <cfRule type="cellIs" dxfId="4996" priority="6050" operator="equal">
      <formula>"MUY ALTA"</formula>
    </cfRule>
  </conditionalFormatting>
  <conditionalFormatting sqref="P266:P270">
    <cfRule type="cellIs" dxfId="4995" priority="6051" operator="equal">
      <formula>"ALTA"</formula>
    </cfRule>
  </conditionalFormatting>
  <conditionalFormatting sqref="P266:P270">
    <cfRule type="cellIs" dxfId="4994" priority="6052" operator="equal">
      <formula>"MEDIA"</formula>
    </cfRule>
  </conditionalFormatting>
  <conditionalFormatting sqref="P266:P270">
    <cfRule type="cellIs" dxfId="4993" priority="6053" operator="equal">
      <formula>"BAJA"</formula>
    </cfRule>
  </conditionalFormatting>
  <conditionalFormatting sqref="P266:P270">
    <cfRule type="cellIs" dxfId="4992" priority="6054" operator="equal">
      <formula>"MUY BAJA"</formula>
    </cfRule>
  </conditionalFormatting>
  <conditionalFormatting sqref="P266:P270">
    <cfRule type="cellIs" dxfId="4991" priority="6055" operator="equal">
      <formula>0.2</formula>
    </cfRule>
  </conditionalFormatting>
  <conditionalFormatting sqref="O266:O270">
    <cfRule type="beginsWith" dxfId="4990" priority="6056" operator="beginsWith" text="La actividad que conlleva el riesgo se ejecuta como máximos 2 veces por año">
      <formula>LEFT((O266),LEN("La actividad que conlleva el riesgo se ejecuta como máximos 2 veces por año"))=("La actividad que conlleva el riesgo se ejecuta como máximos 2 veces por año")</formula>
    </cfRule>
  </conditionalFormatting>
  <conditionalFormatting sqref="O266:O270">
    <cfRule type="cellIs" dxfId="4989" priority="6057" operator="equal">
      <formula>"La actividad que conlleva el riesgo se ejecuta como máximos 2 veces por año"</formula>
    </cfRule>
  </conditionalFormatting>
  <conditionalFormatting sqref="O266:O270">
    <cfRule type="cellIs" dxfId="4988" priority="6058" operator="equal">
      <formula>"La actividad que conlleva el riesgo se ejecuta como máximos 2 veces por año "</formula>
    </cfRule>
  </conditionalFormatting>
  <conditionalFormatting sqref="O266:O270">
    <cfRule type="containsText" dxfId="4987" priority="6059" operator="containsText" text="La actividad que conlleva el riesgo se ejecuta como máximos 2 veces por año">
      <formula>NOT(ISERROR(SEARCH(("La actividad que conlleva el riesgo se ejecuta como máximos 2 veces por año"),(O266))))</formula>
    </cfRule>
  </conditionalFormatting>
  <conditionalFormatting sqref="V266:W270">
    <cfRule type="cellIs" dxfId="4986" priority="5990" operator="equal">
      <formula>"X"</formula>
    </cfRule>
  </conditionalFormatting>
  <conditionalFormatting sqref="AD266:AE270 AB267:AC270">
    <cfRule type="cellIs" dxfId="4985" priority="5991" operator="equal">
      <formula>25</formula>
    </cfRule>
  </conditionalFormatting>
  <conditionalFormatting sqref="AF266:AG270">
    <cfRule type="cellIs" dxfId="4984" priority="5992" operator="equal">
      <formula>15</formula>
    </cfRule>
  </conditionalFormatting>
  <conditionalFormatting sqref="V266:V270">
    <cfRule type="cellIs" dxfId="4983" priority="5993" operator="equal">
      <formula>"Y"</formula>
    </cfRule>
  </conditionalFormatting>
  <conditionalFormatting sqref="W266:W270">
    <cfRule type="cellIs" dxfId="4982" priority="5994" operator="equal">
      <formula>"X"</formula>
    </cfRule>
  </conditionalFormatting>
  <conditionalFormatting sqref="AD266:AE270 AB267:AC270 X267:Y270">
    <cfRule type="expression" dxfId="4981" priority="5995">
      <formula>Z266=15</formula>
    </cfRule>
  </conditionalFormatting>
  <conditionalFormatting sqref="AF266:AG270 Z267:AA270">
    <cfRule type="expression" dxfId="4980" priority="5996">
      <formula>X266=25</formula>
    </cfRule>
  </conditionalFormatting>
  <conditionalFormatting sqref="W266:W270">
    <cfRule type="expression" dxfId="4979" priority="5997">
      <formula>V266=Y</formula>
    </cfRule>
  </conditionalFormatting>
  <conditionalFormatting sqref="W266:W270">
    <cfRule type="expression" dxfId="4978" priority="5998">
      <formula>V266="y"</formula>
    </cfRule>
  </conditionalFormatting>
  <conditionalFormatting sqref="W267">
    <cfRule type="expression" dxfId="4977" priority="5999">
      <formula>$V$21=Y</formula>
    </cfRule>
  </conditionalFormatting>
  <conditionalFormatting sqref="W267">
    <cfRule type="expression" dxfId="4976" priority="6000">
      <formula>$V$21=x</formula>
    </cfRule>
  </conditionalFormatting>
  <conditionalFormatting sqref="AB266:AC270">
    <cfRule type="expression" dxfId="4975" priority="6001">
      <formula>AB266=10</formula>
    </cfRule>
  </conditionalFormatting>
  <conditionalFormatting sqref="AB266:AC270">
    <cfRule type="expression" dxfId="4974" priority="6002">
      <formula>Z266=15</formula>
    </cfRule>
  </conditionalFormatting>
  <conditionalFormatting sqref="AB266:AC270">
    <cfRule type="expression" dxfId="4973" priority="6003">
      <formula>X266=25</formula>
    </cfRule>
  </conditionalFormatting>
  <conditionalFormatting sqref="AB266:AC266">
    <cfRule type="cellIs" dxfId="4972" priority="6004" operator="equal">
      <formula>25</formula>
    </cfRule>
  </conditionalFormatting>
  <conditionalFormatting sqref="AB266:AC266">
    <cfRule type="expression" dxfId="4971" priority="6005">
      <formula>AD266=15</formula>
    </cfRule>
  </conditionalFormatting>
  <conditionalFormatting sqref="AB266:AC270 X267:Y270">
    <cfRule type="expression" dxfId="4970" priority="6006">
      <formula>AB266=10</formula>
    </cfRule>
  </conditionalFormatting>
  <conditionalFormatting sqref="AB266:AC266">
    <cfRule type="expression" dxfId="4969" priority="6007">
      <formula>AD266=15</formula>
    </cfRule>
  </conditionalFormatting>
  <conditionalFormatting sqref="X266:Y266">
    <cfRule type="expression" dxfId="4968" priority="6008">
      <formula>AB266=10</formula>
    </cfRule>
  </conditionalFormatting>
  <conditionalFormatting sqref="X266:Y270">
    <cfRule type="expression" dxfId="4967" priority="6009">
      <formula>X266=25</formula>
    </cfRule>
  </conditionalFormatting>
  <conditionalFormatting sqref="X266:Y266">
    <cfRule type="expression" dxfId="4966" priority="6010">
      <formula>Z266=15</formula>
    </cfRule>
  </conditionalFormatting>
  <conditionalFormatting sqref="Z266:AA270">
    <cfRule type="expression" dxfId="4965" priority="6011">
      <formula>Z266=15</formula>
    </cfRule>
  </conditionalFormatting>
  <conditionalFormatting sqref="Z266:AA270">
    <cfRule type="expression" dxfId="4964" priority="6012">
      <formula>AB266=10</formula>
    </cfRule>
  </conditionalFormatting>
  <conditionalFormatting sqref="Z266:AA266">
    <cfRule type="expression" dxfId="4963" priority="6013">
      <formula>X266=25</formula>
    </cfRule>
  </conditionalFormatting>
  <conditionalFormatting sqref="V266:V270">
    <cfRule type="expression" dxfId="4962" priority="6014">
      <formula>W266="X"</formula>
    </cfRule>
  </conditionalFormatting>
  <conditionalFormatting sqref="AI266:AJ270">
    <cfRule type="cellIs" dxfId="4961" priority="5986" operator="equal">
      <formula>0</formula>
    </cfRule>
    <cfRule type="cellIs" dxfId="4960" priority="5987" operator="between">
      <formula>"0.1"</formula>
      <formula>100</formula>
    </cfRule>
    <cfRule type="cellIs" dxfId="4959" priority="5988" operator="between">
      <formula>0</formula>
      <formula>100</formula>
    </cfRule>
    <cfRule type="cellIs" dxfId="4958" priority="5989" operator="between">
      <formula>0</formula>
      <formula>100</formula>
    </cfRule>
  </conditionalFormatting>
  <conditionalFormatting sqref="AJ266:AJ270">
    <cfRule type="cellIs" dxfId="4957" priority="5983" operator="equal">
      <formula>0</formula>
    </cfRule>
    <cfRule type="cellIs" dxfId="4956" priority="5984" operator="between">
      <formula>0</formula>
      <formula>100</formula>
    </cfRule>
    <cfRule type="cellIs" dxfId="4955" priority="5985" operator="between">
      <formula>"0.1"</formula>
      <formula>100</formula>
    </cfRule>
  </conditionalFormatting>
  <conditionalFormatting sqref="AI266:AI270">
    <cfRule type="cellIs" dxfId="4954" priority="5982" operator="equal">
      <formula>0.58</formula>
    </cfRule>
  </conditionalFormatting>
  <conditionalFormatting sqref="AJ266:AJ270">
    <cfRule type="cellIs" dxfId="4953" priority="5981" operator="equal">
      <formula>0.56</formula>
    </cfRule>
  </conditionalFormatting>
  <conditionalFormatting sqref="AK267:AL270 AO267:AP270">
    <cfRule type="cellIs" dxfId="4952" priority="5977" operator="equal">
      <formula>"NO"</formula>
    </cfRule>
  </conditionalFormatting>
  <conditionalFormatting sqref="AK267:AL270">
    <cfRule type="cellIs" dxfId="4951" priority="5978" operator="equal">
      <formula>"SI"</formula>
    </cfRule>
  </conditionalFormatting>
  <conditionalFormatting sqref="AM267:AN270">
    <cfRule type="cellIs" dxfId="4950" priority="5979" operator="equal">
      <formula>"ALE"</formula>
    </cfRule>
  </conditionalFormatting>
  <conditionalFormatting sqref="AM267:AN270">
    <cfRule type="cellIs" dxfId="4949" priority="5980" operator="equal">
      <formula>"CON"</formula>
    </cfRule>
  </conditionalFormatting>
  <conditionalFormatting sqref="AO267:AP269">
    <cfRule type="cellIs" dxfId="4948" priority="5976" operator="equal">
      <formula>"SI"</formula>
    </cfRule>
  </conditionalFormatting>
  <conditionalFormatting sqref="BB266">
    <cfRule type="cellIs" dxfId="4947" priority="5974" operator="equal">
      <formula>"NO"</formula>
    </cfRule>
    <cfRule type="cellIs" dxfId="4946" priority="5975" operator="equal">
      <formula>"SI"</formula>
    </cfRule>
  </conditionalFormatting>
  <conditionalFormatting sqref="AY266:AY270">
    <cfRule type="expression" dxfId="4945" priority="5973">
      <formula>"&lt;,2"</formula>
    </cfRule>
  </conditionalFormatting>
  <conditionalFormatting sqref="AW266:AW270">
    <cfRule type="expression" dxfId="4944" priority="5972">
      <formula>"&lt;,2"</formula>
    </cfRule>
  </conditionalFormatting>
  <conditionalFormatting sqref="AX266:AX270">
    <cfRule type="beginsWith" dxfId="4943" priority="5967" operator="beginsWith" text="MUY ALTA">
      <formula>LEFT(AX266,LEN("MUY ALTA"))="MUY ALTA"</formula>
    </cfRule>
    <cfRule type="beginsWith" dxfId="4942" priority="5968" operator="beginsWith" text="ALTA">
      <formula>LEFT(AX266,LEN("ALTA"))="ALTA"</formula>
    </cfRule>
    <cfRule type="beginsWith" dxfId="4941" priority="5969" operator="beginsWith" text="MEDIA">
      <formula>LEFT(AX266,LEN("MEDIA"))="MEDIA"</formula>
    </cfRule>
    <cfRule type="beginsWith" dxfId="4940" priority="5970" operator="beginsWith" text="BAJA">
      <formula>LEFT(AX266,LEN("BAJA"))="BAJA"</formula>
    </cfRule>
    <cfRule type="beginsWith" dxfId="4939" priority="5971" operator="beginsWith" text="MUY BAJA">
      <formula>LEFT(AX266,LEN("MUY BAJA"))="MUY BAJA"</formula>
    </cfRule>
  </conditionalFormatting>
  <conditionalFormatting sqref="AZ266:AZ270">
    <cfRule type="beginsWith" dxfId="4938" priority="5962" operator="beginsWith" text="MUY ALTA">
      <formula>LEFT(AZ266,LEN("MUY ALTA"))="MUY ALTA"</formula>
    </cfRule>
    <cfRule type="beginsWith" dxfId="4937" priority="5963" operator="beginsWith" text="ALTA">
      <formula>LEFT(AZ266,LEN("ALTA"))="ALTA"</formula>
    </cfRule>
    <cfRule type="beginsWith" dxfId="4936" priority="5964" operator="beginsWith" text="MEDIA">
      <formula>LEFT(AZ266,LEN("MEDIA"))="MEDIA"</formula>
    </cfRule>
    <cfRule type="beginsWith" dxfId="4935" priority="5965" operator="beginsWith" text="BAJA">
      <formula>LEFT(AZ266,LEN("BAJA"))="BAJA"</formula>
    </cfRule>
    <cfRule type="beginsWith" dxfId="4934" priority="5966" operator="beginsWith" text="MUY BAJA">
      <formula>LEFT(AZ266,LEN("MUY BAJA"))="MUY BAJA"</formula>
    </cfRule>
  </conditionalFormatting>
  <conditionalFormatting sqref="BB266:BB270">
    <cfRule type="cellIs" dxfId="4933" priority="5959" operator="equal">
      <formula>"Evitar"</formula>
    </cfRule>
    <cfRule type="cellIs" dxfId="4932" priority="5960" operator="equal">
      <formula>"Aceptar"</formula>
    </cfRule>
    <cfRule type="cellIs" dxfId="4931" priority="5961" operator="equal">
      <formula>"Reducir"</formula>
    </cfRule>
  </conditionalFormatting>
  <conditionalFormatting sqref="BA266">
    <cfRule type="expression" dxfId="4930" priority="5934">
      <formula>$BD266=25</formula>
    </cfRule>
    <cfRule type="expression" dxfId="4929" priority="5935">
      <formula>$BD266=24</formula>
    </cfRule>
    <cfRule type="expression" dxfId="4928" priority="5936">
      <formula>$BD266=23</formula>
    </cfRule>
    <cfRule type="expression" dxfId="4927" priority="5937">
      <formula>$BD266=22</formula>
    </cfRule>
    <cfRule type="expression" dxfId="4926" priority="5938">
      <formula>$BD266=21</formula>
    </cfRule>
    <cfRule type="expression" dxfId="4925" priority="5939">
      <formula>$BD266=20</formula>
    </cfRule>
    <cfRule type="expression" dxfId="4924" priority="5940">
      <formula>$BD266=19</formula>
    </cfRule>
    <cfRule type="expression" dxfId="4923" priority="5941">
      <formula>$BD266=18</formula>
    </cfRule>
    <cfRule type="expression" dxfId="4922" priority="5942">
      <formula>$BD266=17</formula>
    </cfRule>
    <cfRule type="expression" dxfId="4921" priority="5943">
      <formula>$BD266=16</formula>
    </cfRule>
    <cfRule type="expression" dxfId="4920" priority="5944">
      <formula>$BD266=15</formula>
    </cfRule>
    <cfRule type="expression" dxfId="4919" priority="5945">
      <formula>$BD266=14</formula>
    </cfRule>
    <cfRule type="expression" dxfId="4918" priority="5946">
      <formula>$BD266=13</formula>
    </cfRule>
    <cfRule type="expression" dxfId="4917" priority="5947">
      <formula>$BD266=12</formula>
    </cfRule>
    <cfRule type="expression" dxfId="4916" priority="5948">
      <formula>$BD266=11</formula>
    </cfRule>
    <cfRule type="expression" dxfId="4915" priority="5949">
      <formula>$BD266=10</formula>
    </cfRule>
    <cfRule type="expression" dxfId="4914" priority="5950">
      <formula>$BD266=9</formula>
    </cfRule>
    <cfRule type="expression" dxfId="4913" priority="5951">
      <formula>$BD266=8</formula>
    </cfRule>
    <cfRule type="expression" dxfId="4912" priority="5952">
      <formula>$BD266=7</formula>
    </cfRule>
    <cfRule type="expression" dxfId="4911" priority="5953">
      <formula>$BD266=6</formula>
    </cfRule>
    <cfRule type="expression" dxfId="4910" priority="5954">
      <formula>$BD266=5</formula>
    </cfRule>
    <cfRule type="expression" dxfId="4909" priority="5955">
      <formula>$BD266=4</formula>
    </cfRule>
    <cfRule type="expression" dxfId="4908" priority="5956">
      <formula>$BD266=3</formula>
    </cfRule>
    <cfRule type="expression" dxfId="4907" priority="5957">
      <formula>$BD266=2</formula>
    </cfRule>
    <cfRule type="expression" dxfId="4906" priority="5958">
      <formula>$BD266=1</formula>
    </cfRule>
  </conditionalFormatting>
  <conditionalFormatting sqref="Q272:Q276">
    <cfRule type="expression" dxfId="4899" priority="5883">
      <formula>"&lt;,2"</formula>
    </cfRule>
  </conditionalFormatting>
  <conditionalFormatting sqref="S272">
    <cfRule type="expression" dxfId="4898" priority="5884">
      <formula>$T272=25</formula>
    </cfRule>
  </conditionalFormatting>
  <conditionalFormatting sqref="S272">
    <cfRule type="expression" dxfId="4897" priority="5885">
      <formula>$T272=24</formula>
    </cfRule>
  </conditionalFormatting>
  <conditionalFormatting sqref="S272">
    <cfRule type="expression" dxfId="4896" priority="5886">
      <formula>$T272=23</formula>
    </cfRule>
  </conditionalFormatting>
  <conditionalFormatting sqref="S272">
    <cfRule type="expression" dxfId="4895" priority="5887">
      <formula>$T272=22</formula>
    </cfRule>
  </conditionalFormatting>
  <conditionalFormatting sqref="S272">
    <cfRule type="expression" dxfId="4894" priority="5888">
      <formula>$T272=21</formula>
    </cfRule>
  </conditionalFormatting>
  <conditionalFormatting sqref="S272">
    <cfRule type="expression" dxfId="4893" priority="5889">
      <formula>$T272=20</formula>
    </cfRule>
  </conditionalFormatting>
  <conditionalFormatting sqref="S272">
    <cfRule type="expression" dxfId="4892" priority="5890">
      <formula>$T272=19</formula>
    </cfRule>
  </conditionalFormatting>
  <conditionalFormatting sqref="S272">
    <cfRule type="expression" dxfId="4891" priority="5891">
      <formula>$T272=18</formula>
    </cfRule>
  </conditionalFormatting>
  <conditionalFormatting sqref="S272">
    <cfRule type="expression" dxfId="4890" priority="5892">
      <formula>$T272=17</formula>
    </cfRule>
  </conditionalFormatting>
  <conditionalFormatting sqref="S272">
    <cfRule type="expression" dxfId="4889" priority="5893">
      <formula>$T272=16</formula>
    </cfRule>
  </conditionalFormatting>
  <conditionalFormatting sqref="S272">
    <cfRule type="expression" dxfId="4888" priority="5894">
      <formula>$T272=15</formula>
    </cfRule>
  </conditionalFormatting>
  <conditionalFormatting sqref="S272">
    <cfRule type="expression" dxfId="4887" priority="5895">
      <formula>$T272=14</formula>
    </cfRule>
  </conditionalFormatting>
  <conditionalFormatting sqref="S272">
    <cfRule type="expression" dxfId="4886" priority="5896">
      <formula>$T272=13</formula>
    </cfRule>
  </conditionalFormatting>
  <conditionalFormatting sqref="S272">
    <cfRule type="expression" dxfId="4885" priority="5897">
      <formula>$T272=12</formula>
    </cfRule>
  </conditionalFormatting>
  <conditionalFormatting sqref="S272">
    <cfRule type="expression" dxfId="4884" priority="5898">
      <formula>$T272=11</formula>
    </cfRule>
  </conditionalFormatting>
  <conditionalFormatting sqref="S272">
    <cfRule type="expression" dxfId="4883" priority="5899">
      <formula>$T272=10</formula>
    </cfRule>
  </conditionalFormatting>
  <conditionalFormatting sqref="S272">
    <cfRule type="expression" dxfId="4882" priority="5900">
      <formula>$T272=9</formula>
    </cfRule>
  </conditionalFormatting>
  <conditionalFormatting sqref="S272">
    <cfRule type="expression" dxfId="4881" priority="5901">
      <formula>$T272=8</formula>
    </cfRule>
  </conditionalFormatting>
  <conditionalFormatting sqref="S272">
    <cfRule type="expression" dxfId="4880" priority="5902">
      <formula>$T272=7</formula>
    </cfRule>
  </conditionalFormatting>
  <conditionalFormatting sqref="S272">
    <cfRule type="expression" dxfId="4879" priority="5903">
      <formula>$T272=6</formula>
    </cfRule>
  </conditionalFormatting>
  <conditionalFormatting sqref="S272">
    <cfRule type="expression" dxfId="4878" priority="5904">
      <formula>$T272=5</formula>
    </cfRule>
  </conditionalFormatting>
  <conditionalFormatting sqref="S272">
    <cfRule type="expression" dxfId="4877" priority="5905">
      <formula>$T272=4</formula>
    </cfRule>
  </conditionalFormatting>
  <conditionalFormatting sqref="S272">
    <cfRule type="expression" dxfId="4876" priority="5906">
      <formula>$T272=3</formula>
    </cfRule>
  </conditionalFormatting>
  <conditionalFormatting sqref="S272">
    <cfRule type="expression" dxfId="4875" priority="5907">
      <formula>$T272=2</formula>
    </cfRule>
  </conditionalFormatting>
  <conditionalFormatting sqref="S272">
    <cfRule type="expression" dxfId="4874" priority="5908">
      <formula>$T272=1</formula>
    </cfRule>
  </conditionalFormatting>
  <conditionalFormatting sqref="R272:R276">
    <cfRule type="cellIs" dxfId="4873" priority="5909" operator="equal">
      <formula>20</formula>
    </cfRule>
  </conditionalFormatting>
  <conditionalFormatting sqref="R272:R276">
    <cfRule type="cellIs" dxfId="4872" priority="5910" operator="equal">
      <formula>10</formula>
    </cfRule>
  </conditionalFormatting>
  <conditionalFormatting sqref="R272:R276">
    <cfRule type="cellIs" dxfId="4871" priority="5911" operator="equal">
      <formula>5</formula>
    </cfRule>
  </conditionalFormatting>
  <conditionalFormatting sqref="R272:R276">
    <cfRule type="cellIs" dxfId="4870" priority="5912" operator="equal">
      <formula>1</formula>
    </cfRule>
  </conditionalFormatting>
  <conditionalFormatting sqref="R272:R276">
    <cfRule type="cellIs" dxfId="4869" priority="5913" operator="equal">
      <formula>0.8</formula>
    </cfRule>
  </conditionalFormatting>
  <conditionalFormatting sqref="R272:R276">
    <cfRule type="cellIs" dxfId="4868" priority="5914" operator="equal">
      <formula>0.6</formula>
    </cfRule>
  </conditionalFormatting>
  <conditionalFormatting sqref="R272:R276">
    <cfRule type="cellIs" dxfId="4867" priority="5915" operator="equal">
      <formula>0.4</formula>
    </cfRule>
  </conditionalFormatting>
  <conditionalFormatting sqref="R272:R276">
    <cfRule type="cellIs" dxfId="4866" priority="5916" operator="equal">
      <formula>20%</formula>
    </cfRule>
  </conditionalFormatting>
  <conditionalFormatting sqref="P272:P276">
    <cfRule type="cellIs" dxfId="4865" priority="5917" operator="equal">
      <formula>"MUY ALTA "</formula>
    </cfRule>
  </conditionalFormatting>
  <conditionalFormatting sqref="P272:P276">
    <cfRule type="cellIs" dxfId="4864" priority="5918" operator="equal">
      <formula>"MUY ALTA"</formula>
    </cfRule>
  </conditionalFormatting>
  <conditionalFormatting sqref="P272:P276">
    <cfRule type="cellIs" dxfId="4863" priority="5919" operator="equal">
      <formula>"ALTA"</formula>
    </cfRule>
  </conditionalFormatting>
  <conditionalFormatting sqref="P272:P276">
    <cfRule type="cellIs" dxfId="4862" priority="5920" operator="equal">
      <formula>"MEDIA"</formula>
    </cfRule>
  </conditionalFormatting>
  <conditionalFormatting sqref="P272:P276">
    <cfRule type="cellIs" dxfId="4861" priority="5921" operator="equal">
      <formula>"BAJA"</formula>
    </cfRule>
  </conditionalFormatting>
  <conditionalFormatting sqref="P272:P276">
    <cfRule type="cellIs" dxfId="4860" priority="5922" operator="equal">
      <formula>"MUY BAJA"</formula>
    </cfRule>
  </conditionalFormatting>
  <conditionalFormatting sqref="P272:P276">
    <cfRule type="cellIs" dxfId="4859" priority="5923" operator="equal">
      <formula>0.2</formula>
    </cfRule>
  </conditionalFormatting>
  <conditionalFormatting sqref="O272:O276">
    <cfRule type="beginsWith" dxfId="4858" priority="5924" operator="beginsWith" text="La actividad que conlleva el riesgo se ejecuta como máximos 2 veces por año">
      <formula>LEFT((O272),LEN("La actividad que conlleva el riesgo se ejecuta como máximos 2 veces por año"))=("La actividad que conlleva el riesgo se ejecuta como máximos 2 veces por año")</formula>
    </cfRule>
  </conditionalFormatting>
  <conditionalFormatting sqref="O272:O276">
    <cfRule type="cellIs" dxfId="4857" priority="5925" operator="equal">
      <formula>"La actividad que conlleva el riesgo se ejecuta como máximos 2 veces por año"</formula>
    </cfRule>
  </conditionalFormatting>
  <conditionalFormatting sqref="O272:O276">
    <cfRule type="cellIs" dxfId="4856" priority="5926" operator="equal">
      <formula>"La actividad que conlleva el riesgo se ejecuta como máximos 2 veces por año "</formula>
    </cfRule>
  </conditionalFormatting>
  <conditionalFormatting sqref="O272:O276">
    <cfRule type="containsText" dxfId="4855" priority="5927" operator="containsText" text="La actividad que conlleva el riesgo se ejecuta como máximos 2 veces por año">
      <formula>NOT(ISERROR(SEARCH(("La actividad que conlleva el riesgo se ejecuta como máximos 2 veces por año"),(O272))))</formula>
    </cfRule>
  </conditionalFormatting>
  <conditionalFormatting sqref="V272:W276">
    <cfRule type="cellIs" dxfId="4854" priority="5858" operator="equal">
      <formula>"X"</formula>
    </cfRule>
  </conditionalFormatting>
  <conditionalFormatting sqref="AD272:AE276 AB273:AC276">
    <cfRule type="cellIs" dxfId="4853" priority="5859" operator="equal">
      <formula>25</formula>
    </cfRule>
  </conditionalFormatting>
  <conditionalFormatting sqref="AF272:AG276">
    <cfRule type="cellIs" dxfId="4852" priority="5860" operator="equal">
      <formula>15</formula>
    </cfRule>
  </conditionalFormatting>
  <conditionalFormatting sqref="V272:V276">
    <cfRule type="cellIs" dxfId="4851" priority="5861" operator="equal">
      <formula>"Y"</formula>
    </cfRule>
  </conditionalFormatting>
  <conditionalFormatting sqref="W272:W276">
    <cfRule type="cellIs" dxfId="4850" priority="5862" operator="equal">
      <formula>"X"</formula>
    </cfRule>
  </conditionalFormatting>
  <conditionalFormatting sqref="AD272:AE276 AB273:AC276 X273:Y276">
    <cfRule type="expression" dxfId="4849" priority="5863">
      <formula>Z272=15</formula>
    </cfRule>
  </conditionalFormatting>
  <conditionalFormatting sqref="AF272:AG276 Z273:AA276">
    <cfRule type="expression" dxfId="4848" priority="5864">
      <formula>X272=25</formula>
    </cfRule>
  </conditionalFormatting>
  <conditionalFormatting sqref="W272:W276">
    <cfRule type="expression" dxfId="4847" priority="5865">
      <formula>V272=Y</formula>
    </cfRule>
  </conditionalFormatting>
  <conditionalFormatting sqref="W272:W276">
    <cfRule type="expression" dxfId="4846" priority="5866">
      <formula>V272="y"</formula>
    </cfRule>
  </conditionalFormatting>
  <conditionalFormatting sqref="W273">
    <cfRule type="expression" dxfId="4845" priority="5867">
      <formula>$V$21=Y</formula>
    </cfRule>
  </conditionalFormatting>
  <conditionalFormatting sqref="W273">
    <cfRule type="expression" dxfId="4844" priority="5868">
      <formula>$V$21=x</formula>
    </cfRule>
  </conditionalFormatting>
  <conditionalFormatting sqref="AB272:AC276">
    <cfRule type="expression" dxfId="4843" priority="5869">
      <formula>AB272=10</formula>
    </cfRule>
  </conditionalFormatting>
  <conditionalFormatting sqref="AB272:AC276">
    <cfRule type="expression" dxfId="4842" priority="5870">
      <formula>Z272=15</formula>
    </cfRule>
  </conditionalFormatting>
  <conditionalFormatting sqref="AB272:AC276">
    <cfRule type="expression" dxfId="4841" priority="5871">
      <formula>X272=25</formula>
    </cfRule>
  </conditionalFormatting>
  <conditionalFormatting sqref="AB272:AC272">
    <cfRule type="cellIs" dxfId="4840" priority="5872" operator="equal">
      <formula>25</formula>
    </cfRule>
  </conditionalFormatting>
  <conditionalFormatting sqref="AB272:AC272">
    <cfRule type="expression" dxfId="4839" priority="5873">
      <formula>AD272=15</formula>
    </cfRule>
  </conditionalFormatting>
  <conditionalFormatting sqref="AB272:AC276 X273:Y276">
    <cfRule type="expression" dxfId="4838" priority="5874">
      <formula>AB272=10</formula>
    </cfRule>
  </conditionalFormatting>
  <conditionalFormatting sqref="AB272:AC272">
    <cfRule type="expression" dxfId="4837" priority="5875">
      <formula>AD272=15</formula>
    </cfRule>
  </conditionalFormatting>
  <conditionalFormatting sqref="X272:Y272">
    <cfRule type="expression" dxfId="4836" priority="5876">
      <formula>AB272=10</formula>
    </cfRule>
  </conditionalFormatting>
  <conditionalFormatting sqref="X272:Y276">
    <cfRule type="expression" dxfId="4835" priority="5877">
      <formula>X272=25</formula>
    </cfRule>
  </conditionalFormatting>
  <conditionalFormatting sqref="X272:Y272">
    <cfRule type="expression" dxfId="4834" priority="5878">
      <formula>Z272=15</formula>
    </cfRule>
  </conditionalFormatting>
  <conditionalFormatting sqref="Z272:AA276">
    <cfRule type="expression" dxfId="4833" priority="5879">
      <formula>Z272=15</formula>
    </cfRule>
  </conditionalFormatting>
  <conditionalFormatting sqref="Z272:AA276">
    <cfRule type="expression" dxfId="4832" priority="5880">
      <formula>AB272=10</formula>
    </cfRule>
  </conditionalFormatting>
  <conditionalFormatting sqref="Z272:AA272">
    <cfRule type="expression" dxfId="4831" priority="5881">
      <formula>X272=25</formula>
    </cfRule>
  </conditionalFormatting>
  <conditionalFormatting sqref="V272:V276">
    <cfRule type="expression" dxfId="4830" priority="5882">
      <formula>W272="X"</formula>
    </cfRule>
  </conditionalFormatting>
  <conditionalFormatting sqref="AI272:AJ276">
    <cfRule type="cellIs" dxfId="4829" priority="5854" operator="equal">
      <formula>0</formula>
    </cfRule>
    <cfRule type="cellIs" dxfId="4828" priority="5855" operator="between">
      <formula>"0.1"</formula>
      <formula>100</formula>
    </cfRule>
    <cfRule type="cellIs" dxfId="4827" priority="5856" operator="between">
      <formula>0</formula>
      <formula>100</formula>
    </cfRule>
    <cfRule type="cellIs" dxfId="4826" priority="5857" operator="between">
      <formula>0</formula>
      <formula>100</formula>
    </cfRule>
  </conditionalFormatting>
  <conditionalFormatting sqref="AJ272:AJ276">
    <cfRule type="cellIs" dxfId="4825" priority="5851" operator="equal">
      <formula>0</formula>
    </cfRule>
    <cfRule type="cellIs" dxfId="4824" priority="5852" operator="between">
      <formula>0</formula>
      <formula>100</formula>
    </cfRule>
    <cfRule type="cellIs" dxfId="4823" priority="5853" operator="between">
      <formula>"0.1"</formula>
      <formula>100</formula>
    </cfRule>
  </conditionalFormatting>
  <conditionalFormatting sqref="AI272:AI276">
    <cfRule type="cellIs" dxfId="4822" priority="5850" operator="equal">
      <formula>0.58</formula>
    </cfRule>
  </conditionalFormatting>
  <conditionalFormatting sqref="AJ272:AJ276">
    <cfRule type="cellIs" dxfId="4821" priority="5849" operator="equal">
      <formula>0.56</formula>
    </cfRule>
  </conditionalFormatting>
  <conditionalFormatting sqref="AK276:AL276 AO276:AP276">
    <cfRule type="cellIs" dxfId="4820" priority="5845" operator="equal">
      <formula>"NO"</formula>
    </cfRule>
  </conditionalFormatting>
  <conditionalFormatting sqref="AK276:AL276">
    <cfRule type="cellIs" dxfId="4819" priority="5846" operator="equal">
      <formula>"SI"</formula>
    </cfRule>
  </conditionalFormatting>
  <conditionalFormatting sqref="AM276:AN276">
    <cfRule type="cellIs" dxfId="4818" priority="5847" operator="equal">
      <formula>"ALE"</formula>
    </cfRule>
  </conditionalFormatting>
  <conditionalFormatting sqref="AM276:AN276">
    <cfRule type="cellIs" dxfId="4817" priority="5848" operator="equal">
      <formula>"CON"</formula>
    </cfRule>
  </conditionalFormatting>
  <conditionalFormatting sqref="AK242:AL242">
    <cfRule type="cellIs" dxfId="4816" priority="4068" operator="equal">
      <formula>"SI"</formula>
    </cfRule>
  </conditionalFormatting>
  <conditionalFormatting sqref="BB272">
    <cfRule type="cellIs" dxfId="4815" priority="5842" operator="equal">
      <formula>"NO"</formula>
    </cfRule>
    <cfRule type="cellIs" dxfId="4814" priority="5843" operator="equal">
      <formula>"SI"</formula>
    </cfRule>
  </conditionalFormatting>
  <conditionalFormatting sqref="AY272:AY276">
    <cfRule type="expression" dxfId="4813" priority="5841">
      <formula>"&lt;,2"</formula>
    </cfRule>
  </conditionalFormatting>
  <conditionalFormatting sqref="AW272:AW276">
    <cfRule type="expression" dxfId="4812" priority="5840">
      <formula>"&lt;,2"</formula>
    </cfRule>
  </conditionalFormatting>
  <conditionalFormatting sqref="AX272:AX276">
    <cfRule type="beginsWith" dxfId="4811" priority="5835" operator="beginsWith" text="MUY ALTA">
      <formula>LEFT(AX272,LEN("MUY ALTA"))="MUY ALTA"</formula>
    </cfRule>
    <cfRule type="beginsWith" dxfId="4810" priority="5836" operator="beginsWith" text="ALTA">
      <formula>LEFT(AX272,LEN("ALTA"))="ALTA"</formula>
    </cfRule>
    <cfRule type="beginsWith" dxfId="4809" priority="5837" operator="beginsWith" text="MEDIA">
      <formula>LEFT(AX272,LEN("MEDIA"))="MEDIA"</formula>
    </cfRule>
    <cfRule type="beginsWith" dxfId="4808" priority="5838" operator="beginsWith" text="BAJA">
      <formula>LEFT(AX272,LEN("BAJA"))="BAJA"</formula>
    </cfRule>
    <cfRule type="beginsWith" dxfId="4807" priority="5839" operator="beginsWith" text="MUY BAJA">
      <formula>LEFT(AX272,LEN("MUY BAJA"))="MUY BAJA"</formula>
    </cfRule>
  </conditionalFormatting>
  <conditionalFormatting sqref="AZ272:AZ276">
    <cfRule type="beginsWith" dxfId="4806" priority="5830" operator="beginsWith" text="MUY ALTA">
      <formula>LEFT(AZ272,LEN("MUY ALTA"))="MUY ALTA"</formula>
    </cfRule>
    <cfRule type="beginsWith" dxfId="4805" priority="5831" operator="beginsWith" text="ALTA">
      <formula>LEFT(AZ272,LEN("ALTA"))="ALTA"</formula>
    </cfRule>
    <cfRule type="beginsWith" dxfId="4804" priority="5832" operator="beginsWith" text="MEDIA">
      <formula>LEFT(AZ272,LEN("MEDIA"))="MEDIA"</formula>
    </cfRule>
    <cfRule type="beginsWith" dxfId="4803" priority="5833" operator="beginsWith" text="BAJA">
      <formula>LEFT(AZ272,LEN("BAJA"))="BAJA"</formula>
    </cfRule>
    <cfRule type="beginsWith" dxfId="4802" priority="5834" operator="beginsWith" text="MUY BAJA">
      <formula>LEFT(AZ272,LEN("MUY BAJA"))="MUY BAJA"</formula>
    </cfRule>
  </conditionalFormatting>
  <conditionalFormatting sqref="BB272:BB276">
    <cfRule type="cellIs" dxfId="4801" priority="5827" operator="equal">
      <formula>"Evitar"</formula>
    </cfRule>
    <cfRule type="cellIs" dxfId="4800" priority="5828" operator="equal">
      <formula>"Aceptar"</formula>
    </cfRule>
    <cfRule type="cellIs" dxfId="4799" priority="5829" operator="equal">
      <formula>"Reducir"</formula>
    </cfRule>
  </conditionalFormatting>
  <conditionalFormatting sqref="BA272">
    <cfRule type="expression" dxfId="4798" priority="5802">
      <formula>$BD272=25</formula>
    </cfRule>
    <cfRule type="expression" dxfId="4797" priority="5803">
      <formula>$BD272=24</formula>
    </cfRule>
    <cfRule type="expression" dxfId="4796" priority="5804">
      <formula>$BD272=23</formula>
    </cfRule>
    <cfRule type="expression" dxfId="4795" priority="5805">
      <formula>$BD272=22</formula>
    </cfRule>
    <cfRule type="expression" dxfId="4794" priority="5806">
      <formula>$BD272=21</formula>
    </cfRule>
    <cfRule type="expression" dxfId="4793" priority="5807">
      <formula>$BD272=20</formula>
    </cfRule>
    <cfRule type="expression" dxfId="4792" priority="5808">
      <formula>$BD272=19</formula>
    </cfRule>
    <cfRule type="expression" dxfId="4791" priority="5809">
      <formula>$BD272=18</formula>
    </cfRule>
    <cfRule type="expression" dxfId="4790" priority="5810">
      <formula>$BD272=17</formula>
    </cfRule>
    <cfRule type="expression" dxfId="4789" priority="5811">
      <formula>$BD272=16</formula>
    </cfRule>
    <cfRule type="expression" dxfId="4788" priority="5812">
      <formula>$BD272=15</formula>
    </cfRule>
    <cfRule type="expression" dxfId="4787" priority="5813">
      <formula>$BD272=14</formula>
    </cfRule>
    <cfRule type="expression" dxfId="4786" priority="5814">
      <formula>$BD272=13</formula>
    </cfRule>
    <cfRule type="expression" dxfId="4785" priority="5815">
      <formula>$BD272=12</formula>
    </cfRule>
    <cfRule type="expression" dxfId="4784" priority="5816">
      <formula>$BD272=11</formula>
    </cfRule>
    <cfRule type="expression" dxfId="4783" priority="5817">
      <formula>$BD272=10</formula>
    </cfRule>
    <cfRule type="expression" dxfId="4782" priority="5818">
      <formula>$BD272=9</formula>
    </cfRule>
    <cfRule type="expression" dxfId="4781" priority="5819">
      <formula>$BD272=8</formula>
    </cfRule>
    <cfRule type="expression" dxfId="4780" priority="5820">
      <formula>$BD272=7</formula>
    </cfRule>
    <cfRule type="expression" dxfId="4779" priority="5821">
      <formula>$BD272=6</formula>
    </cfRule>
    <cfRule type="expression" dxfId="4778" priority="5822">
      <formula>$BD272=5</formula>
    </cfRule>
    <cfRule type="expression" dxfId="4777" priority="5823">
      <formula>$BD272=4</formula>
    </cfRule>
    <cfRule type="expression" dxfId="4776" priority="5824">
      <formula>$BD272=3</formula>
    </cfRule>
    <cfRule type="expression" dxfId="4775" priority="5825">
      <formula>$BD272=2</formula>
    </cfRule>
    <cfRule type="expression" dxfId="4774" priority="5826">
      <formula>$BD272=1</formula>
    </cfRule>
  </conditionalFormatting>
  <conditionalFormatting sqref="Q278:Q282">
    <cfRule type="expression" dxfId="4767" priority="5751">
      <formula>"&lt;,2"</formula>
    </cfRule>
  </conditionalFormatting>
  <conditionalFormatting sqref="S278">
    <cfRule type="expression" dxfId="4766" priority="5752">
      <formula>$T278=25</formula>
    </cfRule>
  </conditionalFormatting>
  <conditionalFormatting sqref="S278">
    <cfRule type="expression" dxfId="4765" priority="5753">
      <formula>$T278=24</formula>
    </cfRule>
  </conditionalFormatting>
  <conditionalFormatting sqref="S278">
    <cfRule type="expression" dxfId="4764" priority="5754">
      <formula>$T278=23</formula>
    </cfRule>
  </conditionalFormatting>
  <conditionalFormatting sqref="S278">
    <cfRule type="expression" dxfId="4763" priority="5755">
      <formula>$T278=22</formula>
    </cfRule>
  </conditionalFormatting>
  <conditionalFormatting sqref="S278">
    <cfRule type="expression" dxfId="4762" priority="5756">
      <formula>$T278=21</formula>
    </cfRule>
  </conditionalFormatting>
  <conditionalFormatting sqref="S278">
    <cfRule type="expression" dxfId="4761" priority="5757">
      <formula>$T278=20</formula>
    </cfRule>
  </conditionalFormatting>
  <conditionalFormatting sqref="S278">
    <cfRule type="expression" dxfId="4760" priority="5758">
      <formula>$T278=19</formula>
    </cfRule>
  </conditionalFormatting>
  <conditionalFormatting sqref="S278">
    <cfRule type="expression" dxfId="4759" priority="5759">
      <formula>$T278=18</formula>
    </cfRule>
  </conditionalFormatting>
  <conditionalFormatting sqref="S278">
    <cfRule type="expression" dxfId="4758" priority="5760">
      <formula>$T278=17</formula>
    </cfRule>
  </conditionalFormatting>
  <conditionalFormatting sqref="S278">
    <cfRule type="expression" dxfId="4757" priority="5761">
      <formula>$T278=16</formula>
    </cfRule>
  </conditionalFormatting>
  <conditionalFormatting sqref="S278">
    <cfRule type="expression" dxfId="4756" priority="5762">
      <formula>$T278=15</formula>
    </cfRule>
  </conditionalFormatting>
  <conditionalFormatting sqref="S278">
    <cfRule type="expression" dxfId="4755" priority="5763">
      <formula>$T278=14</formula>
    </cfRule>
  </conditionalFormatting>
  <conditionalFormatting sqref="S278">
    <cfRule type="expression" dxfId="4754" priority="5764">
      <formula>$T278=13</formula>
    </cfRule>
  </conditionalFormatting>
  <conditionalFormatting sqref="S278">
    <cfRule type="expression" dxfId="4753" priority="5765">
      <formula>$T278=12</formula>
    </cfRule>
  </conditionalFormatting>
  <conditionalFormatting sqref="S278">
    <cfRule type="expression" dxfId="4752" priority="5766">
      <formula>$T278=11</formula>
    </cfRule>
  </conditionalFormatting>
  <conditionalFormatting sqref="S278">
    <cfRule type="expression" dxfId="4751" priority="5767">
      <formula>$T278=10</formula>
    </cfRule>
  </conditionalFormatting>
  <conditionalFormatting sqref="S278">
    <cfRule type="expression" dxfId="4750" priority="5768">
      <formula>$T278=9</formula>
    </cfRule>
  </conditionalFormatting>
  <conditionalFormatting sqref="S278">
    <cfRule type="expression" dxfId="4749" priority="5769">
      <formula>$T278=8</formula>
    </cfRule>
  </conditionalFormatting>
  <conditionalFormatting sqref="S278">
    <cfRule type="expression" dxfId="4748" priority="5770">
      <formula>$T278=7</formula>
    </cfRule>
  </conditionalFormatting>
  <conditionalFormatting sqref="S278">
    <cfRule type="expression" dxfId="4747" priority="5771">
      <formula>$T278=6</formula>
    </cfRule>
  </conditionalFormatting>
  <conditionalFormatting sqref="S278">
    <cfRule type="expression" dxfId="4746" priority="5772">
      <formula>$T278=5</formula>
    </cfRule>
  </conditionalFormatting>
  <conditionalFormatting sqref="S278">
    <cfRule type="expression" dxfId="4745" priority="5773">
      <formula>$T278=4</formula>
    </cfRule>
  </conditionalFormatting>
  <conditionalFormatting sqref="S278">
    <cfRule type="expression" dxfId="4744" priority="5774">
      <formula>$T278=3</formula>
    </cfRule>
  </conditionalFormatting>
  <conditionalFormatting sqref="S278">
    <cfRule type="expression" dxfId="4743" priority="5775">
      <formula>$T278=2</formula>
    </cfRule>
  </conditionalFormatting>
  <conditionalFormatting sqref="S278">
    <cfRule type="expression" dxfId="4742" priority="5776">
      <formula>$T278=1</formula>
    </cfRule>
  </conditionalFormatting>
  <conditionalFormatting sqref="R278:R282">
    <cfRule type="cellIs" dxfId="4741" priority="5777" operator="equal">
      <formula>20</formula>
    </cfRule>
  </conditionalFormatting>
  <conditionalFormatting sqref="R278:R282">
    <cfRule type="cellIs" dxfId="4740" priority="5778" operator="equal">
      <formula>10</formula>
    </cfRule>
  </conditionalFormatting>
  <conditionalFormatting sqref="R278:R282">
    <cfRule type="cellIs" dxfId="4739" priority="5779" operator="equal">
      <formula>5</formula>
    </cfRule>
  </conditionalFormatting>
  <conditionalFormatting sqref="R278:R282">
    <cfRule type="cellIs" dxfId="4738" priority="5780" operator="equal">
      <formula>1</formula>
    </cfRule>
  </conditionalFormatting>
  <conditionalFormatting sqref="R278:R282">
    <cfRule type="cellIs" dxfId="4737" priority="5781" operator="equal">
      <formula>0.8</formula>
    </cfRule>
  </conditionalFormatting>
  <conditionalFormatting sqref="R278:R282">
    <cfRule type="cellIs" dxfId="4736" priority="5782" operator="equal">
      <formula>0.6</formula>
    </cfRule>
  </conditionalFormatting>
  <conditionalFormatting sqref="R278:R282">
    <cfRule type="cellIs" dxfId="4735" priority="5783" operator="equal">
      <formula>0.4</formula>
    </cfRule>
  </conditionalFormatting>
  <conditionalFormatting sqref="R278:R282">
    <cfRule type="cellIs" dxfId="4734" priority="5784" operator="equal">
      <formula>20%</formula>
    </cfRule>
  </conditionalFormatting>
  <conditionalFormatting sqref="P278:P282">
    <cfRule type="cellIs" dxfId="4733" priority="5785" operator="equal">
      <formula>"MUY ALTA "</formula>
    </cfRule>
  </conditionalFormatting>
  <conditionalFormatting sqref="P278:P282">
    <cfRule type="cellIs" dxfId="4732" priority="5786" operator="equal">
      <formula>"MUY ALTA"</formula>
    </cfRule>
  </conditionalFormatting>
  <conditionalFormatting sqref="P278:P282">
    <cfRule type="cellIs" dxfId="4731" priority="5787" operator="equal">
      <formula>"ALTA"</formula>
    </cfRule>
  </conditionalFormatting>
  <conditionalFormatting sqref="P278:P282">
    <cfRule type="cellIs" dxfId="4730" priority="5788" operator="equal">
      <formula>"MEDIA"</formula>
    </cfRule>
  </conditionalFormatting>
  <conditionalFormatting sqref="P278:P282">
    <cfRule type="cellIs" dxfId="4729" priority="5789" operator="equal">
      <formula>"BAJA"</formula>
    </cfRule>
  </conditionalFormatting>
  <conditionalFormatting sqref="P278:P282">
    <cfRule type="cellIs" dxfId="4728" priority="5790" operator="equal">
      <formula>"MUY BAJA"</formula>
    </cfRule>
  </conditionalFormatting>
  <conditionalFormatting sqref="P278:P282">
    <cfRule type="cellIs" dxfId="4727" priority="5791" operator="equal">
      <formula>0.2</formula>
    </cfRule>
  </conditionalFormatting>
  <conditionalFormatting sqref="O278:O282">
    <cfRule type="beginsWith" dxfId="4726" priority="5792" operator="beginsWith" text="La actividad que conlleva el riesgo se ejecuta como máximos 2 veces por año">
      <formula>LEFT((O278),LEN("La actividad que conlleva el riesgo se ejecuta como máximos 2 veces por año"))=("La actividad que conlleva el riesgo se ejecuta como máximos 2 veces por año")</formula>
    </cfRule>
  </conditionalFormatting>
  <conditionalFormatting sqref="O278:O282">
    <cfRule type="cellIs" dxfId="4725" priority="5793" operator="equal">
      <formula>"La actividad que conlleva el riesgo se ejecuta como máximos 2 veces por año"</formula>
    </cfRule>
  </conditionalFormatting>
  <conditionalFormatting sqref="O278:O282">
    <cfRule type="cellIs" dxfId="4724" priority="5794" operator="equal">
      <formula>"La actividad que conlleva el riesgo se ejecuta como máximos 2 veces por año "</formula>
    </cfRule>
  </conditionalFormatting>
  <conditionalFormatting sqref="O278:O282">
    <cfRule type="containsText" dxfId="4723" priority="5795" operator="containsText" text="La actividad que conlleva el riesgo se ejecuta como máximos 2 veces por año">
      <formula>NOT(ISERROR(SEARCH(("La actividad que conlleva el riesgo se ejecuta como máximos 2 veces por año"),(O278))))</formula>
    </cfRule>
  </conditionalFormatting>
  <conditionalFormatting sqref="V278:W282">
    <cfRule type="cellIs" dxfId="4722" priority="5726" operator="equal">
      <formula>"X"</formula>
    </cfRule>
  </conditionalFormatting>
  <conditionalFormatting sqref="AD278:AE282 AB279:AC282">
    <cfRule type="cellIs" dxfId="4721" priority="5727" operator="equal">
      <formula>25</formula>
    </cfRule>
  </conditionalFormatting>
  <conditionalFormatting sqref="AF278:AG282">
    <cfRule type="cellIs" dxfId="4720" priority="5728" operator="equal">
      <formula>15</formula>
    </cfRule>
  </conditionalFormatting>
  <conditionalFormatting sqref="V278:V282">
    <cfRule type="cellIs" dxfId="4719" priority="5729" operator="equal">
      <formula>"Y"</formula>
    </cfRule>
  </conditionalFormatting>
  <conditionalFormatting sqref="W278:W282">
    <cfRule type="cellIs" dxfId="4718" priority="5730" operator="equal">
      <formula>"X"</formula>
    </cfRule>
  </conditionalFormatting>
  <conditionalFormatting sqref="AD278:AE282 AB279:AC282 X279:Y282">
    <cfRule type="expression" dxfId="4717" priority="5731">
      <formula>Z278=15</formula>
    </cfRule>
  </conditionalFormatting>
  <conditionalFormatting sqref="AF278:AG282 Z279:AA282">
    <cfRule type="expression" dxfId="4716" priority="5732">
      <formula>X278=25</formula>
    </cfRule>
  </conditionalFormatting>
  <conditionalFormatting sqref="W278:W282">
    <cfRule type="expression" dxfId="4715" priority="5733">
      <formula>V278=Y</formula>
    </cfRule>
  </conditionalFormatting>
  <conditionalFormatting sqref="W278:W282">
    <cfRule type="expression" dxfId="4714" priority="5734">
      <formula>V278="y"</formula>
    </cfRule>
  </conditionalFormatting>
  <conditionalFormatting sqref="W279">
    <cfRule type="expression" dxfId="4713" priority="5735">
      <formula>$V$21=Y</formula>
    </cfRule>
  </conditionalFormatting>
  <conditionalFormatting sqref="W279">
    <cfRule type="expression" dxfId="4712" priority="5736">
      <formula>$V$21=x</formula>
    </cfRule>
  </conditionalFormatting>
  <conditionalFormatting sqref="AB278:AC282">
    <cfRule type="expression" dxfId="4711" priority="5737">
      <formula>AB278=10</formula>
    </cfRule>
  </conditionalFormatting>
  <conditionalFormatting sqref="AB278:AC282">
    <cfRule type="expression" dxfId="4710" priority="5738">
      <formula>Z278=15</formula>
    </cfRule>
  </conditionalFormatting>
  <conditionalFormatting sqref="AB278:AC282">
    <cfRule type="expression" dxfId="4709" priority="5739">
      <formula>X278=25</formula>
    </cfRule>
  </conditionalFormatting>
  <conditionalFormatting sqref="AB278:AC278">
    <cfRule type="cellIs" dxfId="4708" priority="5740" operator="equal">
      <formula>25</formula>
    </cfRule>
  </conditionalFormatting>
  <conditionalFormatting sqref="AB278:AC278">
    <cfRule type="expression" dxfId="4707" priority="5741">
      <formula>AD278=15</formula>
    </cfRule>
  </conditionalFormatting>
  <conditionalFormatting sqref="AB278:AC282 X279:Y282">
    <cfRule type="expression" dxfId="4706" priority="5742">
      <formula>AB278=10</formula>
    </cfRule>
  </conditionalFormatting>
  <conditionalFormatting sqref="AB278:AC278">
    <cfRule type="expression" dxfId="4705" priority="5743">
      <formula>AD278=15</formula>
    </cfRule>
  </conditionalFormatting>
  <conditionalFormatting sqref="X278:Y278">
    <cfRule type="expression" dxfId="4704" priority="5744">
      <formula>AB278=10</formula>
    </cfRule>
  </conditionalFormatting>
  <conditionalFormatting sqref="X278:Y282">
    <cfRule type="expression" dxfId="4703" priority="5745">
      <formula>X278=25</formula>
    </cfRule>
  </conditionalFormatting>
  <conditionalFormatting sqref="X278:Y278">
    <cfRule type="expression" dxfId="4702" priority="5746">
      <formula>Z278=15</formula>
    </cfRule>
  </conditionalFormatting>
  <conditionalFormatting sqref="Z278:AA282">
    <cfRule type="expression" dxfId="4701" priority="5747">
      <formula>Z278=15</formula>
    </cfRule>
  </conditionalFormatting>
  <conditionalFormatting sqref="Z278:AA282">
    <cfRule type="expression" dxfId="4700" priority="5748">
      <formula>AB278=10</formula>
    </cfRule>
  </conditionalFormatting>
  <conditionalFormatting sqref="Z278:AA278">
    <cfRule type="expression" dxfId="4699" priority="5749">
      <formula>X278=25</formula>
    </cfRule>
  </conditionalFormatting>
  <conditionalFormatting sqref="V278:V282">
    <cfRule type="expression" dxfId="4698" priority="5750">
      <formula>W278="X"</formula>
    </cfRule>
  </conditionalFormatting>
  <conditionalFormatting sqref="AI278:AJ282">
    <cfRule type="cellIs" dxfId="4697" priority="5722" operator="equal">
      <formula>0</formula>
    </cfRule>
    <cfRule type="cellIs" dxfId="4696" priority="5723" operator="between">
      <formula>"0.1"</formula>
      <formula>100</formula>
    </cfRule>
    <cfRule type="cellIs" dxfId="4695" priority="5724" operator="between">
      <formula>0</formula>
      <formula>100</formula>
    </cfRule>
    <cfRule type="cellIs" dxfId="4694" priority="5725" operator="between">
      <formula>0</formula>
      <formula>100</formula>
    </cfRule>
  </conditionalFormatting>
  <conditionalFormatting sqref="AJ278:AJ282">
    <cfRule type="cellIs" dxfId="4693" priority="5719" operator="equal">
      <formula>0</formula>
    </cfRule>
    <cfRule type="cellIs" dxfId="4692" priority="5720" operator="between">
      <formula>0</formula>
      <formula>100</formula>
    </cfRule>
    <cfRule type="cellIs" dxfId="4691" priority="5721" operator="between">
      <formula>"0.1"</formula>
      <formula>100</formula>
    </cfRule>
  </conditionalFormatting>
  <conditionalFormatting sqref="AI278:AI282">
    <cfRule type="cellIs" dxfId="4690" priority="5718" operator="equal">
      <formula>0.58</formula>
    </cfRule>
  </conditionalFormatting>
  <conditionalFormatting sqref="AJ278:AJ282">
    <cfRule type="cellIs" dxfId="4689" priority="5717" operator="equal">
      <formula>0.56</formula>
    </cfRule>
  </conditionalFormatting>
  <conditionalFormatting sqref="AK278:AL282 AO278:AP282">
    <cfRule type="cellIs" dxfId="4688" priority="5713" operator="equal">
      <formula>"NO"</formula>
    </cfRule>
  </conditionalFormatting>
  <conditionalFormatting sqref="AK278:AL282">
    <cfRule type="cellIs" dxfId="4687" priority="5714" operator="equal">
      <formula>"SI"</formula>
    </cfRule>
  </conditionalFormatting>
  <conditionalFormatting sqref="AM278:AN282">
    <cfRule type="cellIs" dxfId="4686" priority="5715" operator="equal">
      <formula>"ALE"</formula>
    </cfRule>
  </conditionalFormatting>
  <conditionalFormatting sqref="AM278:AN282">
    <cfRule type="cellIs" dxfId="4685" priority="5716" operator="equal">
      <formula>"CON"</formula>
    </cfRule>
  </conditionalFormatting>
  <conditionalFormatting sqref="AO278:AP281">
    <cfRule type="cellIs" dxfId="4684" priority="5712" operator="equal">
      <formula>"SI"</formula>
    </cfRule>
  </conditionalFormatting>
  <conditionalFormatting sqref="BB278">
    <cfRule type="cellIs" dxfId="4683" priority="5710" operator="equal">
      <formula>"NO"</formula>
    </cfRule>
    <cfRule type="cellIs" dxfId="4682" priority="5711" operator="equal">
      <formula>"SI"</formula>
    </cfRule>
  </conditionalFormatting>
  <conditionalFormatting sqref="AY278:AY282">
    <cfRule type="expression" dxfId="4681" priority="5709">
      <formula>"&lt;,2"</formula>
    </cfRule>
  </conditionalFormatting>
  <conditionalFormatting sqref="AW278:AW282">
    <cfRule type="expression" dxfId="4680" priority="5708">
      <formula>"&lt;,2"</formula>
    </cfRule>
  </conditionalFormatting>
  <conditionalFormatting sqref="AX278:AX282">
    <cfRule type="beginsWith" dxfId="4679" priority="5703" operator="beginsWith" text="MUY ALTA">
      <formula>LEFT(AX278,LEN("MUY ALTA"))="MUY ALTA"</formula>
    </cfRule>
    <cfRule type="beginsWith" dxfId="4678" priority="5704" operator="beginsWith" text="ALTA">
      <formula>LEFT(AX278,LEN("ALTA"))="ALTA"</formula>
    </cfRule>
    <cfRule type="beginsWith" dxfId="4677" priority="5705" operator="beginsWith" text="MEDIA">
      <formula>LEFT(AX278,LEN("MEDIA"))="MEDIA"</formula>
    </cfRule>
    <cfRule type="beginsWith" dxfId="4676" priority="5706" operator="beginsWith" text="BAJA">
      <formula>LEFT(AX278,LEN("BAJA"))="BAJA"</formula>
    </cfRule>
    <cfRule type="beginsWith" dxfId="4675" priority="5707" operator="beginsWith" text="MUY BAJA">
      <formula>LEFT(AX278,LEN("MUY BAJA"))="MUY BAJA"</formula>
    </cfRule>
  </conditionalFormatting>
  <conditionalFormatting sqref="AZ278:AZ282">
    <cfRule type="beginsWith" dxfId="4674" priority="5698" operator="beginsWith" text="MUY ALTA">
      <formula>LEFT(AZ278,LEN("MUY ALTA"))="MUY ALTA"</formula>
    </cfRule>
    <cfRule type="beginsWith" dxfId="4673" priority="5699" operator="beginsWith" text="ALTA">
      <formula>LEFT(AZ278,LEN("ALTA"))="ALTA"</formula>
    </cfRule>
    <cfRule type="beginsWith" dxfId="4672" priority="5700" operator="beginsWith" text="MEDIA">
      <formula>LEFT(AZ278,LEN("MEDIA"))="MEDIA"</formula>
    </cfRule>
    <cfRule type="beginsWith" dxfId="4671" priority="5701" operator="beginsWith" text="BAJA">
      <formula>LEFT(AZ278,LEN("BAJA"))="BAJA"</formula>
    </cfRule>
    <cfRule type="beginsWith" dxfId="4670" priority="5702" operator="beginsWith" text="MUY BAJA">
      <formula>LEFT(AZ278,LEN("MUY BAJA"))="MUY BAJA"</formula>
    </cfRule>
  </conditionalFormatting>
  <conditionalFormatting sqref="BB278:BB282">
    <cfRule type="cellIs" dxfId="4669" priority="5695" operator="equal">
      <formula>"Evitar"</formula>
    </cfRule>
    <cfRule type="cellIs" dxfId="4668" priority="5696" operator="equal">
      <formula>"Aceptar"</formula>
    </cfRule>
    <cfRule type="cellIs" dxfId="4667" priority="5697" operator="equal">
      <formula>"Reducir"</formula>
    </cfRule>
  </conditionalFormatting>
  <conditionalFormatting sqref="BA278">
    <cfRule type="expression" dxfId="4666" priority="5670">
      <formula>$BD278=25</formula>
    </cfRule>
    <cfRule type="expression" dxfId="4665" priority="5671">
      <formula>$BD278=24</formula>
    </cfRule>
    <cfRule type="expression" dxfId="4664" priority="5672">
      <formula>$BD278=23</formula>
    </cfRule>
    <cfRule type="expression" dxfId="4663" priority="5673">
      <formula>$BD278=22</formula>
    </cfRule>
    <cfRule type="expression" dxfId="4662" priority="5674">
      <formula>$BD278=21</formula>
    </cfRule>
    <cfRule type="expression" dxfId="4661" priority="5675">
      <formula>$BD278=20</formula>
    </cfRule>
    <cfRule type="expression" dxfId="4660" priority="5676">
      <formula>$BD278=19</formula>
    </cfRule>
    <cfRule type="expression" dxfId="4659" priority="5677">
      <formula>$BD278=18</formula>
    </cfRule>
    <cfRule type="expression" dxfId="4658" priority="5678">
      <formula>$BD278=17</formula>
    </cfRule>
    <cfRule type="expression" dxfId="4657" priority="5679">
      <formula>$BD278=16</formula>
    </cfRule>
    <cfRule type="expression" dxfId="4656" priority="5680">
      <formula>$BD278=15</formula>
    </cfRule>
    <cfRule type="expression" dxfId="4655" priority="5681">
      <formula>$BD278=14</formula>
    </cfRule>
    <cfRule type="expression" dxfId="4654" priority="5682">
      <formula>$BD278=13</formula>
    </cfRule>
    <cfRule type="expression" dxfId="4653" priority="5683">
      <formula>$BD278=12</formula>
    </cfRule>
    <cfRule type="expression" dxfId="4652" priority="5684">
      <formula>$BD278=11</formula>
    </cfRule>
    <cfRule type="expression" dxfId="4651" priority="5685">
      <formula>$BD278=10</formula>
    </cfRule>
    <cfRule type="expression" dxfId="4650" priority="5686">
      <formula>$BD278=9</formula>
    </cfRule>
    <cfRule type="expression" dxfId="4649" priority="5687">
      <formula>$BD278=8</formula>
    </cfRule>
    <cfRule type="expression" dxfId="4648" priority="5688">
      <formula>$BD278=7</formula>
    </cfRule>
    <cfRule type="expression" dxfId="4647" priority="5689">
      <formula>$BD278=6</formula>
    </cfRule>
    <cfRule type="expression" dxfId="4646" priority="5690">
      <formula>$BD278=5</formula>
    </cfRule>
    <cfRule type="expression" dxfId="4645" priority="5691">
      <formula>$BD278=4</formula>
    </cfRule>
    <cfRule type="expression" dxfId="4644" priority="5692">
      <formula>$BD278=3</formula>
    </cfRule>
    <cfRule type="expression" dxfId="4643" priority="5693">
      <formula>$BD278=2</formula>
    </cfRule>
    <cfRule type="expression" dxfId="4642" priority="5694">
      <formula>$BD278=1</formula>
    </cfRule>
  </conditionalFormatting>
  <conditionalFormatting sqref="AK129:AL129 AO129:AP129">
    <cfRule type="cellIs" dxfId="4639" priority="5664" operator="equal">
      <formula>"NO"</formula>
    </cfRule>
  </conditionalFormatting>
  <conditionalFormatting sqref="AK129:AL129">
    <cfRule type="cellIs" dxfId="4638" priority="5665" operator="equal">
      <formula>"SI"</formula>
    </cfRule>
  </conditionalFormatting>
  <conditionalFormatting sqref="AM129:AN129">
    <cfRule type="cellIs" dxfId="4637" priority="5666" operator="equal">
      <formula>"ALE"</formula>
    </cfRule>
  </conditionalFormatting>
  <conditionalFormatting sqref="AM129:AN129">
    <cfRule type="cellIs" dxfId="4636" priority="5667" operator="equal">
      <formula>"CON"</formula>
    </cfRule>
  </conditionalFormatting>
  <conditionalFormatting sqref="AO129:AP129">
    <cfRule type="cellIs" dxfId="4635" priority="5663" operator="equal">
      <formula>"SI"</formula>
    </cfRule>
  </conditionalFormatting>
  <conditionalFormatting sqref="AK128:AL128 AO128:AP128">
    <cfRule type="cellIs" dxfId="4634" priority="5659" operator="equal">
      <formula>"NO"</formula>
    </cfRule>
  </conditionalFormatting>
  <conditionalFormatting sqref="AK128:AL128">
    <cfRule type="cellIs" dxfId="4633" priority="5660" operator="equal">
      <formula>"SI"</formula>
    </cfRule>
  </conditionalFormatting>
  <conditionalFormatting sqref="AM128:AN128">
    <cfRule type="cellIs" dxfId="4632" priority="5661" operator="equal">
      <formula>"ALE"</formula>
    </cfRule>
  </conditionalFormatting>
  <conditionalFormatting sqref="AM128:AN128">
    <cfRule type="cellIs" dxfId="4631" priority="5662" operator="equal">
      <formula>"CON"</formula>
    </cfRule>
  </conditionalFormatting>
  <conditionalFormatting sqref="AO128:AP128">
    <cfRule type="cellIs" dxfId="4630" priority="5658" operator="equal">
      <formula>"SI"</formula>
    </cfRule>
  </conditionalFormatting>
  <conditionalFormatting sqref="AK136:AL136 AO136:AP136">
    <cfRule type="cellIs" dxfId="4629" priority="5654" operator="equal">
      <formula>"NO"</formula>
    </cfRule>
  </conditionalFormatting>
  <conditionalFormatting sqref="AK136:AL136">
    <cfRule type="cellIs" dxfId="4628" priority="5655" operator="equal">
      <formula>"SI"</formula>
    </cfRule>
  </conditionalFormatting>
  <conditionalFormatting sqref="AM136:AN136">
    <cfRule type="cellIs" dxfId="4627" priority="5656" operator="equal">
      <formula>"ALE"</formula>
    </cfRule>
  </conditionalFormatting>
  <conditionalFormatting sqref="AM136:AN136">
    <cfRule type="cellIs" dxfId="4626" priority="5657" operator="equal">
      <formula>"CON"</formula>
    </cfRule>
  </conditionalFormatting>
  <conditionalFormatting sqref="AO136:AP136">
    <cfRule type="cellIs" dxfId="4625" priority="5653" operator="equal">
      <formula>"SI"</formula>
    </cfRule>
  </conditionalFormatting>
  <conditionalFormatting sqref="AK135:AL135 AO135:AP135">
    <cfRule type="cellIs" dxfId="4624" priority="5649" operator="equal">
      <formula>"NO"</formula>
    </cfRule>
  </conditionalFormatting>
  <conditionalFormatting sqref="AK135:AL135">
    <cfRule type="cellIs" dxfId="4623" priority="5650" operator="equal">
      <formula>"SI"</formula>
    </cfRule>
  </conditionalFormatting>
  <conditionalFormatting sqref="AM135:AN135">
    <cfRule type="cellIs" dxfId="4622" priority="5651" operator="equal">
      <formula>"ALE"</formula>
    </cfRule>
  </conditionalFormatting>
  <conditionalFormatting sqref="AM135:AN135">
    <cfRule type="cellIs" dxfId="4621" priority="5652" operator="equal">
      <formula>"CON"</formula>
    </cfRule>
  </conditionalFormatting>
  <conditionalFormatting sqref="AO135:AP135">
    <cfRule type="cellIs" dxfId="4620" priority="5648" operator="equal">
      <formula>"SI"</formula>
    </cfRule>
  </conditionalFormatting>
  <conditionalFormatting sqref="AK134:AL134 AO134:AP134">
    <cfRule type="cellIs" dxfId="4619" priority="5644" operator="equal">
      <formula>"NO"</formula>
    </cfRule>
  </conditionalFormatting>
  <conditionalFormatting sqref="AK134:AL134">
    <cfRule type="cellIs" dxfId="4618" priority="5645" operator="equal">
      <formula>"SI"</formula>
    </cfRule>
  </conditionalFormatting>
  <conditionalFormatting sqref="AM134:AN134">
    <cfRule type="cellIs" dxfId="4617" priority="5646" operator="equal">
      <formula>"ALE"</formula>
    </cfRule>
  </conditionalFormatting>
  <conditionalFormatting sqref="AM134:AN134">
    <cfRule type="cellIs" dxfId="4616" priority="5647" operator="equal">
      <formula>"CON"</formula>
    </cfRule>
  </conditionalFormatting>
  <conditionalFormatting sqref="AO134:AP134">
    <cfRule type="cellIs" dxfId="4615" priority="5643" operator="equal">
      <formula>"SI"</formula>
    </cfRule>
  </conditionalFormatting>
  <conditionalFormatting sqref="AK142:AL142 AO142:AP142">
    <cfRule type="cellIs" dxfId="4614" priority="5639" operator="equal">
      <formula>"NO"</formula>
    </cfRule>
  </conditionalFormatting>
  <conditionalFormatting sqref="AK142:AL142">
    <cfRule type="cellIs" dxfId="4613" priority="5640" operator="equal">
      <formula>"SI"</formula>
    </cfRule>
  </conditionalFormatting>
  <conditionalFormatting sqref="AM142:AN142">
    <cfRule type="cellIs" dxfId="4612" priority="5641" operator="equal">
      <formula>"ALE"</formula>
    </cfRule>
  </conditionalFormatting>
  <conditionalFormatting sqref="AM142:AN142">
    <cfRule type="cellIs" dxfId="4611" priority="5642" operator="equal">
      <formula>"CON"</formula>
    </cfRule>
  </conditionalFormatting>
  <conditionalFormatting sqref="AO142:AP142">
    <cfRule type="cellIs" dxfId="4610" priority="5638" operator="equal">
      <formula>"SI"</formula>
    </cfRule>
  </conditionalFormatting>
  <conditionalFormatting sqref="AK141:AL141 AO141:AP141">
    <cfRule type="cellIs" dxfId="4609" priority="5634" operator="equal">
      <formula>"NO"</formula>
    </cfRule>
  </conditionalFormatting>
  <conditionalFormatting sqref="AK141:AL141">
    <cfRule type="cellIs" dxfId="4608" priority="5635" operator="equal">
      <formula>"SI"</formula>
    </cfRule>
  </conditionalFormatting>
  <conditionalFormatting sqref="AM141:AN141">
    <cfRule type="cellIs" dxfId="4607" priority="5636" operator="equal">
      <formula>"ALE"</formula>
    </cfRule>
  </conditionalFormatting>
  <conditionalFormatting sqref="AM141:AN141">
    <cfRule type="cellIs" dxfId="4606" priority="5637" operator="equal">
      <formula>"CON"</formula>
    </cfRule>
  </conditionalFormatting>
  <conditionalFormatting sqref="AO141:AP141">
    <cfRule type="cellIs" dxfId="4605" priority="5633" operator="equal">
      <formula>"SI"</formula>
    </cfRule>
  </conditionalFormatting>
  <conditionalFormatting sqref="AK140:AL140 AO140:AP140">
    <cfRule type="cellIs" dxfId="4604" priority="5629" operator="equal">
      <formula>"NO"</formula>
    </cfRule>
  </conditionalFormatting>
  <conditionalFormatting sqref="AK140:AL140">
    <cfRule type="cellIs" dxfId="4603" priority="5630" operator="equal">
      <formula>"SI"</formula>
    </cfRule>
  </conditionalFormatting>
  <conditionalFormatting sqref="AM140:AN140">
    <cfRule type="cellIs" dxfId="4602" priority="5631" operator="equal">
      <formula>"ALE"</formula>
    </cfRule>
  </conditionalFormatting>
  <conditionalFormatting sqref="AM140:AN140">
    <cfRule type="cellIs" dxfId="4601" priority="5632" operator="equal">
      <formula>"CON"</formula>
    </cfRule>
  </conditionalFormatting>
  <conditionalFormatting sqref="AO140:AP140">
    <cfRule type="cellIs" dxfId="4600" priority="5628" operator="equal">
      <formula>"SI"</formula>
    </cfRule>
  </conditionalFormatting>
  <conditionalFormatting sqref="AK147:AL147 AO147:AP147">
    <cfRule type="cellIs" dxfId="4599" priority="5624" operator="equal">
      <formula>"NO"</formula>
    </cfRule>
  </conditionalFormatting>
  <conditionalFormatting sqref="AK147:AL147">
    <cfRule type="cellIs" dxfId="4598" priority="5625" operator="equal">
      <formula>"SI"</formula>
    </cfRule>
  </conditionalFormatting>
  <conditionalFormatting sqref="AM147:AN147">
    <cfRule type="cellIs" dxfId="4597" priority="5626" operator="equal">
      <formula>"ALE"</formula>
    </cfRule>
  </conditionalFormatting>
  <conditionalFormatting sqref="AM147:AN147">
    <cfRule type="cellIs" dxfId="4596" priority="5627" operator="equal">
      <formula>"CON"</formula>
    </cfRule>
  </conditionalFormatting>
  <conditionalFormatting sqref="AO147:AP147">
    <cfRule type="cellIs" dxfId="4595" priority="5623" operator="equal">
      <formula>"SI"</formula>
    </cfRule>
  </conditionalFormatting>
  <conditionalFormatting sqref="AK146:AL146 AO146:AP146">
    <cfRule type="cellIs" dxfId="4594" priority="5619" operator="equal">
      <formula>"NO"</formula>
    </cfRule>
  </conditionalFormatting>
  <conditionalFormatting sqref="AK146:AL146">
    <cfRule type="cellIs" dxfId="4593" priority="5620" operator="equal">
      <formula>"SI"</formula>
    </cfRule>
  </conditionalFormatting>
  <conditionalFormatting sqref="AM146:AN146">
    <cfRule type="cellIs" dxfId="4592" priority="5621" operator="equal">
      <formula>"ALE"</formula>
    </cfRule>
  </conditionalFormatting>
  <conditionalFormatting sqref="AM146:AN146">
    <cfRule type="cellIs" dxfId="4591" priority="5622" operator="equal">
      <formula>"CON"</formula>
    </cfRule>
  </conditionalFormatting>
  <conditionalFormatting sqref="AO146:AP146">
    <cfRule type="cellIs" dxfId="4590" priority="5618" operator="equal">
      <formula>"SI"</formula>
    </cfRule>
  </conditionalFormatting>
  <conditionalFormatting sqref="AK153:AL153 AO153:AP153">
    <cfRule type="cellIs" dxfId="4589" priority="5614" operator="equal">
      <formula>"NO"</formula>
    </cfRule>
  </conditionalFormatting>
  <conditionalFormatting sqref="AK153:AL153">
    <cfRule type="cellIs" dxfId="4588" priority="5615" operator="equal">
      <formula>"SI"</formula>
    </cfRule>
  </conditionalFormatting>
  <conditionalFormatting sqref="AM153:AN153">
    <cfRule type="cellIs" dxfId="4587" priority="5616" operator="equal">
      <formula>"ALE"</formula>
    </cfRule>
  </conditionalFormatting>
  <conditionalFormatting sqref="AM153:AN153">
    <cfRule type="cellIs" dxfId="4586" priority="5617" operator="equal">
      <formula>"CON"</formula>
    </cfRule>
  </conditionalFormatting>
  <conditionalFormatting sqref="AO153:AP153">
    <cfRule type="cellIs" dxfId="4585" priority="5613" operator="equal">
      <formula>"SI"</formula>
    </cfRule>
  </conditionalFormatting>
  <conditionalFormatting sqref="AK152:AL152 AO152:AP152">
    <cfRule type="cellIs" dxfId="4584" priority="5609" operator="equal">
      <formula>"NO"</formula>
    </cfRule>
  </conditionalFormatting>
  <conditionalFormatting sqref="AK152:AL152">
    <cfRule type="cellIs" dxfId="4583" priority="5610" operator="equal">
      <formula>"SI"</formula>
    </cfRule>
  </conditionalFormatting>
  <conditionalFormatting sqref="AM152:AN152">
    <cfRule type="cellIs" dxfId="4582" priority="5611" operator="equal">
      <formula>"ALE"</formula>
    </cfRule>
  </conditionalFormatting>
  <conditionalFormatting sqref="AM152:AN152">
    <cfRule type="cellIs" dxfId="4581" priority="5612" operator="equal">
      <formula>"CON"</formula>
    </cfRule>
  </conditionalFormatting>
  <conditionalFormatting sqref="AO152:AP152">
    <cfRule type="cellIs" dxfId="4580" priority="5608" operator="equal">
      <formula>"SI"</formula>
    </cfRule>
  </conditionalFormatting>
  <conditionalFormatting sqref="AK159:AL160 AO159:AP160">
    <cfRule type="cellIs" dxfId="4579" priority="5604" operator="equal">
      <formula>"NO"</formula>
    </cfRule>
  </conditionalFormatting>
  <conditionalFormatting sqref="AK159:AL160">
    <cfRule type="cellIs" dxfId="4578" priority="5605" operator="equal">
      <formula>"SI"</formula>
    </cfRule>
  </conditionalFormatting>
  <conditionalFormatting sqref="AM159:AN160">
    <cfRule type="cellIs" dxfId="4577" priority="5606" operator="equal">
      <formula>"ALE"</formula>
    </cfRule>
  </conditionalFormatting>
  <conditionalFormatting sqref="AM159:AN160">
    <cfRule type="cellIs" dxfId="4576" priority="5607" operator="equal">
      <formula>"CON"</formula>
    </cfRule>
  </conditionalFormatting>
  <conditionalFormatting sqref="AO159:AP160">
    <cfRule type="cellIs" dxfId="4575" priority="5603" operator="equal">
      <formula>"SI"</formula>
    </cfRule>
  </conditionalFormatting>
  <conditionalFormatting sqref="AK158:AL158 AO158:AP158">
    <cfRule type="cellIs" dxfId="4574" priority="5599" operator="equal">
      <formula>"NO"</formula>
    </cfRule>
  </conditionalFormatting>
  <conditionalFormatting sqref="AK158:AL158">
    <cfRule type="cellIs" dxfId="4573" priority="5600" operator="equal">
      <formula>"SI"</formula>
    </cfRule>
  </conditionalFormatting>
  <conditionalFormatting sqref="AM158:AN158">
    <cfRule type="cellIs" dxfId="4572" priority="5601" operator="equal">
      <formula>"ALE"</formula>
    </cfRule>
  </conditionalFormatting>
  <conditionalFormatting sqref="AM158:AN158">
    <cfRule type="cellIs" dxfId="4571" priority="5602" operator="equal">
      <formula>"CON"</formula>
    </cfRule>
  </conditionalFormatting>
  <conditionalFormatting sqref="AO158:AP158">
    <cfRule type="cellIs" dxfId="4570" priority="5598" operator="equal">
      <formula>"SI"</formula>
    </cfRule>
  </conditionalFormatting>
  <conditionalFormatting sqref="AK165:AL166 AO165:AP166">
    <cfRule type="cellIs" dxfId="4569" priority="5594" operator="equal">
      <formula>"NO"</formula>
    </cfRule>
  </conditionalFormatting>
  <conditionalFormatting sqref="AK165:AL166">
    <cfRule type="cellIs" dxfId="4568" priority="5595" operator="equal">
      <formula>"SI"</formula>
    </cfRule>
  </conditionalFormatting>
  <conditionalFormatting sqref="AM165:AN166">
    <cfRule type="cellIs" dxfId="4567" priority="5596" operator="equal">
      <formula>"ALE"</formula>
    </cfRule>
  </conditionalFormatting>
  <conditionalFormatting sqref="AM165:AN166">
    <cfRule type="cellIs" dxfId="4566" priority="5597" operator="equal">
      <formula>"CON"</formula>
    </cfRule>
  </conditionalFormatting>
  <conditionalFormatting sqref="AO165:AP166">
    <cfRule type="cellIs" dxfId="4565" priority="5593" operator="equal">
      <formula>"SI"</formula>
    </cfRule>
  </conditionalFormatting>
  <conditionalFormatting sqref="AK164:AL164 AO164:AP164">
    <cfRule type="cellIs" dxfId="4564" priority="5589" operator="equal">
      <formula>"NO"</formula>
    </cfRule>
  </conditionalFormatting>
  <conditionalFormatting sqref="AK164:AL164">
    <cfRule type="cellIs" dxfId="4563" priority="5590" operator="equal">
      <formula>"SI"</formula>
    </cfRule>
  </conditionalFormatting>
  <conditionalFormatting sqref="AM164:AN164">
    <cfRule type="cellIs" dxfId="4562" priority="5591" operator="equal">
      <formula>"ALE"</formula>
    </cfRule>
  </conditionalFormatting>
  <conditionalFormatting sqref="AM164:AN164">
    <cfRule type="cellIs" dxfId="4561" priority="5592" operator="equal">
      <formula>"CON"</formula>
    </cfRule>
  </conditionalFormatting>
  <conditionalFormatting sqref="AO164:AP164">
    <cfRule type="cellIs" dxfId="4560" priority="5588" operator="equal">
      <formula>"SI"</formula>
    </cfRule>
  </conditionalFormatting>
  <conditionalFormatting sqref="AK171:AL172 AO171:AP172">
    <cfRule type="cellIs" dxfId="4559" priority="5584" operator="equal">
      <formula>"NO"</formula>
    </cfRule>
  </conditionalFormatting>
  <conditionalFormatting sqref="AK171:AL172">
    <cfRule type="cellIs" dxfId="4558" priority="5585" operator="equal">
      <formula>"SI"</formula>
    </cfRule>
  </conditionalFormatting>
  <conditionalFormatting sqref="AM171:AN172">
    <cfRule type="cellIs" dxfId="4557" priority="5586" operator="equal">
      <formula>"ALE"</formula>
    </cfRule>
  </conditionalFormatting>
  <conditionalFormatting sqref="AM171:AN172">
    <cfRule type="cellIs" dxfId="4556" priority="5587" operator="equal">
      <formula>"CON"</formula>
    </cfRule>
  </conditionalFormatting>
  <conditionalFormatting sqref="AO171:AP172">
    <cfRule type="cellIs" dxfId="4555" priority="5583" operator="equal">
      <formula>"SI"</formula>
    </cfRule>
  </conditionalFormatting>
  <conditionalFormatting sqref="AK170:AL170 AO170:AP170">
    <cfRule type="cellIs" dxfId="4554" priority="5579" operator="equal">
      <formula>"NO"</formula>
    </cfRule>
  </conditionalFormatting>
  <conditionalFormatting sqref="AK170:AL170">
    <cfRule type="cellIs" dxfId="4553" priority="5580" operator="equal">
      <formula>"SI"</formula>
    </cfRule>
  </conditionalFormatting>
  <conditionalFormatting sqref="AM170:AN170">
    <cfRule type="cellIs" dxfId="4552" priority="5581" operator="equal">
      <formula>"ALE"</formula>
    </cfRule>
  </conditionalFormatting>
  <conditionalFormatting sqref="AM170:AN170">
    <cfRule type="cellIs" dxfId="4551" priority="5582" operator="equal">
      <formula>"CON"</formula>
    </cfRule>
  </conditionalFormatting>
  <conditionalFormatting sqref="AO170:AP170">
    <cfRule type="cellIs" dxfId="4550" priority="5578" operator="equal">
      <formula>"SI"</formula>
    </cfRule>
  </conditionalFormatting>
  <conditionalFormatting sqref="AK177:AL177 AO177:AP177">
    <cfRule type="cellIs" dxfId="4549" priority="5574" operator="equal">
      <formula>"NO"</formula>
    </cfRule>
  </conditionalFormatting>
  <conditionalFormatting sqref="AK177:AL177">
    <cfRule type="cellIs" dxfId="4548" priority="5575" operator="equal">
      <formula>"SI"</formula>
    </cfRule>
  </conditionalFormatting>
  <conditionalFormatting sqref="AM177:AN177">
    <cfRule type="cellIs" dxfId="4547" priority="5576" operator="equal">
      <formula>"ALE"</formula>
    </cfRule>
  </conditionalFormatting>
  <conditionalFormatting sqref="AM177:AN177">
    <cfRule type="cellIs" dxfId="4546" priority="5577" operator="equal">
      <formula>"CON"</formula>
    </cfRule>
  </conditionalFormatting>
  <conditionalFormatting sqref="AO177:AP177">
    <cfRule type="cellIs" dxfId="4545" priority="5573" operator="equal">
      <formula>"SI"</formula>
    </cfRule>
  </conditionalFormatting>
  <conditionalFormatting sqref="AK176:AL176 AO176:AP176">
    <cfRule type="cellIs" dxfId="4544" priority="5569" operator="equal">
      <formula>"NO"</formula>
    </cfRule>
  </conditionalFormatting>
  <conditionalFormatting sqref="AK176:AL176">
    <cfRule type="cellIs" dxfId="4543" priority="5570" operator="equal">
      <formula>"SI"</formula>
    </cfRule>
  </conditionalFormatting>
  <conditionalFormatting sqref="AM176:AN176">
    <cfRule type="cellIs" dxfId="4542" priority="5571" operator="equal">
      <formula>"ALE"</formula>
    </cfRule>
  </conditionalFormatting>
  <conditionalFormatting sqref="AM176:AN176">
    <cfRule type="cellIs" dxfId="4541" priority="5572" operator="equal">
      <formula>"CON"</formula>
    </cfRule>
  </conditionalFormatting>
  <conditionalFormatting sqref="AO176:AP176">
    <cfRule type="cellIs" dxfId="4540" priority="5568" operator="equal">
      <formula>"SI"</formula>
    </cfRule>
  </conditionalFormatting>
  <conditionalFormatting sqref="AK213:AL214 AO213:AP214">
    <cfRule type="cellIs" dxfId="4539" priority="5564" operator="equal">
      <formula>"NO"</formula>
    </cfRule>
  </conditionalFormatting>
  <conditionalFormatting sqref="AK213:AL214">
    <cfRule type="cellIs" dxfId="4538" priority="5565" operator="equal">
      <formula>"SI"</formula>
    </cfRule>
  </conditionalFormatting>
  <conditionalFormatting sqref="AM213:AN214">
    <cfRule type="cellIs" dxfId="4537" priority="5566" operator="equal">
      <formula>"ALE"</formula>
    </cfRule>
  </conditionalFormatting>
  <conditionalFormatting sqref="AM213:AN214">
    <cfRule type="cellIs" dxfId="4536" priority="5567" operator="equal">
      <formula>"CON"</formula>
    </cfRule>
  </conditionalFormatting>
  <conditionalFormatting sqref="AO213:AP214">
    <cfRule type="cellIs" dxfId="4535" priority="5563" operator="equal">
      <formula>"SI"</formula>
    </cfRule>
  </conditionalFormatting>
  <conditionalFormatting sqref="AK212:AL212 AO212:AP212">
    <cfRule type="cellIs" dxfId="4534" priority="5559" operator="equal">
      <formula>"NO"</formula>
    </cfRule>
  </conditionalFormatting>
  <conditionalFormatting sqref="AK212:AL212">
    <cfRule type="cellIs" dxfId="4533" priority="5560" operator="equal">
      <formula>"SI"</formula>
    </cfRule>
  </conditionalFormatting>
  <conditionalFormatting sqref="AM212:AN212">
    <cfRule type="cellIs" dxfId="4532" priority="5561" operator="equal">
      <formula>"ALE"</formula>
    </cfRule>
  </conditionalFormatting>
  <conditionalFormatting sqref="AM212:AN212">
    <cfRule type="cellIs" dxfId="4531" priority="5562" operator="equal">
      <formula>"CON"</formula>
    </cfRule>
  </conditionalFormatting>
  <conditionalFormatting sqref="AO212:AP212">
    <cfRule type="cellIs" dxfId="4530" priority="5558" operator="equal">
      <formula>"SI"</formula>
    </cfRule>
  </conditionalFormatting>
  <conditionalFormatting sqref="AK219:AL219 AO219:AP219">
    <cfRule type="cellIs" dxfId="4529" priority="5554" operator="equal">
      <formula>"NO"</formula>
    </cfRule>
  </conditionalFormatting>
  <conditionalFormatting sqref="AK219:AL219">
    <cfRule type="cellIs" dxfId="4528" priority="5555" operator="equal">
      <formula>"SI"</formula>
    </cfRule>
  </conditionalFormatting>
  <conditionalFormatting sqref="AM219:AN219">
    <cfRule type="cellIs" dxfId="4527" priority="5556" operator="equal">
      <formula>"ALE"</formula>
    </cfRule>
  </conditionalFormatting>
  <conditionalFormatting sqref="AM219:AN219">
    <cfRule type="cellIs" dxfId="4526" priority="5557" operator="equal">
      <formula>"CON"</formula>
    </cfRule>
  </conditionalFormatting>
  <conditionalFormatting sqref="AO219:AP219">
    <cfRule type="cellIs" dxfId="4525" priority="5553" operator="equal">
      <formula>"SI"</formula>
    </cfRule>
  </conditionalFormatting>
  <conditionalFormatting sqref="AK218:AL218 AO218:AP218">
    <cfRule type="cellIs" dxfId="4524" priority="5549" operator="equal">
      <formula>"NO"</formula>
    </cfRule>
  </conditionalFormatting>
  <conditionalFormatting sqref="AK218:AL218">
    <cfRule type="cellIs" dxfId="4523" priority="5550" operator="equal">
      <formula>"SI"</formula>
    </cfRule>
  </conditionalFormatting>
  <conditionalFormatting sqref="AM218:AN218">
    <cfRule type="cellIs" dxfId="4522" priority="5551" operator="equal">
      <formula>"ALE"</formula>
    </cfRule>
  </conditionalFormatting>
  <conditionalFormatting sqref="AM218:AN218">
    <cfRule type="cellIs" dxfId="4521" priority="5552" operator="equal">
      <formula>"CON"</formula>
    </cfRule>
  </conditionalFormatting>
  <conditionalFormatting sqref="AO218:AP218">
    <cfRule type="cellIs" dxfId="4520" priority="5548" operator="equal">
      <formula>"SI"</formula>
    </cfRule>
  </conditionalFormatting>
  <conditionalFormatting sqref="AK225:AL226 AO225:AP226">
    <cfRule type="cellIs" dxfId="4519" priority="5544" operator="equal">
      <formula>"NO"</formula>
    </cfRule>
  </conditionalFormatting>
  <conditionalFormatting sqref="AK225:AL226">
    <cfRule type="cellIs" dxfId="4518" priority="5545" operator="equal">
      <formula>"SI"</formula>
    </cfRule>
  </conditionalFormatting>
  <conditionalFormatting sqref="AM225:AN226">
    <cfRule type="cellIs" dxfId="4517" priority="5546" operator="equal">
      <formula>"ALE"</formula>
    </cfRule>
  </conditionalFormatting>
  <conditionalFormatting sqref="AM225:AN226">
    <cfRule type="cellIs" dxfId="4516" priority="5547" operator="equal">
      <formula>"CON"</formula>
    </cfRule>
  </conditionalFormatting>
  <conditionalFormatting sqref="AO225:AP226">
    <cfRule type="cellIs" dxfId="4515" priority="5543" operator="equal">
      <formula>"SI"</formula>
    </cfRule>
  </conditionalFormatting>
  <conditionalFormatting sqref="AK224:AL224 AO224:AP224">
    <cfRule type="cellIs" dxfId="4514" priority="5539" operator="equal">
      <formula>"NO"</formula>
    </cfRule>
  </conditionalFormatting>
  <conditionalFormatting sqref="AK224:AL224">
    <cfRule type="cellIs" dxfId="4513" priority="5540" operator="equal">
      <formula>"SI"</formula>
    </cfRule>
  </conditionalFormatting>
  <conditionalFormatting sqref="AM224:AN224">
    <cfRule type="cellIs" dxfId="4512" priority="5541" operator="equal">
      <formula>"ALE"</formula>
    </cfRule>
  </conditionalFormatting>
  <conditionalFormatting sqref="AM224:AN224">
    <cfRule type="cellIs" dxfId="4511" priority="5542" operator="equal">
      <formula>"CON"</formula>
    </cfRule>
  </conditionalFormatting>
  <conditionalFormatting sqref="AO224:AP224">
    <cfRule type="cellIs" dxfId="4510" priority="5538" operator="equal">
      <formula>"SI"</formula>
    </cfRule>
  </conditionalFormatting>
  <conditionalFormatting sqref="Q284:Q288">
    <cfRule type="expression" dxfId="4505" priority="5489">
      <formula>"&lt;,2"</formula>
    </cfRule>
  </conditionalFormatting>
  <conditionalFormatting sqref="S284">
    <cfRule type="expression" dxfId="4504" priority="5490">
      <formula>$T284=25</formula>
    </cfRule>
  </conditionalFormatting>
  <conditionalFormatting sqref="S284">
    <cfRule type="expression" dxfId="4503" priority="5491">
      <formula>$T284=24</formula>
    </cfRule>
  </conditionalFormatting>
  <conditionalFormatting sqref="S284">
    <cfRule type="expression" dxfId="4502" priority="5492">
      <formula>$T284=23</formula>
    </cfRule>
  </conditionalFormatting>
  <conditionalFormatting sqref="S284">
    <cfRule type="expression" dxfId="4501" priority="5493">
      <formula>$T284=22</formula>
    </cfRule>
  </conditionalFormatting>
  <conditionalFormatting sqref="S284">
    <cfRule type="expression" dxfId="4500" priority="5494">
      <formula>$T284=21</formula>
    </cfRule>
  </conditionalFormatting>
  <conditionalFormatting sqref="S284">
    <cfRule type="expression" dxfId="4499" priority="5495">
      <formula>$T284=20</formula>
    </cfRule>
  </conditionalFormatting>
  <conditionalFormatting sqref="S284">
    <cfRule type="expression" dxfId="4498" priority="5496">
      <formula>$T284=19</formula>
    </cfRule>
  </conditionalFormatting>
  <conditionalFormatting sqref="S284">
    <cfRule type="expression" dxfId="4497" priority="5497">
      <formula>$T284=18</formula>
    </cfRule>
  </conditionalFormatting>
  <conditionalFormatting sqref="S284">
    <cfRule type="expression" dxfId="4496" priority="5498">
      <formula>$T284=17</formula>
    </cfRule>
  </conditionalFormatting>
  <conditionalFormatting sqref="S284">
    <cfRule type="expression" dxfId="4495" priority="5499">
      <formula>$T284=16</formula>
    </cfRule>
  </conditionalFormatting>
  <conditionalFormatting sqref="S284">
    <cfRule type="expression" dxfId="4494" priority="5500">
      <formula>$T284=15</formula>
    </cfRule>
  </conditionalFormatting>
  <conditionalFormatting sqref="S284">
    <cfRule type="expression" dxfId="4493" priority="5501">
      <formula>$T284=14</formula>
    </cfRule>
  </conditionalFormatting>
  <conditionalFormatting sqref="S284">
    <cfRule type="expression" dxfId="4492" priority="5502">
      <formula>$T284=13</formula>
    </cfRule>
  </conditionalFormatting>
  <conditionalFormatting sqref="S284">
    <cfRule type="expression" dxfId="4491" priority="5503">
      <formula>$T284=12</formula>
    </cfRule>
  </conditionalFormatting>
  <conditionalFormatting sqref="S284">
    <cfRule type="expression" dxfId="4490" priority="5504">
      <formula>$T284=11</formula>
    </cfRule>
  </conditionalFormatting>
  <conditionalFormatting sqref="S284">
    <cfRule type="expression" dxfId="4489" priority="5505">
      <formula>$T284=10</formula>
    </cfRule>
  </conditionalFormatting>
  <conditionalFormatting sqref="S284">
    <cfRule type="expression" dxfId="4488" priority="5506">
      <formula>$T284=9</formula>
    </cfRule>
  </conditionalFormatting>
  <conditionalFormatting sqref="S284">
    <cfRule type="expression" dxfId="4487" priority="5507">
      <formula>$T284=8</formula>
    </cfRule>
  </conditionalFormatting>
  <conditionalFormatting sqref="S284">
    <cfRule type="expression" dxfId="4486" priority="5508">
      <formula>$T284=7</formula>
    </cfRule>
  </conditionalFormatting>
  <conditionalFormatting sqref="S284">
    <cfRule type="expression" dxfId="4485" priority="5509">
      <formula>$T284=6</formula>
    </cfRule>
  </conditionalFormatting>
  <conditionalFormatting sqref="S284">
    <cfRule type="expression" dxfId="4484" priority="5510">
      <formula>$T284=5</formula>
    </cfRule>
  </conditionalFormatting>
  <conditionalFormatting sqref="S284">
    <cfRule type="expression" dxfId="4483" priority="5511">
      <formula>$T284=4</formula>
    </cfRule>
  </conditionalFormatting>
  <conditionalFormatting sqref="S284">
    <cfRule type="expression" dxfId="4482" priority="5512">
      <formula>$T284=3</formula>
    </cfRule>
  </conditionalFormatting>
  <conditionalFormatting sqref="S284">
    <cfRule type="expression" dxfId="4481" priority="5513">
      <formula>$T284=2</formula>
    </cfRule>
  </conditionalFormatting>
  <conditionalFormatting sqref="S284">
    <cfRule type="expression" dxfId="4480" priority="5514">
      <formula>$T284=1</formula>
    </cfRule>
  </conditionalFormatting>
  <conditionalFormatting sqref="R284:R288">
    <cfRule type="cellIs" dxfId="4479" priority="5515" operator="equal">
      <formula>20</formula>
    </cfRule>
  </conditionalFormatting>
  <conditionalFormatting sqref="R284:R288">
    <cfRule type="cellIs" dxfId="4478" priority="5516" operator="equal">
      <formula>10</formula>
    </cfRule>
  </conditionalFormatting>
  <conditionalFormatting sqref="R284:R288">
    <cfRule type="cellIs" dxfId="4477" priority="5517" operator="equal">
      <formula>5</formula>
    </cfRule>
  </conditionalFormatting>
  <conditionalFormatting sqref="R284:R288">
    <cfRule type="cellIs" dxfId="4476" priority="5518" operator="equal">
      <formula>1</formula>
    </cfRule>
  </conditionalFormatting>
  <conditionalFormatting sqref="R284:R288">
    <cfRule type="cellIs" dxfId="4475" priority="5519" operator="equal">
      <formula>0.8</formula>
    </cfRule>
  </conditionalFormatting>
  <conditionalFormatting sqref="R284:R288">
    <cfRule type="cellIs" dxfId="4474" priority="5520" operator="equal">
      <formula>0.6</formula>
    </cfRule>
  </conditionalFormatting>
  <conditionalFormatting sqref="R284:R288">
    <cfRule type="cellIs" dxfId="4473" priority="5521" operator="equal">
      <formula>0.4</formula>
    </cfRule>
  </conditionalFormatting>
  <conditionalFormatting sqref="R284:R288">
    <cfRule type="cellIs" dxfId="4472" priority="5522" operator="equal">
      <formula>20%</formula>
    </cfRule>
  </conditionalFormatting>
  <conditionalFormatting sqref="P284:P288">
    <cfRule type="cellIs" dxfId="4471" priority="5523" operator="equal">
      <formula>"MUY ALTA "</formula>
    </cfRule>
  </conditionalFormatting>
  <conditionalFormatting sqref="P284:P288">
    <cfRule type="cellIs" dxfId="4470" priority="5524" operator="equal">
      <formula>"MUY ALTA"</formula>
    </cfRule>
  </conditionalFormatting>
  <conditionalFormatting sqref="P284:P288">
    <cfRule type="cellIs" dxfId="4469" priority="5525" operator="equal">
      <formula>"ALTA"</formula>
    </cfRule>
  </conditionalFormatting>
  <conditionalFormatting sqref="P284:P288">
    <cfRule type="cellIs" dxfId="4468" priority="5526" operator="equal">
      <formula>"MEDIA"</formula>
    </cfRule>
  </conditionalFormatting>
  <conditionalFormatting sqref="P284:P288">
    <cfRule type="cellIs" dxfId="4467" priority="5527" operator="equal">
      <formula>"BAJA"</formula>
    </cfRule>
  </conditionalFormatting>
  <conditionalFormatting sqref="P284:P288">
    <cfRule type="cellIs" dxfId="4466" priority="5528" operator="equal">
      <formula>"MUY BAJA"</formula>
    </cfRule>
  </conditionalFormatting>
  <conditionalFormatting sqref="P284:P288">
    <cfRule type="cellIs" dxfId="4465" priority="5529" operator="equal">
      <formula>0.2</formula>
    </cfRule>
  </conditionalFormatting>
  <conditionalFormatting sqref="O284:O288">
    <cfRule type="beginsWith" dxfId="4464" priority="5530" operator="beginsWith" text="La actividad que conlleva el riesgo se ejecuta como máximos 2 veces por año">
      <formula>LEFT((O284),LEN("La actividad que conlleva el riesgo se ejecuta como máximos 2 veces por año"))=("La actividad que conlleva el riesgo se ejecuta como máximos 2 veces por año")</formula>
    </cfRule>
  </conditionalFormatting>
  <conditionalFormatting sqref="O284:O288">
    <cfRule type="cellIs" dxfId="4463" priority="5531" operator="equal">
      <formula>"La actividad que conlleva el riesgo se ejecuta como máximos 2 veces por año"</formula>
    </cfRule>
  </conditionalFormatting>
  <conditionalFormatting sqref="O284:O288">
    <cfRule type="cellIs" dxfId="4462" priority="5532" operator="equal">
      <formula>"La actividad que conlleva el riesgo se ejecuta como máximos 2 veces por año "</formula>
    </cfRule>
  </conditionalFormatting>
  <conditionalFormatting sqref="O284:O288">
    <cfRule type="containsText" dxfId="4461" priority="5533" operator="containsText" text="La actividad que conlleva el riesgo se ejecuta como máximos 2 veces por año">
      <formula>NOT(ISERROR(SEARCH(("La actividad que conlleva el riesgo se ejecuta como máximos 2 veces por año"),(O284))))</formula>
    </cfRule>
  </conditionalFormatting>
  <conditionalFormatting sqref="V284:W288">
    <cfRule type="cellIs" dxfId="4460" priority="5464" operator="equal">
      <formula>"X"</formula>
    </cfRule>
  </conditionalFormatting>
  <conditionalFormatting sqref="AD284:AE288 AB285:AC288">
    <cfRule type="cellIs" dxfId="4459" priority="5465" operator="equal">
      <formula>25</formula>
    </cfRule>
  </conditionalFormatting>
  <conditionalFormatting sqref="AF284:AG288">
    <cfRule type="cellIs" dxfId="4458" priority="5466" operator="equal">
      <formula>15</formula>
    </cfRule>
  </conditionalFormatting>
  <conditionalFormatting sqref="V284:V288">
    <cfRule type="cellIs" dxfId="4457" priority="5467" operator="equal">
      <formula>"Y"</formula>
    </cfRule>
  </conditionalFormatting>
  <conditionalFormatting sqref="W284:W288">
    <cfRule type="cellIs" dxfId="4456" priority="5468" operator="equal">
      <formula>"X"</formula>
    </cfRule>
  </conditionalFormatting>
  <conditionalFormatting sqref="AD284:AE288 AB285:AC288 X285:Y288">
    <cfRule type="expression" dxfId="4455" priority="5469">
      <formula>Z284=15</formula>
    </cfRule>
  </conditionalFormatting>
  <conditionalFormatting sqref="AF284:AG288 Z285:AA288">
    <cfRule type="expression" dxfId="4454" priority="5470">
      <formula>X284=25</formula>
    </cfRule>
  </conditionalFormatting>
  <conditionalFormatting sqref="W284:W288">
    <cfRule type="expression" dxfId="4453" priority="5471">
      <formula>V284=Y</formula>
    </cfRule>
  </conditionalFormatting>
  <conditionalFormatting sqref="W284:W288">
    <cfRule type="expression" dxfId="4452" priority="5472">
      <formula>V284="y"</formula>
    </cfRule>
  </conditionalFormatting>
  <conditionalFormatting sqref="W285">
    <cfRule type="expression" dxfId="4451" priority="5473">
      <formula>$V$21=Y</formula>
    </cfRule>
  </conditionalFormatting>
  <conditionalFormatting sqref="W285">
    <cfRule type="expression" dxfId="4450" priority="5474">
      <formula>$V$21=x</formula>
    </cfRule>
  </conditionalFormatting>
  <conditionalFormatting sqref="AB284:AC288">
    <cfRule type="expression" dxfId="4449" priority="5475">
      <formula>AB284=10</formula>
    </cfRule>
  </conditionalFormatting>
  <conditionalFormatting sqref="AB284:AC288">
    <cfRule type="expression" dxfId="4448" priority="5476">
      <formula>Z284=15</formula>
    </cfRule>
  </conditionalFormatting>
  <conditionalFormatting sqref="AB284:AC288">
    <cfRule type="expression" dxfId="4447" priority="5477">
      <formula>X284=25</formula>
    </cfRule>
  </conditionalFormatting>
  <conditionalFormatting sqref="AB284:AC284">
    <cfRule type="cellIs" dxfId="4446" priority="5478" operator="equal">
      <formula>25</formula>
    </cfRule>
  </conditionalFormatting>
  <conditionalFormatting sqref="AB284:AC284">
    <cfRule type="expression" dxfId="4445" priority="5479">
      <formula>AD284=15</formula>
    </cfRule>
  </conditionalFormatting>
  <conditionalFormatting sqref="AB284:AC288 X285:Y288">
    <cfRule type="expression" dxfId="4444" priority="5480">
      <formula>AB284=10</formula>
    </cfRule>
  </conditionalFormatting>
  <conditionalFormatting sqref="AB284:AC284">
    <cfRule type="expression" dxfId="4443" priority="5481">
      <formula>AD284=15</formula>
    </cfRule>
  </conditionalFormatting>
  <conditionalFormatting sqref="X284:Y284">
    <cfRule type="expression" dxfId="4442" priority="5482">
      <formula>AB284=10</formula>
    </cfRule>
  </conditionalFormatting>
  <conditionalFormatting sqref="X284:Y288">
    <cfRule type="expression" dxfId="4441" priority="5483">
      <formula>X284=25</formula>
    </cfRule>
  </conditionalFormatting>
  <conditionalFormatting sqref="X284:Y284">
    <cfRule type="expression" dxfId="4440" priority="5484">
      <formula>Z284=15</formula>
    </cfRule>
  </conditionalFormatting>
  <conditionalFormatting sqref="Z284:AA288">
    <cfRule type="expression" dxfId="4439" priority="5485">
      <formula>Z284=15</formula>
    </cfRule>
  </conditionalFormatting>
  <conditionalFormatting sqref="Z284:AA288">
    <cfRule type="expression" dxfId="4438" priority="5486">
      <formula>AB284=10</formula>
    </cfRule>
  </conditionalFormatting>
  <conditionalFormatting sqref="Z284:AA284">
    <cfRule type="expression" dxfId="4437" priority="5487">
      <formula>X284=25</formula>
    </cfRule>
  </conditionalFormatting>
  <conditionalFormatting sqref="V284:V288">
    <cfRule type="expression" dxfId="4436" priority="5488">
      <formula>W284="X"</formula>
    </cfRule>
  </conditionalFormatting>
  <conditionalFormatting sqref="AI284:AJ288">
    <cfRule type="cellIs" dxfId="4435" priority="5460" operator="equal">
      <formula>0</formula>
    </cfRule>
    <cfRule type="cellIs" dxfId="4434" priority="5461" operator="between">
      <formula>"0.1"</formula>
      <formula>100</formula>
    </cfRule>
    <cfRule type="cellIs" dxfId="4433" priority="5462" operator="between">
      <formula>0</formula>
      <formula>100</formula>
    </cfRule>
    <cfRule type="cellIs" dxfId="4432" priority="5463" operator="between">
      <formula>0</formula>
      <formula>100</formula>
    </cfRule>
  </conditionalFormatting>
  <conditionalFormatting sqref="AJ284:AJ288">
    <cfRule type="cellIs" dxfId="4431" priority="5457" operator="equal">
      <formula>0</formula>
    </cfRule>
    <cfRule type="cellIs" dxfId="4430" priority="5458" operator="between">
      <formula>0</formula>
      <formula>100</formula>
    </cfRule>
    <cfRule type="cellIs" dxfId="4429" priority="5459" operator="between">
      <formula>"0.1"</formula>
      <formula>100</formula>
    </cfRule>
  </conditionalFormatting>
  <conditionalFormatting sqref="AI284:AI288">
    <cfRule type="cellIs" dxfId="4428" priority="5456" operator="equal">
      <formula>0.58</formula>
    </cfRule>
  </conditionalFormatting>
  <conditionalFormatting sqref="AJ284:AJ288">
    <cfRule type="cellIs" dxfId="4427" priority="5455" operator="equal">
      <formula>0.56</formula>
    </cfRule>
  </conditionalFormatting>
  <conditionalFormatting sqref="AK284:AL288 AO284:AP288">
    <cfRule type="cellIs" dxfId="4426" priority="5451" operator="equal">
      <formula>"NO"</formula>
    </cfRule>
  </conditionalFormatting>
  <conditionalFormatting sqref="AK284:AL288">
    <cfRule type="cellIs" dxfId="4425" priority="5452" operator="equal">
      <formula>"SI"</formula>
    </cfRule>
  </conditionalFormatting>
  <conditionalFormatting sqref="AM284:AN288">
    <cfRule type="cellIs" dxfId="4424" priority="5453" operator="equal">
      <formula>"ALE"</formula>
    </cfRule>
  </conditionalFormatting>
  <conditionalFormatting sqref="AM284:AN288">
    <cfRule type="cellIs" dxfId="4423" priority="5454" operator="equal">
      <formula>"CON"</formula>
    </cfRule>
  </conditionalFormatting>
  <conditionalFormatting sqref="AO284:AP287">
    <cfRule type="cellIs" dxfId="4422" priority="5450" operator="equal">
      <formula>"SI"</formula>
    </cfRule>
  </conditionalFormatting>
  <conditionalFormatting sqref="BB284">
    <cfRule type="cellIs" dxfId="4421" priority="5448" operator="equal">
      <formula>"NO"</formula>
    </cfRule>
    <cfRule type="cellIs" dxfId="4420" priority="5449" operator="equal">
      <formula>"SI"</formula>
    </cfRule>
  </conditionalFormatting>
  <conditionalFormatting sqref="AY284:AY288">
    <cfRule type="expression" dxfId="4419" priority="5447">
      <formula>"&lt;,2"</formula>
    </cfRule>
  </conditionalFormatting>
  <conditionalFormatting sqref="AW284:AW288">
    <cfRule type="expression" dxfId="4418" priority="5446">
      <formula>"&lt;,2"</formula>
    </cfRule>
  </conditionalFormatting>
  <conditionalFormatting sqref="AX284:AX288">
    <cfRule type="beginsWith" dxfId="4417" priority="5441" operator="beginsWith" text="MUY ALTA">
      <formula>LEFT(AX284,LEN("MUY ALTA"))="MUY ALTA"</formula>
    </cfRule>
    <cfRule type="beginsWith" dxfId="4416" priority="5442" operator="beginsWith" text="ALTA">
      <formula>LEFT(AX284,LEN("ALTA"))="ALTA"</formula>
    </cfRule>
    <cfRule type="beginsWith" dxfId="4415" priority="5443" operator="beginsWith" text="MEDIA">
      <formula>LEFT(AX284,LEN("MEDIA"))="MEDIA"</formula>
    </cfRule>
    <cfRule type="beginsWith" dxfId="4414" priority="5444" operator="beginsWith" text="BAJA">
      <formula>LEFT(AX284,LEN("BAJA"))="BAJA"</formula>
    </cfRule>
    <cfRule type="beginsWith" dxfId="4413" priority="5445" operator="beginsWith" text="MUY BAJA">
      <formula>LEFT(AX284,LEN("MUY BAJA"))="MUY BAJA"</formula>
    </cfRule>
  </conditionalFormatting>
  <conditionalFormatting sqref="AZ284:AZ288">
    <cfRule type="beginsWith" dxfId="4412" priority="5436" operator="beginsWith" text="MUY ALTA">
      <formula>LEFT(AZ284,LEN("MUY ALTA"))="MUY ALTA"</formula>
    </cfRule>
    <cfRule type="beginsWith" dxfId="4411" priority="5437" operator="beginsWith" text="ALTA">
      <formula>LEFT(AZ284,LEN("ALTA"))="ALTA"</formula>
    </cfRule>
    <cfRule type="beginsWith" dxfId="4410" priority="5438" operator="beginsWith" text="MEDIA">
      <formula>LEFT(AZ284,LEN("MEDIA"))="MEDIA"</formula>
    </cfRule>
    <cfRule type="beginsWith" dxfId="4409" priority="5439" operator="beginsWith" text="BAJA">
      <formula>LEFT(AZ284,LEN("BAJA"))="BAJA"</formula>
    </cfRule>
    <cfRule type="beginsWith" dxfId="4408" priority="5440" operator="beginsWith" text="MUY BAJA">
      <formula>LEFT(AZ284,LEN("MUY BAJA"))="MUY BAJA"</formula>
    </cfRule>
  </conditionalFormatting>
  <conditionalFormatting sqref="BB284:BB288">
    <cfRule type="cellIs" dxfId="4407" priority="5433" operator="equal">
      <formula>"Evitar"</formula>
    </cfRule>
    <cfRule type="cellIs" dxfId="4406" priority="5434" operator="equal">
      <formula>"Aceptar"</formula>
    </cfRule>
    <cfRule type="cellIs" dxfId="4405" priority="5435" operator="equal">
      <formula>"Reducir"</formula>
    </cfRule>
  </conditionalFormatting>
  <conditionalFormatting sqref="BA284">
    <cfRule type="expression" dxfId="4404" priority="5408">
      <formula>$BD284=25</formula>
    </cfRule>
    <cfRule type="expression" dxfId="4403" priority="5409">
      <formula>$BD284=24</formula>
    </cfRule>
    <cfRule type="expression" dxfId="4402" priority="5410">
      <formula>$BD284=23</formula>
    </cfRule>
    <cfRule type="expression" dxfId="4401" priority="5411">
      <formula>$BD284=22</formula>
    </cfRule>
    <cfRule type="expression" dxfId="4400" priority="5412">
      <formula>$BD284=21</formula>
    </cfRule>
    <cfRule type="expression" dxfId="4399" priority="5413">
      <formula>$BD284=20</formula>
    </cfRule>
    <cfRule type="expression" dxfId="4398" priority="5414">
      <formula>$BD284=19</formula>
    </cfRule>
    <cfRule type="expression" dxfId="4397" priority="5415">
      <formula>$BD284=18</formula>
    </cfRule>
    <cfRule type="expression" dxfId="4396" priority="5416">
      <formula>$BD284=17</formula>
    </cfRule>
    <cfRule type="expression" dxfId="4395" priority="5417">
      <formula>$BD284=16</formula>
    </cfRule>
    <cfRule type="expression" dxfId="4394" priority="5418">
      <formula>$BD284=15</formula>
    </cfRule>
    <cfRule type="expression" dxfId="4393" priority="5419">
      <formula>$BD284=14</formula>
    </cfRule>
    <cfRule type="expression" dxfId="4392" priority="5420">
      <formula>$BD284=13</formula>
    </cfRule>
    <cfRule type="expression" dxfId="4391" priority="5421">
      <formula>$BD284=12</formula>
    </cfRule>
    <cfRule type="expression" dxfId="4390" priority="5422">
      <formula>$BD284=11</formula>
    </cfRule>
    <cfRule type="expression" dxfId="4389" priority="5423">
      <formula>$BD284=10</formula>
    </cfRule>
    <cfRule type="expression" dxfId="4388" priority="5424">
      <formula>$BD284=9</formula>
    </cfRule>
    <cfRule type="expression" dxfId="4387" priority="5425">
      <formula>$BD284=8</formula>
    </cfRule>
    <cfRule type="expression" dxfId="4386" priority="5426">
      <formula>$BD284=7</formula>
    </cfRule>
    <cfRule type="expression" dxfId="4385" priority="5427">
      <formula>$BD284=6</formula>
    </cfRule>
    <cfRule type="expression" dxfId="4384" priority="5428">
      <formula>$BD284=5</formula>
    </cfRule>
    <cfRule type="expression" dxfId="4383" priority="5429">
      <formula>$BD284=4</formula>
    </cfRule>
    <cfRule type="expression" dxfId="4382" priority="5430">
      <formula>$BD284=3</formula>
    </cfRule>
    <cfRule type="expression" dxfId="4381" priority="5431">
      <formula>$BD284=2</formula>
    </cfRule>
    <cfRule type="expression" dxfId="4380" priority="5432">
      <formula>$BD284=1</formula>
    </cfRule>
  </conditionalFormatting>
  <conditionalFormatting sqref="Q290:Q294">
    <cfRule type="expression" dxfId="4373" priority="5357">
      <formula>"&lt;,2"</formula>
    </cfRule>
  </conditionalFormatting>
  <conditionalFormatting sqref="S290">
    <cfRule type="expression" dxfId="4372" priority="5358">
      <formula>$T290=25</formula>
    </cfRule>
  </conditionalFormatting>
  <conditionalFormatting sqref="S290">
    <cfRule type="expression" dxfId="4371" priority="5359">
      <formula>$T290=24</formula>
    </cfRule>
  </conditionalFormatting>
  <conditionalFormatting sqref="S290">
    <cfRule type="expression" dxfId="4370" priority="5360">
      <formula>$T290=23</formula>
    </cfRule>
  </conditionalFormatting>
  <conditionalFormatting sqref="S290">
    <cfRule type="expression" dxfId="4369" priority="5361">
      <formula>$T290=22</formula>
    </cfRule>
  </conditionalFormatting>
  <conditionalFormatting sqref="S290">
    <cfRule type="expression" dxfId="4368" priority="5362">
      <formula>$T290=21</formula>
    </cfRule>
  </conditionalFormatting>
  <conditionalFormatting sqref="S290">
    <cfRule type="expression" dxfId="4367" priority="5363">
      <formula>$T290=20</formula>
    </cfRule>
  </conditionalFormatting>
  <conditionalFormatting sqref="S290">
    <cfRule type="expression" dxfId="4366" priority="5364">
      <formula>$T290=19</formula>
    </cfRule>
  </conditionalFormatting>
  <conditionalFormatting sqref="S290">
    <cfRule type="expression" dxfId="4365" priority="5365">
      <formula>$T290=18</formula>
    </cfRule>
  </conditionalFormatting>
  <conditionalFormatting sqref="S290">
    <cfRule type="expression" dxfId="4364" priority="5366">
      <formula>$T290=17</formula>
    </cfRule>
  </conditionalFormatting>
  <conditionalFormatting sqref="S290">
    <cfRule type="expression" dxfId="4363" priority="5367">
      <formula>$T290=16</formula>
    </cfRule>
  </conditionalFormatting>
  <conditionalFormatting sqref="S290">
    <cfRule type="expression" dxfId="4362" priority="5368">
      <formula>$T290=15</formula>
    </cfRule>
  </conditionalFormatting>
  <conditionalFormatting sqref="S290">
    <cfRule type="expression" dxfId="4361" priority="5369">
      <formula>$T290=14</formula>
    </cfRule>
  </conditionalFormatting>
  <conditionalFormatting sqref="S290">
    <cfRule type="expression" dxfId="4360" priority="5370">
      <formula>$T290=13</formula>
    </cfRule>
  </conditionalFormatting>
  <conditionalFormatting sqref="S290">
    <cfRule type="expression" dxfId="4359" priority="5371">
      <formula>$T290=12</formula>
    </cfRule>
  </conditionalFormatting>
  <conditionalFormatting sqref="S290">
    <cfRule type="expression" dxfId="4358" priority="5372">
      <formula>$T290=11</formula>
    </cfRule>
  </conditionalFormatting>
  <conditionalFormatting sqref="S290">
    <cfRule type="expression" dxfId="4357" priority="5373">
      <formula>$T290=10</formula>
    </cfRule>
  </conditionalFormatting>
  <conditionalFormatting sqref="S290">
    <cfRule type="expression" dxfId="4356" priority="5374">
      <formula>$T290=9</formula>
    </cfRule>
  </conditionalFormatting>
  <conditionalFormatting sqref="S290">
    <cfRule type="expression" dxfId="4355" priority="5375">
      <formula>$T290=8</formula>
    </cfRule>
  </conditionalFormatting>
  <conditionalFormatting sqref="S290">
    <cfRule type="expression" dxfId="4354" priority="5376">
      <formula>$T290=7</formula>
    </cfRule>
  </conditionalFormatting>
  <conditionalFormatting sqref="S290">
    <cfRule type="expression" dxfId="4353" priority="5377">
      <formula>$T290=6</formula>
    </cfRule>
  </conditionalFormatting>
  <conditionalFormatting sqref="S290">
    <cfRule type="expression" dxfId="4352" priority="5378">
      <formula>$T290=5</formula>
    </cfRule>
  </conditionalFormatting>
  <conditionalFormatting sqref="S290">
    <cfRule type="expression" dxfId="4351" priority="5379">
      <formula>$T290=4</formula>
    </cfRule>
  </conditionalFormatting>
  <conditionalFormatting sqref="S290">
    <cfRule type="expression" dxfId="4350" priority="5380">
      <formula>$T290=3</formula>
    </cfRule>
  </conditionalFormatting>
  <conditionalFormatting sqref="S290">
    <cfRule type="expression" dxfId="4349" priority="5381">
      <formula>$T290=2</formula>
    </cfRule>
  </conditionalFormatting>
  <conditionalFormatting sqref="S290">
    <cfRule type="expression" dxfId="4348" priority="5382">
      <formula>$T290=1</formula>
    </cfRule>
  </conditionalFormatting>
  <conditionalFormatting sqref="R290:R294">
    <cfRule type="cellIs" dxfId="4347" priority="5383" operator="equal">
      <formula>20</formula>
    </cfRule>
  </conditionalFormatting>
  <conditionalFormatting sqref="R290:R294">
    <cfRule type="cellIs" dxfId="4346" priority="5384" operator="equal">
      <formula>10</formula>
    </cfRule>
  </conditionalFormatting>
  <conditionalFormatting sqref="R290:R294">
    <cfRule type="cellIs" dxfId="4345" priority="5385" operator="equal">
      <formula>5</formula>
    </cfRule>
  </conditionalFormatting>
  <conditionalFormatting sqref="R290:R294">
    <cfRule type="cellIs" dxfId="4344" priority="5386" operator="equal">
      <formula>1</formula>
    </cfRule>
  </conditionalFormatting>
  <conditionalFormatting sqref="R290:R294">
    <cfRule type="cellIs" dxfId="4343" priority="5387" operator="equal">
      <formula>0.8</formula>
    </cfRule>
  </conditionalFormatting>
  <conditionalFormatting sqref="R290:R294">
    <cfRule type="cellIs" dxfId="4342" priority="5388" operator="equal">
      <formula>0.6</formula>
    </cfRule>
  </conditionalFormatting>
  <conditionalFormatting sqref="R290:R294">
    <cfRule type="cellIs" dxfId="4341" priority="5389" operator="equal">
      <formula>0.4</formula>
    </cfRule>
  </conditionalFormatting>
  <conditionalFormatting sqref="R290:R294">
    <cfRule type="cellIs" dxfId="4340" priority="5390" operator="equal">
      <formula>20%</formula>
    </cfRule>
  </conditionalFormatting>
  <conditionalFormatting sqref="P290:P294">
    <cfRule type="cellIs" dxfId="4339" priority="5391" operator="equal">
      <formula>"MUY ALTA "</formula>
    </cfRule>
  </conditionalFormatting>
  <conditionalFormatting sqref="P290:P294">
    <cfRule type="cellIs" dxfId="4338" priority="5392" operator="equal">
      <formula>"MUY ALTA"</formula>
    </cfRule>
  </conditionalFormatting>
  <conditionalFormatting sqref="P290:P294">
    <cfRule type="cellIs" dxfId="4337" priority="5393" operator="equal">
      <formula>"ALTA"</formula>
    </cfRule>
  </conditionalFormatting>
  <conditionalFormatting sqref="P290:P294">
    <cfRule type="cellIs" dxfId="4336" priority="5394" operator="equal">
      <formula>"MEDIA"</formula>
    </cfRule>
  </conditionalFormatting>
  <conditionalFormatting sqref="P290:P294">
    <cfRule type="cellIs" dxfId="4335" priority="5395" operator="equal">
      <formula>"BAJA"</formula>
    </cfRule>
  </conditionalFormatting>
  <conditionalFormatting sqref="P290:P294">
    <cfRule type="cellIs" dxfId="4334" priority="5396" operator="equal">
      <formula>"MUY BAJA"</formula>
    </cfRule>
  </conditionalFormatting>
  <conditionalFormatting sqref="P290:P294">
    <cfRule type="cellIs" dxfId="4333" priority="5397" operator="equal">
      <formula>0.2</formula>
    </cfRule>
  </conditionalFormatting>
  <conditionalFormatting sqref="O290:O294">
    <cfRule type="beginsWith" dxfId="4332" priority="5398" operator="beginsWith" text="La actividad que conlleva el riesgo se ejecuta como máximos 2 veces por año">
      <formula>LEFT((O290),LEN("La actividad que conlleva el riesgo se ejecuta como máximos 2 veces por año"))=("La actividad que conlleva el riesgo se ejecuta como máximos 2 veces por año")</formula>
    </cfRule>
  </conditionalFormatting>
  <conditionalFormatting sqref="O290:O294">
    <cfRule type="cellIs" dxfId="4331" priority="5399" operator="equal">
      <formula>"La actividad que conlleva el riesgo se ejecuta como máximos 2 veces por año"</formula>
    </cfRule>
  </conditionalFormatting>
  <conditionalFormatting sqref="O290:O294">
    <cfRule type="cellIs" dxfId="4330" priority="5400" operator="equal">
      <formula>"La actividad que conlleva el riesgo se ejecuta como máximos 2 veces por año "</formula>
    </cfRule>
  </conditionalFormatting>
  <conditionalFormatting sqref="O290:O294">
    <cfRule type="containsText" dxfId="4329" priority="5401" operator="containsText" text="La actividad que conlleva el riesgo se ejecuta como máximos 2 veces por año">
      <formula>NOT(ISERROR(SEARCH(("La actividad que conlleva el riesgo se ejecuta como máximos 2 veces por año"),(O290))))</formula>
    </cfRule>
  </conditionalFormatting>
  <conditionalFormatting sqref="V290:W294">
    <cfRule type="cellIs" dxfId="4328" priority="5332" operator="equal">
      <formula>"X"</formula>
    </cfRule>
  </conditionalFormatting>
  <conditionalFormatting sqref="AD290:AE294 AB291:AC294">
    <cfRule type="cellIs" dxfId="4327" priority="5333" operator="equal">
      <formula>25</formula>
    </cfRule>
  </conditionalFormatting>
  <conditionalFormatting sqref="AF290:AG294">
    <cfRule type="cellIs" dxfId="4326" priority="5334" operator="equal">
      <formula>15</formula>
    </cfRule>
  </conditionalFormatting>
  <conditionalFormatting sqref="V290:V294">
    <cfRule type="cellIs" dxfId="4325" priority="5335" operator="equal">
      <formula>"Y"</formula>
    </cfRule>
  </conditionalFormatting>
  <conditionalFormatting sqref="W290:W294">
    <cfRule type="cellIs" dxfId="4324" priority="5336" operator="equal">
      <formula>"X"</formula>
    </cfRule>
  </conditionalFormatting>
  <conditionalFormatting sqref="W291">
    <cfRule type="expression" dxfId="4323" priority="5341">
      <formula>$V$21=Y</formula>
    </cfRule>
  </conditionalFormatting>
  <conditionalFormatting sqref="W291">
    <cfRule type="expression" dxfId="4322" priority="5342">
      <formula>$V$21=x</formula>
    </cfRule>
  </conditionalFormatting>
  <conditionalFormatting sqref="AB290:AC294">
    <cfRule type="expression" dxfId="4321" priority="5343">
      <formula>AB290=10</formula>
    </cfRule>
  </conditionalFormatting>
  <conditionalFormatting sqref="AB290:AC290">
    <cfRule type="cellIs" dxfId="4320" priority="5346" operator="equal">
      <formula>25</formula>
    </cfRule>
  </conditionalFormatting>
  <conditionalFormatting sqref="AB290:AC290">
    <cfRule type="expression" dxfId="4319" priority="5347">
      <formula>AD290=15</formula>
    </cfRule>
  </conditionalFormatting>
  <conditionalFormatting sqref="AB290:AC290">
    <cfRule type="expression" dxfId="4318" priority="5349">
      <formula>AD290=15</formula>
    </cfRule>
  </conditionalFormatting>
  <conditionalFormatting sqref="X290:Y290">
    <cfRule type="expression" dxfId="4317" priority="5350">
      <formula>AB290=10</formula>
    </cfRule>
  </conditionalFormatting>
  <conditionalFormatting sqref="X290:Y294">
    <cfRule type="expression" dxfId="4316" priority="5351">
      <formula>X290=25</formula>
    </cfRule>
  </conditionalFormatting>
  <conditionalFormatting sqref="X290:Y290">
    <cfRule type="expression" dxfId="4315" priority="5352">
      <formula>Z290=15</formula>
    </cfRule>
  </conditionalFormatting>
  <conditionalFormatting sqref="Z290:AA294">
    <cfRule type="expression" dxfId="4314" priority="5353">
      <formula>Z290=15</formula>
    </cfRule>
  </conditionalFormatting>
  <conditionalFormatting sqref="Z290:AA290">
    <cfRule type="expression" dxfId="4313" priority="5355">
      <formula>X290=25</formula>
    </cfRule>
  </conditionalFormatting>
  <conditionalFormatting sqref="AI290:AJ294">
    <cfRule type="cellIs" dxfId="4312" priority="5328" operator="equal">
      <formula>0</formula>
    </cfRule>
    <cfRule type="cellIs" dxfId="4311" priority="5329" operator="between">
      <formula>"0.1"</formula>
      <formula>100</formula>
    </cfRule>
    <cfRule type="cellIs" dxfId="4310" priority="5330" operator="between">
      <formula>0</formula>
      <formula>100</formula>
    </cfRule>
    <cfRule type="cellIs" dxfId="4309" priority="5331" operator="between">
      <formula>0</formula>
      <formula>100</formula>
    </cfRule>
  </conditionalFormatting>
  <conditionalFormatting sqref="AJ290:AJ294">
    <cfRule type="cellIs" dxfId="4308" priority="5325" operator="equal">
      <formula>0</formula>
    </cfRule>
    <cfRule type="cellIs" dxfId="4307" priority="5326" operator="between">
      <formula>0</formula>
      <formula>100</formula>
    </cfRule>
    <cfRule type="cellIs" dxfId="4306" priority="5327" operator="between">
      <formula>"0.1"</formula>
      <formula>100</formula>
    </cfRule>
  </conditionalFormatting>
  <conditionalFormatting sqref="AI290:AI294">
    <cfRule type="cellIs" dxfId="4305" priority="5324" operator="equal">
      <formula>0.58</formula>
    </cfRule>
  </conditionalFormatting>
  <conditionalFormatting sqref="AJ290:AJ294">
    <cfRule type="cellIs" dxfId="4304" priority="5323" operator="equal">
      <formula>0.56</formula>
    </cfRule>
  </conditionalFormatting>
  <conditionalFormatting sqref="AK293:AL294 AO293:AP294">
    <cfRule type="cellIs" dxfId="4303" priority="5319" operator="equal">
      <formula>"NO"</formula>
    </cfRule>
  </conditionalFormatting>
  <conditionalFormatting sqref="AK293:AL294">
    <cfRule type="cellIs" dxfId="4302" priority="5320" operator="equal">
      <formula>"SI"</formula>
    </cfRule>
  </conditionalFormatting>
  <conditionalFormatting sqref="AM293:AN294">
    <cfRule type="cellIs" dxfId="4301" priority="5321" operator="equal">
      <formula>"ALE"</formula>
    </cfRule>
  </conditionalFormatting>
  <conditionalFormatting sqref="AM293:AN294">
    <cfRule type="cellIs" dxfId="4300" priority="5322" operator="equal">
      <formula>"CON"</formula>
    </cfRule>
  </conditionalFormatting>
  <conditionalFormatting sqref="AO293:AP293">
    <cfRule type="cellIs" dxfId="4299" priority="5318" operator="equal">
      <formula>"SI"</formula>
    </cfRule>
  </conditionalFormatting>
  <conditionalFormatting sqref="BB290">
    <cfRule type="cellIs" dxfId="4298" priority="5316" operator="equal">
      <formula>"NO"</formula>
    </cfRule>
    <cfRule type="cellIs" dxfId="4297" priority="5317" operator="equal">
      <formula>"SI"</formula>
    </cfRule>
  </conditionalFormatting>
  <conditionalFormatting sqref="AY290:AY294">
    <cfRule type="expression" dxfId="4296" priority="5315">
      <formula>"&lt;,2"</formula>
    </cfRule>
  </conditionalFormatting>
  <conditionalFormatting sqref="AW290:AW294">
    <cfRule type="expression" dxfId="4295" priority="5314">
      <formula>"&lt;,2"</formula>
    </cfRule>
  </conditionalFormatting>
  <conditionalFormatting sqref="AX290:AX294">
    <cfRule type="beginsWith" dxfId="4294" priority="5309" operator="beginsWith" text="MUY ALTA">
      <formula>LEFT(AX290,LEN("MUY ALTA"))="MUY ALTA"</formula>
    </cfRule>
    <cfRule type="beginsWith" dxfId="4293" priority="5310" operator="beginsWith" text="ALTA">
      <formula>LEFT(AX290,LEN("ALTA"))="ALTA"</formula>
    </cfRule>
    <cfRule type="beginsWith" dxfId="4292" priority="5311" operator="beginsWith" text="MEDIA">
      <formula>LEFT(AX290,LEN("MEDIA"))="MEDIA"</formula>
    </cfRule>
    <cfRule type="beginsWith" dxfId="4291" priority="5312" operator="beginsWith" text="BAJA">
      <formula>LEFT(AX290,LEN("BAJA"))="BAJA"</formula>
    </cfRule>
    <cfRule type="beginsWith" dxfId="4290" priority="5313" operator="beginsWith" text="MUY BAJA">
      <formula>LEFT(AX290,LEN("MUY BAJA"))="MUY BAJA"</formula>
    </cfRule>
  </conditionalFormatting>
  <conditionalFormatting sqref="AZ290:AZ294">
    <cfRule type="beginsWith" dxfId="4289" priority="5304" operator="beginsWith" text="MUY ALTA">
      <formula>LEFT(AZ290,LEN("MUY ALTA"))="MUY ALTA"</formula>
    </cfRule>
    <cfRule type="beginsWith" dxfId="4288" priority="5305" operator="beginsWith" text="ALTA">
      <formula>LEFT(AZ290,LEN("ALTA"))="ALTA"</formula>
    </cfRule>
    <cfRule type="beginsWith" dxfId="4287" priority="5306" operator="beginsWith" text="MEDIA">
      <formula>LEFT(AZ290,LEN("MEDIA"))="MEDIA"</formula>
    </cfRule>
    <cfRule type="beginsWith" dxfId="4286" priority="5307" operator="beginsWith" text="BAJA">
      <formula>LEFT(AZ290,LEN("BAJA"))="BAJA"</formula>
    </cfRule>
    <cfRule type="beginsWith" dxfId="4285" priority="5308" operator="beginsWith" text="MUY BAJA">
      <formula>LEFT(AZ290,LEN("MUY BAJA"))="MUY BAJA"</formula>
    </cfRule>
  </conditionalFormatting>
  <conditionalFormatting sqref="BB290:BB294">
    <cfRule type="cellIs" dxfId="4284" priority="5301" operator="equal">
      <formula>"Evitar"</formula>
    </cfRule>
    <cfRule type="cellIs" dxfId="4283" priority="5302" operator="equal">
      <formula>"Aceptar"</formula>
    </cfRule>
    <cfRule type="cellIs" dxfId="4282" priority="5303" operator="equal">
      <formula>"Reducir"</formula>
    </cfRule>
  </conditionalFormatting>
  <conditionalFormatting sqref="BA290">
    <cfRule type="expression" dxfId="4281" priority="5276">
      <formula>$BD290=25</formula>
    </cfRule>
    <cfRule type="expression" dxfId="4280" priority="5277">
      <formula>$BD290=24</formula>
    </cfRule>
    <cfRule type="expression" dxfId="4279" priority="5278">
      <formula>$BD290=23</formula>
    </cfRule>
    <cfRule type="expression" dxfId="4278" priority="5279">
      <formula>$BD290=22</formula>
    </cfRule>
    <cfRule type="expression" dxfId="4277" priority="5280">
      <formula>$BD290=21</formula>
    </cfRule>
    <cfRule type="expression" dxfId="4276" priority="5281">
      <formula>$BD290=20</formula>
    </cfRule>
    <cfRule type="expression" dxfId="4275" priority="5282">
      <formula>$BD290=19</formula>
    </cfRule>
    <cfRule type="expression" dxfId="4274" priority="5283">
      <formula>$BD290=18</formula>
    </cfRule>
    <cfRule type="expression" dxfId="4273" priority="5284">
      <formula>$BD290=17</formula>
    </cfRule>
    <cfRule type="expression" dxfId="4272" priority="5285">
      <formula>$BD290=16</formula>
    </cfRule>
    <cfRule type="expression" dxfId="4271" priority="5286">
      <formula>$BD290=15</formula>
    </cfRule>
    <cfRule type="expression" dxfId="4270" priority="5287">
      <formula>$BD290=14</formula>
    </cfRule>
    <cfRule type="expression" dxfId="4269" priority="5288">
      <formula>$BD290=13</formula>
    </cfRule>
    <cfRule type="expression" dxfId="4268" priority="5289">
      <formula>$BD290=12</formula>
    </cfRule>
    <cfRule type="expression" dxfId="4267" priority="5290">
      <formula>$BD290=11</formula>
    </cfRule>
    <cfRule type="expression" dxfId="4266" priority="5291">
      <formula>$BD290=10</formula>
    </cfRule>
    <cfRule type="expression" dxfId="4265" priority="5292">
      <formula>$BD290=9</formula>
    </cfRule>
    <cfRule type="expression" dxfId="4264" priority="5293">
      <formula>$BD290=8</formula>
    </cfRule>
    <cfRule type="expression" dxfId="4263" priority="5294">
      <formula>$BD290=7</formula>
    </cfRule>
    <cfRule type="expression" dxfId="4262" priority="5295">
      <formula>$BD290=6</formula>
    </cfRule>
    <cfRule type="expression" dxfId="4261" priority="5296">
      <formula>$BD290=5</formula>
    </cfRule>
    <cfRule type="expression" dxfId="4260" priority="5297">
      <formula>$BD290=4</formula>
    </cfRule>
    <cfRule type="expression" dxfId="4259" priority="5298">
      <formula>$BD290=3</formula>
    </cfRule>
    <cfRule type="expression" dxfId="4258" priority="5299">
      <formula>$BD290=2</formula>
    </cfRule>
    <cfRule type="expression" dxfId="4257" priority="5300">
      <formula>$BD290=1</formula>
    </cfRule>
  </conditionalFormatting>
  <conditionalFormatting sqref="Q296:Q300">
    <cfRule type="expression" dxfId="4250" priority="5225">
      <formula>"&lt;,2"</formula>
    </cfRule>
  </conditionalFormatting>
  <conditionalFormatting sqref="S296">
    <cfRule type="expression" dxfId="4249" priority="5226">
      <formula>$T296=25</formula>
    </cfRule>
  </conditionalFormatting>
  <conditionalFormatting sqref="S296">
    <cfRule type="expression" dxfId="4248" priority="5227">
      <formula>$T296=24</formula>
    </cfRule>
  </conditionalFormatting>
  <conditionalFormatting sqref="S296">
    <cfRule type="expression" dxfId="4247" priority="5228">
      <formula>$T296=23</formula>
    </cfRule>
  </conditionalFormatting>
  <conditionalFormatting sqref="S296">
    <cfRule type="expression" dxfId="4246" priority="5229">
      <formula>$T296=22</formula>
    </cfRule>
  </conditionalFormatting>
  <conditionalFormatting sqref="S296">
    <cfRule type="expression" dxfId="4245" priority="5230">
      <formula>$T296=21</formula>
    </cfRule>
  </conditionalFormatting>
  <conditionalFormatting sqref="S296">
    <cfRule type="expression" dxfId="4244" priority="5231">
      <formula>$T296=20</formula>
    </cfRule>
  </conditionalFormatting>
  <conditionalFormatting sqref="S296">
    <cfRule type="expression" dxfId="4243" priority="5232">
      <formula>$T296=19</formula>
    </cfRule>
  </conditionalFormatting>
  <conditionalFormatting sqref="S296">
    <cfRule type="expression" dxfId="4242" priority="5233">
      <formula>$T296=18</formula>
    </cfRule>
  </conditionalFormatting>
  <conditionalFormatting sqref="S296">
    <cfRule type="expression" dxfId="4241" priority="5234">
      <formula>$T296=17</formula>
    </cfRule>
  </conditionalFormatting>
  <conditionalFormatting sqref="S296">
    <cfRule type="expression" dxfId="4240" priority="5235">
      <formula>$T296=16</formula>
    </cfRule>
  </conditionalFormatting>
  <conditionalFormatting sqref="S296">
    <cfRule type="expression" dxfId="4239" priority="5236">
      <formula>$T296=15</formula>
    </cfRule>
  </conditionalFormatting>
  <conditionalFormatting sqref="S296">
    <cfRule type="expression" dxfId="4238" priority="5237">
      <formula>$T296=14</formula>
    </cfRule>
  </conditionalFormatting>
  <conditionalFormatting sqref="S296">
    <cfRule type="expression" dxfId="4237" priority="5238">
      <formula>$T296=13</formula>
    </cfRule>
  </conditionalFormatting>
  <conditionalFormatting sqref="S296">
    <cfRule type="expression" dxfId="4236" priority="5239">
      <formula>$T296=12</formula>
    </cfRule>
  </conditionalFormatting>
  <conditionalFormatting sqref="S296">
    <cfRule type="expression" dxfId="4235" priority="5240">
      <formula>$T296=11</formula>
    </cfRule>
  </conditionalFormatting>
  <conditionalFormatting sqref="S296">
    <cfRule type="expression" dxfId="4234" priority="5241">
      <formula>$T296=10</formula>
    </cfRule>
  </conditionalFormatting>
  <conditionalFormatting sqref="S296">
    <cfRule type="expression" dxfId="4233" priority="5242">
      <formula>$T296=9</formula>
    </cfRule>
  </conditionalFormatting>
  <conditionalFormatting sqref="S296">
    <cfRule type="expression" dxfId="4232" priority="5243">
      <formula>$T296=8</formula>
    </cfRule>
  </conditionalFormatting>
  <conditionalFormatting sqref="S296">
    <cfRule type="expression" dxfId="4231" priority="5244">
      <formula>$T296=7</formula>
    </cfRule>
  </conditionalFormatting>
  <conditionalFormatting sqref="S296">
    <cfRule type="expression" dxfId="4230" priority="5245">
      <formula>$T296=6</formula>
    </cfRule>
  </conditionalFormatting>
  <conditionalFormatting sqref="S296">
    <cfRule type="expression" dxfId="4229" priority="5246">
      <formula>$T296=5</formula>
    </cfRule>
  </conditionalFormatting>
  <conditionalFormatting sqref="S296">
    <cfRule type="expression" dxfId="4228" priority="5247">
      <formula>$T296=4</formula>
    </cfRule>
  </conditionalFormatting>
  <conditionalFormatting sqref="S296">
    <cfRule type="expression" dxfId="4227" priority="5248">
      <formula>$T296=3</formula>
    </cfRule>
  </conditionalFormatting>
  <conditionalFormatting sqref="S296">
    <cfRule type="expression" dxfId="4226" priority="5249">
      <formula>$T296=2</formula>
    </cfRule>
  </conditionalFormatting>
  <conditionalFormatting sqref="S296">
    <cfRule type="expression" dxfId="4225" priority="5250">
      <formula>$T296=1</formula>
    </cfRule>
  </conditionalFormatting>
  <conditionalFormatting sqref="R296:R300">
    <cfRule type="cellIs" dxfId="4224" priority="5251" operator="equal">
      <formula>20</formula>
    </cfRule>
  </conditionalFormatting>
  <conditionalFormatting sqref="R296:R300">
    <cfRule type="cellIs" dxfId="4223" priority="5252" operator="equal">
      <formula>10</formula>
    </cfRule>
  </conditionalFormatting>
  <conditionalFormatting sqref="R296:R300">
    <cfRule type="cellIs" dxfId="4222" priority="5253" operator="equal">
      <formula>5</formula>
    </cfRule>
  </conditionalFormatting>
  <conditionalFormatting sqref="R296:R300">
    <cfRule type="cellIs" dxfId="4221" priority="5254" operator="equal">
      <formula>1</formula>
    </cfRule>
  </conditionalFormatting>
  <conditionalFormatting sqref="R296:R300">
    <cfRule type="cellIs" dxfId="4220" priority="5255" operator="equal">
      <formula>0.8</formula>
    </cfRule>
  </conditionalFormatting>
  <conditionalFormatting sqref="R296:R300">
    <cfRule type="cellIs" dxfId="4219" priority="5256" operator="equal">
      <formula>0.6</formula>
    </cfRule>
  </conditionalFormatting>
  <conditionalFormatting sqref="R296:R300">
    <cfRule type="cellIs" dxfId="4218" priority="5257" operator="equal">
      <formula>0.4</formula>
    </cfRule>
  </conditionalFormatting>
  <conditionalFormatting sqref="R296:R300">
    <cfRule type="cellIs" dxfId="4217" priority="5258" operator="equal">
      <formula>20%</formula>
    </cfRule>
  </conditionalFormatting>
  <conditionalFormatting sqref="P296:P300">
    <cfRule type="cellIs" dxfId="4216" priority="5259" operator="equal">
      <formula>"MUY ALTA "</formula>
    </cfRule>
  </conditionalFormatting>
  <conditionalFormatting sqref="P296:P300">
    <cfRule type="cellIs" dxfId="4215" priority="5260" operator="equal">
      <formula>"MUY ALTA"</formula>
    </cfRule>
  </conditionalFormatting>
  <conditionalFormatting sqref="P296:P300">
    <cfRule type="cellIs" dxfId="4214" priority="5261" operator="equal">
      <formula>"ALTA"</formula>
    </cfRule>
  </conditionalFormatting>
  <conditionalFormatting sqref="P296:P300">
    <cfRule type="cellIs" dxfId="4213" priority="5262" operator="equal">
      <formula>"MEDIA"</formula>
    </cfRule>
  </conditionalFormatting>
  <conditionalFormatting sqref="P296:P300">
    <cfRule type="cellIs" dxfId="4212" priority="5263" operator="equal">
      <formula>"BAJA"</formula>
    </cfRule>
  </conditionalFormatting>
  <conditionalFormatting sqref="P296:P300">
    <cfRule type="cellIs" dxfId="4211" priority="5264" operator="equal">
      <formula>"MUY BAJA"</formula>
    </cfRule>
  </conditionalFormatting>
  <conditionalFormatting sqref="P296:P300">
    <cfRule type="cellIs" dxfId="4210" priority="5265" operator="equal">
      <formula>0.2</formula>
    </cfRule>
  </conditionalFormatting>
  <conditionalFormatting sqref="O296:O300">
    <cfRule type="beginsWith" dxfId="4209" priority="5266" operator="beginsWith" text="La actividad que conlleva el riesgo se ejecuta como máximos 2 veces por año">
      <formula>LEFT((O296),LEN("La actividad que conlleva el riesgo se ejecuta como máximos 2 veces por año"))=("La actividad que conlleva el riesgo se ejecuta como máximos 2 veces por año")</formula>
    </cfRule>
  </conditionalFormatting>
  <conditionalFormatting sqref="O296:O300">
    <cfRule type="cellIs" dxfId="4208" priority="5267" operator="equal">
      <formula>"La actividad que conlleva el riesgo se ejecuta como máximos 2 veces por año"</formula>
    </cfRule>
  </conditionalFormatting>
  <conditionalFormatting sqref="O296:O300">
    <cfRule type="cellIs" dxfId="4207" priority="5268" operator="equal">
      <formula>"La actividad que conlleva el riesgo se ejecuta como máximos 2 veces por año "</formula>
    </cfRule>
  </conditionalFormatting>
  <conditionalFormatting sqref="O296:O300">
    <cfRule type="containsText" dxfId="4206" priority="5269" operator="containsText" text="La actividad que conlleva el riesgo se ejecuta como máximos 2 veces por año">
      <formula>NOT(ISERROR(SEARCH(("La actividad que conlleva el riesgo se ejecuta como máximos 2 veces por año"),(O296))))</formula>
    </cfRule>
  </conditionalFormatting>
  <conditionalFormatting sqref="V296:W300">
    <cfRule type="cellIs" dxfId="4205" priority="5200" operator="equal">
      <formula>"X"</formula>
    </cfRule>
  </conditionalFormatting>
  <conditionalFormatting sqref="AD296:AE300 AB297:AC300">
    <cfRule type="cellIs" dxfId="4204" priority="5201" operator="equal">
      <formula>25</formula>
    </cfRule>
  </conditionalFormatting>
  <conditionalFormatting sqref="AF296:AG300">
    <cfRule type="cellIs" dxfId="4203" priority="5202" operator="equal">
      <formula>15</formula>
    </cfRule>
  </conditionalFormatting>
  <conditionalFormatting sqref="V296:V300">
    <cfRule type="cellIs" dxfId="4202" priority="5203" operator="equal">
      <formula>"Y"</formula>
    </cfRule>
  </conditionalFormatting>
  <conditionalFormatting sqref="W296:W300">
    <cfRule type="cellIs" dxfId="4201" priority="5204" operator="equal">
      <formula>"X"</formula>
    </cfRule>
  </conditionalFormatting>
  <conditionalFormatting sqref="AD296:AE300 AB297:AC300 X297:Y300">
    <cfRule type="expression" dxfId="4200" priority="5205">
      <formula>Z296=15</formula>
    </cfRule>
  </conditionalFormatting>
  <conditionalFormatting sqref="AF296:AG300 Z297:AA300">
    <cfRule type="expression" dxfId="4199" priority="5206">
      <formula>X296=25</formula>
    </cfRule>
  </conditionalFormatting>
  <conditionalFormatting sqref="W296:W300">
    <cfRule type="expression" dxfId="4198" priority="5207">
      <formula>V296=Y</formula>
    </cfRule>
  </conditionalFormatting>
  <conditionalFormatting sqref="W296:W300">
    <cfRule type="expression" dxfId="4197" priority="5208">
      <formula>V296="y"</formula>
    </cfRule>
  </conditionalFormatting>
  <conditionalFormatting sqref="W297">
    <cfRule type="expression" dxfId="4196" priority="5209">
      <formula>$V$21=Y</formula>
    </cfRule>
  </conditionalFormatting>
  <conditionalFormatting sqref="W297">
    <cfRule type="expression" dxfId="4195" priority="5210">
      <formula>$V$21=x</formula>
    </cfRule>
  </conditionalFormatting>
  <conditionalFormatting sqref="AB296:AC300">
    <cfRule type="expression" dxfId="4194" priority="5211">
      <formula>AB296=10</formula>
    </cfRule>
  </conditionalFormatting>
  <conditionalFormatting sqref="AB296:AC300">
    <cfRule type="expression" dxfId="4193" priority="5212">
      <formula>Z296=15</formula>
    </cfRule>
  </conditionalFormatting>
  <conditionalFormatting sqref="AB296:AC300">
    <cfRule type="expression" dxfId="4192" priority="5213">
      <formula>X296=25</formula>
    </cfRule>
  </conditionalFormatting>
  <conditionalFormatting sqref="AB296:AC296">
    <cfRule type="cellIs" dxfId="4191" priority="5214" operator="equal">
      <formula>25</formula>
    </cfRule>
  </conditionalFormatting>
  <conditionalFormatting sqref="AB296:AC296">
    <cfRule type="expression" dxfId="4190" priority="5215">
      <formula>AD296=15</formula>
    </cfRule>
  </conditionalFormatting>
  <conditionalFormatting sqref="AB296:AC300 X297:Y300">
    <cfRule type="expression" dxfId="4189" priority="5216">
      <formula>AB296=10</formula>
    </cfRule>
  </conditionalFormatting>
  <conditionalFormatting sqref="AB296:AC296">
    <cfRule type="expression" dxfId="4188" priority="5217">
      <formula>AD296=15</formula>
    </cfRule>
  </conditionalFormatting>
  <conditionalFormatting sqref="X296:Y296">
    <cfRule type="expression" dxfId="4187" priority="5218">
      <formula>AB296=10</formula>
    </cfRule>
  </conditionalFormatting>
  <conditionalFormatting sqref="X296:Y300">
    <cfRule type="expression" dxfId="4186" priority="5219">
      <formula>X296=25</formula>
    </cfRule>
  </conditionalFormatting>
  <conditionalFormatting sqref="X296:Y296">
    <cfRule type="expression" dxfId="4185" priority="5220">
      <formula>Z296=15</formula>
    </cfRule>
  </conditionalFormatting>
  <conditionalFormatting sqref="Z296:AA300">
    <cfRule type="expression" dxfId="4184" priority="5221">
      <formula>Z296=15</formula>
    </cfRule>
  </conditionalFormatting>
  <conditionalFormatting sqref="Z296:AA300">
    <cfRule type="expression" dxfId="4183" priority="5222">
      <formula>AB296=10</formula>
    </cfRule>
  </conditionalFormatting>
  <conditionalFormatting sqref="Z296:AA296">
    <cfRule type="expression" dxfId="4182" priority="5223">
      <formula>X296=25</formula>
    </cfRule>
  </conditionalFormatting>
  <conditionalFormatting sqref="V296:V300">
    <cfRule type="expression" dxfId="4181" priority="5224">
      <formula>W296="X"</formula>
    </cfRule>
  </conditionalFormatting>
  <conditionalFormatting sqref="AI296:AJ300">
    <cfRule type="cellIs" dxfId="4180" priority="5196" operator="equal">
      <formula>0</formula>
    </cfRule>
    <cfRule type="cellIs" dxfId="4179" priority="5197" operator="between">
      <formula>"0.1"</formula>
      <formula>100</formula>
    </cfRule>
    <cfRule type="cellIs" dxfId="4178" priority="5198" operator="between">
      <formula>0</formula>
      <formula>100</formula>
    </cfRule>
    <cfRule type="cellIs" dxfId="4177" priority="5199" operator="between">
      <formula>0</formula>
      <formula>100</formula>
    </cfRule>
  </conditionalFormatting>
  <conditionalFormatting sqref="AJ296:AJ300">
    <cfRule type="cellIs" dxfId="4176" priority="5193" operator="equal">
      <formula>0</formula>
    </cfRule>
    <cfRule type="cellIs" dxfId="4175" priority="5194" operator="between">
      <formula>0</formula>
      <formula>100</formula>
    </cfRule>
    <cfRule type="cellIs" dxfId="4174" priority="5195" operator="between">
      <formula>"0.1"</formula>
      <formula>100</formula>
    </cfRule>
  </conditionalFormatting>
  <conditionalFormatting sqref="AI296:AI300">
    <cfRule type="cellIs" dxfId="4173" priority="5192" operator="equal">
      <formula>0.58</formula>
    </cfRule>
  </conditionalFormatting>
  <conditionalFormatting sqref="AJ296:AJ300">
    <cfRule type="cellIs" dxfId="4172" priority="5191" operator="equal">
      <formula>0.56</formula>
    </cfRule>
  </conditionalFormatting>
  <conditionalFormatting sqref="AK296:AL300 AO296:AP300">
    <cfRule type="cellIs" dxfId="4171" priority="5187" operator="equal">
      <formula>"NO"</formula>
    </cfRule>
  </conditionalFormatting>
  <conditionalFormatting sqref="AK296:AL300">
    <cfRule type="cellIs" dxfId="4170" priority="5188" operator="equal">
      <formula>"SI"</formula>
    </cfRule>
  </conditionalFormatting>
  <conditionalFormatting sqref="AM296:AN300">
    <cfRule type="cellIs" dxfId="4169" priority="5189" operator="equal">
      <formula>"ALE"</formula>
    </cfRule>
  </conditionalFormatting>
  <conditionalFormatting sqref="AM296:AN300">
    <cfRule type="cellIs" dxfId="4168" priority="5190" operator="equal">
      <formula>"CON"</formula>
    </cfRule>
  </conditionalFormatting>
  <conditionalFormatting sqref="AO296:AP299">
    <cfRule type="cellIs" dxfId="4167" priority="5186" operator="equal">
      <formula>"SI"</formula>
    </cfRule>
  </conditionalFormatting>
  <conditionalFormatting sqref="BB296">
    <cfRule type="cellIs" dxfId="4166" priority="5184" operator="equal">
      <formula>"NO"</formula>
    </cfRule>
    <cfRule type="cellIs" dxfId="4165" priority="5185" operator="equal">
      <formula>"SI"</formula>
    </cfRule>
  </conditionalFormatting>
  <conditionalFormatting sqref="AY296:AY300">
    <cfRule type="expression" dxfId="4164" priority="5183">
      <formula>"&lt;,2"</formula>
    </cfRule>
  </conditionalFormatting>
  <conditionalFormatting sqref="AW296:AW300">
    <cfRule type="expression" dxfId="4163" priority="5182">
      <formula>"&lt;,2"</formula>
    </cfRule>
  </conditionalFormatting>
  <conditionalFormatting sqref="AX296:AX300">
    <cfRule type="beginsWith" dxfId="4162" priority="5177" operator="beginsWith" text="MUY ALTA">
      <formula>LEFT(AX296,LEN("MUY ALTA"))="MUY ALTA"</formula>
    </cfRule>
    <cfRule type="beginsWith" dxfId="4161" priority="5178" operator="beginsWith" text="ALTA">
      <formula>LEFT(AX296,LEN("ALTA"))="ALTA"</formula>
    </cfRule>
    <cfRule type="beginsWith" dxfId="4160" priority="5179" operator="beginsWith" text="MEDIA">
      <formula>LEFT(AX296,LEN("MEDIA"))="MEDIA"</formula>
    </cfRule>
    <cfRule type="beginsWith" dxfId="4159" priority="5180" operator="beginsWith" text="BAJA">
      <formula>LEFT(AX296,LEN("BAJA"))="BAJA"</formula>
    </cfRule>
    <cfRule type="beginsWith" dxfId="4158" priority="5181" operator="beginsWith" text="MUY BAJA">
      <formula>LEFT(AX296,LEN("MUY BAJA"))="MUY BAJA"</formula>
    </cfRule>
  </conditionalFormatting>
  <conditionalFormatting sqref="AZ296:AZ300">
    <cfRule type="beginsWith" dxfId="4157" priority="5172" operator="beginsWith" text="MUY ALTA">
      <formula>LEFT(AZ296,LEN("MUY ALTA"))="MUY ALTA"</formula>
    </cfRule>
    <cfRule type="beginsWith" dxfId="4156" priority="5173" operator="beginsWith" text="ALTA">
      <formula>LEFT(AZ296,LEN("ALTA"))="ALTA"</formula>
    </cfRule>
    <cfRule type="beginsWith" dxfId="4155" priority="5174" operator="beginsWith" text="MEDIA">
      <formula>LEFT(AZ296,LEN("MEDIA"))="MEDIA"</formula>
    </cfRule>
    <cfRule type="beginsWith" dxfId="4154" priority="5175" operator="beginsWith" text="BAJA">
      <formula>LEFT(AZ296,LEN("BAJA"))="BAJA"</formula>
    </cfRule>
    <cfRule type="beginsWith" dxfId="4153" priority="5176" operator="beginsWith" text="MUY BAJA">
      <formula>LEFT(AZ296,LEN("MUY BAJA"))="MUY BAJA"</formula>
    </cfRule>
  </conditionalFormatting>
  <conditionalFormatting sqref="BB296:BB300">
    <cfRule type="cellIs" dxfId="4152" priority="5169" operator="equal">
      <formula>"Evitar"</formula>
    </cfRule>
    <cfRule type="cellIs" dxfId="4151" priority="5170" operator="equal">
      <formula>"Aceptar"</formula>
    </cfRule>
    <cfRule type="cellIs" dxfId="4150" priority="5171" operator="equal">
      <formula>"Reducir"</formula>
    </cfRule>
  </conditionalFormatting>
  <conditionalFormatting sqref="BA296">
    <cfRule type="expression" dxfId="4149" priority="5144">
      <formula>$BD296=25</formula>
    </cfRule>
    <cfRule type="expression" dxfId="4148" priority="5145">
      <formula>$BD296=24</formula>
    </cfRule>
    <cfRule type="expression" dxfId="4147" priority="5146">
      <formula>$BD296=23</formula>
    </cfRule>
    <cfRule type="expression" dxfId="4146" priority="5147">
      <formula>$BD296=22</formula>
    </cfRule>
    <cfRule type="expression" dxfId="4145" priority="5148">
      <formula>$BD296=21</formula>
    </cfRule>
    <cfRule type="expression" dxfId="4144" priority="5149">
      <formula>$BD296=20</formula>
    </cfRule>
    <cfRule type="expression" dxfId="4143" priority="5150">
      <formula>$BD296=19</formula>
    </cfRule>
    <cfRule type="expression" dxfId="4142" priority="5151">
      <formula>$BD296=18</formula>
    </cfRule>
    <cfRule type="expression" dxfId="4141" priority="5152">
      <formula>$BD296=17</formula>
    </cfRule>
    <cfRule type="expression" dxfId="4140" priority="5153">
      <formula>$BD296=16</formula>
    </cfRule>
    <cfRule type="expression" dxfId="4139" priority="5154">
      <formula>$BD296=15</formula>
    </cfRule>
    <cfRule type="expression" dxfId="4138" priority="5155">
      <formula>$BD296=14</formula>
    </cfRule>
    <cfRule type="expression" dxfId="4137" priority="5156">
      <formula>$BD296=13</formula>
    </cfRule>
    <cfRule type="expression" dxfId="4136" priority="5157">
      <formula>$BD296=12</formula>
    </cfRule>
    <cfRule type="expression" dxfId="4135" priority="5158">
      <formula>$BD296=11</formula>
    </cfRule>
    <cfRule type="expression" dxfId="4134" priority="5159">
      <formula>$BD296=10</formula>
    </cfRule>
    <cfRule type="expression" dxfId="4133" priority="5160">
      <formula>$BD296=9</formula>
    </cfRule>
    <cfRule type="expression" dxfId="4132" priority="5161">
      <formula>$BD296=8</formula>
    </cfRule>
    <cfRule type="expression" dxfId="4131" priority="5162">
      <formula>$BD296=7</formula>
    </cfRule>
    <cfRule type="expression" dxfId="4130" priority="5163">
      <formula>$BD296=6</formula>
    </cfRule>
    <cfRule type="expression" dxfId="4129" priority="5164">
      <formula>$BD296=5</formula>
    </cfRule>
    <cfRule type="expression" dxfId="4128" priority="5165">
      <formula>$BD296=4</formula>
    </cfRule>
    <cfRule type="expression" dxfId="4127" priority="5166">
      <formula>$BD296=3</formula>
    </cfRule>
    <cfRule type="expression" dxfId="4126" priority="5167">
      <formula>$BD296=2</formula>
    </cfRule>
    <cfRule type="expression" dxfId="4125" priority="5168">
      <formula>$BD296=1</formula>
    </cfRule>
  </conditionalFormatting>
  <conditionalFormatting sqref="Q302:Q306">
    <cfRule type="expression" dxfId="4118" priority="5093">
      <formula>"&lt;,2"</formula>
    </cfRule>
  </conditionalFormatting>
  <conditionalFormatting sqref="S302">
    <cfRule type="expression" dxfId="4117" priority="5094">
      <formula>$T302=25</formula>
    </cfRule>
  </conditionalFormatting>
  <conditionalFormatting sqref="S302">
    <cfRule type="expression" dxfId="4116" priority="5095">
      <formula>$T302=24</formula>
    </cfRule>
  </conditionalFormatting>
  <conditionalFormatting sqref="S302">
    <cfRule type="expression" dxfId="4115" priority="5096">
      <formula>$T302=23</formula>
    </cfRule>
  </conditionalFormatting>
  <conditionalFormatting sqref="S302">
    <cfRule type="expression" dxfId="4114" priority="5097">
      <formula>$T302=22</formula>
    </cfRule>
  </conditionalFormatting>
  <conditionalFormatting sqref="S302">
    <cfRule type="expression" dxfId="4113" priority="5098">
      <formula>$T302=21</formula>
    </cfRule>
  </conditionalFormatting>
  <conditionalFormatting sqref="S302">
    <cfRule type="expression" dxfId="4112" priority="5099">
      <formula>$T302=20</formula>
    </cfRule>
  </conditionalFormatting>
  <conditionalFormatting sqref="S302">
    <cfRule type="expression" dxfId="4111" priority="5100">
      <formula>$T302=19</formula>
    </cfRule>
  </conditionalFormatting>
  <conditionalFormatting sqref="S302">
    <cfRule type="expression" dxfId="4110" priority="5101">
      <formula>$T302=18</formula>
    </cfRule>
  </conditionalFormatting>
  <conditionalFormatting sqref="S302">
    <cfRule type="expression" dxfId="4109" priority="5102">
      <formula>$T302=17</formula>
    </cfRule>
  </conditionalFormatting>
  <conditionalFormatting sqref="S302">
    <cfRule type="expression" dxfId="4108" priority="5103">
      <formula>$T302=16</formula>
    </cfRule>
  </conditionalFormatting>
  <conditionalFormatting sqref="S302">
    <cfRule type="expression" dxfId="4107" priority="5104">
      <formula>$T302=15</formula>
    </cfRule>
  </conditionalFormatting>
  <conditionalFormatting sqref="S302">
    <cfRule type="expression" dxfId="4106" priority="5105">
      <formula>$T302=14</formula>
    </cfRule>
  </conditionalFormatting>
  <conditionalFormatting sqref="S302">
    <cfRule type="expression" dxfId="4105" priority="5106">
      <formula>$T302=13</formula>
    </cfRule>
  </conditionalFormatting>
  <conditionalFormatting sqref="S302">
    <cfRule type="expression" dxfId="4104" priority="5107">
      <formula>$T302=12</formula>
    </cfRule>
  </conditionalFormatting>
  <conditionalFormatting sqref="S302">
    <cfRule type="expression" dxfId="4103" priority="5108">
      <formula>$T302=11</formula>
    </cfRule>
  </conditionalFormatting>
  <conditionalFormatting sqref="S302">
    <cfRule type="expression" dxfId="4102" priority="5109">
      <formula>$T302=10</formula>
    </cfRule>
  </conditionalFormatting>
  <conditionalFormatting sqref="S302">
    <cfRule type="expression" dxfId="4101" priority="5110">
      <formula>$T302=9</formula>
    </cfRule>
  </conditionalFormatting>
  <conditionalFormatting sqref="S302">
    <cfRule type="expression" dxfId="4100" priority="5111">
      <formula>$T302=8</formula>
    </cfRule>
  </conditionalFormatting>
  <conditionalFormatting sqref="S302">
    <cfRule type="expression" dxfId="4099" priority="5112">
      <formula>$T302=7</formula>
    </cfRule>
  </conditionalFormatting>
  <conditionalFormatting sqref="S302">
    <cfRule type="expression" dxfId="4098" priority="5113">
      <formula>$T302=6</formula>
    </cfRule>
  </conditionalFormatting>
  <conditionalFormatting sqref="S302">
    <cfRule type="expression" dxfId="4097" priority="5114">
      <formula>$T302=5</formula>
    </cfRule>
  </conditionalFormatting>
  <conditionalFormatting sqref="S302">
    <cfRule type="expression" dxfId="4096" priority="5115">
      <formula>$T302=4</formula>
    </cfRule>
  </conditionalFormatting>
  <conditionalFormatting sqref="S302">
    <cfRule type="expression" dxfId="4095" priority="5116">
      <formula>$T302=3</formula>
    </cfRule>
  </conditionalFormatting>
  <conditionalFormatting sqref="S302">
    <cfRule type="expression" dxfId="4094" priority="5117">
      <formula>$T302=2</formula>
    </cfRule>
  </conditionalFormatting>
  <conditionalFormatting sqref="S302">
    <cfRule type="expression" dxfId="4093" priority="5118">
      <formula>$T302=1</formula>
    </cfRule>
  </conditionalFormatting>
  <conditionalFormatting sqref="R302:R306">
    <cfRule type="cellIs" dxfId="4092" priority="5119" operator="equal">
      <formula>20</formula>
    </cfRule>
  </conditionalFormatting>
  <conditionalFormatting sqref="R302:R306">
    <cfRule type="cellIs" dxfId="4091" priority="5120" operator="equal">
      <formula>10</formula>
    </cfRule>
  </conditionalFormatting>
  <conditionalFormatting sqref="R302:R306">
    <cfRule type="cellIs" dxfId="4090" priority="5121" operator="equal">
      <formula>5</formula>
    </cfRule>
  </conditionalFormatting>
  <conditionalFormatting sqref="R302:R306">
    <cfRule type="cellIs" dxfId="4089" priority="5122" operator="equal">
      <formula>1</formula>
    </cfRule>
  </conditionalFormatting>
  <conditionalFormatting sqref="R302:R306">
    <cfRule type="cellIs" dxfId="4088" priority="5123" operator="equal">
      <formula>0.8</formula>
    </cfRule>
  </conditionalFormatting>
  <conditionalFormatting sqref="R302:R306">
    <cfRule type="cellIs" dxfId="4087" priority="5124" operator="equal">
      <formula>0.6</formula>
    </cfRule>
  </conditionalFormatting>
  <conditionalFormatting sqref="R302:R306">
    <cfRule type="cellIs" dxfId="4086" priority="5125" operator="equal">
      <formula>0.4</formula>
    </cfRule>
  </conditionalFormatting>
  <conditionalFormatting sqref="R302:R306">
    <cfRule type="cellIs" dxfId="4085" priority="5126" operator="equal">
      <formula>20%</formula>
    </cfRule>
  </conditionalFormatting>
  <conditionalFormatting sqref="P302:P306">
    <cfRule type="cellIs" dxfId="4084" priority="5127" operator="equal">
      <formula>"MUY ALTA "</formula>
    </cfRule>
  </conditionalFormatting>
  <conditionalFormatting sqref="P302:P306">
    <cfRule type="cellIs" dxfId="4083" priority="5128" operator="equal">
      <formula>"MUY ALTA"</formula>
    </cfRule>
  </conditionalFormatting>
  <conditionalFormatting sqref="P302:P306">
    <cfRule type="cellIs" dxfId="4082" priority="5129" operator="equal">
      <formula>"ALTA"</formula>
    </cfRule>
  </conditionalFormatting>
  <conditionalFormatting sqref="P302:P306">
    <cfRule type="cellIs" dxfId="4081" priority="5130" operator="equal">
      <formula>"MEDIA"</formula>
    </cfRule>
  </conditionalFormatting>
  <conditionalFormatting sqref="P302:P306">
    <cfRule type="cellIs" dxfId="4080" priority="5131" operator="equal">
      <formula>"BAJA"</formula>
    </cfRule>
  </conditionalFormatting>
  <conditionalFormatting sqref="P302:P306">
    <cfRule type="cellIs" dxfId="4079" priority="5132" operator="equal">
      <formula>"MUY BAJA"</formula>
    </cfRule>
  </conditionalFormatting>
  <conditionalFormatting sqref="P302:P306">
    <cfRule type="cellIs" dxfId="4078" priority="5133" operator="equal">
      <formula>0.2</formula>
    </cfRule>
  </conditionalFormatting>
  <conditionalFormatting sqref="O302:O306">
    <cfRule type="beginsWith" dxfId="4077" priority="5134" operator="beginsWith" text="La actividad que conlleva el riesgo se ejecuta como máximos 2 veces por año">
      <formula>LEFT((O302),LEN("La actividad que conlleva el riesgo se ejecuta como máximos 2 veces por año"))=("La actividad que conlleva el riesgo se ejecuta como máximos 2 veces por año")</formula>
    </cfRule>
  </conditionalFormatting>
  <conditionalFormatting sqref="O302:O306">
    <cfRule type="cellIs" dxfId="4076" priority="5135" operator="equal">
      <formula>"La actividad que conlleva el riesgo se ejecuta como máximos 2 veces por año"</formula>
    </cfRule>
  </conditionalFormatting>
  <conditionalFormatting sqref="O302:O306">
    <cfRule type="cellIs" dxfId="4075" priority="5136" operator="equal">
      <formula>"La actividad que conlleva el riesgo se ejecuta como máximos 2 veces por año "</formula>
    </cfRule>
  </conditionalFormatting>
  <conditionalFormatting sqref="O302:O306">
    <cfRule type="containsText" dxfId="4074" priority="5137" operator="containsText" text="La actividad que conlleva el riesgo se ejecuta como máximos 2 veces por año">
      <formula>NOT(ISERROR(SEARCH(("La actividad que conlleva el riesgo se ejecuta como máximos 2 veces por año"),(O302))))</formula>
    </cfRule>
  </conditionalFormatting>
  <conditionalFormatting sqref="V302:W306">
    <cfRule type="cellIs" dxfId="4073" priority="5068" operator="equal">
      <formula>"X"</formula>
    </cfRule>
  </conditionalFormatting>
  <conditionalFormatting sqref="AD302:AE306 AB303:AC306">
    <cfRule type="cellIs" dxfId="4072" priority="5069" operator="equal">
      <formula>25</formula>
    </cfRule>
  </conditionalFormatting>
  <conditionalFormatting sqref="AF302:AG306">
    <cfRule type="cellIs" dxfId="4071" priority="5070" operator="equal">
      <formula>15</formula>
    </cfRule>
  </conditionalFormatting>
  <conditionalFormatting sqref="V302:V306">
    <cfRule type="cellIs" dxfId="4070" priority="5071" operator="equal">
      <formula>"Y"</formula>
    </cfRule>
  </conditionalFormatting>
  <conditionalFormatting sqref="W302:W306">
    <cfRule type="cellIs" dxfId="4069" priority="5072" operator="equal">
      <formula>"X"</formula>
    </cfRule>
  </conditionalFormatting>
  <conditionalFormatting sqref="AD302:AE306 AB303:AC306 X303:Y306">
    <cfRule type="expression" dxfId="4068" priority="5073">
      <formula>Z302=15</formula>
    </cfRule>
  </conditionalFormatting>
  <conditionalFormatting sqref="AF302:AG306 Z303:AA306">
    <cfRule type="expression" dxfId="4067" priority="5074">
      <formula>X302=25</formula>
    </cfRule>
  </conditionalFormatting>
  <conditionalFormatting sqref="W302:W306">
    <cfRule type="expression" dxfId="4066" priority="5075">
      <formula>V302=Y</formula>
    </cfRule>
  </conditionalFormatting>
  <conditionalFormatting sqref="W302:W306">
    <cfRule type="expression" dxfId="4065" priority="5076">
      <formula>V302="y"</formula>
    </cfRule>
  </conditionalFormatting>
  <conditionalFormatting sqref="W303">
    <cfRule type="expression" dxfId="4064" priority="5077">
      <formula>$V$21=Y</formula>
    </cfRule>
  </conditionalFormatting>
  <conditionalFormatting sqref="W303">
    <cfRule type="expression" dxfId="4063" priority="5078">
      <formula>$V$21=x</formula>
    </cfRule>
  </conditionalFormatting>
  <conditionalFormatting sqref="AB302:AC306">
    <cfRule type="expression" dxfId="4062" priority="5079">
      <formula>AB302=10</formula>
    </cfRule>
  </conditionalFormatting>
  <conditionalFormatting sqref="AB302:AC306">
    <cfRule type="expression" dxfId="4061" priority="5080">
      <formula>Z302=15</formula>
    </cfRule>
  </conditionalFormatting>
  <conditionalFormatting sqref="AB302:AC306">
    <cfRule type="expression" dxfId="4060" priority="5081">
      <formula>X302=25</formula>
    </cfRule>
  </conditionalFormatting>
  <conditionalFormatting sqref="AB302:AC302">
    <cfRule type="cellIs" dxfId="4059" priority="5082" operator="equal">
      <formula>25</formula>
    </cfRule>
  </conditionalFormatting>
  <conditionalFormatting sqref="AB302:AC302">
    <cfRule type="expression" dxfId="4058" priority="5083">
      <formula>AD302=15</formula>
    </cfRule>
  </conditionalFormatting>
  <conditionalFormatting sqref="AB302:AC306 X303:Y306">
    <cfRule type="expression" dxfId="4057" priority="5084">
      <formula>AB302=10</formula>
    </cfRule>
  </conditionalFormatting>
  <conditionalFormatting sqref="AB302:AC302">
    <cfRule type="expression" dxfId="4056" priority="5085">
      <formula>AD302=15</formula>
    </cfRule>
  </conditionalFormatting>
  <conditionalFormatting sqref="X302:Y302">
    <cfRule type="expression" dxfId="4055" priority="5086">
      <formula>AB302=10</formula>
    </cfRule>
  </conditionalFormatting>
  <conditionalFormatting sqref="X302:Y306">
    <cfRule type="expression" dxfId="4054" priority="5087">
      <formula>X302=25</formula>
    </cfRule>
  </conditionalFormatting>
  <conditionalFormatting sqref="X302:Y302">
    <cfRule type="expression" dxfId="4053" priority="5088">
      <formula>Z302=15</formula>
    </cfRule>
  </conditionalFormatting>
  <conditionalFormatting sqref="Z302:AA306">
    <cfRule type="expression" dxfId="4052" priority="5089">
      <formula>Z302=15</formula>
    </cfRule>
  </conditionalFormatting>
  <conditionalFormatting sqref="Z302:AA306">
    <cfRule type="expression" dxfId="4051" priority="5090">
      <formula>AB302=10</formula>
    </cfRule>
  </conditionalFormatting>
  <conditionalFormatting sqref="Z302:AA302">
    <cfRule type="expression" dxfId="4050" priority="5091">
      <formula>X302=25</formula>
    </cfRule>
  </conditionalFormatting>
  <conditionalFormatting sqref="V302:V306">
    <cfRule type="expression" dxfId="4049" priority="5092">
      <formula>W302="X"</formula>
    </cfRule>
  </conditionalFormatting>
  <conditionalFormatting sqref="AI302:AJ306">
    <cfRule type="cellIs" dxfId="4048" priority="5064" operator="equal">
      <formula>0</formula>
    </cfRule>
    <cfRule type="cellIs" dxfId="4047" priority="5065" operator="between">
      <formula>"0.1"</formula>
      <formula>100</formula>
    </cfRule>
    <cfRule type="cellIs" dxfId="4046" priority="5066" operator="between">
      <formula>0</formula>
      <formula>100</formula>
    </cfRule>
    <cfRule type="cellIs" dxfId="4045" priority="5067" operator="between">
      <formula>0</formula>
      <formula>100</formula>
    </cfRule>
  </conditionalFormatting>
  <conditionalFormatting sqref="AJ302:AJ306">
    <cfRule type="cellIs" dxfId="4044" priority="5061" operator="equal">
      <formula>0</formula>
    </cfRule>
    <cfRule type="cellIs" dxfId="4043" priority="5062" operator="between">
      <formula>0</formula>
      <formula>100</formula>
    </cfRule>
    <cfRule type="cellIs" dxfId="4042" priority="5063" operator="between">
      <formula>"0.1"</formula>
      <formula>100</formula>
    </cfRule>
  </conditionalFormatting>
  <conditionalFormatting sqref="AI302:AI306">
    <cfRule type="cellIs" dxfId="4041" priority="5060" operator="equal">
      <formula>0.58</formula>
    </cfRule>
  </conditionalFormatting>
  <conditionalFormatting sqref="AJ302:AJ306">
    <cfRule type="cellIs" dxfId="4040" priority="5059" operator="equal">
      <formula>0.56</formula>
    </cfRule>
  </conditionalFormatting>
  <conditionalFormatting sqref="AK302:AL306 AO302:AP306">
    <cfRule type="cellIs" dxfId="4039" priority="5055" operator="equal">
      <formula>"NO"</formula>
    </cfRule>
  </conditionalFormatting>
  <conditionalFormatting sqref="AK302:AL306">
    <cfRule type="cellIs" dxfId="4038" priority="5056" operator="equal">
      <formula>"SI"</formula>
    </cfRule>
  </conditionalFormatting>
  <conditionalFormatting sqref="AM302:AN306">
    <cfRule type="cellIs" dxfId="4037" priority="5057" operator="equal">
      <formula>"ALE"</formula>
    </cfRule>
  </conditionalFormatting>
  <conditionalFormatting sqref="AM302:AN306">
    <cfRule type="cellIs" dxfId="4036" priority="5058" operator="equal">
      <formula>"CON"</formula>
    </cfRule>
  </conditionalFormatting>
  <conditionalFormatting sqref="AO302:AP305">
    <cfRule type="cellIs" dxfId="4035" priority="5054" operator="equal">
      <formula>"SI"</formula>
    </cfRule>
  </conditionalFormatting>
  <conditionalFormatting sqref="BB302">
    <cfRule type="cellIs" dxfId="4034" priority="5052" operator="equal">
      <formula>"NO"</formula>
    </cfRule>
    <cfRule type="cellIs" dxfId="4033" priority="5053" operator="equal">
      <formula>"SI"</formula>
    </cfRule>
  </conditionalFormatting>
  <conditionalFormatting sqref="AY302:AY306">
    <cfRule type="expression" dxfId="4032" priority="5051">
      <formula>"&lt;,2"</formula>
    </cfRule>
  </conditionalFormatting>
  <conditionalFormatting sqref="AW302:AW306">
    <cfRule type="expression" dxfId="4031" priority="5050">
      <formula>"&lt;,2"</formula>
    </cfRule>
  </conditionalFormatting>
  <conditionalFormatting sqref="AX302:AX306">
    <cfRule type="beginsWith" dxfId="4030" priority="5045" operator="beginsWith" text="MUY ALTA">
      <formula>LEFT(AX302,LEN("MUY ALTA"))="MUY ALTA"</formula>
    </cfRule>
    <cfRule type="beginsWith" dxfId="4029" priority="5046" operator="beginsWith" text="ALTA">
      <formula>LEFT(AX302,LEN("ALTA"))="ALTA"</formula>
    </cfRule>
    <cfRule type="beginsWith" dxfId="4028" priority="5047" operator="beginsWith" text="MEDIA">
      <formula>LEFT(AX302,LEN("MEDIA"))="MEDIA"</formula>
    </cfRule>
    <cfRule type="beginsWith" dxfId="4027" priority="5048" operator="beginsWith" text="BAJA">
      <formula>LEFT(AX302,LEN("BAJA"))="BAJA"</formula>
    </cfRule>
    <cfRule type="beginsWith" dxfId="4026" priority="5049" operator="beginsWith" text="MUY BAJA">
      <formula>LEFT(AX302,LEN("MUY BAJA"))="MUY BAJA"</formula>
    </cfRule>
  </conditionalFormatting>
  <conditionalFormatting sqref="AZ302:AZ306">
    <cfRule type="beginsWith" dxfId="4025" priority="5040" operator="beginsWith" text="MUY ALTA">
      <formula>LEFT(AZ302,LEN("MUY ALTA"))="MUY ALTA"</formula>
    </cfRule>
    <cfRule type="beginsWith" dxfId="4024" priority="5041" operator="beginsWith" text="ALTA">
      <formula>LEFT(AZ302,LEN("ALTA"))="ALTA"</formula>
    </cfRule>
    <cfRule type="beginsWith" dxfId="4023" priority="5042" operator="beginsWith" text="MEDIA">
      <formula>LEFT(AZ302,LEN("MEDIA"))="MEDIA"</formula>
    </cfRule>
    <cfRule type="beginsWith" dxfId="4022" priority="5043" operator="beginsWith" text="BAJA">
      <formula>LEFT(AZ302,LEN("BAJA"))="BAJA"</formula>
    </cfRule>
    <cfRule type="beginsWith" dxfId="4021" priority="5044" operator="beginsWith" text="MUY BAJA">
      <formula>LEFT(AZ302,LEN("MUY BAJA"))="MUY BAJA"</formula>
    </cfRule>
  </conditionalFormatting>
  <conditionalFormatting sqref="BB302:BB306">
    <cfRule type="cellIs" dxfId="4020" priority="5037" operator="equal">
      <formula>"Evitar"</formula>
    </cfRule>
    <cfRule type="cellIs" dxfId="4019" priority="5038" operator="equal">
      <formula>"Aceptar"</formula>
    </cfRule>
    <cfRule type="cellIs" dxfId="4018" priority="5039" operator="equal">
      <formula>"Reducir"</formula>
    </cfRule>
  </conditionalFormatting>
  <conditionalFormatting sqref="BA302">
    <cfRule type="expression" dxfId="4017" priority="5012">
      <formula>$BD302=25</formula>
    </cfRule>
    <cfRule type="expression" dxfId="4016" priority="5013">
      <formula>$BD302=24</formula>
    </cfRule>
    <cfRule type="expression" dxfId="4015" priority="5014">
      <formula>$BD302=23</formula>
    </cfRule>
    <cfRule type="expression" dxfId="4014" priority="5015">
      <formula>$BD302=22</formula>
    </cfRule>
    <cfRule type="expression" dxfId="4013" priority="5016">
      <formula>$BD302=21</formula>
    </cfRule>
    <cfRule type="expression" dxfId="4012" priority="5017">
      <formula>$BD302=20</formula>
    </cfRule>
    <cfRule type="expression" dxfId="4011" priority="5018">
      <formula>$BD302=19</formula>
    </cfRule>
    <cfRule type="expression" dxfId="4010" priority="5019">
      <formula>$BD302=18</formula>
    </cfRule>
    <cfRule type="expression" dxfId="4009" priority="5020">
      <formula>$BD302=17</formula>
    </cfRule>
    <cfRule type="expression" dxfId="4008" priority="5021">
      <formula>$BD302=16</formula>
    </cfRule>
    <cfRule type="expression" dxfId="4007" priority="5022">
      <formula>$BD302=15</formula>
    </cfRule>
    <cfRule type="expression" dxfId="4006" priority="5023">
      <formula>$BD302=14</formula>
    </cfRule>
    <cfRule type="expression" dxfId="4005" priority="5024">
      <formula>$BD302=13</formula>
    </cfRule>
    <cfRule type="expression" dxfId="4004" priority="5025">
      <formula>$BD302=12</formula>
    </cfRule>
    <cfRule type="expression" dxfId="4003" priority="5026">
      <formula>$BD302=11</formula>
    </cfRule>
    <cfRule type="expression" dxfId="4002" priority="5027">
      <formula>$BD302=10</formula>
    </cfRule>
    <cfRule type="expression" dxfId="4001" priority="5028">
      <formula>$BD302=9</formula>
    </cfRule>
    <cfRule type="expression" dxfId="4000" priority="5029">
      <formula>$BD302=8</formula>
    </cfRule>
    <cfRule type="expression" dxfId="3999" priority="5030">
      <formula>$BD302=7</formula>
    </cfRule>
    <cfRule type="expression" dxfId="3998" priority="5031">
      <formula>$BD302=6</formula>
    </cfRule>
    <cfRule type="expression" dxfId="3997" priority="5032">
      <formula>$BD302=5</formula>
    </cfRule>
    <cfRule type="expression" dxfId="3996" priority="5033">
      <formula>$BD302=4</formula>
    </cfRule>
    <cfRule type="expression" dxfId="3995" priority="5034">
      <formula>$BD302=3</formula>
    </cfRule>
    <cfRule type="expression" dxfId="3994" priority="5035">
      <formula>$BD302=2</formula>
    </cfRule>
    <cfRule type="expression" dxfId="3993" priority="5036">
      <formula>$BD302=1</formula>
    </cfRule>
  </conditionalFormatting>
  <conditionalFormatting sqref="Q308:Q312">
    <cfRule type="expression" dxfId="3986" priority="4961">
      <formula>"&lt;,2"</formula>
    </cfRule>
  </conditionalFormatting>
  <conditionalFormatting sqref="S308">
    <cfRule type="expression" dxfId="3985" priority="4962">
      <formula>$T308=25</formula>
    </cfRule>
  </conditionalFormatting>
  <conditionalFormatting sqref="S308">
    <cfRule type="expression" dxfId="3984" priority="4963">
      <formula>$T308=24</formula>
    </cfRule>
  </conditionalFormatting>
  <conditionalFormatting sqref="S308">
    <cfRule type="expression" dxfId="3983" priority="4964">
      <formula>$T308=23</formula>
    </cfRule>
  </conditionalFormatting>
  <conditionalFormatting sqref="S308">
    <cfRule type="expression" dxfId="3982" priority="4965">
      <formula>$T308=22</formula>
    </cfRule>
  </conditionalFormatting>
  <conditionalFormatting sqref="S308">
    <cfRule type="expression" dxfId="3981" priority="4966">
      <formula>$T308=21</formula>
    </cfRule>
  </conditionalFormatting>
  <conditionalFormatting sqref="S308">
    <cfRule type="expression" dxfId="3980" priority="4967">
      <formula>$T308=20</formula>
    </cfRule>
  </conditionalFormatting>
  <conditionalFormatting sqref="S308">
    <cfRule type="expression" dxfId="3979" priority="4968">
      <formula>$T308=19</formula>
    </cfRule>
  </conditionalFormatting>
  <conditionalFormatting sqref="S308">
    <cfRule type="expression" dxfId="3978" priority="4969">
      <formula>$T308=18</formula>
    </cfRule>
  </conditionalFormatting>
  <conditionalFormatting sqref="S308">
    <cfRule type="expression" dxfId="3977" priority="4970">
      <formula>$T308=17</formula>
    </cfRule>
  </conditionalFormatting>
  <conditionalFormatting sqref="S308">
    <cfRule type="expression" dxfId="3976" priority="4971">
      <formula>$T308=16</formula>
    </cfRule>
  </conditionalFormatting>
  <conditionalFormatting sqref="S308">
    <cfRule type="expression" dxfId="3975" priority="4972">
      <formula>$T308=15</formula>
    </cfRule>
  </conditionalFormatting>
  <conditionalFormatting sqref="S308">
    <cfRule type="expression" dxfId="3974" priority="4973">
      <formula>$T308=14</formula>
    </cfRule>
  </conditionalFormatting>
  <conditionalFormatting sqref="S308">
    <cfRule type="expression" dxfId="3973" priority="4974">
      <formula>$T308=13</formula>
    </cfRule>
  </conditionalFormatting>
  <conditionalFormatting sqref="S308">
    <cfRule type="expression" dxfId="3972" priority="4975">
      <formula>$T308=12</formula>
    </cfRule>
  </conditionalFormatting>
  <conditionalFormatting sqref="S308">
    <cfRule type="expression" dxfId="3971" priority="4976">
      <formula>$T308=11</formula>
    </cfRule>
  </conditionalFormatting>
  <conditionalFormatting sqref="S308">
    <cfRule type="expression" dxfId="3970" priority="4977">
      <formula>$T308=10</formula>
    </cfRule>
  </conditionalFormatting>
  <conditionalFormatting sqref="S308">
    <cfRule type="expression" dxfId="3969" priority="4978">
      <formula>$T308=9</formula>
    </cfRule>
  </conditionalFormatting>
  <conditionalFormatting sqref="S308">
    <cfRule type="expression" dxfId="3968" priority="4979">
      <formula>$T308=8</formula>
    </cfRule>
  </conditionalFormatting>
  <conditionalFormatting sqref="S308">
    <cfRule type="expression" dxfId="3967" priority="4980">
      <formula>$T308=7</formula>
    </cfRule>
  </conditionalFormatting>
  <conditionalFormatting sqref="S308">
    <cfRule type="expression" dxfId="3966" priority="4981">
      <formula>$T308=6</formula>
    </cfRule>
  </conditionalFormatting>
  <conditionalFormatting sqref="S308">
    <cfRule type="expression" dxfId="3965" priority="4982">
      <formula>$T308=5</formula>
    </cfRule>
  </conditionalFormatting>
  <conditionalFormatting sqref="S308">
    <cfRule type="expression" dxfId="3964" priority="4983">
      <formula>$T308=4</formula>
    </cfRule>
  </conditionalFormatting>
  <conditionalFormatting sqref="S308">
    <cfRule type="expression" dxfId="3963" priority="4984">
      <formula>$T308=3</formula>
    </cfRule>
  </conditionalFormatting>
  <conditionalFormatting sqref="S308">
    <cfRule type="expression" dxfId="3962" priority="4985">
      <formula>$T308=2</formula>
    </cfRule>
  </conditionalFormatting>
  <conditionalFormatting sqref="S308">
    <cfRule type="expression" dxfId="3961" priority="4986">
      <formula>$T308=1</formula>
    </cfRule>
  </conditionalFormatting>
  <conditionalFormatting sqref="R308:R312">
    <cfRule type="cellIs" dxfId="3960" priority="4987" operator="equal">
      <formula>20</formula>
    </cfRule>
  </conditionalFormatting>
  <conditionalFormatting sqref="R308:R312">
    <cfRule type="cellIs" dxfId="3959" priority="4988" operator="equal">
      <formula>10</formula>
    </cfRule>
  </conditionalFormatting>
  <conditionalFormatting sqref="R308:R312">
    <cfRule type="cellIs" dxfId="3958" priority="4989" operator="equal">
      <formula>5</formula>
    </cfRule>
  </conditionalFormatting>
  <conditionalFormatting sqref="R308:R312">
    <cfRule type="cellIs" dxfId="3957" priority="4990" operator="equal">
      <formula>1</formula>
    </cfRule>
  </conditionalFormatting>
  <conditionalFormatting sqref="R308:R312">
    <cfRule type="cellIs" dxfId="3956" priority="4991" operator="equal">
      <formula>0.8</formula>
    </cfRule>
  </conditionalFormatting>
  <conditionalFormatting sqref="R308:R312">
    <cfRule type="cellIs" dxfId="3955" priority="4992" operator="equal">
      <formula>0.6</formula>
    </cfRule>
  </conditionalFormatting>
  <conditionalFormatting sqref="R308:R312">
    <cfRule type="cellIs" dxfId="3954" priority="4993" operator="equal">
      <formula>0.4</formula>
    </cfRule>
  </conditionalFormatting>
  <conditionalFormatting sqref="R308:R312">
    <cfRule type="cellIs" dxfId="3953" priority="4994" operator="equal">
      <formula>20%</formula>
    </cfRule>
  </conditionalFormatting>
  <conditionalFormatting sqref="P308:P312">
    <cfRule type="cellIs" dxfId="3952" priority="4995" operator="equal">
      <formula>"MUY ALTA "</formula>
    </cfRule>
  </conditionalFormatting>
  <conditionalFormatting sqref="P308:P312">
    <cfRule type="cellIs" dxfId="3951" priority="4996" operator="equal">
      <formula>"MUY ALTA"</formula>
    </cfRule>
  </conditionalFormatting>
  <conditionalFormatting sqref="P308:P312">
    <cfRule type="cellIs" dxfId="3950" priority="4997" operator="equal">
      <formula>"ALTA"</formula>
    </cfRule>
  </conditionalFormatting>
  <conditionalFormatting sqref="P308:P312">
    <cfRule type="cellIs" dxfId="3949" priority="4998" operator="equal">
      <formula>"MEDIA"</formula>
    </cfRule>
  </conditionalFormatting>
  <conditionalFormatting sqref="P308:P312">
    <cfRule type="cellIs" dxfId="3948" priority="4999" operator="equal">
      <formula>"BAJA"</formula>
    </cfRule>
  </conditionalFormatting>
  <conditionalFormatting sqref="P308:P312">
    <cfRule type="cellIs" dxfId="3947" priority="5000" operator="equal">
      <formula>"MUY BAJA"</formula>
    </cfRule>
  </conditionalFormatting>
  <conditionalFormatting sqref="P308:P312">
    <cfRule type="cellIs" dxfId="3946" priority="5001" operator="equal">
      <formula>0.2</formula>
    </cfRule>
  </conditionalFormatting>
  <conditionalFormatting sqref="O308:O312">
    <cfRule type="beginsWith" dxfId="3945" priority="5002" operator="beginsWith" text="La actividad que conlleva el riesgo se ejecuta como máximos 2 veces por año">
      <formula>LEFT((O308),LEN("La actividad que conlleva el riesgo se ejecuta como máximos 2 veces por año"))=("La actividad que conlleva el riesgo se ejecuta como máximos 2 veces por año")</formula>
    </cfRule>
  </conditionalFormatting>
  <conditionalFormatting sqref="O308:O312">
    <cfRule type="cellIs" dxfId="3944" priority="5003" operator="equal">
      <formula>"La actividad que conlleva el riesgo se ejecuta como máximos 2 veces por año"</formula>
    </cfRule>
  </conditionalFormatting>
  <conditionalFormatting sqref="O308:O312">
    <cfRule type="cellIs" dxfId="3943" priority="5004" operator="equal">
      <formula>"La actividad que conlleva el riesgo se ejecuta como máximos 2 veces por año "</formula>
    </cfRule>
  </conditionalFormatting>
  <conditionalFormatting sqref="O308:O312">
    <cfRule type="containsText" dxfId="3942" priority="5005" operator="containsText" text="La actividad que conlleva el riesgo se ejecuta como máximos 2 veces por año">
      <formula>NOT(ISERROR(SEARCH(("La actividad que conlleva el riesgo se ejecuta como máximos 2 veces por año"),(O308))))</formula>
    </cfRule>
  </conditionalFormatting>
  <conditionalFormatting sqref="V308:W312">
    <cfRule type="cellIs" dxfId="3941" priority="4936" operator="equal">
      <formula>"X"</formula>
    </cfRule>
  </conditionalFormatting>
  <conditionalFormatting sqref="AD308:AE312 AB309:AC312">
    <cfRule type="cellIs" dxfId="3940" priority="4937" operator="equal">
      <formula>25</formula>
    </cfRule>
  </conditionalFormatting>
  <conditionalFormatting sqref="AF308:AG312">
    <cfRule type="cellIs" dxfId="3939" priority="4938" operator="equal">
      <formula>15</formula>
    </cfRule>
  </conditionalFormatting>
  <conditionalFormatting sqref="V308:V312">
    <cfRule type="cellIs" dxfId="3938" priority="4939" operator="equal">
      <formula>"Y"</formula>
    </cfRule>
  </conditionalFormatting>
  <conditionalFormatting sqref="W308:W312">
    <cfRule type="cellIs" dxfId="3937" priority="4940" operator="equal">
      <formula>"X"</formula>
    </cfRule>
  </conditionalFormatting>
  <conditionalFormatting sqref="AD308:AE312 AB309:AC312 X309:Y312">
    <cfRule type="expression" dxfId="3936" priority="4941">
      <formula>Z308=15</formula>
    </cfRule>
  </conditionalFormatting>
  <conditionalFormatting sqref="AF308:AG312 Z309:AA312">
    <cfRule type="expression" dxfId="3935" priority="4942">
      <formula>X308=25</formula>
    </cfRule>
  </conditionalFormatting>
  <conditionalFormatting sqref="W308:W312">
    <cfRule type="expression" dxfId="3934" priority="4943">
      <formula>V308=Y</formula>
    </cfRule>
  </conditionalFormatting>
  <conditionalFormatting sqref="W308:W312">
    <cfRule type="expression" dxfId="3933" priority="4944">
      <formula>V308="y"</formula>
    </cfRule>
  </conditionalFormatting>
  <conditionalFormatting sqref="W309">
    <cfRule type="expression" dxfId="3932" priority="4945">
      <formula>$V$21=Y</formula>
    </cfRule>
  </conditionalFormatting>
  <conditionalFormatting sqref="W309">
    <cfRule type="expression" dxfId="3931" priority="4946">
      <formula>$V$21=x</formula>
    </cfRule>
  </conditionalFormatting>
  <conditionalFormatting sqref="AB308:AC312">
    <cfRule type="expression" dxfId="3930" priority="4947">
      <formula>AB308=10</formula>
    </cfRule>
  </conditionalFormatting>
  <conditionalFormatting sqref="AB308:AC312">
    <cfRule type="expression" dxfId="3929" priority="4948">
      <formula>Z308=15</formula>
    </cfRule>
  </conditionalFormatting>
  <conditionalFormatting sqref="AB308:AC312">
    <cfRule type="expression" dxfId="3928" priority="4949">
      <formula>X308=25</formula>
    </cfRule>
  </conditionalFormatting>
  <conditionalFormatting sqref="AB308:AC308">
    <cfRule type="cellIs" dxfId="3927" priority="4950" operator="equal">
      <formula>25</formula>
    </cfRule>
  </conditionalFormatting>
  <conditionalFormatting sqref="AB308:AC308">
    <cfRule type="expression" dxfId="3926" priority="4951">
      <formula>AD308=15</formula>
    </cfRule>
  </conditionalFormatting>
  <conditionalFormatting sqref="AB308:AC312 X309:Y312">
    <cfRule type="expression" dxfId="3925" priority="4952">
      <formula>AB308=10</formula>
    </cfRule>
  </conditionalFormatting>
  <conditionalFormatting sqref="AB308:AC308">
    <cfRule type="expression" dxfId="3924" priority="4953">
      <formula>AD308=15</formula>
    </cfRule>
  </conditionalFormatting>
  <conditionalFormatting sqref="X308:Y308">
    <cfRule type="expression" dxfId="3923" priority="4954">
      <formula>AB308=10</formula>
    </cfRule>
  </conditionalFormatting>
  <conditionalFormatting sqref="X308:Y312">
    <cfRule type="expression" dxfId="3922" priority="4955">
      <formula>X308=25</formula>
    </cfRule>
  </conditionalFormatting>
  <conditionalFormatting sqref="X308:Y308">
    <cfRule type="expression" dxfId="3921" priority="4956">
      <formula>Z308=15</formula>
    </cfRule>
  </conditionalFormatting>
  <conditionalFormatting sqref="Z308:AA312">
    <cfRule type="expression" dxfId="3920" priority="4957">
      <formula>Z308=15</formula>
    </cfRule>
  </conditionalFormatting>
  <conditionalFormatting sqref="Z308:AA312">
    <cfRule type="expression" dxfId="3919" priority="4958">
      <formula>AB308=10</formula>
    </cfRule>
  </conditionalFormatting>
  <conditionalFormatting sqref="Z308:AA308">
    <cfRule type="expression" dxfId="3918" priority="4959">
      <formula>X308=25</formula>
    </cfRule>
  </conditionalFormatting>
  <conditionalFormatting sqref="V308:V312">
    <cfRule type="expression" dxfId="3917" priority="4960">
      <formula>W308="X"</formula>
    </cfRule>
  </conditionalFormatting>
  <conditionalFormatting sqref="AI308:AJ312">
    <cfRule type="cellIs" dxfId="3916" priority="4932" operator="equal">
      <formula>0</formula>
    </cfRule>
    <cfRule type="cellIs" dxfId="3915" priority="4933" operator="between">
      <formula>"0.1"</formula>
      <formula>100</formula>
    </cfRule>
    <cfRule type="cellIs" dxfId="3914" priority="4934" operator="between">
      <formula>0</formula>
      <formula>100</formula>
    </cfRule>
    <cfRule type="cellIs" dxfId="3913" priority="4935" operator="between">
      <formula>0</formula>
      <formula>100</formula>
    </cfRule>
  </conditionalFormatting>
  <conditionalFormatting sqref="AJ308:AJ312">
    <cfRule type="cellIs" dxfId="3912" priority="4929" operator="equal">
      <formula>0</formula>
    </cfRule>
    <cfRule type="cellIs" dxfId="3911" priority="4930" operator="between">
      <formula>0</formula>
      <formula>100</formula>
    </cfRule>
    <cfRule type="cellIs" dxfId="3910" priority="4931" operator="between">
      <formula>"0.1"</formula>
      <formula>100</formula>
    </cfRule>
  </conditionalFormatting>
  <conditionalFormatting sqref="AI308:AI312">
    <cfRule type="cellIs" dxfId="3909" priority="4928" operator="equal">
      <formula>0.58</formula>
    </cfRule>
  </conditionalFormatting>
  <conditionalFormatting sqref="AJ308:AJ312">
    <cfRule type="cellIs" dxfId="3908" priority="4927" operator="equal">
      <formula>0.56</formula>
    </cfRule>
  </conditionalFormatting>
  <conditionalFormatting sqref="AK310:AL312 AO310:AP312">
    <cfRule type="cellIs" dxfId="3907" priority="4923" operator="equal">
      <formula>"NO"</formula>
    </cfRule>
  </conditionalFormatting>
  <conditionalFormatting sqref="AK310:AL312">
    <cfRule type="cellIs" dxfId="3906" priority="4924" operator="equal">
      <formula>"SI"</formula>
    </cfRule>
  </conditionalFormatting>
  <conditionalFormatting sqref="AM310:AN312">
    <cfRule type="cellIs" dxfId="3905" priority="4925" operator="equal">
      <formula>"ALE"</formula>
    </cfRule>
  </conditionalFormatting>
  <conditionalFormatting sqref="AM310:AN312">
    <cfRule type="cellIs" dxfId="3904" priority="4926" operator="equal">
      <formula>"CON"</formula>
    </cfRule>
  </conditionalFormatting>
  <conditionalFormatting sqref="AO310:AP311">
    <cfRule type="cellIs" dxfId="3903" priority="4922" operator="equal">
      <formula>"SI"</formula>
    </cfRule>
  </conditionalFormatting>
  <conditionalFormatting sqref="BB308">
    <cfRule type="cellIs" dxfId="3902" priority="4920" operator="equal">
      <formula>"NO"</formula>
    </cfRule>
    <cfRule type="cellIs" dxfId="3901" priority="4921" operator="equal">
      <formula>"SI"</formula>
    </cfRule>
  </conditionalFormatting>
  <conditionalFormatting sqref="AY308:AY312">
    <cfRule type="expression" dxfId="3900" priority="4919">
      <formula>"&lt;,2"</formula>
    </cfRule>
  </conditionalFormatting>
  <conditionalFormatting sqref="AW308:AW312">
    <cfRule type="expression" dxfId="3899" priority="4918">
      <formula>"&lt;,2"</formula>
    </cfRule>
  </conditionalFormatting>
  <conditionalFormatting sqref="AX308:AX312">
    <cfRule type="beginsWith" dxfId="3898" priority="4913" operator="beginsWith" text="MUY ALTA">
      <formula>LEFT(AX308,LEN("MUY ALTA"))="MUY ALTA"</formula>
    </cfRule>
    <cfRule type="beginsWith" dxfId="3897" priority="4914" operator="beginsWith" text="ALTA">
      <formula>LEFT(AX308,LEN("ALTA"))="ALTA"</formula>
    </cfRule>
    <cfRule type="beginsWith" dxfId="3896" priority="4915" operator="beginsWith" text="MEDIA">
      <formula>LEFT(AX308,LEN("MEDIA"))="MEDIA"</formula>
    </cfRule>
    <cfRule type="beginsWith" dxfId="3895" priority="4916" operator="beginsWith" text="BAJA">
      <formula>LEFT(AX308,LEN("BAJA"))="BAJA"</formula>
    </cfRule>
    <cfRule type="beginsWith" dxfId="3894" priority="4917" operator="beginsWith" text="MUY BAJA">
      <formula>LEFT(AX308,LEN("MUY BAJA"))="MUY BAJA"</formula>
    </cfRule>
  </conditionalFormatting>
  <conditionalFormatting sqref="AZ308:AZ312">
    <cfRule type="beginsWith" dxfId="3893" priority="4908" operator="beginsWith" text="MUY ALTA">
      <formula>LEFT(AZ308,LEN("MUY ALTA"))="MUY ALTA"</formula>
    </cfRule>
    <cfRule type="beginsWith" dxfId="3892" priority="4909" operator="beginsWith" text="ALTA">
      <formula>LEFT(AZ308,LEN("ALTA"))="ALTA"</formula>
    </cfRule>
    <cfRule type="beginsWith" dxfId="3891" priority="4910" operator="beginsWith" text="MEDIA">
      <formula>LEFT(AZ308,LEN("MEDIA"))="MEDIA"</formula>
    </cfRule>
    <cfRule type="beginsWith" dxfId="3890" priority="4911" operator="beginsWith" text="BAJA">
      <formula>LEFT(AZ308,LEN("BAJA"))="BAJA"</formula>
    </cfRule>
    <cfRule type="beginsWith" dxfId="3889" priority="4912" operator="beginsWith" text="MUY BAJA">
      <formula>LEFT(AZ308,LEN("MUY BAJA"))="MUY BAJA"</formula>
    </cfRule>
  </conditionalFormatting>
  <conditionalFormatting sqref="BB308:BB312">
    <cfRule type="cellIs" dxfId="3888" priority="4905" operator="equal">
      <formula>"Evitar"</formula>
    </cfRule>
    <cfRule type="cellIs" dxfId="3887" priority="4906" operator="equal">
      <formula>"Aceptar"</formula>
    </cfRule>
    <cfRule type="cellIs" dxfId="3886" priority="4907" operator="equal">
      <formula>"Reducir"</formula>
    </cfRule>
  </conditionalFormatting>
  <conditionalFormatting sqref="BA308">
    <cfRule type="expression" dxfId="3885" priority="4880">
      <formula>$BD308=25</formula>
    </cfRule>
    <cfRule type="expression" dxfId="3884" priority="4881">
      <formula>$BD308=24</formula>
    </cfRule>
    <cfRule type="expression" dxfId="3883" priority="4882">
      <formula>$BD308=23</formula>
    </cfRule>
    <cfRule type="expression" dxfId="3882" priority="4883">
      <formula>$BD308=22</formula>
    </cfRule>
    <cfRule type="expression" dxfId="3881" priority="4884">
      <formula>$BD308=21</formula>
    </cfRule>
    <cfRule type="expression" dxfId="3880" priority="4885">
      <formula>$BD308=20</formula>
    </cfRule>
    <cfRule type="expression" dxfId="3879" priority="4886">
      <formula>$BD308=19</formula>
    </cfRule>
    <cfRule type="expression" dxfId="3878" priority="4887">
      <formula>$BD308=18</formula>
    </cfRule>
    <cfRule type="expression" dxfId="3877" priority="4888">
      <formula>$BD308=17</formula>
    </cfRule>
    <cfRule type="expression" dxfId="3876" priority="4889">
      <formula>$BD308=16</formula>
    </cfRule>
    <cfRule type="expression" dxfId="3875" priority="4890">
      <formula>$BD308=15</formula>
    </cfRule>
    <cfRule type="expression" dxfId="3874" priority="4891">
      <formula>$BD308=14</formula>
    </cfRule>
    <cfRule type="expression" dxfId="3873" priority="4892">
      <formula>$BD308=13</formula>
    </cfRule>
    <cfRule type="expression" dxfId="3872" priority="4893">
      <formula>$BD308=12</formula>
    </cfRule>
    <cfRule type="expression" dxfId="3871" priority="4894">
      <formula>$BD308=11</formula>
    </cfRule>
    <cfRule type="expression" dxfId="3870" priority="4895">
      <formula>$BD308=10</formula>
    </cfRule>
    <cfRule type="expression" dxfId="3869" priority="4896">
      <formula>$BD308=9</formula>
    </cfRule>
    <cfRule type="expression" dxfId="3868" priority="4897">
      <formula>$BD308=8</formula>
    </cfRule>
    <cfRule type="expression" dxfId="3867" priority="4898">
      <formula>$BD308=7</formula>
    </cfRule>
    <cfRule type="expression" dxfId="3866" priority="4899">
      <formula>$BD308=6</formula>
    </cfRule>
    <cfRule type="expression" dxfId="3865" priority="4900">
      <formula>$BD308=5</formula>
    </cfRule>
    <cfRule type="expression" dxfId="3864" priority="4901">
      <formula>$BD308=4</formula>
    </cfRule>
    <cfRule type="expression" dxfId="3863" priority="4902">
      <formula>$BD308=3</formula>
    </cfRule>
    <cfRule type="expression" dxfId="3862" priority="4903">
      <formula>$BD308=2</formula>
    </cfRule>
    <cfRule type="expression" dxfId="3861" priority="4904">
      <formula>$BD308=1</formula>
    </cfRule>
  </conditionalFormatting>
  <conditionalFormatting sqref="Q314:Q318">
    <cfRule type="expression" dxfId="3854" priority="4829">
      <formula>"&lt;,2"</formula>
    </cfRule>
  </conditionalFormatting>
  <conditionalFormatting sqref="S314">
    <cfRule type="expression" dxfId="3853" priority="4830">
      <formula>$T314=25</formula>
    </cfRule>
  </conditionalFormatting>
  <conditionalFormatting sqref="S314">
    <cfRule type="expression" dxfId="3852" priority="4831">
      <formula>$T314=24</formula>
    </cfRule>
  </conditionalFormatting>
  <conditionalFormatting sqref="S314">
    <cfRule type="expression" dxfId="3851" priority="4832">
      <formula>$T314=23</formula>
    </cfRule>
  </conditionalFormatting>
  <conditionalFormatting sqref="S314">
    <cfRule type="expression" dxfId="3850" priority="4833">
      <formula>$T314=22</formula>
    </cfRule>
  </conditionalFormatting>
  <conditionalFormatting sqref="S314">
    <cfRule type="expression" dxfId="3849" priority="4834">
      <formula>$T314=21</formula>
    </cfRule>
  </conditionalFormatting>
  <conditionalFormatting sqref="S314">
    <cfRule type="expression" dxfId="3848" priority="4835">
      <formula>$T314=20</formula>
    </cfRule>
  </conditionalFormatting>
  <conditionalFormatting sqref="S314">
    <cfRule type="expression" dxfId="3847" priority="4836">
      <formula>$T314=19</formula>
    </cfRule>
  </conditionalFormatting>
  <conditionalFormatting sqref="S314">
    <cfRule type="expression" dxfId="3846" priority="4837">
      <formula>$T314=18</formula>
    </cfRule>
  </conditionalFormatting>
  <conditionalFormatting sqref="S314">
    <cfRule type="expression" dxfId="3845" priority="4838">
      <formula>$T314=17</formula>
    </cfRule>
  </conditionalFormatting>
  <conditionalFormatting sqref="S314">
    <cfRule type="expression" dxfId="3844" priority="4839">
      <formula>$T314=16</formula>
    </cfRule>
  </conditionalFormatting>
  <conditionalFormatting sqref="S314">
    <cfRule type="expression" dxfId="3843" priority="4840">
      <formula>$T314=15</formula>
    </cfRule>
  </conditionalFormatting>
  <conditionalFormatting sqref="S314">
    <cfRule type="expression" dxfId="3842" priority="4841">
      <formula>$T314=14</formula>
    </cfRule>
  </conditionalFormatting>
  <conditionalFormatting sqref="S314">
    <cfRule type="expression" dxfId="3841" priority="4842">
      <formula>$T314=13</formula>
    </cfRule>
  </conditionalFormatting>
  <conditionalFormatting sqref="S314">
    <cfRule type="expression" dxfId="3840" priority="4843">
      <formula>$T314=12</formula>
    </cfRule>
  </conditionalFormatting>
  <conditionalFormatting sqref="S314">
    <cfRule type="expression" dxfId="3839" priority="4844">
      <formula>$T314=11</formula>
    </cfRule>
  </conditionalFormatting>
  <conditionalFormatting sqref="S314">
    <cfRule type="expression" dxfId="3838" priority="4845">
      <formula>$T314=10</formula>
    </cfRule>
  </conditionalFormatting>
  <conditionalFormatting sqref="S314">
    <cfRule type="expression" dxfId="3837" priority="4846">
      <formula>$T314=9</formula>
    </cfRule>
  </conditionalFormatting>
  <conditionalFormatting sqref="S314">
    <cfRule type="expression" dxfId="3836" priority="4847">
      <formula>$T314=8</formula>
    </cfRule>
  </conditionalFormatting>
  <conditionalFormatting sqref="S314">
    <cfRule type="expression" dxfId="3835" priority="4848">
      <formula>$T314=7</formula>
    </cfRule>
  </conditionalFormatting>
  <conditionalFormatting sqref="S314">
    <cfRule type="expression" dxfId="3834" priority="4849">
      <formula>$T314=6</formula>
    </cfRule>
  </conditionalFormatting>
  <conditionalFormatting sqref="S314">
    <cfRule type="expression" dxfId="3833" priority="4850">
      <formula>$T314=5</formula>
    </cfRule>
  </conditionalFormatting>
  <conditionalFormatting sqref="S314">
    <cfRule type="expression" dxfId="3832" priority="4851">
      <formula>$T314=4</formula>
    </cfRule>
  </conditionalFormatting>
  <conditionalFormatting sqref="S314">
    <cfRule type="expression" dxfId="3831" priority="4852">
      <formula>$T314=3</formula>
    </cfRule>
  </conditionalFormatting>
  <conditionalFormatting sqref="S314">
    <cfRule type="expression" dxfId="3830" priority="4853">
      <formula>$T314=2</formula>
    </cfRule>
  </conditionalFormatting>
  <conditionalFormatting sqref="S314">
    <cfRule type="expression" dxfId="3829" priority="4854">
      <formula>$T314=1</formula>
    </cfRule>
  </conditionalFormatting>
  <conditionalFormatting sqref="R314:R318">
    <cfRule type="cellIs" dxfId="3828" priority="4855" operator="equal">
      <formula>20</formula>
    </cfRule>
  </conditionalFormatting>
  <conditionalFormatting sqref="R314:R318">
    <cfRule type="cellIs" dxfId="3827" priority="4856" operator="equal">
      <formula>10</formula>
    </cfRule>
  </conditionalFormatting>
  <conditionalFormatting sqref="R314:R318">
    <cfRule type="cellIs" dxfId="3826" priority="4857" operator="equal">
      <formula>5</formula>
    </cfRule>
  </conditionalFormatting>
  <conditionalFormatting sqref="R314:R318">
    <cfRule type="cellIs" dxfId="3825" priority="4858" operator="equal">
      <formula>1</formula>
    </cfRule>
  </conditionalFormatting>
  <conditionalFormatting sqref="R314:R318">
    <cfRule type="cellIs" dxfId="3824" priority="4859" operator="equal">
      <formula>0.8</formula>
    </cfRule>
  </conditionalFormatting>
  <conditionalFormatting sqref="R314:R318">
    <cfRule type="cellIs" dxfId="3823" priority="4860" operator="equal">
      <formula>0.6</formula>
    </cfRule>
  </conditionalFormatting>
  <conditionalFormatting sqref="R314:R318">
    <cfRule type="cellIs" dxfId="3822" priority="4861" operator="equal">
      <formula>0.4</formula>
    </cfRule>
  </conditionalFormatting>
  <conditionalFormatting sqref="R314:R318">
    <cfRule type="cellIs" dxfId="3821" priority="4862" operator="equal">
      <formula>20%</formula>
    </cfRule>
  </conditionalFormatting>
  <conditionalFormatting sqref="P314:P318">
    <cfRule type="cellIs" dxfId="3820" priority="4863" operator="equal">
      <formula>"MUY ALTA "</formula>
    </cfRule>
  </conditionalFormatting>
  <conditionalFormatting sqref="P314:P318">
    <cfRule type="cellIs" dxfId="3819" priority="4864" operator="equal">
      <formula>"MUY ALTA"</formula>
    </cfRule>
  </conditionalFormatting>
  <conditionalFormatting sqref="P314:P318">
    <cfRule type="cellIs" dxfId="3818" priority="4865" operator="equal">
      <formula>"ALTA"</formula>
    </cfRule>
  </conditionalFormatting>
  <conditionalFormatting sqref="P314:P318">
    <cfRule type="cellIs" dxfId="3817" priority="4866" operator="equal">
      <formula>"MEDIA"</formula>
    </cfRule>
  </conditionalFormatting>
  <conditionalFormatting sqref="P314:P318">
    <cfRule type="cellIs" dxfId="3816" priority="4867" operator="equal">
      <formula>"BAJA"</formula>
    </cfRule>
  </conditionalFormatting>
  <conditionalFormatting sqref="P314:P318">
    <cfRule type="cellIs" dxfId="3815" priority="4868" operator="equal">
      <formula>"MUY BAJA"</formula>
    </cfRule>
  </conditionalFormatting>
  <conditionalFormatting sqref="P314:P318">
    <cfRule type="cellIs" dxfId="3814" priority="4869" operator="equal">
      <formula>0.2</formula>
    </cfRule>
  </conditionalFormatting>
  <conditionalFormatting sqref="O314:O318">
    <cfRule type="beginsWith" dxfId="3813" priority="4870" operator="beginsWith" text="La actividad que conlleva el riesgo se ejecuta como máximos 2 veces por año">
      <formula>LEFT((O314),LEN("La actividad que conlleva el riesgo se ejecuta como máximos 2 veces por año"))=("La actividad que conlleva el riesgo se ejecuta como máximos 2 veces por año")</formula>
    </cfRule>
  </conditionalFormatting>
  <conditionalFormatting sqref="O314:O318">
    <cfRule type="cellIs" dxfId="3812" priority="4871" operator="equal">
      <formula>"La actividad que conlleva el riesgo se ejecuta como máximos 2 veces por año"</formula>
    </cfRule>
  </conditionalFormatting>
  <conditionalFormatting sqref="O314:O318">
    <cfRule type="cellIs" dxfId="3811" priority="4872" operator="equal">
      <formula>"La actividad que conlleva el riesgo se ejecuta como máximos 2 veces por año "</formula>
    </cfRule>
  </conditionalFormatting>
  <conditionalFormatting sqref="O314:O318">
    <cfRule type="containsText" dxfId="3810" priority="4873" operator="containsText" text="La actividad que conlleva el riesgo se ejecuta como máximos 2 veces por año">
      <formula>NOT(ISERROR(SEARCH(("La actividad que conlleva el riesgo se ejecuta como máximos 2 veces por año"),(O314))))</formula>
    </cfRule>
  </conditionalFormatting>
  <conditionalFormatting sqref="V314:W318">
    <cfRule type="cellIs" dxfId="3809" priority="4804" operator="equal">
      <formula>"X"</formula>
    </cfRule>
  </conditionalFormatting>
  <conditionalFormatting sqref="AD314:AE318 AB315:AC318">
    <cfRule type="cellIs" dxfId="3808" priority="4805" operator="equal">
      <formula>25</formula>
    </cfRule>
  </conditionalFormatting>
  <conditionalFormatting sqref="AF314:AG318">
    <cfRule type="cellIs" dxfId="3807" priority="4806" operator="equal">
      <formula>15</formula>
    </cfRule>
  </conditionalFormatting>
  <conditionalFormatting sqref="V314:V318">
    <cfRule type="cellIs" dxfId="3806" priority="4807" operator="equal">
      <formula>"Y"</formula>
    </cfRule>
  </conditionalFormatting>
  <conditionalFormatting sqref="W314:W318">
    <cfRule type="cellIs" dxfId="3805" priority="4808" operator="equal">
      <formula>"X"</formula>
    </cfRule>
  </conditionalFormatting>
  <conditionalFormatting sqref="AD314:AE318 AB315:AC318 X315:Y318">
    <cfRule type="expression" dxfId="3804" priority="4809">
      <formula>Z314=15</formula>
    </cfRule>
  </conditionalFormatting>
  <conditionalFormatting sqref="AF314:AG318 Z315:AA318">
    <cfRule type="expression" dxfId="3803" priority="4810">
      <formula>X314=25</formula>
    </cfRule>
  </conditionalFormatting>
  <conditionalFormatting sqref="W314:W318">
    <cfRule type="expression" dxfId="3802" priority="4811">
      <formula>V314=Y</formula>
    </cfRule>
  </conditionalFormatting>
  <conditionalFormatting sqref="W314:W318">
    <cfRule type="expression" dxfId="3801" priority="4812">
      <formula>V314="y"</formula>
    </cfRule>
  </conditionalFormatting>
  <conditionalFormatting sqref="W315">
    <cfRule type="expression" dxfId="3800" priority="4813">
      <formula>$V$21=Y</formula>
    </cfRule>
  </conditionalFormatting>
  <conditionalFormatting sqref="W315">
    <cfRule type="expression" dxfId="3799" priority="4814">
      <formula>$V$21=x</formula>
    </cfRule>
  </conditionalFormatting>
  <conditionalFormatting sqref="AB314:AC318">
    <cfRule type="expression" dxfId="3798" priority="4815">
      <formula>AB314=10</formula>
    </cfRule>
  </conditionalFormatting>
  <conditionalFormatting sqref="AB314:AC318">
    <cfRule type="expression" dxfId="3797" priority="4816">
      <formula>Z314=15</formula>
    </cfRule>
  </conditionalFormatting>
  <conditionalFormatting sqref="AB314:AC318">
    <cfRule type="expression" dxfId="3796" priority="4817">
      <formula>X314=25</formula>
    </cfRule>
  </conditionalFormatting>
  <conditionalFormatting sqref="AB314:AC314">
    <cfRule type="cellIs" dxfId="3795" priority="4818" operator="equal">
      <formula>25</formula>
    </cfRule>
  </conditionalFormatting>
  <conditionalFormatting sqref="AB314:AC314">
    <cfRule type="expression" dxfId="3794" priority="4819">
      <formula>AD314=15</formula>
    </cfRule>
  </conditionalFormatting>
  <conditionalFormatting sqref="AB314:AC318 X315:Y318">
    <cfRule type="expression" dxfId="3793" priority="4820">
      <formula>AB314=10</formula>
    </cfRule>
  </conditionalFormatting>
  <conditionalFormatting sqref="AB314:AC314">
    <cfRule type="expression" dxfId="3792" priority="4821">
      <formula>AD314=15</formula>
    </cfRule>
  </conditionalFormatting>
  <conditionalFormatting sqref="X314:Y314">
    <cfRule type="expression" dxfId="3791" priority="4822">
      <formula>AB314=10</formula>
    </cfRule>
  </conditionalFormatting>
  <conditionalFormatting sqref="X314:Y318">
    <cfRule type="expression" dxfId="3790" priority="4823">
      <formula>X314=25</formula>
    </cfRule>
  </conditionalFormatting>
  <conditionalFormatting sqref="X314:Y314">
    <cfRule type="expression" dxfId="3789" priority="4824">
      <formula>Z314=15</formula>
    </cfRule>
  </conditionalFormatting>
  <conditionalFormatting sqref="Z314:AA318">
    <cfRule type="expression" dxfId="3788" priority="4825">
      <formula>Z314=15</formula>
    </cfRule>
  </conditionalFormatting>
  <conditionalFormatting sqref="Z314:AA318">
    <cfRule type="expression" dxfId="3787" priority="4826">
      <formula>AB314=10</formula>
    </cfRule>
  </conditionalFormatting>
  <conditionalFormatting sqref="Z314:AA314">
    <cfRule type="expression" dxfId="3786" priority="4827">
      <formula>X314=25</formula>
    </cfRule>
  </conditionalFormatting>
  <conditionalFormatting sqref="V314:V318">
    <cfRule type="expression" dxfId="3785" priority="4828">
      <formula>W314="X"</formula>
    </cfRule>
  </conditionalFormatting>
  <conditionalFormatting sqref="AI314:AJ318">
    <cfRule type="cellIs" dxfId="3784" priority="4800" operator="equal">
      <formula>0</formula>
    </cfRule>
    <cfRule type="cellIs" dxfId="3783" priority="4801" operator="between">
      <formula>"0.1"</formula>
      <formula>100</formula>
    </cfRule>
    <cfRule type="cellIs" dxfId="3782" priority="4802" operator="between">
      <formula>0</formula>
      <formula>100</formula>
    </cfRule>
    <cfRule type="cellIs" dxfId="3781" priority="4803" operator="between">
      <formula>0</formula>
      <formula>100</formula>
    </cfRule>
  </conditionalFormatting>
  <conditionalFormatting sqref="AJ314:AJ318">
    <cfRule type="cellIs" dxfId="3780" priority="4797" operator="equal">
      <formula>0</formula>
    </cfRule>
    <cfRule type="cellIs" dxfId="3779" priority="4798" operator="between">
      <formula>0</formula>
      <formula>100</formula>
    </cfRule>
    <cfRule type="cellIs" dxfId="3778" priority="4799" operator="between">
      <formula>"0.1"</formula>
      <formula>100</formula>
    </cfRule>
  </conditionalFormatting>
  <conditionalFormatting sqref="AI314:AI318">
    <cfRule type="cellIs" dxfId="3777" priority="4796" operator="equal">
      <formula>0.58</formula>
    </cfRule>
  </conditionalFormatting>
  <conditionalFormatting sqref="AJ314:AJ318">
    <cfRule type="cellIs" dxfId="3776" priority="4795" operator="equal">
      <formula>0.56</formula>
    </cfRule>
  </conditionalFormatting>
  <conditionalFormatting sqref="AK317:AL318 AO317:AP318">
    <cfRule type="cellIs" dxfId="3775" priority="4791" operator="equal">
      <formula>"NO"</formula>
    </cfRule>
  </conditionalFormatting>
  <conditionalFormatting sqref="AK317:AL318">
    <cfRule type="cellIs" dxfId="3774" priority="4792" operator="equal">
      <formula>"SI"</formula>
    </cfRule>
  </conditionalFormatting>
  <conditionalFormatting sqref="AM317:AN318">
    <cfRule type="cellIs" dxfId="3773" priority="4793" operator="equal">
      <formula>"ALE"</formula>
    </cfRule>
  </conditionalFormatting>
  <conditionalFormatting sqref="AM317:AN318">
    <cfRule type="cellIs" dxfId="3772" priority="4794" operator="equal">
      <formula>"CON"</formula>
    </cfRule>
  </conditionalFormatting>
  <conditionalFormatting sqref="AO317:AP317">
    <cfRule type="cellIs" dxfId="3771" priority="4790" operator="equal">
      <formula>"SI"</formula>
    </cfRule>
  </conditionalFormatting>
  <conditionalFormatting sqref="BB314">
    <cfRule type="cellIs" dxfId="3770" priority="4788" operator="equal">
      <formula>"NO"</formula>
    </cfRule>
    <cfRule type="cellIs" dxfId="3769" priority="4789" operator="equal">
      <formula>"SI"</formula>
    </cfRule>
  </conditionalFormatting>
  <conditionalFormatting sqref="AY314:AY318">
    <cfRule type="expression" dxfId="3768" priority="4787">
      <formula>"&lt;,2"</formula>
    </cfRule>
  </conditionalFormatting>
  <conditionalFormatting sqref="AW314:AW318">
    <cfRule type="expression" dxfId="3767" priority="4786">
      <formula>"&lt;,2"</formula>
    </cfRule>
  </conditionalFormatting>
  <conditionalFormatting sqref="AX314:AX318">
    <cfRule type="beginsWith" dxfId="3766" priority="4781" operator="beginsWith" text="MUY ALTA">
      <formula>LEFT(AX314,LEN("MUY ALTA"))="MUY ALTA"</formula>
    </cfRule>
    <cfRule type="beginsWith" dxfId="3765" priority="4782" operator="beginsWith" text="ALTA">
      <formula>LEFT(AX314,LEN("ALTA"))="ALTA"</formula>
    </cfRule>
    <cfRule type="beginsWith" dxfId="3764" priority="4783" operator="beginsWith" text="MEDIA">
      <formula>LEFT(AX314,LEN("MEDIA"))="MEDIA"</formula>
    </cfRule>
    <cfRule type="beginsWith" dxfId="3763" priority="4784" operator="beginsWith" text="BAJA">
      <formula>LEFT(AX314,LEN("BAJA"))="BAJA"</formula>
    </cfRule>
    <cfRule type="beginsWith" dxfId="3762" priority="4785" operator="beginsWith" text="MUY BAJA">
      <formula>LEFT(AX314,LEN("MUY BAJA"))="MUY BAJA"</formula>
    </cfRule>
  </conditionalFormatting>
  <conditionalFormatting sqref="AZ314:AZ318">
    <cfRule type="beginsWith" dxfId="3761" priority="4776" operator="beginsWith" text="MUY ALTA">
      <formula>LEFT(AZ314,LEN("MUY ALTA"))="MUY ALTA"</formula>
    </cfRule>
    <cfRule type="beginsWith" dxfId="3760" priority="4777" operator="beginsWith" text="ALTA">
      <formula>LEFT(AZ314,LEN("ALTA"))="ALTA"</formula>
    </cfRule>
    <cfRule type="beginsWith" dxfId="3759" priority="4778" operator="beginsWith" text="MEDIA">
      <formula>LEFT(AZ314,LEN("MEDIA"))="MEDIA"</formula>
    </cfRule>
    <cfRule type="beginsWith" dxfId="3758" priority="4779" operator="beginsWith" text="BAJA">
      <formula>LEFT(AZ314,LEN("BAJA"))="BAJA"</formula>
    </cfRule>
    <cfRule type="beginsWith" dxfId="3757" priority="4780" operator="beginsWith" text="MUY BAJA">
      <formula>LEFT(AZ314,LEN("MUY BAJA"))="MUY BAJA"</formula>
    </cfRule>
  </conditionalFormatting>
  <conditionalFormatting sqref="BB314:BB318">
    <cfRule type="cellIs" dxfId="3756" priority="4773" operator="equal">
      <formula>"Evitar"</formula>
    </cfRule>
    <cfRule type="cellIs" dxfId="3755" priority="4774" operator="equal">
      <formula>"Aceptar"</formula>
    </cfRule>
    <cfRule type="cellIs" dxfId="3754" priority="4775" operator="equal">
      <formula>"Reducir"</formula>
    </cfRule>
  </conditionalFormatting>
  <conditionalFormatting sqref="BA314">
    <cfRule type="expression" dxfId="3753" priority="4748">
      <formula>$BD314=25</formula>
    </cfRule>
    <cfRule type="expression" dxfId="3752" priority="4749">
      <formula>$BD314=24</formula>
    </cfRule>
    <cfRule type="expression" dxfId="3751" priority="4750">
      <formula>$BD314=23</formula>
    </cfRule>
    <cfRule type="expression" dxfId="3750" priority="4751">
      <formula>$BD314=22</formula>
    </cfRule>
    <cfRule type="expression" dxfId="3749" priority="4752">
      <formula>$BD314=21</formula>
    </cfRule>
    <cfRule type="expression" dxfId="3748" priority="4753">
      <formula>$BD314=20</formula>
    </cfRule>
    <cfRule type="expression" dxfId="3747" priority="4754">
      <formula>$BD314=19</formula>
    </cfRule>
    <cfRule type="expression" dxfId="3746" priority="4755">
      <formula>$BD314=18</formula>
    </cfRule>
    <cfRule type="expression" dxfId="3745" priority="4756">
      <formula>$BD314=17</formula>
    </cfRule>
    <cfRule type="expression" dxfId="3744" priority="4757">
      <formula>$BD314=16</formula>
    </cfRule>
    <cfRule type="expression" dxfId="3743" priority="4758">
      <formula>$BD314=15</formula>
    </cfRule>
    <cfRule type="expression" dxfId="3742" priority="4759">
      <formula>$BD314=14</formula>
    </cfRule>
    <cfRule type="expression" dxfId="3741" priority="4760">
      <formula>$BD314=13</formula>
    </cfRule>
    <cfRule type="expression" dxfId="3740" priority="4761">
      <formula>$BD314=12</formula>
    </cfRule>
    <cfRule type="expression" dxfId="3739" priority="4762">
      <formula>$BD314=11</formula>
    </cfRule>
    <cfRule type="expression" dxfId="3738" priority="4763">
      <formula>$BD314=10</formula>
    </cfRule>
    <cfRule type="expression" dxfId="3737" priority="4764">
      <formula>$BD314=9</formula>
    </cfRule>
    <cfRule type="expression" dxfId="3736" priority="4765">
      <formula>$BD314=8</formula>
    </cfRule>
    <cfRule type="expression" dxfId="3735" priority="4766">
      <formula>$BD314=7</formula>
    </cfRule>
    <cfRule type="expression" dxfId="3734" priority="4767">
      <formula>$BD314=6</formula>
    </cfRule>
    <cfRule type="expression" dxfId="3733" priority="4768">
      <formula>$BD314=5</formula>
    </cfRule>
    <cfRule type="expression" dxfId="3732" priority="4769">
      <formula>$BD314=4</formula>
    </cfRule>
    <cfRule type="expression" dxfId="3731" priority="4770">
      <formula>$BD314=3</formula>
    </cfRule>
    <cfRule type="expression" dxfId="3730" priority="4771">
      <formula>$BD314=2</formula>
    </cfRule>
    <cfRule type="expression" dxfId="3729" priority="4772">
      <formula>$BD314=1</formula>
    </cfRule>
  </conditionalFormatting>
  <conditionalFormatting sqref="Q320:Q324">
    <cfRule type="expression" dxfId="3722" priority="4697">
      <formula>"&lt;,2"</formula>
    </cfRule>
  </conditionalFormatting>
  <conditionalFormatting sqref="S320">
    <cfRule type="expression" dxfId="3721" priority="4698">
      <formula>$T320=25</formula>
    </cfRule>
  </conditionalFormatting>
  <conditionalFormatting sqref="S320">
    <cfRule type="expression" dxfId="3720" priority="4699">
      <formula>$T320=24</formula>
    </cfRule>
  </conditionalFormatting>
  <conditionalFormatting sqref="S320">
    <cfRule type="expression" dxfId="3719" priority="4700">
      <formula>$T320=23</formula>
    </cfRule>
  </conditionalFormatting>
  <conditionalFormatting sqref="S320">
    <cfRule type="expression" dxfId="3718" priority="4701">
      <formula>$T320=22</formula>
    </cfRule>
  </conditionalFormatting>
  <conditionalFormatting sqref="S320">
    <cfRule type="expression" dxfId="3717" priority="4702">
      <formula>$T320=21</formula>
    </cfRule>
  </conditionalFormatting>
  <conditionalFormatting sqref="S320">
    <cfRule type="expression" dxfId="3716" priority="4703">
      <formula>$T320=20</formula>
    </cfRule>
  </conditionalFormatting>
  <conditionalFormatting sqref="S320">
    <cfRule type="expression" dxfId="3715" priority="4704">
      <formula>$T320=19</formula>
    </cfRule>
  </conditionalFormatting>
  <conditionalFormatting sqref="S320">
    <cfRule type="expression" dxfId="3714" priority="4705">
      <formula>$T320=18</formula>
    </cfRule>
  </conditionalFormatting>
  <conditionalFormatting sqref="S320">
    <cfRule type="expression" dxfId="3713" priority="4706">
      <formula>$T320=17</formula>
    </cfRule>
  </conditionalFormatting>
  <conditionalFormatting sqref="S320">
    <cfRule type="expression" dxfId="3712" priority="4707">
      <formula>$T320=16</formula>
    </cfRule>
  </conditionalFormatting>
  <conditionalFormatting sqref="S320">
    <cfRule type="expression" dxfId="3711" priority="4708">
      <formula>$T320=15</formula>
    </cfRule>
  </conditionalFormatting>
  <conditionalFormatting sqref="S320">
    <cfRule type="expression" dxfId="3710" priority="4709">
      <formula>$T320=14</formula>
    </cfRule>
  </conditionalFormatting>
  <conditionalFormatting sqref="S320">
    <cfRule type="expression" dxfId="3709" priority="4710">
      <formula>$T320=13</formula>
    </cfRule>
  </conditionalFormatting>
  <conditionalFormatting sqref="S320">
    <cfRule type="expression" dxfId="3708" priority="4711">
      <formula>$T320=12</formula>
    </cfRule>
  </conditionalFormatting>
  <conditionalFormatting sqref="S320">
    <cfRule type="expression" dxfId="3707" priority="4712">
      <formula>$T320=11</formula>
    </cfRule>
  </conditionalFormatting>
  <conditionalFormatting sqref="S320">
    <cfRule type="expression" dxfId="3706" priority="4713">
      <formula>$T320=10</formula>
    </cfRule>
  </conditionalFormatting>
  <conditionalFormatting sqref="S320">
    <cfRule type="expression" dxfId="3705" priority="4714">
      <formula>$T320=9</formula>
    </cfRule>
  </conditionalFormatting>
  <conditionalFormatting sqref="S320">
    <cfRule type="expression" dxfId="3704" priority="4715">
      <formula>$T320=8</formula>
    </cfRule>
  </conditionalFormatting>
  <conditionalFormatting sqref="S320">
    <cfRule type="expression" dxfId="3703" priority="4716">
      <formula>$T320=7</formula>
    </cfRule>
  </conditionalFormatting>
  <conditionalFormatting sqref="S320">
    <cfRule type="expression" dxfId="3702" priority="4717">
      <formula>$T320=6</formula>
    </cfRule>
  </conditionalFormatting>
  <conditionalFormatting sqref="S320">
    <cfRule type="expression" dxfId="3701" priority="4718">
      <formula>$T320=5</formula>
    </cfRule>
  </conditionalFormatting>
  <conditionalFormatting sqref="S320">
    <cfRule type="expression" dxfId="3700" priority="4719">
      <formula>$T320=4</formula>
    </cfRule>
  </conditionalFormatting>
  <conditionalFormatting sqref="S320">
    <cfRule type="expression" dxfId="3699" priority="4720">
      <formula>$T320=3</formula>
    </cfRule>
  </conditionalFormatting>
  <conditionalFormatting sqref="S320">
    <cfRule type="expression" dxfId="3698" priority="4721">
      <formula>$T320=2</formula>
    </cfRule>
  </conditionalFormatting>
  <conditionalFormatting sqref="S320">
    <cfRule type="expression" dxfId="3697" priority="4722">
      <formula>$T320=1</formula>
    </cfRule>
  </conditionalFormatting>
  <conditionalFormatting sqref="R320:R324">
    <cfRule type="cellIs" dxfId="3696" priority="4723" operator="equal">
      <formula>20</formula>
    </cfRule>
  </conditionalFormatting>
  <conditionalFormatting sqref="R320:R324">
    <cfRule type="cellIs" dxfId="3695" priority="4724" operator="equal">
      <formula>10</formula>
    </cfRule>
  </conditionalFormatting>
  <conditionalFormatting sqref="R320:R324">
    <cfRule type="cellIs" dxfId="3694" priority="4725" operator="equal">
      <formula>5</formula>
    </cfRule>
  </conditionalFormatting>
  <conditionalFormatting sqref="R320:R324">
    <cfRule type="cellIs" dxfId="3693" priority="4726" operator="equal">
      <formula>1</formula>
    </cfRule>
  </conditionalFormatting>
  <conditionalFormatting sqref="R320:R324">
    <cfRule type="cellIs" dxfId="3692" priority="4727" operator="equal">
      <formula>0.8</formula>
    </cfRule>
  </conditionalFormatting>
  <conditionalFormatting sqref="R320:R324">
    <cfRule type="cellIs" dxfId="3691" priority="4728" operator="equal">
      <formula>0.6</formula>
    </cfRule>
  </conditionalFormatting>
  <conditionalFormatting sqref="R320:R324">
    <cfRule type="cellIs" dxfId="3690" priority="4729" operator="equal">
      <formula>0.4</formula>
    </cfRule>
  </conditionalFormatting>
  <conditionalFormatting sqref="R320:R324">
    <cfRule type="cellIs" dxfId="3689" priority="4730" operator="equal">
      <formula>20%</formula>
    </cfRule>
  </conditionalFormatting>
  <conditionalFormatting sqref="P320:P324">
    <cfRule type="cellIs" dxfId="3688" priority="4731" operator="equal">
      <formula>"MUY ALTA "</formula>
    </cfRule>
  </conditionalFormatting>
  <conditionalFormatting sqref="P320:P324">
    <cfRule type="cellIs" dxfId="3687" priority="4732" operator="equal">
      <formula>"MUY ALTA"</formula>
    </cfRule>
  </conditionalFormatting>
  <conditionalFormatting sqref="P320:P324">
    <cfRule type="cellIs" dxfId="3686" priority="4733" operator="equal">
      <formula>"ALTA"</formula>
    </cfRule>
  </conditionalFormatting>
  <conditionalFormatting sqref="P320:P324">
    <cfRule type="cellIs" dxfId="3685" priority="4734" operator="equal">
      <formula>"MEDIA"</formula>
    </cfRule>
  </conditionalFormatting>
  <conditionalFormatting sqref="P320:P324">
    <cfRule type="cellIs" dxfId="3684" priority="4735" operator="equal">
      <formula>"BAJA"</formula>
    </cfRule>
  </conditionalFormatting>
  <conditionalFormatting sqref="P320:P324">
    <cfRule type="cellIs" dxfId="3683" priority="4736" operator="equal">
      <formula>"MUY BAJA"</formula>
    </cfRule>
  </conditionalFormatting>
  <conditionalFormatting sqref="P320:P324">
    <cfRule type="cellIs" dxfId="3682" priority="4737" operator="equal">
      <formula>0.2</formula>
    </cfRule>
  </conditionalFormatting>
  <conditionalFormatting sqref="O320:O324">
    <cfRule type="beginsWith" dxfId="3681" priority="4738" operator="beginsWith" text="La actividad que conlleva el riesgo se ejecuta como máximos 2 veces por año">
      <formula>LEFT((O320),LEN("La actividad que conlleva el riesgo se ejecuta como máximos 2 veces por año"))=("La actividad que conlleva el riesgo se ejecuta como máximos 2 veces por año")</formula>
    </cfRule>
  </conditionalFormatting>
  <conditionalFormatting sqref="O320:O324">
    <cfRule type="cellIs" dxfId="3680" priority="4739" operator="equal">
      <formula>"La actividad que conlleva el riesgo se ejecuta como máximos 2 veces por año"</formula>
    </cfRule>
  </conditionalFormatting>
  <conditionalFormatting sqref="O320:O324">
    <cfRule type="cellIs" dxfId="3679" priority="4740" operator="equal">
      <formula>"La actividad que conlleva el riesgo se ejecuta como máximos 2 veces por año "</formula>
    </cfRule>
  </conditionalFormatting>
  <conditionalFormatting sqref="O320:O324">
    <cfRule type="containsText" dxfId="3678" priority="4741" operator="containsText" text="La actividad que conlleva el riesgo se ejecuta como máximos 2 veces por año">
      <formula>NOT(ISERROR(SEARCH(("La actividad que conlleva el riesgo se ejecuta como máximos 2 veces por año"),(O320))))</formula>
    </cfRule>
  </conditionalFormatting>
  <conditionalFormatting sqref="V320:W324">
    <cfRule type="cellIs" dxfId="3677" priority="4672" operator="equal">
      <formula>"X"</formula>
    </cfRule>
  </conditionalFormatting>
  <conditionalFormatting sqref="AD320:AE324 AB321:AC324">
    <cfRule type="cellIs" dxfId="3676" priority="4673" operator="equal">
      <formula>25</formula>
    </cfRule>
  </conditionalFormatting>
  <conditionalFormatting sqref="AF320:AG324">
    <cfRule type="cellIs" dxfId="3675" priority="4674" operator="equal">
      <formula>15</formula>
    </cfRule>
  </conditionalFormatting>
  <conditionalFormatting sqref="V320:V324">
    <cfRule type="cellIs" dxfId="3674" priority="4675" operator="equal">
      <formula>"Y"</formula>
    </cfRule>
  </conditionalFormatting>
  <conditionalFormatting sqref="W320:W324">
    <cfRule type="cellIs" dxfId="3673" priority="4676" operator="equal">
      <formula>"X"</formula>
    </cfRule>
  </conditionalFormatting>
  <conditionalFormatting sqref="AD320:AE324 AB321:AC324 X321:Y324">
    <cfRule type="expression" dxfId="3672" priority="4677">
      <formula>Z320=15</formula>
    </cfRule>
  </conditionalFormatting>
  <conditionalFormatting sqref="AF320:AG324 Z321:AA324">
    <cfRule type="expression" dxfId="3671" priority="4678">
      <formula>X320=25</formula>
    </cfRule>
  </conditionalFormatting>
  <conditionalFormatting sqref="W320:W324">
    <cfRule type="expression" dxfId="3670" priority="4679">
      <formula>V320=Y</formula>
    </cfRule>
  </conditionalFormatting>
  <conditionalFormatting sqref="W320:W324">
    <cfRule type="expression" dxfId="3669" priority="4680">
      <formula>V320="y"</formula>
    </cfRule>
  </conditionalFormatting>
  <conditionalFormatting sqref="W321">
    <cfRule type="expression" dxfId="3668" priority="4681">
      <formula>$V$21=Y</formula>
    </cfRule>
  </conditionalFormatting>
  <conditionalFormatting sqref="W321">
    <cfRule type="expression" dxfId="3667" priority="4682">
      <formula>$V$21=x</formula>
    </cfRule>
  </conditionalFormatting>
  <conditionalFormatting sqref="AB320:AC324">
    <cfRule type="expression" dxfId="3666" priority="4683">
      <formula>AB320=10</formula>
    </cfRule>
  </conditionalFormatting>
  <conditionalFormatting sqref="AB320:AC324">
    <cfRule type="expression" dxfId="3665" priority="4684">
      <formula>Z320=15</formula>
    </cfRule>
  </conditionalFormatting>
  <conditionalFormatting sqref="AB320:AC324">
    <cfRule type="expression" dxfId="3664" priority="4685">
      <formula>X320=25</formula>
    </cfRule>
  </conditionalFormatting>
  <conditionalFormatting sqref="AB320:AC320">
    <cfRule type="cellIs" dxfId="3663" priority="4686" operator="equal">
      <formula>25</formula>
    </cfRule>
  </conditionalFormatting>
  <conditionalFormatting sqref="AB320:AC320">
    <cfRule type="expression" dxfId="3662" priority="4687">
      <formula>AD320=15</formula>
    </cfRule>
  </conditionalFormatting>
  <conditionalFormatting sqref="AB320:AC324 X321:Y324">
    <cfRule type="expression" dxfId="3661" priority="4688">
      <formula>AB320=10</formula>
    </cfRule>
  </conditionalFormatting>
  <conditionalFormatting sqref="AB320:AC320">
    <cfRule type="expression" dxfId="3660" priority="4689">
      <formula>AD320=15</formula>
    </cfRule>
  </conditionalFormatting>
  <conditionalFormatting sqref="X320:Y320">
    <cfRule type="expression" dxfId="3659" priority="4690">
      <formula>AB320=10</formula>
    </cfRule>
  </conditionalFormatting>
  <conditionalFormatting sqref="X320:Y324">
    <cfRule type="expression" dxfId="3658" priority="4691">
      <formula>X320=25</formula>
    </cfRule>
  </conditionalFormatting>
  <conditionalFormatting sqref="X320:Y320">
    <cfRule type="expression" dxfId="3657" priority="4692">
      <formula>Z320=15</formula>
    </cfRule>
  </conditionalFormatting>
  <conditionalFormatting sqref="Z320:AA324">
    <cfRule type="expression" dxfId="3656" priority="4693">
      <formula>Z320=15</formula>
    </cfRule>
  </conditionalFormatting>
  <conditionalFormatting sqref="Z320:AA324">
    <cfRule type="expression" dxfId="3655" priority="4694">
      <formula>AB320=10</formula>
    </cfRule>
  </conditionalFormatting>
  <conditionalFormatting sqref="Z320:AA320">
    <cfRule type="expression" dxfId="3654" priority="4695">
      <formula>X320=25</formula>
    </cfRule>
  </conditionalFormatting>
  <conditionalFormatting sqref="V320:V324">
    <cfRule type="expression" dxfId="3653" priority="4696">
      <formula>W320="X"</formula>
    </cfRule>
  </conditionalFormatting>
  <conditionalFormatting sqref="AI320:AJ324">
    <cfRule type="cellIs" dxfId="3652" priority="4668" operator="equal">
      <formula>0</formula>
    </cfRule>
    <cfRule type="cellIs" dxfId="3651" priority="4669" operator="between">
      <formula>"0.1"</formula>
      <formula>100</formula>
    </cfRule>
    <cfRule type="cellIs" dxfId="3650" priority="4670" operator="between">
      <formula>0</formula>
      <formula>100</formula>
    </cfRule>
    <cfRule type="cellIs" dxfId="3649" priority="4671" operator="between">
      <formula>0</formula>
      <formula>100</formula>
    </cfRule>
  </conditionalFormatting>
  <conditionalFormatting sqref="AJ320:AJ324">
    <cfRule type="cellIs" dxfId="3648" priority="4665" operator="equal">
      <formula>0</formula>
    </cfRule>
    <cfRule type="cellIs" dxfId="3647" priority="4666" operator="between">
      <formula>0</formula>
      <formula>100</formula>
    </cfRule>
    <cfRule type="cellIs" dxfId="3646" priority="4667" operator="between">
      <formula>"0.1"</formula>
      <formula>100</formula>
    </cfRule>
  </conditionalFormatting>
  <conditionalFormatting sqref="AI320:AI324">
    <cfRule type="cellIs" dxfId="3645" priority="4664" operator="equal">
      <formula>0.58</formula>
    </cfRule>
  </conditionalFormatting>
  <conditionalFormatting sqref="AJ320:AJ324">
    <cfRule type="cellIs" dxfId="3644" priority="4663" operator="equal">
      <formula>0.56</formula>
    </cfRule>
  </conditionalFormatting>
  <conditionalFormatting sqref="AK323:AL324 AO323:AP324">
    <cfRule type="cellIs" dxfId="3643" priority="4659" operator="equal">
      <formula>"NO"</formula>
    </cfRule>
  </conditionalFormatting>
  <conditionalFormatting sqref="AK323:AL324">
    <cfRule type="cellIs" dxfId="3642" priority="4660" operator="equal">
      <formula>"SI"</formula>
    </cfRule>
  </conditionalFormatting>
  <conditionalFormatting sqref="AM323:AN324">
    <cfRule type="cellIs" dxfId="3641" priority="4661" operator="equal">
      <formula>"ALE"</formula>
    </cfRule>
  </conditionalFormatting>
  <conditionalFormatting sqref="AM323:AN324">
    <cfRule type="cellIs" dxfId="3640" priority="4662" operator="equal">
      <formula>"CON"</formula>
    </cfRule>
  </conditionalFormatting>
  <conditionalFormatting sqref="AO323:AP323">
    <cfRule type="cellIs" dxfId="3639" priority="4658" operator="equal">
      <formula>"SI"</formula>
    </cfRule>
  </conditionalFormatting>
  <conditionalFormatting sqref="BB320">
    <cfRule type="cellIs" dxfId="3638" priority="4656" operator="equal">
      <formula>"NO"</formula>
    </cfRule>
    <cfRule type="cellIs" dxfId="3637" priority="4657" operator="equal">
      <formula>"SI"</formula>
    </cfRule>
  </conditionalFormatting>
  <conditionalFormatting sqref="AY320:AY324">
    <cfRule type="expression" dxfId="3636" priority="4655">
      <formula>"&lt;,2"</formula>
    </cfRule>
  </conditionalFormatting>
  <conditionalFormatting sqref="AW320:AW324">
    <cfRule type="expression" dxfId="3635" priority="4654">
      <formula>"&lt;,2"</formula>
    </cfRule>
  </conditionalFormatting>
  <conditionalFormatting sqref="AX320:AX324">
    <cfRule type="beginsWith" dxfId="3634" priority="4649" operator="beginsWith" text="MUY ALTA">
      <formula>LEFT(AX320,LEN("MUY ALTA"))="MUY ALTA"</formula>
    </cfRule>
    <cfRule type="beginsWith" dxfId="3633" priority="4650" operator="beginsWith" text="ALTA">
      <formula>LEFT(AX320,LEN("ALTA"))="ALTA"</formula>
    </cfRule>
    <cfRule type="beginsWith" dxfId="3632" priority="4651" operator="beginsWith" text="MEDIA">
      <formula>LEFT(AX320,LEN("MEDIA"))="MEDIA"</formula>
    </cfRule>
    <cfRule type="beginsWith" dxfId="3631" priority="4652" operator="beginsWith" text="BAJA">
      <formula>LEFT(AX320,LEN("BAJA"))="BAJA"</formula>
    </cfRule>
    <cfRule type="beginsWith" dxfId="3630" priority="4653" operator="beginsWith" text="MUY BAJA">
      <formula>LEFT(AX320,LEN("MUY BAJA"))="MUY BAJA"</formula>
    </cfRule>
  </conditionalFormatting>
  <conditionalFormatting sqref="AZ320:AZ324">
    <cfRule type="beginsWith" dxfId="3629" priority="4644" operator="beginsWith" text="MUY ALTA">
      <formula>LEFT(AZ320,LEN("MUY ALTA"))="MUY ALTA"</formula>
    </cfRule>
    <cfRule type="beginsWith" dxfId="3628" priority="4645" operator="beginsWith" text="ALTA">
      <formula>LEFT(AZ320,LEN("ALTA"))="ALTA"</formula>
    </cfRule>
    <cfRule type="beginsWith" dxfId="3627" priority="4646" operator="beginsWith" text="MEDIA">
      <formula>LEFT(AZ320,LEN("MEDIA"))="MEDIA"</formula>
    </cfRule>
    <cfRule type="beginsWith" dxfId="3626" priority="4647" operator="beginsWith" text="BAJA">
      <formula>LEFT(AZ320,LEN("BAJA"))="BAJA"</formula>
    </cfRule>
    <cfRule type="beginsWith" dxfId="3625" priority="4648" operator="beginsWith" text="MUY BAJA">
      <formula>LEFT(AZ320,LEN("MUY BAJA"))="MUY BAJA"</formula>
    </cfRule>
  </conditionalFormatting>
  <conditionalFormatting sqref="BB320:BB324">
    <cfRule type="cellIs" dxfId="3624" priority="4641" operator="equal">
      <formula>"Evitar"</formula>
    </cfRule>
    <cfRule type="cellIs" dxfId="3623" priority="4642" operator="equal">
      <formula>"Aceptar"</formula>
    </cfRule>
    <cfRule type="cellIs" dxfId="3622" priority="4643" operator="equal">
      <formula>"Reducir"</formula>
    </cfRule>
  </conditionalFormatting>
  <conditionalFormatting sqref="BA320">
    <cfRule type="expression" dxfId="3621" priority="4616">
      <formula>$BD320=25</formula>
    </cfRule>
    <cfRule type="expression" dxfId="3620" priority="4617">
      <formula>$BD320=24</formula>
    </cfRule>
    <cfRule type="expression" dxfId="3619" priority="4618">
      <formula>$BD320=23</formula>
    </cfRule>
    <cfRule type="expression" dxfId="3618" priority="4619">
      <formula>$BD320=22</formula>
    </cfRule>
    <cfRule type="expression" dxfId="3617" priority="4620">
      <formula>$BD320=21</formula>
    </cfRule>
    <cfRule type="expression" dxfId="3616" priority="4621">
      <formula>$BD320=20</formula>
    </cfRule>
    <cfRule type="expression" dxfId="3615" priority="4622">
      <formula>$BD320=19</formula>
    </cfRule>
    <cfRule type="expression" dxfId="3614" priority="4623">
      <formula>$BD320=18</formula>
    </cfRule>
    <cfRule type="expression" dxfId="3613" priority="4624">
      <formula>$BD320=17</formula>
    </cfRule>
    <cfRule type="expression" dxfId="3612" priority="4625">
      <formula>$BD320=16</formula>
    </cfRule>
    <cfRule type="expression" dxfId="3611" priority="4626">
      <formula>$BD320=15</formula>
    </cfRule>
    <cfRule type="expression" dxfId="3610" priority="4627">
      <formula>$BD320=14</formula>
    </cfRule>
    <cfRule type="expression" dxfId="3609" priority="4628">
      <formula>$BD320=13</formula>
    </cfRule>
    <cfRule type="expression" dxfId="3608" priority="4629">
      <formula>$BD320=12</formula>
    </cfRule>
    <cfRule type="expression" dxfId="3607" priority="4630">
      <formula>$BD320=11</formula>
    </cfRule>
    <cfRule type="expression" dxfId="3606" priority="4631">
      <formula>$BD320=10</formula>
    </cfRule>
    <cfRule type="expression" dxfId="3605" priority="4632">
      <formula>$BD320=9</formula>
    </cfRule>
    <cfRule type="expression" dxfId="3604" priority="4633">
      <formula>$BD320=8</formula>
    </cfRule>
    <cfRule type="expression" dxfId="3603" priority="4634">
      <formula>$BD320=7</formula>
    </cfRule>
    <cfRule type="expression" dxfId="3602" priority="4635">
      <formula>$BD320=6</formula>
    </cfRule>
    <cfRule type="expression" dxfId="3601" priority="4636">
      <formula>$BD320=5</formula>
    </cfRule>
    <cfRule type="expression" dxfId="3600" priority="4637">
      <formula>$BD320=4</formula>
    </cfRule>
    <cfRule type="expression" dxfId="3599" priority="4638">
      <formula>$BD320=3</formula>
    </cfRule>
    <cfRule type="expression" dxfId="3598" priority="4639">
      <formula>$BD320=2</formula>
    </cfRule>
    <cfRule type="expression" dxfId="3597" priority="4640">
      <formula>$BD320=1</formula>
    </cfRule>
  </conditionalFormatting>
  <conditionalFormatting sqref="Q326:Q330">
    <cfRule type="expression" dxfId="3590" priority="4565">
      <formula>"&lt;,2"</formula>
    </cfRule>
  </conditionalFormatting>
  <conditionalFormatting sqref="S326">
    <cfRule type="expression" dxfId="3589" priority="4566">
      <formula>$T326=25</formula>
    </cfRule>
  </conditionalFormatting>
  <conditionalFormatting sqref="S326">
    <cfRule type="expression" dxfId="3588" priority="4567">
      <formula>$T326=24</formula>
    </cfRule>
  </conditionalFormatting>
  <conditionalFormatting sqref="S326">
    <cfRule type="expression" dxfId="3587" priority="4568">
      <formula>$T326=23</formula>
    </cfRule>
  </conditionalFormatting>
  <conditionalFormatting sqref="S326">
    <cfRule type="expression" dxfId="3586" priority="4569">
      <formula>$T326=22</formula>
    </cfRule>
  </conditionalFormatting>
  <conditionalFormatting sqref="S326">
    <cfRule type="expression" dxfId="3585" priority="4570">
      <formula>$T326=21</formula>
    </cfRule>
  </conditionalFormatting>
  <conditionalFormatting sqref="S326">
    <cfRule type="expression" dxfId="3584" priority="4571">
      <formula>$T326=20</formula>
    </cfRule>
  </conditionalFormatting>
  <conditionalFormatting sqref="S326">
    <cfRule type="expression" dxfId="3583" priority="4572">
      <formula>$T326=19</formula>
    </cfRule>
  </conditionalFormatting>
  <conditionalFormatting sqref="S326">
    <cfRule type="expression" dxfId="3582" priority="4573">
      <formula>$T326=18</formula>
    </cfRule>
  </conditionalFormatting>
  <conditionalFormatting sqref="S326">
    <cfRule type="expression" dxfId="3581" priority="4574">
      <formula>$T326=17</formula>
    </cfRule>
  </conditionalFormatting>
  <conditionalFormatting sqref="S326">
    <cfRule type="expression" dxfId="3580" priority="4575">
      <formula>$T326=16</formula>
    </cfRule>
  </conditionalFormatting>
  <conditionalFormatting sqref="S326">
    <cfRule type="expression" dxfId="3579" priority="4576">
      <formula>$T326=15</formula>
    </cfRule>
  </conditionalFormatting>
  <conditionalFormatting sqref="S326">
    <cfRule type="expression" dxfId="3578" priority="4577">
      <formula>$T326=14</formula>
    </cfRule>
  </conditionalFormatting>
  <conditionalFormatting sqref="S326">
    <cfRule type="expression" dxfId="3577" priority="4578">
      <formula>$T326=13</formula>
    </cfRule>
  </conditionalFormatting>
  <conditionalFormatting sqref="S326">
    <cfRule type="expression" dxfId="3576" priority="4579">
      <formula>$T326=12</formula>
    </cfRule>
  </conditionalFormatting>
  <conditionalFormatting sqref="S326">
    <cfRule type="expression" dxfId="3575" priority="4580">
      <formula>$T326=11</formula>
    </cfRule>
  </conditionalFormatting>
  <conditionalFormatting sqref="S326">
    <cfRule type="expression" dxfId="3574" priority="4581">
      <formula>$T326=10</formula>
    </cfRule>
  </conditionalFormatting>
  <conditionalFormatting sqref="S326">
    <cfRule type="expression" dxfId="3573" priority="4582">
      <formula>$T326=9</formula>
    </cfRule>
  </conditionalFormatting>
  <conditionalFormatting sqref="S326">
    <cfRule type="expression" dxfId="3572" priority="4583">
      <formula>$T326=8</formula>
    </cfRule>
  </conditionalFormatting>
  <conditionalFormatting sqref="S326">
    <cfRule type="expression" dxfId="3571" priority="4584">
      <formula>$T326=7</formula>
    </cfRule>
  </conditionalFormatting>
  <conditionalFormatting sqref="S326">
    <cfRule type="expression" dxfId="3570" priority="4585">
      <formula>$T326=6</formula>
    </cfRule>
  </conditionalFormatting>
  <conditionalFormatting sqref="S326">
    <cfRule type="expression" dxfId="3569" priority="4586">
      <formula>$T326=5</formula>
    </cfRule>
  </conditionalFormatting>
  <conditionalFormatting sqref="S326">
    <cfRule type="expression" dxfId="3568" priority="4587">
      <formula>$T326=4</formula>
    </cfRule>
  </conditionalFormatting>
  <conditionalFormatting sqref="S326">
    <cfRule type="expression" dxfId="3567" priority="4588">
      <formula>$T326=3</formula>
    </cfRule>
  </conditionalFormatting>
  <conditionalFormatting sqref="S326">
    <cfRule type="expression" dxfId="3566" priority="4589">
      <formula>$T326=2</formula>
    </cfRule>
  </conditionalFormatting>
  <conditionalFormatting sqref="S326">
    <cfRule type="expression" dxfId="3565" priority="4590">
      <formula>$T326=1</formula>
    </cfRule>
  </conditionalFormatting>
  <conditionalFormatting sqref="R326:R330">
    <cfRule type="cellIs" dxfId="3564" priority="4591" operator="equal">
      <formula>20</formula>
    </cfRule>
  </conditionalFormatting>
  <conditionalFormatting sqref="R326:R330">
    <cfRule type="cellIs" dxfId="3563" priority="4592" operator="equal">
      <formula>10</formula>
    </cfRule>
  </conditionalFormatting>
  <conditionalFormatting sqref="R326:R330">
    <cfRule type="cellIs" dxfId="3562" priority="4593" operator="equal">
      <formula>5</formula>
    </cfRule>
  </conditionalFormatting>
  <conditionalFormatting sqref="R326:R330">
    <cfRule type="cellIs" dxfId="3561" priority="4594" operator="equal">
      <formula>1</formula>
    </cfRule>
  </conditionalFormatting>
  <conditionalFormatting sqref="R326:R330">
    <cfRule type="cellIs" dxfId="3560" priority="4595" operator="equal">
      <formula>0.8</formula>
    </cfRule>
  </conditionalFormatting>
  <conditionalFormatting sqref="R326:R330">
    <cfRule type="cellIs" dxfId="3559" priority="4596" operator="equal">
      <formula>0.6</formula>
    </cfRule>
  </conditionalFormatting>
  <conditionalFormatting sqref="R326:R330">
    <cfRule type="cellIs" dxfId="3558" priority="4597" operator="equal">
      <formula>0.4</formula>
    </cfRule>
  </conditionalFormatting>
  <conditionalFormatting sqref="R326:R330">
    <cfRule type="cellIs" dxfId="3557" priority="4598" operator="equal">
      <formula>20%</formula>
    </cfRule>
  </conditionalFormatting>
  <conditionalFormatting sqref="P326:P330">
    <cfRule type="cellIs" dxfId="3556" priority="4599" operator="equal">
      <formula>"MUY ALTA "</formula>
    </cfRule>
  </conditionalFormatting>
  <conditionalFormatting sqref="P326:P330">
    <cfRule type="cellIs" dxfId="3555" priority="4600" operator="equal">
      <formula>"MUY ALTA"</formula>
    </cfRule>
  </conditionalFormatting>
  <conditionalFormatting sqref="P326:P330">
    <cfRule type="cellIs" dxfId="3554" priority="4601" operator="equal">
      <formula>"ALTA"</formula>
    </cfRule>
  </conditionalFormatting>
  <conditionalFormatting sqref="P326:P330">
    <cfRule type="cellIs" dxfId="3553" priority="4602" operator="equal">
      <formula>"MEDIA"</formula>
    </cfRule>
  </conditionalFormatting>
  <conditionalFormatting sqref="P326:P330">
    <cfRule type="cellIs" dxfId="3552" priority="4603" operator="equal">
      <formula>"BAJA"</formula>
    </cfRule>
  </conditionalFormatting>
  <conditionalFormatting sqref="P326:P330">
    <cfRule type="cellIs" dxfId="3551" priority="4604" operator="equal">
      <formula>"MUY BAJA"</formula>
    </cfRule>
  </conditionalFormatting>
  <conditionalFormatting sqref="P326:P330">
    <cfRule type="cellIs" dxfId="3550" priority="4605" operator="equal">
      <formula>0.2</formula>
    </cfRule>
  </conditionalFormatting>
  <conditionalFormatting sqref="O326:O330">
    <cfRule type="beginsWith" dxfId="3549" priority="4606" operator="beginsWith" text="La actividad que conlleva el riesgo se ejecuta como máximos 2 veces por año">
      <formula>LEFT((O326),LEN("La actividad que conlleva el riesgo se ejecuta como máximos 2 veces por año"))=("La actividad que conlleva el riesgo se ejecuta como máximos 2 veces por año")</formula>
    </cfRule>
  </conditionalFormatting>
  <conditionalFormatting sqref="O326:O330">
    <cfRule type="cellIs" dxfId="3548" priority="4607" operator="equal">
      <formula>"La actividad que conlleva el riesgo se ejecuta como máximos 2 veces por año"</formula>
    </cfRule>
  </conditionalFormatting>
  <conditionalFormatting sqref="O326:O330">
    <cfRule type="cellIs" dxfId="3547" priority="4608" operator="equal">
      <formula>"La actividad que conlleva el riesgo se ejecuta como máximos 2 veces por año "</formula>
    </cfRule>
  </conditionalFormatting>
  <conditionalFormatting sqref="O326:O330">
    <cfRule type="containsText" dxfId="3546" priority="4609" operator="containsText" text="La actividad que conlleva el riesgo se ejecuta como máximos 2 veces por año">
      <formula>NOT(ISERROR(SEARCH(("La actividad que conlleva el riesgo se ejecuta como máximos 2 veces por año"),(O326))))</formula>
    </cfRule>
  </conditionalFormatting>
  <conditionalFormatting sqref="V326:W330">
    <cfRule type="cellIs" dxfId="3545" priority="4540" operator="equal">
      <formula>"X"</formula>
    </cfRule>
  </conditionalFormatting>
  <conditionalFormatting sqref="AD326:AE330 AB327:AC330">
    <cfRule type="cellIs" dxfId="3544" priority="4541" operator="equal">
      <formula>25</formula>
    </cfRule>
  </conditionalFormatting>
  <conditionalFormatting sqref="AF326:AG330">
    <cfRule type="cellIs" dxfId="3543" priority="4542" operator="equal">
      <formula>15</formula>
    </cfRule>
  </conditionalFormatting>
  <conditionalFormatting sqref="V326:V330">
    <cfRule type="cellIs" dxfId="3542" priority="4543" operator="equal">
      <formula>"Y"</formula>
    </cfRule>
  </conditionalFormatting>
  <conditionalFormatting sqref="W326:W330">
    <cfRule type="cellIs" dxfId="3541" priority="4544" operator="equal">
      <formula>"X"</formula>
    </cfRule>
  </conditionalFormatting>
  <conditionalFormatting sqref="W327">
    <cfRule type="expression" dxfId="3540" priority="4549">
      <formula>$V$21=Y</formula>
    </cfRule>
  </conditionalFormatting>
  <conditionalFormatting sqref="W327">
    <cfRule type="expression" dxfId="3539" priority="4550">
      <formula>$V$21=x</formula>
    </cfRule>
  </conditionalFormatting>
  <conditionalFormatting sqref="AB326:AC330">
    <cfRule type="expression" dxfId="3538" priority="4551">
      <formula>AB326=10</formula>
    </cfRule>
  </conditionalFormatting>
  <conditionalFormatting sqref="AB326:AC326">
    <cfRule type="cellIs" dxfId="3537" priority="4554" operator="equal">
      <formula>25</formula>
    </cfRule>
  </conditionalFormatting>
  <conditionalFormatting sqref="AB326:AC326">
    <cfRule type="expression" dxfId="3536" priority="4555">
      <formula>AD326=15</formula>
    </cfRule>
  </conditionalFormatting>
  <conditionalFormatting sqref="AB326:AC326">
    <cfRule type="expression" dxfId="3535" priority="4557">
      <formula>AD326=15</formula>
    </cfRule>
  </conditionalFormatting>
  <conditionalFormatting sqref="X326:Y326">
    <cfRule type="expression" dxfId="3534" priority="4558">
      <formula>AB326=10</formula>
    </cfRule>
  </conditionalFormatting>
  <conditionalFormatting sqref="X326:Y330">
    <cfRule type="expression" dxfId="3533" priority="4559">
      <formula>X326=25</formula>
    </cfRule>
  </conditionalFormatting>
  <conditionalFormatting sqref="X326:Y326">
    <cfRule type="expression" dxfId="3532" priority="4560">
      <formula>Z326=15</formula>
    </cfRule>
  </conditionalFormatting>
  <conditionalFormatting sqref="Z326:AA330">
    <cfRule type="expression" dxfId="3531" priority="4561">
      <formula>Z326=15</formula>
    </cfRule>
  </conditionalFormatting>
  <conditionalFormatting sqref="Z326:AA326">
    <cfRule type="expression" dxfId="3530" priority="4563">
      <formula>X326=25</formula>
    </cfRule>
  </conditionalFormatting>
  <conditionalFormatting sqref="AI326:AJ330">
    <cfRule type="cellIs" dxfId="3529" priority="4536" operator="equal">
      <formula>0</formula>
    </cfRule>
    <cfRule type="cellIs" dxfId="3528" priority="4537" operator="between">
      <formula>"0.1"</formula>
      <formula>100</formula>
    </cfRule>
    <cfRule type="cellIs" dxfId="3527" priority="4538" operator="between">
      <formula>0</formula>
      <formula>100</formula>
    </cfRule>
    <cfRule type="cellIs" dxfId="3526" priority="4539" operator="between">
      <formula>0</formula>
      <formula>100</formula>
    </cfRule>
  </conditionalFormatting>
  <conditionalFormatting sqref="AJ326:AJ330">
    <cfRule type="cellIs" dxfId="3525" priority="4533" operator="equal">
      <formula>0</formula>
    </cfRule>
    <cfRule type="cellIs" dxfId="3524" priority="4534" operator="between">
      <formula>0</formula>
      <formula>100</formula>
    </cfRule>
    <cfRule type="cellIs" dxfId="3523" priority="4535" operator="between">
      <formula>"0.1"</formula>
      <formula>100</formula>
    </cfRule>
  </conditionalFormatting>
  <conditionalFormatting sqref="AI326:AI330">
    <cfRule type="cellIs" dxfId="3522" priority="4532" operator="equal">
      <formula>0.58</formula>
    </cfRule>
  </conditionalFormatting>
  <conditionalFormatting sqref="AJ326:AJ330">
    <cfRule type="cellIs" dxfId="3521" priority="4531" operator="equal">
      <formula>0.56</formula>
    </cfRule>
  </conditionalFormatting>
  <conditionalFormatting sqref="AK328:AL330 AO328:AP330">
    <cfRule type="cellIs" dxfId="3520" priority="4527" operator="equal">
      <formula>"NO"</formula>
    </cfRule>
  </conditionalFormatting>
  <conditionalFormatting sqref="AK328:AL330">
    <cfRule type="cellIs" dxfId="3519" priority="4528" operator="equal">
      <formula>"SI"</formula>
    </cfRule>
  </conditionalFormatting>
  <conditionalFormatting sqref="AM328:AN330">
    <cfRule type="cellIs" dxfId="3518" priority="4529" operator="equal">
      <formula>"ALE"</formula>
    </cfRule>
  </conditionalFormatting>
  <conditionalFormatting sqref="AM328:AN330">
    <cfRule type="cellIs" dxfId="3517" priority="4530" operator="equal">
      <formula>"CON"</formula>
    </cfRule>
  </conditionalFormatting>
  <conditionalFormatting sqref="AO328:AP329">
    <cfRule type="cellIs" dxfId="3516" priority="4526" operator="equal">
      <formula>"SI"</formula>
    </cfRule>
  </conditionalFormatting>
  <conditionalFormatting sqref="BB326">
    <cfRule type="cellIs" dxfId="3515" priority="4524" operator="equal">
      <formula>"NO"</formula>
    </cfRule>
    <cfRule type="cellIs" dxfId="3514" priority="4525" operator="equal">
      <formula>"SI"</formula>
    </cfRule>
  </conditionalFormatting>
  <conditionalFormatting sqref="AY326:AY330">
    <cfRule type="expression" dxfId="3513" priority="4523">
      <formula>"&lt;,2"</formula>
    </cfRule>
  </conditionalFormatting>
  <conditionalFormatting sqref="AW326:AW330">
    <cfRule type="expression" dxfId="3512" priority="4522">
      <formula>"&lt;,2"</formula>
    </cfRule>
  </conditionalFormatting>
  <conditionalFormatting sqref="AX326:AX330">
    <cfRule type="beginsWith" dxfId="3511" priority="4517" operator="beginsWith" text="MUY ALTA">
      <formula>LEFT(AX326,LEN("MUY ALTA"))="MUY ALTA"</formula>
    </cfRule>
    <cfRule type="beginsWith" dxfId="3510" priority="4518" operator="beginsWith" text="ALTA">
      <formula>LEFT(AX326,LEN("ALTA"))="ALTA"</formula>
    </cfRule>
    <cfRule type="beginsWith" dxfId="3509" priority="4519" operator="beginsWith" text="MEDIA">
      <formula>LEFT(AX326,LEN("MEDIA"))="MEDIA"</formula>
    </cfRule>
    <cfRule type="beginsWith" dxfId="3508" priority="4520" operator="beginsWith" text="BAJA">
      <formula>LEFT(AX326,LEN("BAJA"))="BAJA"</formula>
    </cfRule>
    <cfRule type="beginsWith" dxfId="3507" priority="4521" operator="beginsWith" text="MUY BAJA">
      <formula>LEFT(AX326,LEN("MUY BAJA"))="MUY BAJA"</formula>
    </cfRule>
  </conditionalFormatting>
  <conditionalFormatting sqref="AZ326:AZ330">
    <cfRule type="beginsWith" dxfId="3506" priority="4512" operator="beginsWith" text="MUY ALTA">
      <formula>LEFT(AZ326,LEN("MUY ALTA"))="MUY ALTA"</formula>
    </cfRule>
    <cfRule type="beginsWith" dxfId="3505" priority="4513" operator="beginsWith" text="ALTA">
      <formula>LEFT(AZ326,LEN("ALTA"))="ALTA"</formula>
    </cfRule>
    <cfRule type="beginsWith" dxfId="3504" priority="4514" operator="beginsWith" text="MEDIA">
      <formula>LEFT(AZ326,LEN("MEDIA"))="MEDIA"</formula>
    </cfRule>
    <cfRule type="beginsWith" dxfId="3503" priority="4515" operator="beginsWith" text="BAJA">
      <formula>LEFT(AZ326,LEN("BAJA"))="BAJA"</formula>
    </cfRule>
    <cfRule type="beginsWith" dxfId="3502" priority="4516" operator="beginsWith" text="MUY BAJA">
      <formula>LEFT(AZ326,LEN("MUY BAJA"))="MUY BAJA"</formula>
    </cfRule>
  </conditionalFormatting>
  <conditionalFormatting sqref="BB326:BB330">
    <cfRule type="cellIs" dxfId="3501" priority="4509" operator="equal">
      <formula>"Evitar"</formula>
    </cfRule>
    <cfRule type="cellIs" dxfId="3500" priority="4510" operator="equal">
      <formula>"Aceptar"</formula>
    </cfRule>
    <cfRule type="cellIs" dxfId="3499" priority="4511" operator="equal">
      <formula>"Reducir"</formula>
    </cfRule>
  </conditionalFormatting>
  <conditionalFormatting sqref="BA326">
    <cfRule type="expression" dxfId="3498" priority="4484">
      <formula>$BD326=25</formula>
    </cfRule>
    <cfRule type="expression" dxfId="3497" priority="4485">
      <formula>$BD326=24</formula>
    </cfRule>
    <cfRule type="expression" dxfId="3496" priority="4486">
      <formula>$BD326=23</formula>
    </cfRule>
    <cfRule type="expression" dxfId="3495" priority="4487">
      <formula>$BD326=22</formula>
    </cfRule>
    <cfRule type="expression" dxfId="3494" priority="4488">
      <formula>$BD326=21</formula>
    </cfRule>
    <cfRule type="expression" dxfId="3493" priority="4489">
      <formula>$BD326=20</formula>
    </cfRule>
    <cfRule type="expression" dxfId="3492" priority="4490">
      <formula>$BD326=19</formula>
    </cfRule>
    <cfRule type="expression" dxfId="3491" priority="4491">
      <formula>$BD326=18</formula>
    </cfRule>
    <cfRule type="expression" dxfId="3490" priority="4492">
      <formula>$BD326=17</formula>
    </cfRule>
    <cfRule type="expression" dxfId="3489" priority="4493">
      <formula>$BD326=16</formula>
    </cfRule>
    <cfRule type="expression" dxfId="3488" priority="4494">
      <formula>$BD326=15</formula>
    </cfRule>
    <cfRule type="expression" dxfId="3487" priority="4495">
      <formula>$BD326=14</formula>
    </cfRule>
    <cfRule type="expression" dxfId="3486" priority="4496">
      <formula>$BD326=13</formula>
    </cfRule>
    <cfRule type="expression" dxfId="3485" priority="4497">
      <formula>$BD326=12</formula>
    </cfRule>
    <cfRule type="expression" dxfId="3484" priority="4498">
      <formula>$BD326=11</formula>
    </cfRule>
    <cfRule type="expression" dxfId="3483" priority="4499">
      <formula>$BD326=10</formula>
    </cfRule>
    <cfRule type="expression" dxfId="3482" priority="4500">
      <formula>$BD326=9</formula>
    </cfRule>
    <cfRule type="expression" dxfId="3481" priority="4501">
      <formula>$BD326=8</formula>
    </cfRule>
    <cfRule type="expression" dxfId="3480" priority="4502">
      <formula>$BD326=7</formula>
    </cfRule>
    <cfRule type="expression" dxfId="3479" priority="4503">
      <formula>$BD326=6</formula>
    </cfRule>
    <cfRule type="expression" dxfId="3478" priority="4504">
      <formula>$BD326=5</formula>
    </cfRule>
    <cfRule type="expression" dxfId="3477" priority="4505">
      <formula>$BD326=4</formula>
    </cfRule>
    <cfRule type="expression" dxfId="3476" priority="4506">
      <formula>$BD326=3</formula>
    </cfRule>
    <cfRule type="expression" dxfId="3475" priority="4507">
      <formula>$BD326=2</formula>
    </cfRule>
    <cfRule type="expression" dxfId="3474" priority="4508">
      <formula>$BD326=1</formula>
    </cfRule>
  </conditionalFormatting>
  <conditionalFormatting sqref="Q332:Q336">
    <cfRule type="expression" dxfId="3467" priority="4433">
      <formula>"&lt;,2"</formula>
    </cfRule>
  </conditionalFormatting>
  <conditionalFormatting sqref="S332">
    <cfRule type="expression" dxfId="3466" priority="4434">
      <formula>$T332=25</formula>
    </cfRule>
  </conditionalFormatting>
  <conditionalFormatting sqref="S332">
    <cfRule type="expression" dxfId="3465" priority="4435">
      <formula>$T332=24</formula>
    </cfRule>
  </conditionalFormatting>
  <conditionalFormatting sqref="S332">
    <cfRule type="expression" dxfId="3464" priority="4436">
      <formula>$T332=23</formula>
    </cfRule>
  </conditionalFormatting>
  <conditionalFormatting sqref="S332">
    <cfRule type="expression" dxfId="3463" priority="4437">
      <formula>$T332=22</formula>
    </cfRule>
  </conditionalFormatting>
  <conditionalFormatting sqref="S332">
    <cfRule type="expression" dxfId="3462" priority="4438">
      <formula>$T332=21</formula>
    </cfRule>
  </conditionalFormatting>
  <conditionalFormatting sqref="S332">
    <cfRule type="expression" dxfId="3461" priority="4439">
      <formula>$T332=20</formula>
    </cfRule>
  </conditionalFormatting>
  <conditionalFormatting sqref="S332">
    <cfRule type="expression" dxfId="3460" priority="4440">
      <formula>$T332=19</formula>
    </cfRule>
  </conditionalFormatting>
  <conditionalFormatting sqref="S332">
    <cfRule type="expression" dxfId="3459" priority="4441">
      <formula>$T332=18</formula>
    </cfRule>
  </conditionalFormatting>
  <conditionalFormatting sqref="S332">
    <cfRule type="expression" dxfId="3458" priority="4442">
      <formula>$T332=17</formula>
    </cfRule>
  </conditionalFormatting>
  <conditionalFormatting sqref="S332">
    <cfRule type="expression" dxfId="3457" priority="4443">
      <formula>$T332=16</formula>
    </cfRule>
  </conditionalFormatting>
  <conditionalFormatting sqref="S332">
    <cfRule type="expression" dxfId="3456" priority="4444">
      <formula>$T332=15</formula>
    </cfRule>
  </conditionalFormatting>
  <conditionalFormatting sqref="S332">
    <cfRule type="expression" dxfId="3455" priority="4445">
      <formula>$T332=14</formula>
    </cfRule>
  </conditionalFormatting>
  <conditionalFormatting sqref="S332">
    <cfRule type="expression" dxfId="3454" priority="4446">
      <formula>$T332=13</formula>
    </cfRule>
  </conditionalFormatting>
  <conditionalFormatting sqref="S332">
    <cfRule type="expression" dxfId="3453" priority="4447">
      <formula>$T332=12</formula>
    </cfRule>
  </conditionalFormatting>
  <conditionalFormatting sqref="S332">
    <cfRule type="expression" dxfId="3452" priority="4448">
      <formula>$T332=11</formula>
    </cfRule>
  </conditionalFormatting>
  <conditionalFormatting sqref="S332">
    <cfRule type="expression" dxfId="3451" priority="4449">
      <formula>$T332=10</formula>
    </cfRule>
  </conditionalFormatting>
  <conditionalFormatting sqref="S332">
    <cfRule type="expression" dxfId="3450" priority="4450">
      <formula>$T332=9</formula>
    </cfRule>
  </conditionalFormatting>
  <conditionalFormatting sqref="S332">
    <cfRule type="expression" dxfId="3449" priority="4451">
      <formula>$T332=8</formula>
    </cfRule>
  </conditionalFormatting>
  <conditionalFormatting sqref="S332">
    <cfRule type="expression" dxfId="3448" priority="4452">
      <formula>$T332=7</formula>
    </cfRule>
  </conditionalFormatting>
  <conditionalFormatting sqref="S332">
    <cfRule type="expression" dxfId="3447" priority="4453">
      <formula>$T332=6</formula>
    </cfRule>
  </conditionalFormatting>
  <conditionalFormatting sqref="S332">
    <cfRule type="expression" dxfId="3446" priority="4454">
      <formula>$T332=5</formula>
    </cfRule>
  </conditionalFormatting>
  <conditionalFormatting sqref="S332">
    <cfRule type="expression" dxfId="3445" priority="4455">
      <formula>$T332=4</formula>
    </cfRule>
  </conditionalFormatting>
  <conditionalFormatting sqref="S332">
    <cfRule type="expression" dxfId="3444" priority="4456">
      <formula>$T332=3</formula>
    </cfRule>
  </conditionalFormatting>
  <conditionalFormatting sqref="S332">
    <cfRule type="expression" dxfId="3443" priority="4457">
      <formula>$T332=2</formula>
    </cfRule>
  </conditionalFormatting>
  <conditionalFormatting sqref="S332">
    <cfRule type="expression" dxfId="3442" priority="4458">
      <formula>$T332=1</formula>
    </cfRule>
  </conditionalFormatting>
  <conditionalFormatting sqref="R332:R336">
    <cfRule type="cellIs" dxfId="3441" priority="4459" operator="equal">
      <formula>20</formula>
    </cfRule>
  </conditionalFormatting>
  <conditionalFormatting sqref="R332:R336">
    <cfRule type="cellIs" dxfId="3440" priority="4460" operator="equal">
      <formula>10</formula>
    </cfRule>
  </conditionalFormatting>
  <conditionalFormatting sqref="R332:R336">
    <cfRule type="cellIs" dxfId="3439" priority="4461" operator="equal">
      <formula>5</formula>
    </cfRule>
  </conditionalFormatting>
  <conditionalFormatting sqref="R332:R336">
    <cfRule type="cellIs" dxfId="3438" priority="4462" operator="equal">
      <formula>1</formula>
    </cfRule>
  </conditionalFormatting>
  <conditionalFormatting sqref="R332:R336">
    <cfRule type="cellIs" dxfId="3437" priority="4463" operator="equal">
      <formula>0.8</formula>
    </cfRule>
  </conditionalFormatting>
  <conditionalFormatting sqref="R332:R336">
    <cfRule type="cellIs" dxfId="3436" priority="4464" operator="equal">
      <formula>0.6</formula>
    </cfRule>
  </conditionalFormatting>
  <conditionalFormatting sqref="R332:R336">
    <cfRule type="cellIs" dxfId="3435" priority="4465" operator="equal">
      <formula>0.4</formula>
    </cfRule>
  </conditionalFormatting>
  <conditionalFormatting sqref="R332:R336">
    <cfRule type="cellIs" dxfId="3434" priority="4466" operator="equal">
      <formula>20%</formula>
    </cfRule>
  </conditionalFormatting>
  <conditionalFormatting sqref="P332:P336">
    <cfRule type="cellIs" dxfId="3433" priority="4467" operator="equal">
      <formula>"MUY ALTA "</formula>
    </cfRule>
  </conditionalFormatting>
  <conditionalFormatting sqref="P332:P336">
    <cfRule type="cellIs" dxfId="3432" priority="4468" operator="equal">
      <formula>"MUY ALTA"</formula>
    </cfRule>
  </conditionalFormatting>
  <conditionalFormatting sqref="P332:P336">
    <cfRule type="cellIs" dxfId="3431" priority="4469" operator="equal">
      <formula>"ALTA"</formula>
    </cfRule>
  </conditionalFormatting>
  <conditionalFormatting sqref="P332:P336">
    <cfRule type="cellIs" dxfId="3430" priority="4470" operator="equal">
      <formula>"MEDIA"</formula>
    </cfRule>
  </conditionalFormatting>
  <conditionalFormatting sqref="P332:P336">
    <cfRule type="cellIs" dxfId="3429" priority="4471" operator="equal">
      <formula>"BAJA"</formula>
    </cfRule>
  </conditionalFormatting>
  <conditionalFormatting sqref="P332:P336">
    <cfRule type="cellIs" dxfId="3428" priority="4472" operator="equal">
      <formula>"MUY BAJA"</formula>
    </cfRule>
  </conditionalFormatting>
  <conditionalFormatting sqref="P332:P336">
    <cfRule type="cellIs" dxfId="3427" priority="4473" operator="equal">
      <formula>0.2</formula>
    </cfRule>
  </conditionalFormatting>
  <conditionalFormatting sqref="O332:O336">
    <cfRule type="beginsWith" dxfId="3426" priority="4474" operator="beginsWith" text="La actividad que conlleva el riesgo se ejecuta como máximos 2 veces por año">
      <formula>LEFT((O332),LEN("La actividad que conlleva el riesgo se ejecuta como máximos 2 veces por año"))=("La actividad que conlleva el riesgo se ejecuta como máximos 2 veces por año")</formula>
    </cfRule>
  </conditionalFormatting>
  <conditionalFormatting sqref="O332:O336">
    <cfRule type="cellIs" dxfId="3425" priority="4475" operator="equal">
      <formula>"La actividad que conlleva el riesgo se ejecuta como máximos 2 veces por año"</formula>
    </cfRule>
  </conditionalFormatting>
  <conditionalFormatting sqref="O332:O336">
    <cfRule type="cellIs" dxfId="3424" priority="4476" operator="equal">
      <formula>"La actividad que conlleva el riesgo se ejecuta como máximos 2 veces por año "</formula>
    </cfRule>
  </conditionalFormatting>
  <conditionalFormatting sqref="O332:O336">
    <cfRule type="containsText" dxfId="3423" priority="4477" operator="containsText" text="La actividad que conlleva el riesgo se ejecuta como máximos 2 veces por año">
      <formula>NOT(ISERROR(SEARCH(("La actividad que conlleva el riesgo se ejecuta como máximos 2 veces por año"),(O332))))</formula>
    </cfRule>
  </conditionalFormatting>
  <conditionalFormatting sqref="V332:W336">
    <cfRule type="cellIs" dxfId="3422" priority="4408" operator="equal">
      <formula>"X"</formula>
    </cfRule>
  </conditionalFormatting>
  <conditionalFormatting sqref="AD332:AE336 AB333:AC336">
    <cfRule type="cellIs" dxfId="3421" priority="4409" operator="equal">
      <formula>25</formula>
    </cfRule>
  </conditionalFormatting>
  <conditionalFormatting sqref="AF332:AG336">
    <cfRule type="cellIs" dxfId="3420" priority="4410" operator="equal">
      <formula>15</formula>
    </cfRule>
  </conditionalFormatting>
  <conditionalFormatting sqref="V332:V336">
    <cfRule type="cellIs" dxfId="3419" priority="4411" operator="equal">
      <formula>"Y"</formula>
    </cfRule>
  </conditionalFormatting>
  <conditionalFormatting sqref="W332:W336">
    <cfRule type="cellIs" dxfId="3418" priority="4412" operator="equal">
      <formula>"X"</formula>
    </cfRule>
  </conditionalFormatting>
  <conditionalFormatting sqref="AD332:AE336 AB333:AC336 X333:Y336">
    <cfRule type="expression" dxfId="3417" priority="4413">
      <formula>Z332=15</formula>
    </cfRule>
  </conditionalFormatting>
  <conditionalFormatting sqref="AF332:AG336 Z333:AA336">
    <cfRule type="expression" dxfId="3416" priority="4414">
      <formula>X332=25</formula>
    </cfRule>
  </conditionalFormatting>
  <conditionalFormatting sqref="W332:W336">
    <cfRule type="expression" dxfId="3415" priority="4415">
      <formula>V332=Y</formula>
    </cfRule>
  </conditionalFormatting>
  <conditionalFormatting sqref="W332:W336">
    <cfRule type="expression" dxfId="3414" priority="4416">
      <formula>V332="y"</formula>
    </cfRule>
  </conditionalFormatting>
  <conditionalFormatting sqref="W333">
    <cfRule type="expression" dxfId="3413" priority="4417">
      <formula>$V$21=Y</formula>
    </cfRule>
  </conditionalFormatting>
  <conditionalFormatting sqref="W333">
    <cfRule type="expression" dxfId="3412" priority="4418">
      <formula>$V$21=x</formula>
    </cfRule>
  </conditionalFormatting>
  <conditionalFormatting sqref="AB332:AC336">
    <cfRule type="expression" dxfId="3411" priority="4419">
      <formula>AB332=10</formula>
    </cfRule>
  </conditionalFormatting>
  <conditionalFormatting sqref="AB332:AC336">
    <cfRule type="expression" dxfId="3410" priority="4420">
      <formula>Z332=15</formula>
    </cfRule>
  </conditionalFormatting>
  <conditionalFormatting sqref="AB332:AC336">
    <cfRule type="expression" dxfId="3409" priority="4421">
      <formula>X332=25</formula>
    </cfRule>
  </conditionalFormatting>
  <conditionalFormatting sqref="AB332:AC332">
    <cfRule type="cellIs" dxfId="3408" priority="4422" operator="equal">
      <formula>25</formula>
    </cfRule>
  </conditionalFormatting>
  <conditionalFormatting sqref="AB332:AC332">
    <cfRule type="expression" dxfId="3407" priority="4423">
      <formula>AD332=15</formula>
    </cfRule>
  </conditionalFormatting>
  <conditionalFormatting sqref="AB332:AC336 X333:Y336">
    <cfRule type="expression" dxfId="3406" priority="4424">
      <formula>AB332=10</formula>
    </cfRule>
  </conditionalFormatting>
  <conditionalFormatting sqref="AB332:AC332">
    <cfRule type="expression" dxfId="3405" priority="4425">
      <formula>AD332=15</formula>
    </cfRule>
  </conditionalFormatting>
  <conditionalFormatting sqref="X332:Y332">
    <cfRule type="expression" dxfId="3404" priority="4426">
      <formula>AB332=10</formula>
    </cfRule>
  </conditionalFormatting>
  <conditionalFormatting sqref="X332:Y336">
    <cfRule type="expression" dxfId="3403" priority="4427">
      <formula>X332=25</formula>
    </cfRule>
  </conditionalFormatting>
  <conditionalFormatting sqref="X332:Y332">
    <cfRule type="expression" dxfId="3402" priority="4428">
      <formula>Z332=15</formula>
    </cfRule>
  </conditionalFormatting>
  <conditionalFormatting sqref="Z332:AA336">
    <cfRule type="expression" dxfId="3401" priority="4429">
      <formula>Z332=15</formula>
    </cfRule>
  </conditionalFormatting>
  <conditionalFormatting sqref="Z332:AA336">
    <cfRule type="expression" dxfId="3400" priority="4430">
      <formula>AB332=10</formula>
    </cfRule>
  </conditionalFormatting>
  <conditionalFormatting sqref="Z332:AA332">
    <cfRule type="expression" dxfId="3399" priority="4431">
      <formula>X332=25</formula>
    </cfRule>
  </conditionalFormatting>
  <conditionalFormatting sqref="V332:V336">
    <cfRule type="expression" dxfId="3398" priority="4432">
      <formula>W332="X"</formula>
    </cfRule>
  </conditionalFormatting>
  <conditionalFormatting sqref="AI332:AJ336">
    <cfRule type="cellIs" dxfId="3397" priority="4404" operator="equal">
      <formula>0</formula>
    </cfRule>
    <cfRule type="cellIs" dxfId="3396" priority="4405" operator="between">
      <formula>"0.1"</formula>
      <formula>100</formula>
    </cfRule>
    <cfRule type="cellIs" dxfId="3395" priority="4406" operator="between">
      <formula>0</formula>
      <formula>100</formula>
    </cfRule>
    <cfRule type="cellIs" dxfId="3394" priority="4407" operator="between">
      <formula>0</formula>
      <formula>100</formula>
    </cfRule>
  </conditionalFormatting>
  <conditionalFormatting sqref="AJ332:AJ336">
    <cfRule type="cellIs" dxfId="3393" priority="4401" operator="equal">
      <formula>0</formula>
    </cfRule>
    <cfRule type="cellIs" dxfId="3392" priority="4402" operator="between">
      <formula>0</formula>
      <formula>100</formula>
    </cfRule>
    <cfRule type="cellIs" dxfId="3391" priority="4403" operator="between">
      <formula>"0.1"</formula>
      <formula>100</formula>
    </cfRule>
  </conditionalFormatting>
  <conditionalFormatting sqref="AI332:AI336">
    <cfRule type="cellIs" dxfId="3390" priority="4400" operator="equal">
      <formula>0.58</formula>
    </cfRule>
  </conditionalFormatting>
  <conditionalFormatting sqref="AJ332:AJ336">
    <cfRule type="cellIs" dxfId="3389" priority="4399" operator="equal">
      <formula>0.56</formula>
    </cfRule>
  </conditionalFormatting>
  <conditionalFormatting sqref="AK336:AL336 AO336:AP336">
    <cfRule type="cellIs" dxfId="3388" priority="4395" operator="equal">
      <formula>"NO"</formula>
    </cfRule>
  </conditionalFormatting>
  <conditionalFormatting sqref="AK336:AL336">
    <cfRule type="cellIs" dxfId="3387" priority="4396" operator="equal">
      <formula>"SI"</formula>
    </cfRule>
  </conditionalFormatting>
  <conditionalFormatting sqref="AM336:AN336">
    <cfRule type="cellIs" dxfId="3386" priority="4397" operator="equal">
      <formula>"ALE"</formula>
    </cfRule>
  </conditionalFormatting>
  <conditionalFormatting sqref="AM336:AN336">
    <cfRule type="cellIs" dxfId="3385" priority="4398" operator="equal">
      <formula>"CON"</formula>
    </cfRule>
  </conditionalFormatting>
  <conditionalFormatting sqref="BB332">
    <cfRule type="cellIs" dxfId="3384" priority="4392" operator="equal">
      <formula>"NO"</formula>
    </cfRule>
    <cfRule type="cellIs" dxfId="3383" priority="4393" operator="equal">
      <formula>"SI"</formula>
    </cfRule>
  </conditionalFormatting>
  <conditionalFormatting sqref="AY332:AY336">
    <cfRule type="expression" dxfId="3382" priority="4391">
      <formula>"&lt;,2"</formula>
    </cfRule>
  </conditionalFormatting>
  <conditionalFormatting sqref="AW332:AW336">
    <cfRule type="expression" dxfId="3381" priority="4390">
      <formula>"&lt;,2"</formula>
    </cfRule>
  </conditionalFormatting>
  <conditionalFormatting sqref="AX332:AX336">
    <cfRule type="beginsWith" dxfId="3380" priority="4385" operator="beginsWith" text="MUY ALTA">
      <formula>LEFT(AX332,LEN("MUY ALTA"))="MUY ALTA"</formula>
    </cfRule>
    <cfRule type="beginsWith" dxfId="3379" priority="4386" operator="beginsWith" text="ALTA">
      <formula>LEFT(AX332,LEN("ALTA"))="ALTA"</formula>
    </cfRule>
    <cfRule type="beginsWith" dxfId="3378" priority="4387" operator="beginsWith" text="MEDIA">
      <formula>LEFT(AX332,LEN("MEDIA"))="MEDIA"</formula>
    </cfRule>
    <cfRule type="beginsWith" dxfId="3377" priority="4388" operator="beginsWith" text="BAJA">
      <formula>LEFT(AX332,LEN("BAJA"))="BAJA"</formula>
    </cfRule>
    <cfRule type="beginsWith" dxfId="3376" priority="4389" operator="beginsWith" text="MUY BAJA">
      <formula>LEFT(AX332,LEN("MUY BAJA"))="MUY BAJA"</formula>
    </cfRule>
  </conditionalFormatting>
  <conditionalFormatting sqref="AZ332:AZ336">
    <cfRule type="beginsWith" dxfId="3375" priority="4380" operator="beginsWith" text="MUY ALTA">
      <formula>LEFT(AZ332,LEN("MUY ALTA"))="MUY ALTA"</formula>
    </cfRule>
    <cfRule type="beginsWith" dxfId="3374" priority="4381" operator="beginsWith" text="ALTA">
      <formula>LEFT(AZ332,LEN("ALTA"))="ALTA"</formula>
    </cfRule>
    <cfRule type="beginsWith" dxfId="3373" priority="4382" operator="beginsWith" text="MEDIA">
      <formula>LEFT(AZ332,LEN("MEDIA"))="MEDIA"</formula>
    </cfRule>
    <cfRule type="beginsWith" dxfId="3372" priority="4383" operator="beginsWith" text="BAJA">
      <formula>LEFT(AZ332,LEN("BAJA"))="BAJA"</formula>
    </cfRule>
    <cfRule type="beginsWith" dxfId="3371" priority="4384" operator="beginsWith" text="MUY BAJA">
      <formula>LEFT(AZ332,LEN("MUY BAJA"))="MUY BAJA"</formula>
    </cfRule>
  </conditionalFormatting>
  <conditionalFormatting sqref="BB332:BB336">
    <cfRule type="cellIs" dxfId="3370" priority="4377" operator="equal">
      <formula>"Evitar"</formula>
    </cfRule>
    <cfRule type="cellIs" dxfId="3369" priority="4378" operator="equal">
      <formula>"Aceptar"</formula>
    </cfRule>
    <cfRule type="cellIs" dxfId="3368" priority="4379" operator="equal">
      <formula>"Reducir"</formula>
    </cfRule>
  </conditionalFormatting>
  <conditionalFormatting sqref="BA332">
    <cfRule type="expression" dxfId="3367" priority="4352">
      <formula>$BD332=25</formula>
    </cfRule>
    <cfRule type="expression" dxfId="3366" priority="4353">
      <formula>$BD332=24</formula>
    </cfRule>
    <cfRule type="expression" dxfId="3365" priority="4354">
      <formula>$BD332=23</formula>
    </cfRule>
    <cfRule type="expression" dxfId="3364" priority="4355">
      <formula>$BD332=22</formula>
    </cfRule>
    <cfRule type="expression" dxfId="3363" priority="4356">
      <formula>$BD332=21</formula>
    </cfRule>
    <cfRule type="expression" dxfId="3362" priority="4357">
      <formula>$BD332=20</formula>
    </cfRule>
    <cfRule type="expression" dxfId="3361" priority="4358">
      <formula>$BD332=19</formula>
    </cfRule>
    <cfRule type="expression" dxfId="3360" priority="4359">
      <formula>$BD332=18</formula>
    </cfRule>
    <cfRule type="expression" dxfId="3359" priority="4360">
      <formula>$BD332=17</formula>
    </cfRule>
    <cfRule type="expression" dxfId="3358" priority="4361">
      <formula>$BD332=16</formula>
    </cfRule>
    <cfRule type="expression" dxfId="3357" priority="4362">
      <formula>$BD332=15</formula>
    </cfRule>
    <cfRule type="expression" dxfId="3356" priority="4363">
      <formula>$BD332=14</formula>
    </cfRule>
    <cfRule type="expression" dxfId="3355" priority="4364">
      <formula>$BD332=13</formula>
    </cfRule>
    <cfRule type="expression" dxfId="3354" priority="4365">
      <formula>$BD332=12</formula>
    </cfRule>
    <cfRule type="expression" dxfId="3353" priority="4366">
      <formula>$BD332=11</formula>
    </cfRule>
    <cfRule type="expression" dxfId="3352" priority="4367">
      <formula>$BD332=10</formula>
    </cfRule>
    <cfRule type="expression" dxfId="3351" priority="4368">
      <formula>$BD332=9</formula>
    </cfRule>
    <cfRule type="expression" dxfId="3350" priority="4369">
      <formula>$BD332=8</formula>
    </cfRule>
    <cfRule type="expression" dxfId="3349" priority="4370">
      <formula>$BD332=7</formula>
    </cfRule>
    <cfRule type="expression" dxfId="3348" priority="4371">
      <formula>$BD332=6</formula>
    </cfRule>
    <cfRule type="expression" dxfId="3347" priority="4372">
      <formula>$BD332=5</formula>
    </cfRule>
    <cfRule type="expression" dxfId="3346" priority="4373">
      <formula>$BD332=4</formula>
    </cfRule>
    <cfRule type="expression" dxfId="3345" priority="4374">
      <formula>$BD332=3</formula>
    </cfRule>
    <cfRule type="expression" dxfId="3344" priority="4375">
      <formula>$BD332=2</formula>
    </cfRule>
    <cfRule type="expression" dxfId="3343" priority="4376">
      <formula>$BD332=1</formula>
    </cfRule>
  </conditionalFormatting>
  <conditionalFormatting sqref="Q338:Q342">
    <cfRule type="expression" dxfId="3336" priority="4301">
      <formula>"&lt;,2"</formula>
    </cfRule>
  </conditionalFormatting>
  <conditionalFormatting sqref="S338">
    <cfRule type="expression" dxfId="3335" priority="4302">
      <formula>$T338=25</formula>
    </cfRule>
  </conditionalFormatting>
  <conditionalFormatting sqref="S338">
    <cfRule type="expression" dxfId="3334" priority="4303">
      <formula>$T338=24</formula>
    </cfRule>
  </conditionalFormatting>
  <conditionalFormatting sqref="S338">
    <cfRule type="expression" dxfId="3333" priority="4304">
      <formula>$T338=23</formula>
    </cfRule>
  </conditionalFormatting>
  <conditionalFormatting sqref="S338">
    <cfRule type="expression" dxfId="3332" priority="4305">
      <formula>$T338=22</formula>
    </cfRule>
  </conditionalFormatting>
  <conditionalFormatting sqref="S338">
    <cfRule type="expression" dxfId="3331" priority="4306">
      <formula>$T338=21</formula>
    </cfRule>
  </conditionalFormatting>
  <conditionalFormatting sqref="S338">
    <cfRule type="expression" dxfId="3330" priority="4307">
      <formula>$T338=20</formula>
    </cfRule>
  </conditionalFormatting>
  <conditionalFormatting sqref="S338">
    <cfRule type="expression" dxfId="3329" priority="4308">
      <formula>$T338=19</formula>
    </cfRule>
  </conditionalFormatting>
  <conditionalFormatting sqref="S338">
    <cfRule type="expression" dxfId="3328" priority="4309">
      <formula>$T338=18</formula>
    </cfRule>
  </conditionalFormatting>
  <conditionalFormatting sqref="S338">
    <cfRule type="expression" dxfId="3327" priority="4310">
      <formula>$T338=17</formula>
    </cfRule>
  </conditionalFormatting>
  <conditionalFormatting sqref="S338">
    <cfRule type="expression" dxfId="3326" priority="4311">
      <formula>$T338=16</formula>
    </cfRule>
  </conditionalFormatting>
  <conditionalFormatting sqref="S338">
    <cfRule type="expression" dxfId="3325" priority="4312">
      <formula>$T338=15</formula>
    </cfRule>
  </conditionalFormatting>
  <conditionalFormatting sqref="S338">
    <cfRule type="expression" dxfId="3324" priority="4313">
      <formula>$T338=14</formula>
    </cfRule>
  </conditionalFormatting>
  <conditionalFormatting sqref="S338">
    <cfRule type="expression" dxfId="3323" priority="4314">
      <formula>$T338=13</formula>
    </cfRule>
  </conditionalFormatting>
  <conditionalFormatting sqref="S338">
    <cfRule type="expression" dxfId="3322" priority="4315">
      <formula>$T338=12</formula>
    </cfRule>
  </conditionalFormatting>
  <conditionalFormatting sqref="S338">
    <cfRule type="expression" dxfId="3321" priority="4316">
      <formula>$T338=11</formula>
    </cfRule>
  </conditionalFormatting>
  <conditionalFormatting sqref="S338">
    <cfRule type="expression" dxfId="3320" priority="4317">
      <formula>$T338=10</formula>
    </cfRule>
  </conditionalFormatting>
  <conditionalFormatting sqref="S338">
    <cfRule type="expression" dxfId="3319" priority="4318">
      <formula>$T338=9</formula>
    </cfRule>
  </conditionalFormatting>
  <conditionalFormatting sqref="S338">
    <cfRule type="expression" dxfId="3318" priority="4319">
      <formula>$T338=8</formula>
    </cfRule>
  </conditionalFormatting>
  <conditionalFormatting sqref="S338">
    <cfRule type="expression" dxfId="3317" priority="4320">
      <formula>$T338=7</formula>
    </cfRule>
  </conditionalFormatting>
  <conditionalFormatting sqref="S338">
    <cfRule type="expression" dxfId="3316" priority="4321">
      <formula>$T338=6</formula>
    </cfRule>
  </conditionalFormatting>
  <conditionalFormatting sqref="S338">
    <cfRule type="expression" dxfId="3315" priority="4322">
      <formula>$T338=5</formula>
    </cfRule>
  </conditionalFormatting>
  <conditionalFormatting sqref="S338">
    <cfRule type="expression" dxfId="3314" priority="4323">
      <formula>$T338=4</formula>
    </cfRule>
  </conditionalFormatting>
  <conditionalFormatting sqref="S338">
    <cfRule type="expression" dxfId="3313" priority="4324">
      <formula>$T338=3</formula>
    </cfRule>
  </conditionalFormatting>
  <conditionalFormatting sqref="S338">
    <cfRule type="expression" dxfId="3312" priority="4325">
      <formula>$T338=2</formula>
    </cfRule>
  </conditionalFormatting>
  <conditionalFormatting sqref="S338">
    <cfRule type="expression" dxfId="3311" priority="4326">
      <formula>$T338=1</formula>
    </cfRule>
  </conditionalFormatting>
  <conditionalFormatting sqref="R338:R342">
    <cfRule type="cellIs" dxfId="3310" priority="4327" operator="equal">
      <formula>20</formula>
    </cfRule>
  </conditionalFormatting>
  <conditionalFormatting sqref="R338:R342">
    <cfRule type="cellIs" dxfId="3309" priority="4328" operator="equal">
      <formula>10</formula>
    </cfRule>
  </conditionalFormatting>
  <conditionalFormatting sqref="R338:R342">
    <cfRule type="cellIs" dxfId="3308" priority="4329" operator="equal">
      <formula>5</formula>
    </cfRule>
  </conditionalFormatting>
  <conditionalFormatting sqref="R338:R342">
    <cfRule type="cellIs" dxfId="3307" priority="4330" operator="equal">
      <formula>1</formula>
    </cfRule>
  </conditionalFormatting>
  <conditionalFormatting sqref="R338:R342">
    <cfRule type="cellIs" dxfId="3306" priority="4331" operator="equal">
      <formula>0.8</formula>
    </cfRule>
  </conditionalFormatting>
  <conditionalFormatting sqref="R338:R342">
    <cfRule type="cellIs" dxfId="3305" priority="4332" operator="equal">
      <formula>0.6</formula>
    </cfRule>
  </conditionalFormatting>
  <conditionalFormatting sqref="R338:R342">
    <cfRule type="cellIs" dxfId="3304" priority="4333" operator="equal">
      <formula>0.4</formula>
    </cfRule>
  </conditionalFormatting>
  <conditionalFormatting sqref="R338:R342">
    <cfRule type="cellIs" dxfId="3303" priority="4334" operator="equal">
      <formula>20%</formula>
    </cfRule>
  </conditionalFormatting>
  <conditionalFormatting sqref="P338:P342">
    <cfRule type="cellIs" dxfId="3302" priority="4335" operator="equal">
      <formula>"MUY ALTA "</formula>
    </cfRule>
  </conditionalFormatting>
  <conditionalFormatting sqref="P338:P342">
    <cfRule type="cellIs" dxfId="3301" priority="4336" operator="equal">
      <formula>"MUY ALTA"</formula>
    </cfRule>
  </conditionalFormatting>
  <conditionalFormatting sqref="P338:P342">
    <cfRule type="cellIs" dxfId="3300" priority="4337" operator="equal">
      <formula>"ALTA"</formula>
    </cfRule>
  </conditionalFormatting>
  <conditionalFormatting sqref="P338:P342">
    <cfRule type="cellIs" dxfId="3299" priority="4338" operator="equal">
      <formula>"MEDIA"</formula>
    </cfRule>
  </conditionalFormatting>
  <conditionalFormatting sqref="P338:P342">
    <cfRule type="cellIs" dxfId="3298" priority="4339" operator="equal">
      <formula>"BAJA"</formula>
    </cfRule>
  </conditionalFormatting>
  <conditionalFormatting sqref="P338:P342">
    <cfRule type="cellIs" dxfId="3297" priority="4340" operator="equal">
      <formula>"MUY BAJA"</formula>
    </cfRule>
  </conditionalFormatting>
  <conditionalFormatting sqref="P338:P342">
    <cfRule type="cellIs" dxfId="3296" priority="4341" operator="equal">
      <formula>0.2</formula>
    </cfRule>
  </conditionalFormatting>
  <conditionalFormatting sqref="O338:O342">
    <cfRule type="beginsWith" dxfId="3295" priority="4342" operator="beginsWith" text="La actividad que conlleva el riesgo se ejecuta como máximos 2 veces por año">
      <formula>LEFT((O338),LEN("La actividad que conlleva el riesgo se ejecuta como máximos 2 veces por año"))=("La actividad que conlleva el riesgo se ejecuta como máximos 2 veces por año")</formula>
    </cfRule>
  </conditionalFormatting>
  <conditionalFormatting sqref="O338:O342">
    <cfRule type="cellIs" dxfId="3294" priority="4343" operator="equal">
      <formula>"La actividad que conlleva el riesgo se ejecuta como máximos 2 veces por año"</formula>
    </cfRule>
  </conditionalFormatting>
  <conditionalFormatting sqref="O338:O342">
    <cfRule type="cellIs" dxfId="3293" priority="4344" operator="equal">
      <formula>"La actividad que conlleva el riesgo se ejecuta como máximos 2 veces por año "</formula>
    </cfRule>
  </conditionalFormatting>
  <conditionalFormatting sqref="O338:O342">
    <cfRule type="containsText" dxfId="3292" priority="4345" operator="containsText" text="La actividad que conlleva el riesgo se ejecuta como máximos 2 veces por año">
      <formula>NOT(ISERROR(SEARCH(("La actividad que conlleva el riesgo se ejecuta como máximos 2 veces por año"),(O338))))</formula>
    </cfRule>
  </conditionalFormatting>
  <conditionalFormatting sqref="V338:W342">
    <cfRule type="cellIs" dxfId="3291" priority="4276" operator="equal">
      <formula>"X"</formula>
    </cfRule>
  </conditionalFormatting>
  <conditionalFormatting sqref="AD338:AE342 AB339:AC342">
    <cfRule type="cellIs" dxfId="3290" priority="4277" operator="equal">
      <formula>25</formula>
    </cfRule>
  </conditionalFormatting>
  <conditionalFormatting sqref="AF338:AG342">
    <cfRule type="cellIs" dxfId="3289" priority="4278" operator="equal">
      <formula>15</formula>
    </cfRule>
  </conditionalFormatting>
  <conditionalFormatting sqref="V338:V342">
    <cfRule type="cellIs" dxfId="3288" priority="4279" operator="equal">
      <formula>"Y"</formula>
    </cfRule>
  </conditionalFormatting>
  <conditionalFormatting sqref="W338:W342">
    <cfRule type="cellIs" dxfId="3287" priority="4280" operator="equal">
      <formula>"X"</formula>
    </cfRule>
  </conditionalFormatting>
  <conditionalFormatting sqref="AD338:AE342 AB339:AC342 X339:Y342">
    <cfRule type="expression" dxfId="3286" priority="4281">
      <formula>Z338=15</formula>
    </cfRule>
  </conditionalFormatting>
  <conditionalFormatting sqref="AF338:AG342 Z339:AA342">
    <cfRule type="expression" dxfId="3285" priority="4282">
      <formula>X338=25</formula>
    </cfRule>
  </conditionalFormatting>
  <conditionalFormatting sqref="W338:W342">
    <cfRule type="expression" dxfId="3284" priority="4283">
      <formula>V338=Y</formula>
    </cfRule>
  </conditionalFormatting>
  <conditionalFormatting sqref="W338:W342">
    <cfRule type="expression" dxfId="3283" priority="4284">
      <formula>V338="y"</formula>
    </cfRule>
  </conditionalFormatting>
  <conditionalFormatting sqref="W339">
    <cfRule type="expression" dxfId="3282" priority="4285">
      <formula>$V$21=Y</formula>
    </cfRule>
  </conditionalFormatting>
  <conditionalFormatting sqref="W339">
    <cfRule type="expression" dxfId="3281" priority="4286">
      <formula>$V$21=x</formula>
    </cfRule>
  </conditionalFormatting>
  <conditionalFormatting sqref="AB338:AC342">
    <cfRule type="expression" dxfId="3280" priority="4287">
      <formula>AB338=10</formula>
    </cfRule>
  </conditionalFormatting>
  <conditionalFormatting sqref="AB338:AC342">
    <cfRule type="expression" dxfId="3279" priority="4288">
      <formula>Z338=15</formula>
    </cfRule>
  </conditionalFormatting>
  <conditionalFormatting sqref="AB338:AC342">
    <cfRule type="expression" dxfId="3278" priority="4289">
      <formula>X338=25</formula>
    </cfRule>
  </conditionalFormatting>
  <conditionalFormatting sqref="AB338:AC338">
    <cfRule type="cellIs" dxfId="3277" priority="4290" operator="equal">
      <formula>25</formula>
    </cfRule>
  </conditionalFormatting>
  <conditionalFormatting sqref="AB338:AC338">
    <cfRule type="expression" dxfId="3276" priority="4291">
      <formula>AD338=15</formula>
    </cfRule>
  </conditionalFormatting>
  <conditionalFormatting sqref="AB338:AC342 X339:Y342">
    <cfRule type="expression" dxfId="3275" priority="4292">
      <formula>AB338=10</formula>
    </cfRule>
  </conditionalFormatting>
  <conditionalFormatting sqref="AB338:AC338">
    <cfRule type="expression" dxfId="3274" priority="4293">
      <formula>AD338=15</formula>
    </cfRule>
  </conditionalFormatting>
  <conditionalFormatting sqref="X338:Y338">
    <cfRule type="expression" dxfId="3273" priority="4294">
      <formula>AB338=10</formula>
    </cfRule>
  </conditionalFormatting>
  <conditionalFormatting sqref="X338:Y342">
    <cfRule type="expression" dxfId="3272" priority="4295">
      <formula>X338=25</formula>
    </cfRule>
  </conditionalFormatting>
  <conditionalFormatting sqref="X338:Y338">
    <cfRule type="expression" dxfId="3271" priority="4296">
      <formula>Z338=15</formula>
    </cfRule>
  </conditionalFormatting>
  <conditionalFormatting sqref="Z338:AA342">
    <cfRule type="expression" dxfId="3270" priority="4297">
      <formula>Z338=15</formula>
    </cfRule>
  </conditionalFormatting>
  <conditionalFormatting sqref="Z338:AA342">
    <cfRule type="expression" dxfId="3269" priority="4298">
      <formula>AB338=10</formula>
    </cfRule>
  </conditionalFormatting>
  <conditionalFormatting sqref="Z338:AA338">
    <cfRule type="expression" dxfId="3268" priority="4299">
      <formula>X338=25</formula>
    </cfRule>
  </conditionalFormatting>
  <conditionalFormatting sqref="V338:V342">
    <cfRule type="expression" dxfId="3267" priority="4300">
      <formula>W338="X"</formula>
    </cfRule>
  </conditionalFormatting>
  <conditionalFormatting sqref="AI338:AJ342">
    <cfRule type="cellIs" dxfId="3266" priority="4272" operator="equal">
      <formula>0</formula>
    </cfRule>
    <cfRule type="cellIs" dxfId="3265" priority="4273" operator="between">
      <formula>"0.1"</formula>
      <formula>100</formula>
    </cfRule>
    <cfRule type="cellIs" dxfId="3264" priority="4274" operator="between">
      <formula>0</formula>
      <formula>100</formula>
    </cfRule>
    <cfRule type="cellIs" dxfId="3263" priority="4275" operator="between">
      <formula>0</formula>
      <formula>100</formula>
    </cfRule>
  </conditionalFormatting>
  <conditionalFormatting sqref="AJ338:AJ342">
    <cfRule type="cellIs" dxfId="3262" priority="4269" operator="equal">
      <formula>0</formula>
    </cfRule>
    <cfRule type="cellIs" dxfId="3261" priority="4270" operator="between">
      <formula>0</formula>
      <formula>100</formula>
    </cfRule>
    <cfRule type="cellIs" dxfId="3260" priority="4271" operator="between">
      <formula>"0.1"</formula>
      <formula>100</formula>
    </cfRule>
  </conditionalFormatting>
  <conditionalFormatting sqref="AI338:AI342">
    <cfRule type="cellIs" dxfId="3259" priority="4268" operator="equal">
      <formula>0.58</formula>
    </cfRule>
  </conditionalFormatting>
  <conditionalFormatting sqref="AJ338:AJ342">
    <cfRule type="cellIs" dxfId="3258" priority="4267" operator="equal">
      <formula>0.56</formula>
    </cfRule>
  </conditionalFormatting>
  <conditionalFormatting sqref="AK340:AL342 AO340:AP342">
    <cfRule type="cellIs" dxfId="3257" priority="4263" operator="equal">
      <formula>"NO"</formula>
    </cfRule>
  </conditionalFormatting>
  <conditionalFormatting sqref="AK340:AL342">
    <cfRule type="cellIs" dxfId="3256" priority="4264" operator="equal">
      <formula>"SI"</formula>
    </cfRule>
  </conditionalFormatting>
  <conditionalFormatting sqref="AM340:AN342">
    <cfRule type="cellIs" dxfId="3255" priority="4265" operator="equal">
      <formula>"ALE"</formula>
    </cfRule>
  </conditionalFormatting>
  <conditionalFormatting sqref="AM340:AN342">
    <cfRule type="cellIs" dxfId="3254" priority="4266" operator="equal">
      <formula>"CON"</formula>
    </cfRule>
  </conditionalFormatting>
  <conditionalFormatting sqref="AO340:AP341">
    <cfRule type="cellIs" dxfId="3253" priority="4262" operator="equal">
      <formula>"SI"</formula>
    </cfRule>
  </conditionalFormatting>
  <conditionalFormatting sqref="BB338">
    <cfRule type="cellIs" dxfId="3252" priority="4260" operator="equal">
      <formula>"NO"</formula>
    </cfRule>
    <cfRule type="cellIs" dxfId="3251" priority="4261" operator="equal">
      <formula>"SI"</formula>
    </cfRule>
  </conditionalFormatting>
  <conditionalFormatting sqref="AY338:AY342">
    <cfRule type="expression" dxfId="3250" priority="4259">
      <formula>"&lt;,2"</formula>
    </cfRule>
  </conditionalFormatting>
  <conditionalFormatting sqref="AW338:AW342">
    <cfRule type="expression" dxfId="3249" priority="4258">
      <formula>"&lt;,2"</formula>
    </cfRule>
  </conditionalFormatting>
  <conditionalFormatting sqref="AX338:AX342">
    <cfRule type="beginsWith" dxfId="3248" priority="4253" operator="beginsWith" text="MUY ALTA">
      <formula>LEFT(AX338,LEN("MUY ALTA"))="MUY ALTA"</formula>
    </cfRule>
    <cfRule type="beginsWith" dxfId="3247" priority="4254" operator="beginsWith" text="ALTA">
      <formula>LEFT(AX338,LEN("ALTA"))="ALTA"</formula>
    </cfRule>
    <cfRule type="beginsWith" dxfId="3246" priority="4255" operator="beginsWith" text="MEDIA">
      <formula>LEFT(AX338,LEN("MEDIA"))="MEDIA"</formula>
    </cfRule>
    <cfRule type="beginsWith" dxfId="3245" priority="4256" operator="beginsWith" text="BAJA">
      <formula>LEFT(AX338,LEN("BAJA"))="BAJA"</formula>
    </cfRule>
    <cfRule type="beginsWith" dxfId="3244" priority="4257" operator="beginsWith" text="MUY BAJA">
      <formula>LEFT(AX338,LEN("MUY BAJA"))="MUY BAJA"</formula>
    </cfRule>
  </conditionalFormatting>
  <conditionalFormatting sqref="AZ338:AZ342">
    <cfRule type="beginsWith" dxfId="3243" priority="4248" operator="beginsWith" text="MUY ALTA">
      <formula>LEFT(AZ338,LEN("MUY ALTA"))="MUY ALTA"</formula>
    </cfRule>
    <cfRule type="beginsWith" dxfId="3242" priority="4249" operator="beginsWith" text="ALTA">
      <formula>LEFT(AZ338,LEN("ALTA"))="ALTA"</formula>
    </cfRule>
    <cfRule type="beginsWith" dxfId="3241" priority="4250" operator="beginsWith" text="MEDIA">
      <formula>LEFT(AZ338,LEN("MEDIA"))="MEDIA"</formula>
    </cfRule>
    <cfRule type="beginsWith" dxfId="3240" priority="4251" operator="beginsWith" text="BAJA">
      <formula>LEFT(AZ338,LEN("BAJA"))="BAJA"</formula>
    </cfRule>
    <cfRule type="beginsWith" dxfId="3239" priority="4252" operator="beginsWith" text="MUY BAJA">
      <formula>LEFT(AZ338,LEN("MUY BAJA"))="MUY BAJA"</formula>
    </cfRule>
  </conditionalFormatting>
  <conditionalFormatting sqref="BB338:BB342">
    <cfRule type="cellIs" dxfId="3238" priority="4245" operator="equal">
      <formula>"Evitar"</formula>
    </cfRule>
    <cfRule type="cellIs" dxfId="3237" priority="4246" operator="equal">
      <formula>"Aceptar"</formula>
    </cfRule>
    <cfRule type="cellIs" dxfId="3236" priority="4247" operator="equal">
      <formula>"Reducir"</formula>
    </cfRule>
  </conditionalFormatting>
  <conditionalFormatting sqref="BA338">
    <cfRule type="expression" dxfId="3235" priority="4220">
      <formula>$BD338=25</formula>
    </cfRule>
    <cfRule type="expression" dxfId="3234" priority="4221">
      <formula>$BD338=24</formula>
    </cfRule>
    <cfRule type="expression" dxfId="3233" priority="4222">
      <formula>$BD338=23</formula>
    </cfRule>
    <cfRule type="expression" dxfId="3232" priority="4223">
      <formula>$BD338=22</formula>
    </cfRule>
    <cfRule type="expression" dxfId="3231" priority="4224">
      <formula>$BD338=21</formula>
    </cfRule>
    <cfRule type="expression" dxfId="3230" priority="4225">
      <formula>$BD338=20</formula>
    </cfRule>
    <cfRule type="expression" dxfId="3229" priority="4226">
      <formula>$BD338=19</formula>
    </cfRule>
    <cfRule type="expression" dxfId="3228" priority="4227">
      <formula>$BD338=18</formula>
    </cfRule>
    <cfRule type="expression" dxfId="3227" priority="4228">
      <formula>$BD338=17</formula>
    </cfRule>
    <cfRule type="expression" dxfId="3226" priority="4229">
      <formula>$BD338=16</formula>
    </cfRule>
    <cfRule type="expression" dxfId="3225" priority="4230">
      <formula>$BD338=15</formula>
    </cfRule>
    <cfRule type="expression" dxfId="3224" priority="4231">
      <formula>$BD338=14</formula>
    </cfRule>
    <cfRule type="expression" dxfId="3223" priority="4232">
      <formula>$BD338=13</formula>
    </cfRule>
    <cfRule type="expression" dxfId="3222" priority="4233">
      <formula>$BD338=12</formula>
    </cfRule>
    <cfRule type="expression" dxfId="3221" priority="4234">
      <formula>$BD338=11</formula>
    </cfRule>
    <cfRule type="expression" dxfId="3220" priority="4235">
      <formula>$BD338=10</formula>
    </cfRule>
    <cfRule type="expression" dxfId="3219" priority="4236">
      <formula>$BD338=9</formula>
    </cfRule>
    <cfRule type="expression" dxfId="3218" priority="4237">
      <formula>$BD338=8</formula>
    </cfRule>
    <cfRule type="expression" dxfId="3217" priority="4238">
      <formula>$BD338=7</formula>
    </cfRule>
    <cfRule type="expression" dxfId="3216" priority="4239">
      <formula>$BD338=6</formula>
    </cfRule>
    <cfRule type="expression" dxfId="3215" priority="4240">
      <formula>$BD338=5</formula>
    </cfRule>
    <cfRule type="expression" dxfId="3214" priority="4241">
      <formula>$BD338=4</formula>
    </cfRule>
    <cfRule type="expression" dxfId="3213" priority="4242">
      <formula>$BD338=3</formula>
    </cfRule>
    <cfRule type="expression" dxfId="3212" priority="4243">
      <formula>$BD338=2</formula>
    </cfRule>
    <cfRule type="expression" dxfId="3211" priority="4244">
      <formula>$BD338=1</formula>
    </cfRule>
  </conditionalFormatting>
  <conditionalFormatting sqref="Q344:Q348">
    <cfRule type="expression" dxfId="3204" priority="4169">
      <formula>"&lt;,2"</formula>
    </cfRule>
  </conditionalFormatting>
  <conditionalFormatting sqref="S344">
    <cfRule type="expression" dxfId="3203" priority="4170">
      <formula>$T344=25</formula>
    </cfRule>
  </conditionalFormatting>
  <conditionalFormatting sqref="S344">
    <cfRule type="expression" dxfId="3202" priority="4171">
      <formula>$T344=24</formula>
    </cfRule>
  </conditionalFormatting>
  <conditionalFormatting sqref="S344">
    <cfRule type="expression" dxfId="3201" priority="4172">
      <formula>$T344=23</formula>
    </cfRule>
  </conditionalFormatting>
  <conditionalFormatting sqref="S344">
    <cfRule type="expression" dxfId="3200" priority="4173">
      <formula>$T344=22</formula>
    </cfRule>
  </conditionalFormatting>
  <conditionalFormatting sqref="S344">
    <cfRule type="expression" dxfId="3199" priority="4174">
      <formula>$T344=21</formula>
    </cfRule>
  </conditionalFormatting>
  <conditionalFormatting sqref="S344">
    <cfRule type="expression" dxfId="3198" priority="4175">
      <formula>$T344=20</formula>
    </cfRule>
  </conditionalFormatting>
  <conditionalFormatting sqref="S344">
    <cfRule type="expression" dxfId="3197" priority="4176">
      <formula>$T344=19</formula>
    </cfRule>
  </conditionalFormatting>
  <conditionalFormatting sqref="S344">
    <cfRule type="expression" dxfId="3196" priority="4177">
      <formula>$T344=18</formula>
    </cfRule>
  </conditionalFormatting>
  <conditionalFormatting sqref="S344">
    <cfRule type="expression" dxfId="3195" priority="4178">
      <formula>$T344=17</formula>
    </cfRule>
  </conditionalFormatting>
  <conditionalFormatting sqref="S344">
    <cfRule type="expression" dxfId="3194" priority="4179">
      <formula>$T344=16</formula>
    </cfRule>
  </conditionalFormatting>
  <conditionalFormatting sqref="S344">
    <cfRule type="expression" dxfId="3193" priority="4180">
      <formula>$T344=15</formula>
    </cfRule>
  </conditionalFormatting>
  <conditionalFormatting sqref="S344">
    <cfRule type="expression" dxfId="3192" priority="4181">
      <formula>$T344=14</formula>
    </cfRule>
  </conditionalFormatting>
  <conditionalFormatting sqref="S344">
    <cfRule type="expression" dxfId="3191" priority="4182">
      <formula>$T344=13</formula>
    </cfRule>
  </conditionalFormatting>
  <conditionalFormatting sqref="S344">
    <cfRule type="expression" dxfId="3190" priority="4183">
      <formula>$T344=12</formula>
    </cfRule>
  </conditionalFormatting>
  <conditionalFormatting sqref="S344">
    <cfRule type="expression" dxfId="3189" priority="4184">
      <formula>$T344=11</formula>
    </cfRule>
  </conditionalFormatting>
  <conditionalFormatting sqref="S344">
    <cfRule type="expression" dxfId="3188" priority="4185">
      <formula>$T344=10</formula>
    </cfRule>
  </conditionalFormatting>
  <conditionalFormatting sqref="S344">
    <cfRule type="expression" dxfId="3187" priority="4186">
      <formula>$T344=9</formula>
    </cfRule>
  </conditionalFormatting>
  <conditionalFormatting sqref="S344">
    <cfRule type="expression" dxfId="3186" priority="4187">
      <formula>$T344=8</formula>
    </cfRule>
  </conditionalFormatting>
  <conditionalFormatting sqref="S344">
    <cfRule type="expression" dxfId="3185" priority="4188">
      <formula>$T344=7</formula>
    </cfRule>
  </conditionalFormatting>
  <conditionalFormatting sqref="S344">
    <cfRule type="expression" dxfId="3184" priority="4189">
      <formula>$T344=6</formula>
    </cfRule>
  </conditionalFormatting>
  <conditionalFormatting sqref="S344">
    <cfRule type="expression" dxfId="3183" priority="4190">
      <formula>$T344=5</formula>
    </cfRule>
  </conditionalFormatting>
  <conditionalFormatting sqref="S344">
    <cfRule type="expression" dxfId="3182" priority="4191">
      <formula>$T344=4</formula>
    </cfRule>
  </conditionalFormatting>
  <conditionalFormatting sqref="S344">
    <cfRule type="expression" dxfId="3181" priority="4192">
      <formula>$T344=3</formula>
    </cfRule>
  </conditionalFormatting>
  <conditionalFormatting sqref="S344">
    <cfRule type="expression" dxfId="3180" priority="4193">
      <formula>$T344=2</formula>
    </cfRule>
  </conditionalFormatting>
  <conditionalFormatting sqref="S344">
    <cfRule type="expression" dxfId="3179" priority="4194">
      <formula>$T344=1</formula>
    </cfRule>
  </conditionalFormatting>
  <conditionalFormatting sqref="R344:R348">
    <cfRule type="cellIs" dxfId="3178" priority="4195" operator="equal">
      <formula>20</formula>
    </cfRule>
  </conditionalFormatting>
  <conditionalFormatting sqref="R344:R348">
    <cfRule type="cellIs" dxfId="3177" priority="4196" operator="equal">
      <formula>10</formula>
    </cfRule>
  </conditionalFormatting>
  <conditionalFormatting sqref="R344:R348">
    <cfRule type="cellIs" dxfId="3176" priority="4197" operator="equal">
      <formula>5</formula>
    </cfRule>
  </conditionalFormatting>
  <conditionalFormatting sqref="R344:R348">
    <cfRule type="cellIs" dxfId="3175" priority="4198" operator="equal">
      <formula>1</formula>
    </cfRule>
  </conditionalFormatting>
  <conditionalFormatting sqref="R344:R348">
    <cfRule type="cellIs" dxfId="3174" priority="4199" operator="equal">
      <formula>0.8</formula>
    </cfRule>
  </conditionalFormatting>
  <conditionalFormatting sqref="R344:R348">
    <cfRule type="cellIs" dxfId="3173" priority="4200" operator="equal">
      <formula>0.6</formula>
    </cfRule>
  </conditionalFormatting>
  <conditionalFormatting sqref="R344:R348">
    <cfRule type="cellIs" dxfId="3172" priority="4201" operator="equal">
      <formula>0.4</formula>
    </cfRule>
  </conditionalFormatting>
  <conditionalFormatting sqref="R344:R348">
    <cfRule type="cellIs" dxfId="3171" priority="4202" operator="equal">
      <formula>20%</formula>
    </cfRule>
  </conditionalFormatting>
  <conditionalFormatting sqref="P344:P348">
    <cfRule type="cellIs" dxfId="3170" priority="4203" operator="equal">
      <formula>"MUY ALTA "</formula>
    </cfRule>
  </conditionalFormatting>
  <conditionalFormatting sqref="P344:P348">
    <cfRule type="cellIs" dxfId="3169" priority="4204" operator="equal">
      <formula>"MUY ALTA"</formula>
    </cfRule>
  </conditionalFormatting>
  <conditionalFormatting sqref="P344:P348">
    <cfRule type="cellIs" dxfId="3168" priority="4205" operator="equal">
      <formula>"ALTA"</formula>
    </cfRule>
  </conditionalFormatting>
  <conditionalFormatting sqref="P344:P348">
    <cfRule type="cellIs" dxfId="3167" priority="4206" operator="equal">
      <formula>"MEDIA"</formula>
    </cfRule>
  </conditionalFormatting>
  <conditionalFormatting sqref="P344:P348">
    <cfRule type="cellIs" dxfId="3166" priority="4207" operator="equal">
      <formula>"BAJA"</formula>
    </cfRule>
  </conditionalFormatting>
  <conditionalFormatting sqref="P344:P348">
    <cfRule type="cellIs" dxfId="3165" priority="4208" operator="equal">
      <formula>"MUY BAJA"</formula>
    </cfRule>
  </conditionalFormatting>
  <conditionalFormatting sqref="P344:P348">
    <cfRule type="cellIs" dxfId="3164" priority="4209" operator="equal">
      <formula>0.2</formula>
    </cfRule>
  </conditionalFormatting>
  <conditionalFormatting sqref="O344:O348">
    <cfRule type="beginsWith" dxfId="3163" priority="4210" operator="beginsWith" text="La actividad que conlleva el riesgo se ejecuta como máximos 2 veces por año">
      <formula>LEFT((O344),LEN("La actividad que conlleva el riesgo se ejecuta como máximos 2 veces por año"))=("La actividad que conlleva el riesgo se ejecuta como máximos 2 veces por año")</formula>
    </cfRule>
  </conditionalFormatting>
  <conditionalFormatting sqref="O344:O348">
    <cfRule type="cellIs" dxfId="3162" priority="4211" operator="equal">
      <formula>"La actividad que conlleva el riesgo se ejecuta como máximos 2 veces por año"</formula>
    </cfRule>
  </conditionalFormatting>
  <conditionalFormatting sqref="O344:O348">
    <cfRule type="cellIs" dxfId="3161" priority="4212" operator="equal">
      <formula>"La actividad que conlleva el riesgo se ejecuta como máximos 2 veces por año "</formula>
    </cfRule>
  </conditionalFormatting>
  <conditionalFormatting sqref="O344:O348">
    <cfRule type="containsText" dxfId="3160" priority="4213" operator="containsText" text="La actividad que conlleva el riesgo se ejecuta como máximos 2 veces por año">
      <formula>NOT(ISERROR(SEARCH(("La actividad que conlleva el riesgo se ejecuta como máximos 2 veces por año"),(O344))))</formula>
    </cfRule>
  </conditionalFormatting>
  <conditionalFormatting sqref="V344:W348">
    <cfRule type="cellIs" dxfId="3159" priority="4144" operator="equal">
      <formula>"X"</formula>
    </cfRule>
  </conditionalFormatting>
  <conditionalFormatting sqref="AD344:AE348 AB345:AC348">
    <cfRule type="cellIs" dxfId="3158" priority="4145" operator="equal">
      <formula>25</formula>
    </cfRule>
  </conditionalFormatting>
  <conditionalFormatting sqref="AF344:AG348">
    <cfRule type="cellIs" dxfId="3157" priority="4146" operator="equal">
      <formula>15</formula>
    </cfRule>
  </conditionalFormatting>
  <conditionalFormatting sqref="V344:V348">
    <cfRule type="cellIs" dxfId="3156" priority="4147" operator="equal">
      <formula>"Y"</formula>
    </cfRule>
  </conditionalFormatting>
  <conditionalFormatting sqref="W344:W348">
    <cfRule type="cellIs" dxfId="3155" priority="4148" operator="equal">
      <formula>"X"</formula>
    </cfRule>
  </conditionalFormatting>
  <conditionalFormatting sqref="AD344:AE348 AB345:AC348 X345:Y348">
    <cfRule type="expression" dxfId="3154" priority="4149">
      <formula>Z344=15</formula>
    </cfRule>
  </conditionalFormatting>
  <conditionalFormatting sqref="AF344:AG348 Z345:AA348">
    <cfRule type="expression" dxfId="3153" priority="4150">
      <formula>X344=25</formula>
    </cfRule>
  </conditionalFormatting>
  <conditionalFormatting sqref="W344:W348">
    <cfRule type="expression" dxfId="3152" priority="4151">
      <formula>V344=Y</formula>
    </cfRule>
  </conditionalFormatting>
  <conditionalFormatting sqref="W344:W348">
    <cfRule type="expression" dxfId="3151" priority="4152">
      <formula>V344="y"</formula>
    </cfRule>
  </conditionalFormatting>
  <conditionalFormatting sqref="W345">
    <cfRule type="expression" dxfId="3150" priority="4153">
      <formula>$V$21=Y</formula>
    </cfRule>
  </conditionalFormatting>
  <conditionalFormatting sqref="W345">
    <cfRule type="expression" dxfId="3149" priority="4154">
      <formula>$V$21=x</formula>
    </cfRule>
  </conditionalFormatting>
  <conditionalFormatting sqref="AB344:AC348">
    <cfRule type="expression" dxfId="3148" priority="4155">
      <formula>AB344=10</formula>
    </cfRule>
  </conditionalFormatting>
  <conditionalFormatting sqref="AB344:AC348">
    <cfRule type="expression" dxfId="3147" priority="4156">
      <formula>Z344=15</formula>
    </cfRule>
  </conditionalFormatting>
  <conditionalFormatting sqref="AB344:AC348">
    <cfRule type="expression" dxfId="3146" priority="4157">
      <formula>X344=25</formula>
    </cfRule>
  </conditionalFormatting>
  <conditionalFormatting sqref="AB344:AC344">
    <cfRule type="cellIs" dxfId="3145" priority="4158" operator="equal">
      <formula>25</formula>
    </cfRule>
  </conditionalFormatting>
  <conditionalFormatting sqref="AB344:AC344">
    <cfRule type="expression" dxfId="3144" priority="4159">
      <formula>AD344=15</formula>
    </cfRule>
  </conditionalFormatting>
  <conditionalFormatting sqref="AB344:AC348 X345:Y348">
    <cfRule type="expression" dxfId="3143" priority="4160">
      <formula>AB344=10</formula>
    </cfRule>
  </conditionalFormatting>
  <conditionalFormatting sqref="AB344:AC344">
    <cfRule type="expression" dxfId="3142" priority="4161">
      <formula>AD344=15</formula>
    </cfRule>
  </conditionalFormatting>
  <conditionalFormatting sqref="X344:Y344">
    <cfRule type="expression" dxfId="3141" priority="4162">
      <formula>AB344=10</formula>
    </cfRule>
  </conditionalFormatting>
  <conditionalFormatting sqref="X344:Y348">
    <cfRule type="expression" dxfId="3140" priority="4163">
      <formula>X344=25</formula>
    </cfRule>
  </conditionalFormatting>
  <conditionalFormatting sqref="X344:Y344">
    <cfRule type="expression" dxfId="3139" priority="4164">
      <formula>Z344=15</formula>
    </cfRule>
  </conditionalFormatting>
  <conditionalFormatting sqref="Z344:AA348">
    <cfRule type="expression" dxfId="3138" priority="4165">
      <formula>Z344=15</formula>
    </cfRule>
  </conditionalFormatting>
  <conditionalFormatting sqref="Z344:AA348">
    <cfRule type="expression" dxfId="3137" priority="4166">
      <formula>AB344=10</formula>
    </cfRule>
  </conditionalFormatting>
  <conditionalFormatting sqref="Z344:AA344">
    <cfRule type="expression" dxfId="3136" priority="4167">
      <formula>X344=25</formula>
    </cfRule>
  </conditionalFormatting>
  <conditionalFormatting sqref="V344:V348">
    <cfRule type="expression" dxfId="3135" priority="4168">
      <formula>W344="X"</formula>
    </cfRule>
  </conditionalFormatting>
  <conditionalFormatting sqref="AI344:AJ348">
    <cfRule type="cellIs" dxfId="3134" priority="4140" operator="equal">
      <formula>0</formula>
    </cfRule>
    <cfRule type="cellIs" dxfId="3133" priority="4141" operator="between">
      <formula>"0.1"</formula>
      <formula>100</formula>
    </cfRule>
    <cfRule type="cellIs" dxfId="3132" priority="4142" operator="between">
      <formula>0</formula>
      <formula>100</formula>
    </cfRule>
    <cfRule type="cellIs" dxfId="3131" priority="4143" operator="between">
      <formula>0</formula>
      <formula>100</formula>
    </cfRule>
  </conditionalFormatting>
  <conditionalFormatting sqref="AJ344:AJ348">
    <cfRule type="cellIs" dxfId="3130" priority="4137" operator="equal">
      <formula>0</formula>
    </cfRule>
    <cfRule type="cellIs" dxfId="3129" priority="4138" operator="between">
      <formula>0</formula>
      <formula>100</formula>
    </cfRule>
    <cfRule type="cellIs" dxfId="3128" priority="4139" operator="between">
      <formula>"0.1"</formula>
      <formula>100</formula>
    </cfRule>
  </conditionalFormatting>
  <conditionalFormatting sqref="AI344:AI348">
    <cfRule type="cellIs" dxfId="3127" priority="4136" operator="equal">
      <formula>0.58</formula>
    </cfRule>
  </conditionalFormatting>
  <conditionalFormatting sqref="AJ344:AJ348">
    <cfRule type="cellIs" dxfId="3126" priority="4135" operator="equal">
      <formula>0.56</formula>
    </cfRule>
  </conditionalFormatting>
  <conditionalFormatting sqref="AK347:AL348 AO347:AP348">
    <cfRule type="cellIs" dxfId="3125" priority="4131" operator="equal">
      <formula>"NO"</formula>
    </cfRule>
  </conditionalFormatting>
  <conditionalFormatting sqref="AK347:AL348">
    <cfRule type="cellIs" dxfId="3124" priority="4132" operator="equal">
      <formula>"SI"</formula>
    </cfRule>
  </conditionalFormatting>
  <conditionalFormatting sqref="AM347:AN348">
    <cfRule type="cellIs" dxfId="3123" priority="4133" operator="equal">
      <formula>"ALE"</formula>
    </cfRule>
  </conditionalFormatting>
  <conditionalFormatting sqref="AM347:AN348">
    <cfRule type="cellIs" dxfId="3122" priority="4134" operator="equal">
      <formula>"CON"</formula>
    </cfRule>
  </conditionalFormatting>
  <conditionalFormatting sqref="AO347:AP347">
    <cfRule type="cellIs" dxfId="3121" priority="4130" operator="equal">
      <formula>"SI"</formula>
    </cfRule>
  </conditionalFormatting>
  <conditionalFormatting sqref="BB344">
    <cfRule type="cellIs" dxfId="3120" priority="4128" operator="equal">
      <formula>"NO"</formula>
    </cfRule>
    <cfRule type="cellIs" dxfId="3119" priority="4129" operator="equal">
      <formula>"SI"</formula>
    </cfRule>
  </conditionalFormatting>
  <conditionalFormatting sqref="AY344:AY348">
    <cfRule type="expression" dxfId="3118" priority="4127">
      <formula>"&lt;,2"</formula>
    </cfRule>
  </conditionalFormatting>
  <conditionalFormatting sqref="AW344:AW348">
    <cfRule type="expression" dxfId="3117" priority="4126">
      <formula>"&lt;,2"</formula>
    </cfRule>
  </conditionalFormatting>
  <conditionalFormatting sqref="AX344:AX348">
    <cfRule type="beginsWith" dxfId="3116" priority="4121" operator="beginsWith" text="MUY ALTA">
      <formula>LEFT(AX344,LEN("MUY ALTA"))="MUY ALTA"</formula>
    </cfRule>
    <cfRule type="beginsWith" dxfId="3115" priority="4122" operator="beginsWith" text="ALTA">
      <formula>LEFT(AX344,LEN("ALTA"))="ALTA"</formula>
    </cfRule>
    <cfRule type="beginsWith" dxfId="3114" priority="4123" operator="beginsWith" text="MEDIA">
      <formula>LEFT(AX344,LEN("MEDIA"))="MEDIA"</formula>
    </cfRule>
    <cfRule type="beginsWith" dxfId="3113" priority="4124" operator="beginsWith" text="BAJA">
      <formula>LEFT(AX344,LEN("BAJA"))="BAJA"</formula>
    </cfRule>
    <cfRule type="beginsWith" dxfId="3112" priority="4125" operator="beginsWith" text="MUY BAJA">
      <formula>LEFT(AX344,LEN("MUY BAJA"))="MUY BAJA"</formula>
    </cfRule>
  </conditionalFormatting>
  <conditionalFormatting sqref="AZ344:AZ348">
    <cfRule type="beginsWith" dxfId="3111" priority="4116" operator="beginsWith" text="MUY ALTA">
      <formula>LEFT(AZ344,LEN("MUY ALTA"))="MUY ALTA"</formula>
    </cfRule>
    <cfRule type="beginsWith" dxfId="3110" priority="4117" operator="beginsWith" text="ALTA">
      <formula>LEFT(AZ344,LEN("ALTA"))="ALTA"</formula>
    </cfRule>
    <cfRule type="beginsWith" dxfId="3109" priority="4118" operator="beginsWith" text="MEDIA">
      <formula>LEFT(AZ344,LEN("MEDIA"))="MEDIA"</formula>
    </cfRule>
    <cfRule type="beginsWith" dxfId="3108" priority="4119" operator="beginsWith" text="BAJA">
      <formula>LEFT(AZ344,LEN("BAJA"))="BAJA"</formula>
    </cfRule>
    <cfRule type="beginsWith" dxfId="3107" priority="4120" operator="beginsWith" text="MUY BAJA">
      <formula>LEFT(AZ344,LEN("MUY BAJA"))="MUY BAJA"</formula>
    </cfRule>
  </conditionalFormatting>
  <conditionalFormatting sqref="BB344:BB348">
    <cfRule type="cellIs" dxfId="3106" priority="4113" operator="equal">
      <formula>"Evitar"</formula>
    </cfRule>
    <cfRule type="cellIs" dxfId="3105" priority="4114" operator="equal">
      <formula>"Aceptar"</formula>
    </cfRule>
    <cfRule type="cellIs" dxfId="3104" priority="4115" operator="equal">
      <formula>"Reducir"</formula>
    </cfRule>
  </conditionalFormatting>
  <conditionalFormatting sqref="BA344">
    <cfRule type="expression" dxfId="3103" priority="4088">
      <formula>$BD344=25</formula>
    </cfRule>
    <cfRule type="expression" dxfId="3102" priority="4089">
      <formula>$BD344=24</formula>
    </cfRule>
    <cfRule type="expression" dxfId="3101" priority="4090">
      <formula>$BD344=23</formula>
    </cfRule>
    <cfRule type="expression" dxfId="3100" priority="4091">
      <formula>$BD344=22</formula>
    </cfRule>
    <cfRule type="expression" dxfId="3099" priority="4092">
      <formula>$BD344=21</formula>
    </cfRule>
    <cfRule type="expression" dxfId="3098" priority="4093">
      <formula>$BD344=20</formula>
    </cfRule>
    <cfRule type="expression" dxfId="3097" priority="4094">
      <formula>$BD344=19</formula>
    </cfRule>
    <cfRule type="expression" dxfId="3096" priority="4095">
      <formula>$BD344=18</formula>
    </cfRule>
    <cfRule type="expression" dxfId="3095" priority="4096">
      <formula>$BD344=17</formula>
    </cfRule>
    <cfRule type="expression" dxfId="3094" priority="4097">
      <formula>$BD344=16</formula>
    </cfRule>
    <cfRule type="expression" dxfId="3093" priority="4098">
      <formula>$BD344=15</formula>
    </cfRule>
    <cfRule type="expression" dxfId="3092" priority="4099">
      <formula>$BD344=14</formula>
    </cfRule>
    <cfRule type="expression" dxfId="3091" priority="4100">
      <formula>$BD344=13</formula>
    </cfRule>
    <cfRule type="expression" dxfId="3090" priority="4101">
      <formula>$BD344=12</formula>
    </cfRule>
    <cfRule type="expression" dxfId="3089" priority="4102">
      <formula>$BD344=11</formula>
    </cfRule>
    <cfRule type="expression" dxfId="3088" priority="4103">
      <formula>$BD344=10</formula>
    </cfRule>
    <cfRule type="expression" dxfId="3087" priority="4104">
      <formula>$BD344=9</formula>
    </cfRule>
    <cfRule type="expression" dxfId="3086" priority="4105">
      <formula>$BD344=8</formula>
    </cfRule>
    <cfRule type="expression" dxfId="3085" priority="4106">
      <formula>$BD344=7</formula>
    </cfRule>
    <cfRule type="expression" dxfId="3084" priority="4107">
      <formula>$BD344=6</formula>
    </cfRule>
    <cfRule type="expression" dxfId="3083" priority="4108">
      <formula>$BD344=5</formula>
    </cfRule>
    <cfRule type="expression" dxfId="3082" priority="4109">
      <formula>$BD344=4</formula>
    </cfRule>
    <cfRule type="expression" dxfId="3081" priority="4110">
      <formula>$BD344=3</formula>
    </cfRule>
    <cfRule type="expression" dxfId="3080" priority="4111">
      <formula>$BD344=2</formula>
    </cfRule>
    <cfRule type="expression" dxfId="3079" priority="4112">
      <formula>$BD344=1</formula>
    </cfRule>
  </conditionalFormatting>
  <conditionalFormatting sqref="AK231:AL231 AO231:AP231">
    <cfRule type="cellIs" dxfId="3076" priority="4082" operator="equal">
      <formula>"NO"</formula>
    </cfRule>
  </conditionalFormatting>
  <conditionalFormatting sqref="AK231:AL231">
    <cfRule type="cellIs" dxfId="3075" priority="4083" operator="equal">
      <formula>"SI"</formula>
    </cfRule>
  </conditionalFormatting>
  <conditionalFormatting sqref="AM231:AN231">
    <cfRule type="cellIs" dxfId="3074" priority="4084" operator="equal">
      <formula>"ALE"</formula>
    </cfRule>
  </conditionalFormatting>
  <conditionalFormatting sqref="AM231:AN231">
    <cfRule type="cellIs" dxfId="3073" priority="4085" operator="equal">
      <formula>"CON"</formula>
    </cfRule>
  </conditionalFormatting>
  <conditionalFormatting sqref="AO231:AP231">
    <cfRule type="cellIs" dxfId="3072" priority="4081" operator="equal">
      <formula>"SI"</formula>
    </cfRule>
  </conditionalFormatting>
  <conditionalFormatting sqref="AK230:AL230 AO230:AP230">
    <cfRule type="cellIs" dxfId="3071" priority="4077" operator="equal">
      <formula>"NO"</formula>
    </cfRule>
  </conditionalFormatting>
  <conditionalFormatting sqref="AK230:AL230">
    <cfRule type="cellIs" dxfId="3070" priority="4078" operator="equal">
      <formula>"SI"</formula>
    </cfRule>
  </conditionalFormatting>
  <conditionalFormatting sqref="AM230:AN230">
    <cfRule type="cellIs" dxfId="3069" priority="4079" operator="equal">
      <formula>"ALE"</formula>
    </cfRule>
  </conditionalFormatting>
  <conditionalFormatting sqref="AM230:AN230">
    <cfRule type="cellIs" dxfId="3068" priority="4080" operator="equal">
      <formula>"CON"</formula>
    </cfRule>
  </conditionalFormatting>
  <conditionalFormatting sqref="AO230:AP230">
    <cfRule type="cellIs" dxfId="3067" priority="4076" operator="equal">
      <formula>"SI"</formula>
    </cfRule>
  </conditionalFormatting>
  <conditionalFormatting sqref="AK243:AL244 AO243:AP244">
    <cfRule type="cellIs" dxfId="3066" priority="4072" operator="equal">
      <formula>"NO"</formula>
    </cfRule>
  </conditionalFormatting>
  <conditionalFormatting sqref="AK243:AL244">
    <cfRule type="cellIs" dxfId="3065" priority="4073" operator="equal">
      <formula>"SI"</formula>
    </cfRule>
  </conditionalFormatting>
  <conditionalFormatting sqref="AM243:AN244">
    <cfRule type="cellIs" dxfId="3064" priority="4074" operator="equal">
      <formula>"ALE"</formula>
    </cfRule>
  </conditionalFormatting>
  <conditionalFormatting sqref="AM243:AN244">
    <cfRule type="cellIs" dxfId="3063" priority="4075" operator="equal">
      <formula>"CON"</formula>
    </cfRule>
  </conditionalFormatting>
  <conditionalFormatting sqref="AO243:AP244">
    <cfRule type="cellIs" dxfId="3062" priority="4071" operator="equal">
      <formula>"SI"</formula>
    </cfRule>
  </conditionalFormatting>
  <conditionalFormatting sqref="AK242:AL242 AO242:AP242">
    <cfRule type="cellIs" dxfId="3061" priority="4067" operator="equal">
      <formula>"NO"</formula>
    </cfRule>
  </conditionalFormatting>
  <conditionalFormatting sqref="AM242:AN242">
    <cfRule type="cellIs" dxfId="3060" priority="4069" operator="equal">
      <formula>"ALE"</formula>
    </cfRule>
  </conditionalFormatting>
  <conditionalFormatting sqref="AM242:AN242">
    <cfRule type="cellIs" dxfId="3059" priority="4070" operator="equal">
      <formula>"CON"</formula>
    </cfRule>
  </conditionalFormatting>
  <conditionalFormatting sqref="AO242:AP242">
    <cfRule type="cellIs" dxfId="3058" priority="4066" operator="equal">
      <formula>"SI"</formula>
    </cfRule>
  </conditionalFormatting>
  <conditionalFormatting sqref="AK248:AL248 AO248:AP248">
    <cfRule type="cellIs" dxfId="3057" priority="4062" operator="equal">
      <formula>"NO"</formula>
    </cfRule>
  </conditionalFormatting>
  <conditionalFormatting sqref="AK248:AL248">
    <cfRule type="cellIs" dxfId="3056" priority="4063" operator="equal">
      <formula>"SI"</formula>
    </cfRule>
  </conditionalFormatting>
  <conditionalFormatting sqref="AM248:AN248">
    <cfRule type="cellIs" dxfId="3055" priority="4064" operator="equal">
      <formula>"ALE"</formula>
    </cfRule>
  </conditionalFormatting>
  <conditionalFormatting sqref="AM248:AN248">
    <cfRule type="cellIs" dxfId="3054" priority="4065" operator="equal">
      <formula>"CON"</formula>
    </cfRule>
  </conditionalFormatting>
  <conditionalFormatting sqref="AO248:AP248">
    <cfRule type="cellIs" dxfId="3053" priority="4061" operator="equal">
      <formula>"SI"</formula>
    </cfRule>
  </conditionalFormatting>
  <conditionalFormatting sqref="AK254:AL254 AO254:AP254">
    <cfRule type="cellIs" dxfId="3052" priority="4057" operator="equal">
      <formula>"NO"</formula>
    </cfRule>
  </conditionalFormatting>
  <conditionalFormatting sqref="AK254:AL254">
    <cfRule type="cellIs" dxfId="3051" priority="4058" operator="equal">
      <formula>"SI"</formula>
    </cfRule>
  </conditionalFormatting>
  <conditionalFormatting sqref="AM254:AN254">
    <cfRule type="cellIs" dxfId="3050" priority="4059" operator="equal">
      <formula>"ALE"</formula>
    </cfRule>
  </conditionalFormatting>
  <conditionalFormatting sqref="AM254:AN254">
    <cfRule type="cellIs" dxfId="3049" priority="4060" operator="equal">
      <formula>"CON"</formula>
    </cfRule>
  </conditionalFormatting>
  <conditionalFormatting sqref="AO254:AP254">
    <cfRule type="cellIs" dxfId="3048" priority="4056" operator="equal">
      <formula>"SI"</formula>
    </cfRule>
  </conditionalFormatting>
  <conditionalFormatting sqref="AK260:AL260 AO260:AP260">
    <cfRule type="cellIs" dxfId="3047" priority="4052" operator="equal">
      <formula>"NO"</formula>
    </cfRule>
  </conditionalFormatting>
  <conditionalFormatting sqref="AK260:AL260">
    <cfRule type="cellIs" dxfId="3046" priority="4053" operator="equal">
      <formula>"SI"</formula>
    </cfRule>
  </conditionalFormatting>
  <conditionalFormatting sqref="AM260:AN260">
    <cfRule type="cellIs" dxfId="3045" priority="4054" operator="equal">
      <formula>"ALE"</formula>
    </cfRule>
  </conditionalFormatting>
  <conditionalFormatting sqref="AM260:AN260">
    <cfRule type="cellIs" dxfId="3044" priority="4055" operator="equal">
      <formula>"CON"</formula>
    </cfRule>
  </conditionalFormatting>
  <conditionalFormatting sqref="AO260:AP260">
    <cfRule type="cellIs" dxfId="3043" priority="4051" operator="equal">
      <formula>"SI"</formula>
    </cfRule>
  </conditionalFormatting>
  <conditionalFormatting sqref="AK266:AL266 AO266:AP266">
    <cfRule type="cellIs" dxfId="3042" priority="4047" operator="equal">
      <formula>"NO"</formula>
    </cfRule>
  </conditionalFormatting>
  <conditionalFormatting sqref="AK266:AL266">
    <cfRule type="cellIs" dxfId="3041" priority="4048" operator="equal">
      <formula>"SI"</formula>
    </cfRule>
  </conditionalFormatting>
  <conditionalFormatting sqref="AM266:AN266">
    <cfRule type="cellIs" dxfId="3040" priority="4049" operator="equal">
      <formula>"ALE"</formula>
    </cfRule>
  </conditionalFormatting>
  <conditionalFormatting sqref="AM266:AN266">
    <cfRule type="cellIs" dxfId="3039" priority="4050" operator="equal">
      <formula>"CON"</formula>
    </cfRule>
  </conditionalFormatting>
  <conditionalFormatting sqref="AO266:AP266">
    <cfRule type="cellIs" dxfId="3038" priority="4046" operator="equal">
      <formula>"SI"</formula>
    </cfRule>
  </conditionalFormatting>
  <conditionalFormatting sqref="AK273:AL275 AO273:AP275">
    <cfRule type="cellIs" dxfId="3037" priority="4042" operator="equal">
      <formula>"NO"</formula>
    </cfRule>
  </conditionalFormatting>
  <conditionalFormatting sqref="AK273:AL275">
    <cfRule type="cellIs" dxfId="3036" priority="4043" operator="equal">
      <formula>"SI"</formula>
    </cfRule>
  </conditionalFormatting>
  <conditionalFormatting sqref="AM273:AN275">
    <cfRule type="cellIs" dxfId="3035" priority="4044" operator="equal">
      <formula>"ALE"</formula>
    </cfRule>
  </conditionalFormatting>
  <conditionalFormatting sqref="AM273:AN275">
    <cfRule type="cellIs" dxfId="3034" priority="4045" operator="equal">
      <formula>"CON"</formula>
    </cfRule>
  </conditionalFormatting>
  <conditionalFormatting sqref="AO273:AP275">
    <cfRule type="cellIs" dxfId="3033" priority="4041" operator="equal">
      <formula>"SI"</formula>
    </cfRule>
  </conditionalFormatting>
  <conditionalFormatting sqref="AK272:AL272 AO272:AP272">
    <cfRule type="cellIs" dxfId="3032" priority="4037" operator="equal">
      <formula>"NO"</formula>
    </cfRule>
  </conditionalFormatting>
  <conditionalFormatting sqref="AK272:AL272">
    <cfRule type="cellIs" dxfId="3031" priority="4038" operator="equal">
      <formula>"SI"</formula>
    </cfRule>
  </conditionalFormatting>
  <conditionalFormatting sqref="AM272:AN272">
    <cfRule type="cellIs" dxfId="3030" priority="4039" operator="equal">
      <formula>"ALE"</formula>
    </cfRule>
  </conditionalFormatting>
  <conditionalFormatting sqref="AM272:AN272">
    <cfRule type="cellIs" dxfId="3029" priority="4040" operator="equal">
      <formula>"CON"</formula>
    </cfRule>
  </conditionalFormatting>
  <conditionalFormatting sqref="AO272:AP272">
    <cfRule type="cellIs" dxfId="3028" priority="4036" operator="equal">
      <formula>"SI"</formula>
    </cfRule>
  </conditionalFormatting>
  <conditionalFormatting sqref="AK291:AL292 AO291:AP292">
    <cfRule type="cellIs" dxfId="3027" priority="4032" operator="equal">
      <formula>"NO"</formula>
    </cfRule>
  </conditionalFormatting>
  <conditionalFormatting sqref="AK291:AL292">
    <cfRule type="cellIs" dxfId="3026" priority="4033" operator="equal">
      <formula>"SI"</formula>
    </cfRule>
  </conditionalFormatting>
  <conditionalFormatting sqref="AM291:AN292">
    <cfRule type="cellIs" dxfId="3025" priority="4034" operator="equal">
      <formula>"ALE"</formula>
    </cfRule>
  </conditionalFormatting>
  <conditionalFormatting sqref="AM291:AN292">
    <cfRule type="cellIs" dxfId="3024" priority="4035" operator="equal">
      <formula>"CON"</formula>
    </cfRule>
  </conditionalFormatting>
  <conditionalFormatting sqref="AO291:AP292">
    <cfRule type="cellIs" dxfId="3023" priority="4031" operator="equal">
      <formula>"SI"</formula>
    </cfRule>
  </conditionalFormatting>
  <conditionalFormatting sqref="AK290:AL290 AO290:AP290">
    <cfRule type="cellIs" dxfId="3022" priority="4027" operator="equal">
      <formula>"NO"</formula>
    </cfRule>
  </conditionalFormatting>
  <conditionalFormatting sqref="AK290:AL290">
    <cfRule type="cellIs" dxfId="3021" priority="4028" operator="equal">
      <formula>"SI"</formula>
    </cfRule>
  </conditionalFormatting>
  <conditionalFormatting sqref="AM290:AN290">
    <cfRule type="cellIs" dxfId="3020" priority="4029" operator="equal">
      <formula>"ALE"</formula>
    </cfRule>
  </conditionalFormatting>
  <conditionalFormatting sqref="AM290:AN290">
    <cfRule type="cellIs" dxfId="3019" priority="4030" operator="equal">
      <formula>"CON"</formula>
    </cfRule>
  </conditionalFormatting>
  <conditionalFormatting sqref="AO290:AP290">
    <cfRule type="cellIs" dxfId="3018" priority="4026" operator="equal">
      <formula>"SI"</formula>
    </cfRule>
  </conditionalFormatting>
  <conditionalFormatting sqref="AK308:AL309 AO308:AP309">
    <cfRule type="cellIs" dxfId="3017" priority="4022" operator="equal">
      <formula>"NO"</formula>
    </cfRule>
  </conditionalFormatting>
  <conditionalFormatting sqref="AK308:AL309">
    <cfRule type="cellIs" dxfId="3016" priority="4023" operator="equal">
      <formula>"SI"</formula>
    </cfRule>
  </conditionalFormatting>
  <conditionalFormatting sqref="AM308:AN309">
    <cfRule type="cellIs" dxfId="3015" priority="4024" operator="equal">
      <formula>"ALE"</formula>
    </cfRule>
  </conditionalFormatting>
  <conditionalFormatting sqref="AM308:AN309">
    <cfRule type="cellIs" dxfId="3014" priority="4025" operator="equal">
      <formula>"CON"</formula>
    </cfRule>
  </conditionalFormatting>
  <conditionalFormatting sqref="AO308:AP309">
    <cfRule type="cellIs" dxfId="3013" priority="4021" operator="equal">
      <formula>"SI"</formula>
    </cfRule>
  </conditionalFormatting>
  <conditionalFormatting sqref="AK314:AL316 AO314:AP316">
    <cfRule type="cellIs" dxfId="3012" priority="4017" operator="equal">
      <formula>"NO"</formula>
    </cfRule>
  </conditionalFormatting>
  <conditionalFormatting sqref="AK314:AL316">
    <cfRule type="cellIs" dxfId="3011" priority="4018" operator="equal">
      <formula>"SI"</formula>
    </cfRule>
  </conditionalFormatting>
  <conditionalFormatting sqref="AM314:AN316">
    <cfRule type="cellIs" dxfId="3010" priority="4019" operator="equal">
      <formula>"ALE"</formula>
    </cfRule>
  </conditionalFormatting>
  <conditionalFormatting sqref="AM314:AN316">
    <cfRule type="cellIs" dxfId="3009" priority="4020" operator="equal">
      <formula>"CON"</formula>
    </cfRule>
  </conditionalFormatting>
  <conditionalFormatting sqref="AO314:AP316">
    <cfRule type="cellIs" dxfId="3008" priority="4016" operator="equal">
      <formula>"SI"</formula>
    </cfRule>
  </conditionalFormatting>
  <conditionalFormatting sqref="AK320:AL322 AO320:AP322">
    <cfRule type="cellIs" dxfId="3007" priority="4012" operator="equal">
      <formula>"NO"</formula>
    </cfRule>
  </conditionalFormatting>
  <conditionalFormatting sqref="AK320:AL322">
    <cfRule type="cellIs" dxfId="3006" priority="4013" operator="equal">
      <formula>"SI"</formula>
    </cfRule>
  </conditionalFormatting>
  <conditionalFormatting sqref="AM320:AN322">
    <cfRule type="cellIs" dxfId="3005" priority="4014" operator="equal">
      <formula>"ALE"</formula>
    </cfRule>
  </conditionalFormatting>
  <conditionalFormatting sqref="AM320:AN322">
    <cfRule type="cellIs" dxfId="3004" priority="4015" operator="equal">
      <formula>"CON"</formula>
    </cfRule>
  </conditionalFormatting>
  <conditionalFormatting sqref="AO320:AP322">
    <cfRule type="cellIs" dxfId="3003" priority="4011" operator="equal">
      <formula>"SI"</formula>
    </cfRule>
  </conditionalFormatting>
  <conditionalFormatting sqref="AK326:AL327 AO326:AP327">
    <cfRule type="cellIs" dxfId="3002" priority="4007" operator="equal">
      <formula>"NO"</formula>
    </cfRule>
  </conditionalFormatting>
  <conditionalFormatting sqref="AK326:AL327">
    <cfRule type="cellIs" dxfId="3001" priority="4008" operator="equal">
      <formula>"SI"</formula>
    </cfRule>
  </conditionalFormatting>
  <conditionalFormatting sqref="AM326:AN327">
    <cfRule type="cellIs" dxfId="3000" priority="4009" operator="equal">
      <formula>"ALE"</formula>
    </cfRule>
  </conditionalFormatting>
  <conditionalFormatting sqref="AM326:AN327">
    <cfRule type="cellIs" dxfId="2999" priority="4010" operator="equal">
      <formula>"CON"</formula>
    </cfRule>
  </conditionalFormatting>
  <conditionalFormatting sqref="AO326:AP327">
    <cfRule type="cellIs" dxfId="2998" priority="4006" operator="equal">
      <formula>"SI"</formula>
    </cfRule>
  </conditionalFormatting>
  <conditionalFormatting sqref="AK332:AL335 AO332:AP335">
    <cfRule type="cellIs" dxfId="2997" priority="4002" operator="equal">
      <formula>"NO"</formula>
    </cfRule>
  </conditionalFormatting>
  <conditionalFormatting sqref="AK332:AL335">
    <cfRule type="cellIs" dxfId="2996" priority="4003" operator="equal">
      <formula>"SI"</formula>
    </cfRule>
  </conditionalFormatting>
  <conditionalFormatting sqref="AM332:AN335">
    <cfRule type="cellIs" dxfId="2995" priority="4004" operator="equal">
      <formula>"ALE"</formula>
    </cfRule>
  </conditionalFormatting>
  <conditionalFormatting sqref="AM332:AN335">
    <cfRule type="cellIs" dxfId="2994" priority="4005" operator="equal">
      <formula>"CON"</formula>
    </cfRule>
  </conditionalFormatting>
  <conditionalFormatting sqref="AO332:AP335">
    <cfRule type="cellIs" dxfId="2993" priority="4001" operator="equal">
      <formula>"SI"</formula>
    </cfRule>
  </conditionalFormatting>
  <conditionalFormatting sqref="Q350:Q354">
    <cfRule type="expression" dxfId="2988" priority="3952">
      <formula>"&lt;,2"</formula>
    </cfRule>
  </conditionalFormatting>
  <conditionalFormatting sqref="S350">
    <cfRule type="expression" dxfId="2987" priority="3953">
      <formula>$T350=25</formula>
    </cfRule>
  </conditionalFormatting>
  <conditionalFormatting sqref="S350">
    <cfRule type="expression" dxfId="2986" priority="3954">
      <formula>$T350=24</formula>
    </cfRule>
  </conditionalFormatting>
  <conditionalFormatting sqref="S350">
    <cfRule type="expression" dxfId="2985" priority="3955">
      <formula>$T350=23</formula>
    </cfRule>
  </conditionalFormatting>
  <conditionalFormatting sqref="S350">
    <cfRule type="expression" dxfId="2984" priority="3956">
      <formula>$T350=22</formula>
    </cfRule>
  </conditionalFormatting>
  <conditionalFormatting sqref="S350">
    <cfRule type="expression" dxfId="2983" priority="3957">
      <formula>$T350=21</formula>
    </cfRule>
  </conditionalFormatting>
  <conditionalFormatting sqref="S350">
    <cfRule type="expression" dxfId="2982" priority="3958">
      <formula>$T350=20</formula>
    </cfRule>
  </conditionalFormatting>
  <conditionalFormatting sqref="S350">
    <cfRule type="expression" dxfId="2981" priority="3959">
      <formula>$T350=19</formula>
    </cfRule>
  </conditionalFormatting>
  <conditionalFormatting sqref="S350">
    <cfRule type="expression" dxfId="2980" priority="3960">
      <formula>$T350=18</formula>
    </cfRule>
  </conditionalFormatting>
  <conditionalFormatting sqref="S350">
    <cfRule type="expression" dxfId="2979" priority="3961">
      <formula>$T350=17</formula>
    </cfRule>
  </conditionalFormatting>
  <conditionalFormatting sqref="S350">
    <cfRule type="expression" dxfId="2978" priority="3962">
      <formula>$T350=16</formula>
    </cfRule>
  </conditionalFormatting>
  <conditionalFormatting sqref="S350">
    <cfRule type="expression" dxfId="2977" priority="3963">
      <formula>$T350=15</formula>
    </cfRule>
  </conditionalFormatting>
  <conditionalFormatting sqref="S350">
    <cfRule type="expression" dxfId="2976" priority="3964">
      <formula>$T350=14</formula>
    </cfRule>
  </conditionalFormatting>
  <conditionalFormatting sqref="S350">
    <cfRule type="expression" dxfId="2975" priority="3965">
      <formula>$T350=13</formula>
    </cfRule>
  </conditionalFormatting>
  <conditionalFormatting sqref="S350">
    <cfRule type="expression" dxfId="2974" priority="3966">
      <formula>$T350=12</formula>
    </cfRule>
  </conditionalFormatting>
  <conditionalFormatting sqref="S350">
    <cfRule type="expression" dxfId="2973" priority="3967">
      <formula>$T350=11</formula>
    </cfRule>
  </conditionalFormatting>
  <conditionalFormatting sqref="S350">
    <cfRule type="expression" dxfId="2972" priority="3968">
      <formula>$T350=10</formula>
    </cfRule>
  </conditionalFormatting>
  <conditionalFormatting sqref="S350">
    <cfRule type="expression" dxfId="2971" priority="3969">
      <formula>$T350=9</formula>
    </cfRule>
  </conditionalFormatting>
  <conditionalFormatting sqref="S350">
    <cfRule type="expression" dxfId="2970" priority="3970">
      <formula>$T350=8</formula>
    </cfRule>
  </conditionalFormatting>
  <conditionalFormatting sqref="S350">
    <cfRule type="expression" dxfId="2969" priority="3971">
      <formula>$T350=7</formula>
    </cfRule>
  </conditionalFormatting>
  <conditionalFormatting sqref="S350">
    <cfRule type="expression" dxfId="2968" priority="3972">
      <formula>$T350=6</formula>
    </cfRule>
  </conditionalFormatting>
  <conditionalFormatting sqref="S350">
    <cfRule type="expression" dxfId="2967" priority="3973">
      <formula>$T350=5</formula>
    </cfRule>
  </conditionalFormatting>
  <conditionalFormatting sqref="S350">
    <cfRule type="expression" dxfId="2966" priority="3974">
      <formula>$T350=4</formula>
    </cfRule>
  </conditionalFormatting>
  <conditionalFormatting sqref="S350">
    <cfRule type="expression" dxfId="2965" priority="3975">
      <formula>$T350=3</formula>
    </cfRule>
  </conditionalFormatting>
  <conditionalFormatting sqref="S350">
    <cfRule type="expression" dxfId="2964" priority="3976">
      <formula>$T350=2</formula>
    </cfRule>
  </conditionalFormatting>
  <conditionalFormatting sqref="S350">
    <cfRule type="expression" dxfId="2963" priority="3977">
      <formula>$T350=1</formula>
    </cfRule>
  </conditionalFormatting>
  <conditionalFormatting sqref="R350:R354">
    <cfRule type="cellIs" dxfId="2962" priority="3978" operator="equal">
      <formula>20</formula>
    </cfRule>
  </conditionalFormatting>
  <conditionalFormatting sqref="R350:R354">
    <cfRule type="cellIs" dxfId="2961" priority="3979" operator="equal">
      <formula>10</formula>
    </cfRule>
  </conditionalFormatting>
  <conditionalFormatting sqref="R350:R354">
    <cfRule type="cellIs" dxfId="2960" priority="3980" operator="equal">
      <formula>5</formula>
    </cfRule>
  </conditionalFormatting>
  <conditionalFormatting sqref="R350:R354">
    <cfRule type="cellIs" dxfId="2959" priority="3981" operator="equal">
      <formula>1</formula>
    </cfRule>
  </conditionalFormatting>
  <conditionalFormatting sqref="R350:R354">
    <cfRule type="cellIs" dxfId="2958" priority="3982" operator="equal">
      <formula>0.8</formula>
    </cfRule>
  </conditionalFormatting>
  <conditionalFormatting sqref="R350:R354">
    <cfRule type="cellIs" dxfId="2957" priority="3983" operator="equal">
      <formula>0.6</formula>
    </cfRule>
  </conditionalFormatting>
  <conditionalFormatting sqref="R350:R354">
    <cfRule type="cellIs" dxfId="2956" priority="3984" operator="equal">
      <formula>0.4</formula>
    </cfRule>
  </conditionalFormatting>
  <conditionalFormatting sqref="R350:R354">
    <cfRule type="cellIs" dxfId="2955" priority="3985" operator="equal">
      <formula>20%</formula>
    </cfRule>
  </conditionalFormatting>
  <conditionalFormatting sqref="P350:P354">
    <cfRule type="cellIs" dxfId="2954" priority="3986" operator="equal">
      <formula>"MUY ALTA "</formula>
    </cfRule>
  </conditionalFormatting>
  <conditionalFormatting sqref="P350:P354">
    <cfRule type="cellIs" dxfId="2953" priority="3987" operator="equal">
      <formula>"MUY ALTA"</formula>
    </cfRule>
  </conditionalFormatting>
  <conditionalFormatting sqref="P350:P354">
    <cfRule type="cellIs" dxfId="2952" priority="3988" operator="equal">
      <formula>"ALTA"</formula>
    </cfRule>
  </conditionalFormatting>
  <conditionalFormatting sqref="P350:P354">
    <cfRule type="cellIs" dxfId="2951" priority="3989" operator="equal">
      <formula>"MEDIA"</formula>
    </cfRule>
  </conditionalFormatting>
  <conditionalFormatting sqref="P350:P354">
    <cfRule type="cellIs" dxfId="2950" priority="3990" operator="equal">
      <formula>"BAJA"</formula>
    </cfRule>
  </conditionalFormatting>
  <conditionalFormatting sqref="P350:P354">
    <cfRule type="cellIs" dxfId="2949" priority="3991" operator="equal">
      <formula>"MUY BAJA"</formula>
    </cfRule>
  </conditionalFormatting>
  <conditionalFormatting sqref="P350:P354">
    <cfRule type="cellIs" dxfId="2948" priority="3992" operator="equal">
      <formula>0.2</formula>
    </cfRule>
  </conditionalFormatting>
  <conditionalFormatting sqref="O350:O354">
    <cfRule type="beginsWith" dxfId="2947" priority="3993" operator="beginsWith" text="La actividad que conlleva el riesgo se ejecuta como máximos 2 veces por año">
      <formula>LEFT((O350),LEN("La actividad que conlleva el riesgo se ejecuta como máximos 2 veces por año"))=("La actividad que conlleva el riesgo se ejecuta como máximos 2 veces por año")</formula>
    </cfRule>
  </conditionalFormatting>
  <conditionalFormatting sqref="O350:O354">
    <cfRule type="cellIs" dxfId="2946" priority="3994" operator="equal">
      <formula>"La actividad que conlleva el riesgo se ejecuta como máximos 2 veces por año"</formula>
    </cfRule>
  </conditionalFormatting>
  <conditionalFormatting sqref="O350:O354">
    <cfRule type="cellIs" dxfId="2945" priority="3995" operator="equal">
      <formula>"La actividad que conlleva el riesgo se ejecuta como máximos 2 veces por año "</formula>
    </cfRule>
  </conditionalFormatting>
  <conditionalFormatting sqref="O350:O354">
    <cfRule type="containsText" dxfId="2944" priority="3996" operator="containsText" text="La actividad que conlleva el riesgo se ejecuta como máximos 2 veces por año">
      <formula>NOT(ISERROR(SEARCH(("La actividad que conlleva el riesgo se ejecuta como máximos 2 veces por año"),(O350))))</formula>
    </cfRule>
  </conditionalFormatting>
  <conditionalFormatting sqref="V350:W354">
    <cfRule type="cellIs" dxfId="2943" priority="3927" operator="equal">
      <formula>"X"</formula>
    </cfRule>
  </conditionalFormatting>
  <conditionalFormatting sqref="AD350:AE354 AB351:AC354">
    <cfRule type="cellIs" dxfId="2942" priority="3928" operator="equal">
      <formula>25</formula>
    </cfRule>
  </conditionalFormatting>
  <conditionalFormatting sqref="AF350:AG354">
    <cfRule type="cellIs" dxfId="2941" priority="3929" operator="equal">
      <formula>15</formula>
    </cfRule>
  </conditionalFormatting>
  <conditionalFormatting sqref="V350:V354">
    <cfRule type="cellIs" dxfId="2940" priority="3930" operator="equal">
      <formula>"Y"</formula>
    </cfRule>
  </conditionalFormatting>
  <conditionalFormatting sqref="W350:W354">
    <cfRule type="cellIs" dxfId="2939" priority="3931" operator="equal">
      <formula>"X"</formula>
    </cfRule>
  </conditionalFormatting>
  <conditionalFormatting sqref="AD350:AE354 AB351:AC354 X351:Y354">
    <cfRule type="expression" dxfId="2938" priority="3932">
      <formula>Z350=15</formula>
    </cfRule>
  </conditionalFormatting>
  <conditionalFormatting sqref="AF350:AG354 Z351:AA354">
    <cfRule type="expression" dxfId="2937" priority="3933">
      <formula>X350=25</formula>
    </cfRule>
  </conditionalFormatting>
  <conditionalFormatting sqref="W350:W354">
    <cfRule type="expression" dxfId="2936" priority="3934">
      <formula>V350=Y</formula>
    </cfRule>
  </conditionalFormatting>
  <conditionalFormatting sqref="W350:W354">
    <cfRule type="expression" dxfId="2935" priority="3935">
      <formula>V350="y"</formula>
    </cfRule>
  </conditionalFormatting>
  <conditionalFormatting sqref="W351">
    <cfRule type="expression" dxfId="2934" priority="3936">
      <formula>$V$21=Y</formula>
    </cfRule>
  </conditionalFormatting>
  <conditionalFormatting sqref="W351">
    <cfRule type="expression" dxfId="2933" priority="3937">
      <formula>$V$21=x</formula>
    </cfRule>
  </conditionalFormatting>
  <conditionalFormatting sqref="AB350:AC354">
    <cfRule type="expression" dxfId="2932" priority="3938">
      <formula>AB350=10</formula>
    </cfRule>
  </conditionalFormatting>
  <conditionalFormatting sqref="AB350:AC354">
    <cfRule type="expression" dxfId="2931" priority="3939">
      <formula>Z350=15</formula>
    </cfRule>
  </conditionalFormatting>
  <conditionalFormatting sqref="AB350:AC354">
    <cfRule type="expression" dxfId="2930" priority="3940">
      <formula>X350=25</formula>
    </cfRule>
  </conditionalFormatting>
  <conditionalFormatting sqref="AB350:AC350">
    <cfRule type="cellIs" dxfId="2929" priority="3941" operator="equal">
      <formula>25</formula>
    </cfRule>
  </conditionalFormatting>
  <conditionalFormatting sqref="AB350:AC350">
    <cfRule type="expression" dxfId="2928" priority="3942">
      <formula>AD350=15</formula>
    </cfRule>
  </conditionalFormatting>
  <conditionalFormatting sqref="AB350:AC354 X351:Y354">
    <cfRule type="expression" dxfId="2927" priority="3943">
      <formula>AB350=10</formula>
    </cfRule>
  </conditionalFormatting>
  <conditionalFormatting sqref="AB350:AC350">
    <cfRule type="expression" dxfId="2926" priority="3944">
      <formula>AD350=15</formula>
    </cfRule>
  </conditionalFormatting>
  <conditionalFormatting sqref="X350:Y350">
    <cfRule type="expression" dxfId="2925" priority="3945">
      <formula>AB350=10</formula>
    </cfRule>
  </conditionalFormatting>
  <conditionalFormatting sqref="X350:Y354">
    <cfRule type="expression" dxfId="2924" priority="3946">
      <formula>X350=25</formula>
    </cfRule>
  </conditionalFormatting>
  <conditionalFormatting sqref="X350:Y350">
    <cfRule type="expression" dxfId="2923" priority="3947">
      <formula>Z350=15</formula>
    </cfRule>
  </conditionalFormatting>
  <conditionalFormatting sqref="Z350:AA354">
    <cfRule type="expression" dxfId="2922" priority="3948">
      <formula>Z350=15</formula>
    </cfRule>
  </conditionalFormatting>
  <conditionalFormatting sqref="Z350:AA354">
    <cfRule type="expression" dxfId="2921" priority="3949">
      <formula>AB350=10</formula>
    </cfRule>
  </conditionalFormatting>
  <conditionalFormatting sqref="Z350:AA350">
    <cfRule type="expression" dxfId="2920" priority="3950">
      <formula>X350=25</formula>
    </cfRule>
  </conditionalFormatting>
  <conditionalFormatting sqref="V350:V354">
    <cfRule type="expression" dxfId="2919" priority="3951">
      <formula>W350="X"</formula>
    </cfRule>
  </conditionalFormatting>
  <conditionalFormatting sqref="AI350:AJ354">
    <cfRule type="cellIs" dxfId="2918" priority="3923" operator="equal">
      <formula>0</formula>
    </cfRule>
    <cfRule type="cellIs" dxfId="2917" priority="3924" operator="between">
      <formula>"0.1"</formula>
      <formula>100</formula>
    </cfRule>
    <cfRule type="cellIs" dxfId="2916" priority="3925" operator="between">
      <formula>0</formula>
      <formula>100</formula>
    </cfRule>
    <cfRule type="cellIs" dxfId="2915" priority="3926" operator="between">
      <formula>0</formula>
      <formula>100</formula>
    </cfRule>
  </conditionalFormatting>
  <conditionalFormatting sqref="AJ350:AJ354">
    <cfRule type="cellIs" dxfId="2914" priority="3920" operator="equal">
      <formula>0</formula>
    </cfRule>
    <cfRule type="cellIs" dxfId="2913" priority="3921" operator="between">
      <formula>0</formula>
      <formula>100</formula>
    </cfRule>
    <cfRule type="cellIs" dxfId="2912" priority="3922" operator="between">
      <formula>"0.1"</formula>
      <formula>100</formula>
    </cfRule>
  </conditionalFormatting>
  <conditionalFormatting sqref="AI350:AI354">
    <cfRule type="cellIs" dxfId="2911" priority="3919" operator="equal">
      <formula>0.58</formula>
    </cfRule>
  </conditionalFormatting>
  <conditionalFormatting sqref="AJ350:AJ354">
    <cfRule type="cellIs" dxfId="2910" priority="3918" operator="equal">
      <formula>0.56</formula>
    </cfRule>
  </conditionalFormatting>
  <conditionalFormatting sqref="AK353:AL354 AO353:AP354">
    <cfRule type="cellIs" dxfId="2909" priority="3914" operator="equal">
      <formula>"NO"</formula>
    </cfRule>
  </conditionalFormatting>
  <conditionalFormatting sqref="AK353:AL354">
    <cfRule type="cellIs" dxfId="2908" priority="3915" operator="equal">
      <formula>"SI"</formula>
    </cfRule>
  </conditionalFormatting>
  <conditionalFormatting sqref="AM353:AN354">
    <cfRule type="cellIs" dxfId="2907" priority="3916" operator="equal">
      <formula>"ALE"</formula>
    </cfRule>
  </conditionalFormatting>
  <conditionalFormatting sqref="AM353:AN354">
    <cfRule type="cellIs" dxfId="2906" priority="3917" operator="equal">
      <formula>"CON"</formula>
    </cfRule>
  </conditionalFormatting>
  <conditionalFormatting sqref="AO353:AP353">
    <cfRule type="cellIs" dxfId="2905" priority="3913" operator="equal">
      <formula>"SI"</formula>
    </cfRule>
  </conditionalFormatting>
  <conditionalFormatting sqref="BB350">
    <cfRule type="cellIs" dxfId="2904" priority="3911" operator="equal">
      <formula>"NO"</formula>
    </cfRule>
    <cfRule type="cellIs" dxfId="2903" priority="3912" operator="equal">
      <formula>"SI"</formula>
    </cfRule>
  </conditionalFormatting>
  <conditionalFormatting sqref="AY350:AY354">
    <cfRule type="expression" dxfId="2902" priority="3910">
      <formula>"&lt;,2"</formula>
    </cfRule>
  </conditionalFormatting>
  <conditionalFormatting sqref="AW350:AW354">
    <cfRule type="expression" dxfId="2901" priority="3909">
      <formula>"&lt;,2"</formula>
    </cfRule>
  </conditionalFormatting>
  <conditionalFormatting sqref="AX350:AX354">
    <cfRule type="beginsWith" dxfId="2900" priority="3904" operator="beginsWith" text="MUY ALTA">
      <formula>LEFT(AX350,LEN("MUY ALTA"))="MUY ALTA"</formula>
    </cfRule>
    <cfRule type="beginsWith" dxfId="2899" priority="3905" operator="beginsWith" text="ALTA">
      <formula>LEFT(AX350,LEN("ALTA"))="ALTA"</formula>
    </cfRule>
    <cfRule type="beginsWith" dxfId="2898" priority="3906" operator="beginsWith" text="MEDIA">
      <formula>LEFT(AX350,LEN("MEDIA"))="MEDIA"</formula>
    </cfRule>
    <cfRule type="beginsWith" dxfId="2897" priority="3907" operator="beginsWith" text="BAJA">
      <formula>LEFT(AX350,LEN("BAJA"))="BAJA"</formula>
    </cfRule>
    <cfRule type="beginsWith" dxfId="2896" priority="3908" operator="beginsWith" text="MUY BAJA">
      <formula>LEFT(AX350,LEN("MUY BAJA"))="MUY BAJA"</formula>
    </cfRule>
  </conditionalFormatting>
  <conditionalFormatting sqref="AZ350:AZ354">
    <cfRule type="beginsWith" dxfId="2895" priority="3899" operator="beginsWith" text="MUY ALTA">
      <formula>LEFT(AZ350,LEN("MUY ALTA"))="MUY ALTA"</formula>
    </cfRule>
    <cfRule type="beginsWith" dxfId="2894" priority="3900" operator="beginsWith" text="ALTA">
      <formula>LEFT(AZ350,LEN("ALTA"))="ALTA"</formula>
    </cfRule>
    <cfRule type="beginsWith" dxfId="2893" priority="3901" operator="beginsWith" text="MEDIA">
      <formula>LEFT(AZ350,LEN("MEDIA"))="MEDIA"</formula>
    </cfRule>
    <cfRule type="beginsWith" dxfId="2892" priority="3902" operator="beginsWith" text="BAJA">
      <formula>LEFT(AZ350,LEN("BAJA"))="BAJA"</formula>
    </cfRule>
    <cfRule type="beginsWith" dxfId="2891" priority="3903" operator="beginsWith" text="MUY BAJA">
      <formula>LEFT(AZ350,LEN("MUY BAJA"))="MUY BAJA"</formula>
    </cfRule>
  </conditionalFormatting>
  <conditionalFormatting sqref="BB350:BB354">
    <cfRule type="cellIs" dxfId="2890" priority="3896" operator="equal">
      <formula>"Evitar"</formula>
    </cfRule>
    <cfRule type="cellIs" dxfId="2889" priority="3897" operator="equal">
      <formula>"Aceptar"</formula>
    </cfRule>
    <cfRule type="cellIs" dxfId="2888" priority="3898" operator="equal">
      <formula>"Reducir"</formula>
    </cfRule>
  </conditionalFormatting>
  <conditionalFormatting sqref="BA350">
    <cfRule type="expression" dxfId="2887" priority="3871">
      <formula>$BD350=25</formula>
    </cfRule>
    <cfRule type="expression" dxfId="2886" priority="3872">
      <formula>$BD350=24</formula>
    </cfRule>
    <cfRule type="expression" dxfId="2885" priority="3873">
      <formula>$BD350=23</formula>
    </cfRule>
    <cfRule type="expression" dxfId="2884" priority="3874">
      <formula>$BD350=22</formula>
    </cfRule>
    <cfRule type="expression" dxfId="2883" priority="3875">
      <formula>$BD350=21</formula>
    </cfRule>
    <cfRule type="expression" dxfId="2882" priority="3876">
      <formula>$BD350=20</formula>
    </cfRule>
    <cfRule type="expression" dxfId="2881" priority="3877">
      <formula>$BD350=19</formula>
    </cfRule>
    <cfRule type="expression" dxfId="2880" priority="3878">
      <formula>$BD350=18</formula>
    </cfRule>
    <cfRule type="expression" dxfId="2879" priority="3879">
      <formula>$BD350=17</formula>
    </cfRule>
    <cfRule type="expression" dxfId="2878" priority="3880">
      <formula>$BD350=16</formula>
    </cfRule>
    <cfRule type="expression" dxfId="2877" priority="3881">
      <formula>$BD350=15</formula>
    </cfRule>
    <cfRule type="expression" dxfId="2876" priority="3882">
      <formula>$BD350=14</formula>
    </cfRule>
    <cfRule type="expression" dxfId="2875" priority="3883">
      <formula>$BD350=13</formula>
    </cfRule>
    <cfRule type="expression" dxfId="2874" priority="3884">
      <formula>$BD350=12</formula>
    </cfRule>
    <cfRule type="expression" dxfId="2873" priority="3885">
      <formula>$BD350=11</formula>
    </cfRule>
    <cfRule type="expression" dxfId="2872" priority="3886">
      <formula>$BD350=10</formula>
    </cfRule>
    <cfRule type="expression" dxfId="2871" priority="3887">
      <formula>$BD350=9</formula>
    </cfRule>
    <cfRule type="expression" dxfId="2870" priority="3888">
      <formula>$BD350=8</formula>
    </cfRule>
    <cfRule type="expression" dxfId="2869" priority="3889">
      <formula>$BD350=7</formula>
    </cfRule>
    <cfRule type="expression" dxfId="2868" priority="3890">
      <formula>$BD350=6</formula>
    </cfRule>
    <cfRule type="expression" dxfId="2867" priority="3891">
      <formula>$BD350=5</formula>
    </cfRule>
    <cfRule type="expression" dxfId="2866" priority="3892">
      <formula>$BD350=4</formula>
    </cfRule>
    <cfRule type="expression" dxfId="2865" priority="3893">
      <formula>$BD350=3</formula>
    </cfRule>
    <cfRule type="expression" dxfId="2864" priority="3894">
      <formula>$BD350=2</formula>
    </cfRule>
    <cfRule type="expression" dxfId="2863" priority="3895">
      <formula>$BD350=1</formula>
    </cfRule>
  </conditionalFormatting>
  <conditionalFormatting sqref="Q356:Q360">
    <cfRule type="expression" dxfId="2856" priority="3820">
      <formula>"&lt;,2"</formula>
    </cfRule>
  </conditionalFormatting>
  <conditionalFormatting sqref="S356">
    <cfRule type="expression" dxfId="2855" priority="3821">
      <formula>$T356=25</formula>
    </cfRule>
  </conditionalFormatting>
  <conditionalFormatting sqref="S356">
    <cfRule type="expression" dxfId="2854" priority="3822">
      <formula>$T356=24</formula>
    </cfRule>
  </conditionalFormatting>
  <conditionalFormatting sqref="S356">
    <cfRule type="expression" dxfId="2853" priority="3823">
      <formula>$T356=23</formula>
    </cfRule>
  </conditionalFormatting>
  <conditionalFormatting sqref="S356">
    <cfRule type="expression" dxfId="2852" priority="3824">
      <formula>$T356=22</formula>
    </cfRule>
  </conditionalFormatting>
  <conditionalFormatting sqref="S356">
    <cfRule type="expression" dxfId="2851" priority="3825">
      <formula>$T356=21</formula>
    </cfRule>
  </conditionalFormatting>
  <conditionalFormatting sqref="S356">
    <cfRule type="expression" dxfId="2850" priority="3826">
      <formula>$T356=20</formula>
    </cfRule>
  </conditionalFormatting>
  <conditionalFormatting sqref="S356">
    <cfRule type="expression" dxfId="2849" priority="3827">
      <formula>$T356=19</formula>
    </cfRule>
  </conditionalFormatting>
  <conditionalFormatting sqref="S356">
    <cfRule type="expression" dxfId="2848" priority="3828">
      <formula>$T356=18</formula>
    </cfRule>
  </conditionalFormatting>
  <conditionalFormatting sqref="S356">
    <cfRule type="expression" dxfId="2847" priority="3829">
      <formula>$T356=17</formula>
    </cfRule>
  </conditionalFormatting>
  <conditionalFormatting sqref="S356">
    <cfRule type="expression" dxfId="2846" priority="3830">
      <formula>$T356=16</formula>
    </cfRule>
  </conditionalFormatting>
  <conditionalFormatting sqref="S356">
    <cfRule type="expression" dxfId="2845" priority="3831">
      <formula>$T356=15</formula>
    </cfRule>
  </conditionalFormatting>
  <conditionalFormatting sqref="S356">
    <cfRule type="expression" dxfId="2844" priority="3832">
      <formula>$T356=14</formula>
    </cfRule>
  </conditionalFormatting>
  <conditionalFormatting sqref="S356">
    <cfRule type="expression" dxfId="2843" priority="3833">
      <formula>$T356=13</formula>
    </cfRule>
  </conditionalFormatting>
  <conditionalFormatting sqref="S356">
    <cfRule type="expression" dxfId="2842" priority="3834">
      <formula>$T356=12</formula>
    </cfRule>
  </conditionalFormatting>
  <conditionalFormatting sqref="S356">
    <cfRule type="expression" dxfId="2841" priority="3835">
      <formula>$T356=11</formula>
    </cfRule>
  </conditionalFormatting>
  <conditionalFormatting sqref="S356">
    <cfRule type="expression" dxfId="2840" priority="3836">
      <formula>$T356=10</formula>
    </cfRule>
  </conditionalFormatting>
  <conditionalFormatting sqref="S356">
    <cfRule type="expression" dxfId="2839" priority="3837">
      <formula>$T356=9</formula>
    </cfRule>
  </conditionalFormatting>
  <conditionalFormatting sqref="S356">
    <cfRule type="expression" dxfId="2838" priority="3838">
      <formula>$T356=8</formula>
    </cfRule>
  </conditionalFormatting>
  <conditionalFormatting sqref="S356">
    <cfRule type="expression" dxfId="2837" priority="3839">
      <formula>$T356=7</formula>
    </cfRule>
  </conditionalFormatting>
  <conditionalFormatting sqref="S356">
    <cfRule type="expression" dxfId="2836" priority="3840">
      <formula>$T356=6</formula>
    </cfRule>
  </conditionalFormatting>
  <conditionalFormatting sqref="S356">
    <cfRule type="expression" dxfId="2835" priority="3841">
      <formula>$T356=5</formula>
    </cfRule>
  </conditionalFormatting>
  <conditionalFormatting sqref="S356">
    <cfRule type="expression" dxfId="2834" priority="3842">
      <formula>$T356=4</formula>
    </cfRule>
  </conditionalFormatting>
  <conditionalFormatting sqref="S356">
    <cfRule type="expression" dxfId="2833" priority="3843">
      <formula>$T356=3</formula>
    </cfRule>
  </conditionalFormatting>
  <conditionalFormatting sqref="S356">
    <cfRule type="expression" dxfId="2832" priority="3844">
      <formula>$T356=2</formula>
    </cfRule>
  </conditionalFormatting>
  <conditionalFormatting sqref="S356">
    <cfRule type="expression" dxfId="2831" priority="3845">
      <formula>$T356=1</formula>
    </cfRule>
  </conditionalFormatting>
  <conditionalFormatting sqref="R356:R360">
    <cfRule type="cellIs" dxfId="2830" priority="3846" operator="equal">
      <formula>20</formula>
    </cfRule>
  </conditionalFormatting>
  <conditionalFormatting sqref="R356:R360">
    <cfRule type="cellIs" dxfId="2829" priority="3847" operator="equal">
      <formula>10</formula>
    </cfRule>
  </conditionalFormatting>
  <conditionalFormatting sqref="R356:R360">
    <cfRule type="cellIs" dxfId="2828" priority="3848" operator="equal">
      <formula>5</formula>
    </cfRule>
  </conditionalFormatting>
  <conditionalFormatting sqref="R356:R360">
    <cfRule type="cellIs" dxfId="2827" priority="3849" operator="equal">
      <formula>1</formula>
    </cfRule>
  </conditionalFormatting>
  <conditionalFormatting sqref="R356:R360">
    <cfRule type="cellIs" dxfId="2826" priority="3850" operator="equal">
      <formula>0.8</formula>
    </cfRule>
  </conditionalFormatting>
  <conditionalFormatting sqref="R356:R360">
    <cfRule type="cellIs" dxfId="2825" priority="3851" operator="equal">
      <formula>0.6</formula>
    </cfRule>
  </conditionalFormatting>
  <conditionalFormatting sqref="R356:R360">
    <cfRule type="cellIs" dxfId="2824" priority="3852" operator="equal">
      <formula>0.4</formula>
    </cfRule>
  </conditionalFormatting>
  <conditionalFormatting sqref="R356:R360">
    <cfRule type="cellIs" dxfId="2823" priority="3853" operator="equal">
      <formula>20%</formula>
    </cfRule>
  </conditionalFormatting>
  <conditionalFormatting sqref="P356:P360">
    <cfRule type="cellIs" dxfId="2822" priority="3854" operator="equal">
      <formula>"MUY ALTA "</formula>
    </cfRule>
  </conditionalFormatting>
  <conditionalFormatting sqref="P356:P360">
    <cfRule type="cellIs" dxfId="2821" priority="3855" operator="equal">
      <formula>"MUY ALTA"</formula>
    </cfRule>
  </conditionalFormatting>
  <conditionalFormatting sqref="P356:P360">
    <cfRule type="cellIs" dxfId="2820" priority="3856" operator="equal">
      <formula>"ALTA"</formula>
    </cfRule>
  </conditionalFormatting>
  <conditionalFormatting sqref="P356:P360">
    <cfRule type="cellIs" dxfId="2819" priority="3857" operator="equal">
      <formula>"MEDIA"</formula>
    </cfRule>
  </conditionalFormatting>
  <conditionalFormatting sqref="P356:P360">
    <cfRule type="cellIs" dxfId="2818" priority="3858" operator="equal">
      <formula>"BAJA"</formula>
    </cfRule>
  </conditionalFormatting>
  <conditionalFormatting sqref="P356:P360">
    <cfRule type="cellIs" dxfId="2817" priority="3859" operator="equal">
      <formula>"MUY BAJA"</formula>
    </cfRule>
  </conditionalFormatting>
  <conditionalFormatting sqref="P356:P360">
    <cfRule type="cellIs" dxfId="2816" priority="3860" operator="equal">
      <formula>0.2</formula>
    </cfRule>
  </conditionalFormatting>
  <conditionalFormatting sqref="O356:O360">
    <cfRule type="beginsWith" dxfId="2815" priority="3861" operator="beginsWith" text="La actividad que conlleva el riesgo se ejecuta como máximos 2 veces por año">
      <formula>LEFT((O356),LEN("La actividad que conlleva el riesgo se ejecuta como máximos 2 veces por año"))=("La actividad que conlleva el riesgo se ejecuta como máximos 2 veces por año")</formula>
    </cfRule>
  </conditionalFormatting>
  <conditionalFormatting sqref="O356:O360">
    <cfRule type="cellIs" dxfId="2814" priority="3862" operator="equal">
      <formula>"La actividad que conlleva el riesgo se ejecuta como máximos 2 veces por año"</formula>
    </cfRule>
  </conditionalFormatting>
  <conditionalFormatting sqref="O356:O360">
    <cfRule type="cellIs" dxfId="2813" priority="3863" operator="equal">
      <formula>"La actividad que conlleva el riesgo se ejecuta como máximos 2 veces por año "</formula>
    </cfRule>
  </conditionalFormatting>
  <conditionalFormatting sqref="O356:O360">
    <cfRule type="containsText" dxfId="2812" priority="3864" operator="containsText" text="La actividad que conlleva el riesgo se ejecuta como máximos 2 veces por año">
      <formula>NOT(ISERROR(SEARCH(("La actividad que conlleva el riesgo se ejecuta como máximos 2 veces por año"),(O356))))</formula>
    </cfRule>
  </conditionalFormatting>
  <conditionalFormatting sqref="V356:W360">
    <cfRule type="cellIs" dxfId="2811" priority="3795" operator="equal">
      <formula>"X"</formula>
    </cfRule>
  </conditionalFormatting>
  <conditionalFormatting sqref="AD356:AE360 AB357:AC360">
    <cfRule type="cellIs" dxfId="2810" priority="3796" operator="equal">
      <formula>25</formula>
    </cfRule>
  </conditionalFormatting>
  <conditionalFormatting sqref="AF356:AG360">
    <cfRule type="cellIs" dxfId="2809" priority="3797" operator="equal">
      <formula>15</formula>
    </cfRule>
  </conditionalFormatting>
  <conditionalFormatting sqref="V356:V360">
    <cfRule type="cellIs" dxfId="2808" priority="3798" operator="equal">
      <formula>"Y"</formula>
    </cfRule>
  </conditionalFormatting>
  <conditionalFormatting sqref="W356:W360">
    <cfRule type="cellIs" dxfId="2807" priority="3799" operator="equal">
      <formula>"X"</formula>
    </cfRule>
  </conditionalFormatting>
  <conditionalFormatting sqref="AD356:AE360 AB357:AC360 X357:Y360">
    <cfRule type="expression" dxfId="2806" priority="3800">
      <formula>Z356=15</formula>
    </cfRule>
  </conditionalFormatting>
  <conditionalFormatting sqref="AF356:AG360 Z357:AA360">
    <cfRule type="expression" dxfId="2805" priority="3801">
      <formula>X356=25</formula>
    </cfRule>
  </conditionalFormatting>
  <conditionalFormatting sqref="W356:W360">
    <cfRule type="expression" dxfId="2804" priority="3802">
      <formula>V356=Y</formula>
    </cfRule>
  </conditionalFormatting>
  <conditionalFormatting sqref="W356:W360">
    <cfRule type="expression" dxfId="2803" priority="3803">
      <formula>V356="y"</formula>
    </cfRule>
  </conditionalFormatting>
  <conditionalFormatting sqref="W357">
    <cfRule type="expression" dxfId="2802" priority="3804">
      <formula>$V$21=Y</formula>
    </cfRule>
  </conditionalFormatting>
  <conditionalFormatting sqref="W357">
    <cfRule type="expression" dxfId="2801" priority="3805">
      <formula>$V$21=x</formula>
    </cfRule>
  </conditionalFormatting>
  <conditionalFormatting sqref="AB356:AC360">
    <cfRule type="expression" dxfId="2800" priority="3806">
      <formula>AB356=10</formula>
    </cfRule>
  </conditionalFormatting>
  <conditionalFormatting sqref="AB356:AC360">
    <cfRule type="expression" dxfId="2799" priority="3807">
      <formula>Z356=15</formula>
    </cfRule>
  </conditionalFormatting>
  <conditionalFormatting sqref="AB356:AC360">
    <cfRule type="expression" dxfId="2798" priority="3808">
      <formula>X356=25</formula>
    </cfRule>
  </conditionalFormatting>
  <conditionalFormatting sqref="AB356:AC356">
    <cfRule type="cellIs" dxfId="2797" priority="3809" operator="equal">
      <formula>25</formula>
    </cfRule>
  </conditionalFormatting>
  <conditionalFormatting sqref="AB356:AC356">
    <cfRule type="expression" dxfId="2796" priority="3810">
      <formula>AD356=15</formula>
    </cfRule>
  </conditionalFormatting>
  <conditionalFormatting sqref="AB356:AC360 X357:Y360">
    <cfRule type="expression" dxfId="2795" priority="3811">
      <formula>AB356=10</formula>
    </cfRule>
  </conditionalFormatting>
  <conditionalFormatting sqref="AB356:AC356">
    <cfRule type="expression" dxfId="2794" priority="3812">
      <formula>AD356=15</formula>
    </cfRule>
  </conditionalFormatting>
  <conditionalFormatting sqref="X356:Y356">
    <cfRule type="expression" dxfId="2793" priority="3813">
      <formula>AB356=10</formula>
    </cfRule>
  </conditionalFormatting>
  <conditionalFormatting sqref="X356:Y360">
    <cfRule type="expression" dxfId="2792" priority="3814">
      <formula>X356=25</formula>
    </cfRule>
  </conditionalFormatting>
  <conditionalFormatting sqref="X356:Y356">
    <cfRule type="expression" dxfId="2791" priority="3815">
      <formula>Z356=15</formula>
    </cfRule>
  </conditionalFormatting>
  <conditionalFormatting sqref="Z356:AA360">
    <cfRule type="expression" dxfId="2790" priority="3816">
      <formula>Z356=15</formula>
    </cfRule>
  </conditionalFormatting>
  <conditionalFormatting sqref="Z356:AA360">
    <cfRule type="expression" dxfId="2789" priority="3817">
      <formula>AB356=10</formula>
    </cfRule>
  </conditionalFormatting>
  <conditionalFormatting sqref="Z356:AA356">
    <cfRule type="expression" dxfId="2788" priority="3818">
      <formula>X356=25</formula>
    </cfRule>
  </conditionalFormatting>
  <conditionalFormatting sqref="V356:V360">
    <cfRule type="expression" dxfId="2787" priority="3819">
      <formula>W356="X"</formula>
    </cfRule>
  </conditionalFormatting>
  <conditionalFormatting sqref="AI356:AJ360">
    <cfRule type="cellIs" dxfId="2786" priority="3791" operator="equal">
      <formula>0</formula>
    </cfRule>
    <cfRule type="cellIs" dxfId="2785" priority="3792" operator="between">
      <formula>"0.1"</formula>
      <formula>100</formula>
    </cfRule>
    <cfRule type="cellIs" dxfId="2784" priority="3793" operator="between">
      <formula>0</formula>
      <formula>100</formula>
    </cfRule>
    <cfRule type="cellIs" dxfId="2783" priority="3794" operator="between">
      <formula>0</formula>
      <formula>100</formula>
    </cfRule>
  </conditionalFormatting>
  <conditionalFormatting sqref="AJ356:AJ360">
    <cfRule type="cellIs" dxfId="2782" priority="3788" operator="equal">
      <formula>0</formula>
    </cfRule>
    <cfRule type="cellIs" dxfId="2781" priority="3789" operator="between">
      <formula>0</formula>
      <formula>100</formula>
    </cfRule>
    <cfRule type="cellIs" dxfId="2780" priority="3790" operator="between">
      <formula>"0.1"</formula>
      <formula>100</formula>
    </cfRule>
  </conditionalFormatting>
  <conditionalFormatting sqref="AI356:AI360">
    <cfRule type="cellIs" dxfId="2779" priority="3787" operator="equal">
      <formula>0.58</formula>
    </cfRule>
  </conditionalFormatting>
  <conditionalFormatting sqref="AJ356:AJ360">
    <cfRule type="cellIs" dxfId="2778" priority="3786" operator="equal">
      <formula>0.56</formula>
    </cfRule>
  </conditionalFormatting>
  <conditionalFormatting sqref="AK359:AL360 AO359:AP360">
    <cfRule type="cellIs" dxfId="2777" priority="3782" operator="equal">
      <formula>"NO"</formula>
    </cfRule>
  </conditionalFormatting>
  <conditionalFormatting sqref="AK359:AL360">
    <cfRule type="cellIs" dxfId="2776" priority="3783" operator="equal">
      <formula>"SI"</formula>
    </cfRule>
  </conditionalFormatting>
  <conditionalFormatting sqref="AM359:AN360">
    <cfRule type="cellIs" dxfId="2775" priority="3784" operator="equal">
      <formula>"ALE"</formula>
    </cfRule>
  </conditionalFormatting>
  <conditionalFormatting sqref="AM359:AN360">
    <cfRule type="cellIs" dxfId="2774" priority="3785" operator="equal">
      <formula>"CON"</formula>
    </cfRule>
  </conditionalFormatting>
  <conditionalFormatting sqref="AO359:AP359">
    <cfRule type="cellIs" dxfId="2773" priority="3781" operator="equal">
      <formula>"SI"</formula>
    </cfRule>
  </conditionalFormatting>
  <conditionalFormatting sqref="BB356">
    <cfRule type="cellIs" dxfId="2772" priority="3779" operator="equal">
      <formula>"NO"</formula>
    </cfRule>
    <cfRule type="cellIs" dxfId="2771" priority="3780" operator="equal">
      <formula>"SI"</formula>
    </cfRule>
  </conditionalFormatting>
  <conditionalFormatting sqref="AY356:AY360">
    <cfRule type="expression" dxfId="2770" priority="3778">
      <formula>"&lt;,2"</formula>
    </cfRule>
  </conditionalFormatting>
  <conditionalFormatting sqref="AW356:AW360">
    <cfRule type="expression" dxfId="2769" priority="3777">
      <formula>"&lt;,2"</formula>
    </cfRule>
  </conditionalFormatting>
  <conditionalFormatting sqref="AX356:AX360">
    <cfRule type="beginsWith" dxfId="2768" priority="3772" operator="beginsWith" text="MUY ALTA">
      <formula>LEFT(AX356,LEN("MUY ALTA"))="MUY ALTA"</formula>
    </cfRule>
    <cfRule type="beginsWith" dxfId="2767" priority="3773" operator="beginsWith" text="ALTA">
      <formula>LEFT(AX356,LEN("ALTA"))="ALTA"</formula>
    </cfRule>
    <cfRule type="beginsWith" dxfId="2766" priority="3774" operator="beginsWith" text="MEDIA">
      <formula>LEFT(AX356,LEN("MEDIA"))="MEDIA"</formula>
    </cfRule>
    <cfRule type="beginsWith" dxfId="2765" priority="3775" operator="beginsWith" text="BAJA">
      <formula>LEFT(AX356,LEN("BAJA"))="BAJA"</formula>
    </cfRule>
    <cfRule type="beginsWith" dxfId="2764" priority="3776" operator="beginsWith" text="MUY BAJA">
      <formula>LEFT(AX356,LEN("MUY BAJA"))="MUY BAJA"</formula>
    </cfRule>
  </conditionalFormatting>
  <conditionalFormatting sqref="AZ356:AZ360">
    <cfRule type="beginsWith" dxfId="2763" priority="3767" operator="beginsWith" text="MUY ALTA">
      <formula>LEFT(AZ356,LEN("MUY ALTA"))="MUY ALTA"</formula>
    </cfRule>
    <cfRule type="beginsWith" dxfId="2762" priority="3768" operator="beginsWith" text="ALTA">
      <formula>LEFT(AZ356,LEN("ALTA"))="ALTA"</formula>
    </cfRule>
    <cfRule type="beginsWith" dxfId="2761" priority="3769" operator="beginsWith" text="MEDIA">
      <formula>LEFT(AZ356,LEN("MEDIA"))="MEDIA"</formula>
    </cfRule>
    <cfRule type="beginsWith" dxfId="2760" priority="3770" operator="beginsWith" text="BAJA">
      <formula>LEFT(AZ356,LEN("BAJA"))="BAJA"</formula>
    </cfRule>
    <cfRule type="beginsWith" dxfId="2759" priority="3771" operator="beginsWith" text="MUY BAJA">
      <formula>LEFT(AZ356,LEN("MUY BAJA"))="MUY BAJA"</formula>
    </cfRule>
  </conditionalFormatting>
  <conditionalFormatting sqref="BB356:BB360">
    <cfRule type="cellIs" dxfId="2758" priority="3764" operator="equal">
      <formula>"Evitar"</formula>
    </cfRule>
    <cfRule type="cellIs" dxfId="2757" priority="3765" operator="equal">
      <formula>"Aceptar"</formula>
    </cfRule>
    <cfRule type="cellIs" dxfId="2756" priority="3766" operator="equal">
      <formula>"Reducir"</formula>
    </cfRule>
  </conditionalFormatting>
  <conditionalFormatting sqref="BA356">
    <cfRule type="expression" dxfId="2755" priority="3739">
      <formula>$BD356=25</formula>
    </cfRule>
    <cfRule type="expression" dxfId="2754" priority="3740">
      <formula>$BD356=24</formula>
    </cfRule>
    <cfRule type="expression" dxfId="2753" priority="3741">
      <formula>$BD356=23</formula>
    </cfRule>
    <cfRule type="expression" dxfId="2752" priority="3742">
      <formula>$BD356=22</formula>
    </cfRule>
    <cfRule type="expression" dxfId="2751" priority="3743">
      <formula>$BD356=21</formula>
    </cfRule>
    <cfRule type="expression" dxfId="2750" priority="3744">
      <formula>$BD356=20</formula>
    </cfRule>
    <cfRule type="expression" dxfId="2749" priority="3745">
      <formula>$BD356=19</formula>
    </cfRule>
    <cfRule type="expression" dxfId="2748" priority="3746">
      <formula>$BD356=18</formula>
    </cfRule>
    <cfRule type="expression" dxfId="2747" priority="3747">
      <formula>$BD356=17</formula>
    </cfRule>
    <cfRule type="expression" dxfId="2746" priority="3748">
      <formula>$BD356=16</formula>
    </cfRule>
    <cfRule type="expression" dxfId="2745" priority="3749">
      <formula>$BD356=15</formula>
    </cfRule>
    <cfRule type="expression" dxfId="2744" priority="3750">
      <formula>$BD356=14</formula>
    </cfRule>
    <cfRule type="expression" dxfId="2743" priority="3751">
      <formula>$BD356=13</formula>
    </cfRule>
    <cfRule type="expression" dxfId="2742" priority="3752">
      <formula>$BD356=12</formula>
    </cfRule>
    <cfRule type="expression" dxfId="2741" priority="3753">
      <formula>$BD356=11</formula>
    </cfRule>
    <cfRule type="expression" dxfId="2740" priority="3754">
      <formula>$BD356=10</formula>
    </cfRule>
    <cfRule type="expression" dxfId="2739" priority="3755">
      <formula>$BD356=9</formula>
    </cfRule>
    <cfRule type="expression" dxfId="2738" priority="3756">
      <formula>$BD356=8</formula>
    </cfRule>
    <cfRule type="expression" dxfId="2737" priority="3757">
      <formula>$BD356=7</formula>
    </cfRule>
    <cfRule type="expression" dxfId="2736" priority="3758">
      <formula>$BD356=6</formula>
    </cfRule>
    <cfRule type="expression" dxfId="2735" priority="3759">
      <formula>$BD356=5</formula>
    </cfRule>
    <cfRule type="expression" dxfId="2734" priority="3760">
      <formula>$BD356=4</formula>
    </cfRule>
    <cfRule type="expression" dxfId="2733" priority="3761">
      <formula>$BD356=3</formula>
    </cfRule>
    <cfRule type="expression" dxfId="2732" priority="3762">
      <formula>$BD356=2</formula>
    </cfRule>
    <cfRule type="expression" dxfId="2731" priority="3763">
      <formula>$BD356=1</formula>
    </cfRule>
  </conditionalFormatting>
  <conditionalFormatting sqref="Q362:Q366">
    <cfRule type="expression" dxfId="2724" priority="3688">
      <formula>"&lt;,2"</formula>
    </cfRule>
  </conditionalFormatting>
  <conditionalFormatting sqref="S362">
    <cfRule type="expression" dxfId="2723" priority="3689">
      <formula>$T362=25</formula>
    </cfRule>
  </conditionalFormatting>
  <conditionalFormatting sqref="S362">
    <cfRule type="expression" dxfId="2722" priority="3690">
      <formula>$T362=24</formula>
    </cfRule>
  </conditionalFormatting>
  <conditionalFormatting sqref="S362">
    <cfRule type="expression" dxfId="2721" priority="3691">
      <formula>$T362=23</formula>
    </cfRule>
  </conditionalFormatting>
  <conditionalFormatting sqref="S362">
    <cfRule type="expression" dxfId="2720" priority="3692">
      <formula>$T362=22</formula>
    </cfRule>
  </conditionalFormatting>
  <conditionalFormatting sqref="S362">
    <cfRule type="expression" dxfId="2719" priority="3693">
      <formula>$T362=21</formula>
    </cfRule>
  </conditionalFormatting>
  <conditionalFormatting sqref="S362">
    <cfRule type="expression" dxfId="2718" priority="3694">
      <formula>$T362=20</formula>
    </cfRule>
  </conditionalFormatting>
  <conditionalFormatting sqref="S362">
    <cfRule type="expression" dxfId="2717" priority="3695">
      <formula>$T362=19</formula>
    </cfRule>
  </conditionalFormatting>
  <conditionalFormatting sqref="S362">
    <cfRule type="expression" dxfId="2716" priority="3696">
      <formula>$T362=18</formula>
    </cfRule>
  </conditionalFormatting>
  <conditionalFormatting sqref="S362">
    <cfRule type="expression" dxfId="2715" priority="3697">
      <formula>$T362=17</formula>
    </cfRule>
  </conditionalFormatting>
  <conditionalFormatting sqref="S362">
    <cfRule type="expression" dxfId="2714" priority="3698">
      <formula>$T362=16</formula>
    </cfRule>
  </conditionalFormatting>
  <conditionalFormatting sqref="S362">
    <cfRule type="expression" dxfId="2713" priority="3699">
      <formula>$T362=15</formula>
    </cfRule>
  </conditionalFormatting>
  <conditionalFormatting sqref="S362">
    <cfRule type="expression" dxfId="2712" priority="3700">
      <formula>$T362=14</formula>
    </cfRule>
  </conditionalFormatting>
  <conditionalFormatting sqref="S362">
    <cfRule type="expression" dxfId="2711" priority="3701">
      <formula>$T362=13</formula>
    </cfRule>
  </conditionalFormatting>
  <conditionalFormatting sqref="S362">
    <cfRule type="expression" dxfId="2710" priority="3702">
      <formula>$T362=12</formula>
    </cfRule>
  </conditionalFormatting>
  <conditionalFormatting sqref="S362">
    <cfRule type="expression" dxfId="2709" priority="3703">
      <formula>$T362=11</formula>
    </cfRule>
  </conditionalFormatting>
  <conditionalFormatting sqref="S362">
    <cfRule type="expression" dxfId="2708" priority="3704">
      <formula>$T362=10</formula>
    </cfRule>
  </conditionalFormatting>
  <conditionalFormatting sqref="S362">
    <cfRule type="expression" dxfId="2707" priority="3705">
      <formula>$T362=9</formula>
    </cfRule>
  </conditionalFormatting>
  <conditionalFormatting sqref="S362">
    <cfRule type="expression" dxfId="2706" priority="3706">
      <formula>$T362=8</formula>
    </cfRule>
  </conditionalFormatting>
  <conditionalFormatting sqref="S362">
    <cfRule type="expression" dxfId="2705" priority="3707">
      <formula>$T362=7</formula>
    </cfRule>
  </conditionalFormatting>
  <conditionalFormatting sqref="S362">
    <cfRule type="expression" dxfId="2704" priority="3708">
      <formula>$T362=6</formula>
    </cfRule>
  </conditionalFormatting>
  <conditionalFormatting sqref="S362">
    <cfRule type="expression" dxfId="2703" priority="3709">
      <formula>$T362=5</formula>
    </cfRule>
  </conditionalFormatting>
  <conditionalFormatting sqref="S362">
    <cfRule type="expression" dxfId="2702" priority="3710">
      <formula>$T362=4</formula>
    </cfRule>
  </conditionalFormatting>
  <conditionalFormatting sqref="S362">
    <cfRule type="expression" dxfId="2701" priority="3711">
      <formula>$T362=3</formula>
    </cfRule>
  </conditionalFormatting>
  <conditionalFormatting sqref="S362">
    <cfRule type="expression" dxfId="2700" priority="3712">
      <formula>$T362=2</formula>
    </cfRule>
  </conditionalFormatting>
  <conditionalFormatting sqref="S362">
    <cfRule type="expression" dxfId="2699" priority="3713">
      <formula>$T362=1</formula>
    </cfRule>
  </conditionalFormatting>
  <conditionalFormatting sqref="R362:R366">
    <cfRule type="cellIs" dxfId="2698" priority="3714" operator="equal">
      <formula>20</formula>
    </cfRule>
  </conditionalFormatting>
  <conditionalFormatting sqref="R362:R366">
    <cfRule type="cellIs" dxfId="2697" priority="3715" operator="equal">
      <formula>10</formula>
    </cfRule>
  </conditionalFormatting>
  <conditionalFormatting sqref="R362:R366">
    <cfRule type="cellIs" dxfId="2696" priority="3716" operator="equal">
      <formula>5</formula>
    </cfRule>
  </conditionalFormatting>
  <conditionalFormatting sqref="R362:R366">
    <cfRule type="cellIs" dxfId="2695" priority="3717" operator="equal">
      <formula>1</formula>
    </cfRule>
  </conditionalFormatting>
  <conditionalFormatting sqref="R362:R366">
    <cfRule type="cellIs" dxfId="2694" priority="3718" operator="equal">
      <formula>0.8</formula>
    </cfRule>
  </conditionalFormatting>
  <conditionalFormatting sqref="R362:R366">
    <cfRule type="cellIs" dxfId="2693" priority="3719" operator="equal">
      <formula>0.6</formula>
    </cfRule>
  </conditionalFormatting>
  <conditionalFormatting sqref="R362:R366">
    <cfRule type="cellIs" dxfId="2692" priority="3720" operator="equal">
      <formula>0.4</formula>
    </cfRule>
  </conditionalFormatting>
  <conditionalFormatting sqref="R362:R366">
    <cfRule type="cellIs" dxfId="2691" priority="3721" operator="equal">
      <formula>20%</formula>
    </cfRule>
  </conditionalFormatting>
  <conditionalFormatting sqref="P362:P366">
    <cfRule type="cellIs" dxfId="2690" priority="3722" operator="equal">
      <formula>"MUY ALTA "</formula>
    </cfRule>
  </conditionalFormatting>
  <conditionalFormatting sqref="P362:P366">
    <cfRule type="cellIs" dxfId="2689" priority="3723" operator="equal">
      <formula>"MUY ALTA"</formula>
    </cfRule>
  </conditionalFormatting>
  <conditionalFormatting sqref="P362:P366">
    <cfRule type="cellIs" dxfId="2688" priority="3724" operator="equal">
      <formula>"ALTA"</formula>
    </cfRule>
  </conditionalFormatting>
  <conditionalFormatting sqref="P362:P366">
    <cfRule type="cellIs" dxfId="2687" priority="3725" operator="equal">
      <formula>"MEDIA"</formula>
    </cfRule>
  </conditionalFormatting>
  <conditionalFormatting sqref="P362:P366">
    <cfRule type="cellIs" dxfId="2686" priority="3726" operator="equal">
      <formula>"BAJA"</formula>
    </cfRule>
  </conditionalFormatting>
  <conditionalFormatting sqref="P362:P366">
    <cfRule type="cellIs" dxfId="2685" priority="3727" operator="equal">
      <formula>"MUY BAJA"</formula>
    </cfRule>
  </conditionalFormatting>
  <conditionalFormatting sqref="P362:P366">
    <cfRule type="cellIs" dxfId="2684" priority="3728" operator="equal">
      <formula>0.2</formula>
    </cfRule>
  </conditionalFormatting>
  <conditionalFormatting sqref="O362:O366">
    <cfRule type="beginsWith" dxfId="2683" priority="3729" operator="beginsWith" text="La actividad que conlleva el riesgo se ejecuta como máximos 2 veces por año">
      <formula>LEFT((O362),LEN("La actividad que conlleva el riesgo se ejecuta como máximos 2 veces por año"))=("La actividad que conlleva el riesgo se ejecuta como máximos 2 veces por año")</formula>
    </cfRule>
  </conditionalFormatting>
  <conditionalFormatting sqref="O362:O366">
    <cfRule type="cellIs" dxfId="2682" priority="3730" operator="equal">
      <formula>"La actividad que conlleva el riesgo se ejecuta como máximos 2 veces por año"</formula>
    </cfRule>
  </conditionalFormatting>
  <conditionalFormatting sqref="O362:O366">
    <cfRule type="cellIs" dxfId="2681" priority="3731" operator="equal">
      <formula>"La actividad que conlleva el riesgo se ejecuta como máximos 2 veces por año "</formula>
    </cfRule>
  </conditionalFormatting>
  <conditionalFormatting sqref="O362:O366">
    <cfRule type="containsText" dxfId="2680" priority="3732" operator="containsText" text="La actividad que conlleva el riesgo se ejecuta como máximos 2 veces por año">
      <formula>NOT(ISERROR(SEARCH(("La actividad que conlleva el riesgo se ejecuta como máximos 2 veces por año"),(O362))))</formula>
    </cfRule>
  </conditionalFormatting>
  <conditionalFormatting sqref="V362:W366">
    <cfRule type="cellIs" dxfId="2679" priority="3663" operator="equal">
      <formula>"X"</formula>
    </cfRule>
  </conditionalFormatting>
  <conditionalFormatting sqref="AD362:AE366 AB363:AC366">
    <cfRule type="cellIs" dxfId="2678" priority="3664" operator="equal">
      <formula>25</formula>
    </cfRule>
  </conditionalFormatting>
  <conditionalFormatting sqref="AF362:AG366">
    <cfRule type="cellIs" dxfId="2677" priority="3665" operator="equal">
      <formula>15</formula>
    </cfRule>
  </conditionalFormatting>
  <conditionalFormatting sqref="V362:V366">
    <cfRule type="cellIs" dxfId="2676" priority="3666" operator="equal">
      <formula>"Y"</formula>
    </cfRule>
  </conditionalFormatting>
  <conditionalFormatting sqref="W362:W366">
    <cfRule type="cellIs" dxfId="2675" priority="3667" operator="equal">
      <formula>"X"</formula>
    </cfRule>
  </conditionalFormatting>
  <conditionalFormatting sqref="W363">
    <cfRule type="expression" dxfId="2674" priority="3672">
      <formula>$V$21=Y</formula>
    </cfRule>
  </conditionalFormatting>
  <conditionalFormatting sqref="W363">
    <cfRule type="expression" dxfId="2673" priority="3673">
      <formula>$V$21=x</formula>
    </cfRule>
  </conditionalFormatting>
  <conditionalFormatting sqref="AB362:AC366">
    <cfRule type="expression" dxfId="2672" priority="3674">
      <formula>AB362=10</formula>
    </cfRule>
  </conditionalFormatting>
  <conditionalFormatting sqref="AB362:AC362">
    <cfRule type="cellIs" dxfId="2671" priority="3677" operator="equal">
      <formula>25</formula>
    </cfRule>
  </conditionalFormatting>
  <conditionalFormatting sqref="AB362:AC362">
    <cfRule type="expression" dxfId="2670" priority="3678">
      <formula>AD362=15</formula>
    </cfRule>
  </conditionalFormatting>
  <conditionalFormatting sqref="AB362:AC362">
    <cfRule type="expression" dxfId="2669" priority="3680">
      <formula>AD362=15</formula>
    </cfRule>
  </conditionalFormatting>
  <conditionalFormatting sqref="X362:Y362">
    <cfRule type="expression" dxfId="2668" priority="3681">
      <formula>AB362=10</formula>
    </cfRule>
  </conditionalFormatting>
  <conditionalFormatting sqref="X362:Y366">
    <cfRule type="expression" dxfId="2667" priority="3682">
      <formula>X362=25</formula>
    </cfRule>
  </conditionalFormatting>
  <conditionalFormatting sqref="X362:Y362">
    <cfRule type="expression" dxfId="2666" priority="3683">
      <formula>Z362=15</formula>
    </cfRule>
  </conditionalFormatting>
  <conditionalFormatting sqref="Z362:AA366">
    <cfRule type="expression" dxfId="2665" priority="3684">
      <formula>Z362=15</formula>
    </cfRule>
  </conditionalFormatting>
  <conditionalFormatting sqref="Z362:AA362">
    <cfRule type="expression" dxfId="2664" priority="3686">
      <formula>X362=25</formula>
    </cfRule>
  </conditionalFormatting>
  <conditionalFormatting sqref="AI362:AJ366">
    <cfRule type="cellIs" dxfId="2663" priority="3659" operator="equal">
      <formula>0</formula>
    </cfRule>
    <cfRule type="cellIs" dxfId="2662" priority="3660" operator="between">
      <formula>"0.1"</formula>
      <formula>100</formula>
    </cfRule>
    <cfRule type="cellIs" dxfId="2661" priority="3661" operator="between">
      <formula>0</formula>
      <formula>100</formula>
    </cfRule>
    <cfRule type="cellIs" dxfId="2660" priority="3662" operator="between">
      <formula>0</formula>
      <formula>100</formula>
    </cfRule>
  </conditionalFormatting>
  <conditionalFormatting sqref="AJ362:AJ366">
    <cfRule type="cellIs" dxfId="2659" priority="3656" operator="equal">
      <formula>0</formula>
    </cfRule>
    <cfRule type="cellIs" dxfId="2658" priority="3657" operator="between">
      <formula>0</formula>
      <formula>100</formula>
    </cfRule>
    <cfRule type="cellIs" dxfId="2657" priority="3658" operator="between">
      <formula>"0.1"</formula>
      <formula>100</formula>
    </cfRule>
  </conditionalFormatting>
  <conditionalFormatting sqref="AI362:AI366">
    <cfRule type="cellIs" dxfId="2656" priority="3655" operator="equal">
      <formula>0.58</formula>
    </cfRule>
  </conditionalFormatting>
  <conditionalFormatting sqref="AJ362:AJ366">
    <cfRule type="cellIs" dxfId="2655" priority="3654" operator="equal">
      <formula>0.56</formula>
    </cfRule>
  </conditionalFormatting>
  <conditionalFormatting sqref="AK366:AL366 AO366:AP366">
    <cfRule type="cellIs" dxfId="2654" priority="3650" operator="equal">
      <formula>"NO"</formula>
    </cfRule>
  </conditionalFormatting>
  <conditionalFormatting sqref="AK366:AL366">
    <cfRule type="cellIs" dxfId="2653" priority="3651" operator="equal">
      <formula>"SI"</formula>
    </cfRule>
  </conditionalFormatting>
  <conditionalFormatting sqref="AM366:AN366">
    <cfRule type="cellIs" dxfId="2652" priority="3652" operator="equal">
      <formula>"ALE"</formula>
    </cfRule>
  </conditionalFormatting>
  <conditionalFormatting sqref="AM366:AN366">
    <cfRule type="cellIs" dxfId="2651" priority="3653" operator="equal">
      <formula>"CON"</formula>
    </cfRule>
  </conditionalFormatting>
  <conditionalFormatting sqref="AO382:AP383">
    <cfRule type="cellIs" dxfId="2650" priority="3385" operator="equal">
      <formula>"SI"</formula>
    </cfRule>
  </conditionalFormatting>
  <conditionalFormatting sqref="BB362">
    <cfRule type="cellIs" dxfId="2649" priority="3647" operator="equal">
      <formula>"NO"</formula>
    </cfRule>
    <cfRule type="cellIs" dxfId="2648" priority="3648" operator="equal">
      <formula>"SI"</formula>
    </cfRule>
  </conditionalFormatting>
  <conditionalFormatting sqref="AY362:AY366">
    <cfRule type="expression" dxfId="2647" priority="3646">
      <formula>"&lt;,2"</formula>
    </cfRule>
  </conditionalFormatting>
  <conditionalFormatting sqref="AW362:AW366">
    <cfRule type="expression" dxfId="2646" priority="3645">
      <formula>"&lt;,2"</formula>
    </cfRule>
  </conditionalFormatting>
  <conditionalFormatting sqref="AX362:AX366">
    <cfRule type="beginsWith" dxfId="2645" priority="3640" operator="beginsWith" text="MUY ALTA">
      <formula>LEFT(AX362,LEN("MUY ALTA"))="MUY ALTA"</formula>
    </cfRule>
    <cfRule type="beginsWith" dxfId="2644" priority="3641" operator="beginsWith" text="ALTA">
      <formula>LEFT(AX362,LEN("ALTA"))="ALTA"</formula>
    </cfRule>
    <cfRule type="beginsWith" dxfId="2643" priority="3642" operator="beginsWith" text="MEDIA">
      <formula>LEFT(AX362,LEN("MEDIA"))="MEDIA"</formula>
    </cfRule>
    <cfRule type="beginsWith" dxfId="2642" priority="3643" operator="beginsWith" text="BAJA">
      <formula>LEFT(AX362,LEN("BAJA"))="BAJA"</formula>
    </cfRule>
    <cfRule type="beginsWith" dxfId="2641" priority="3644" operator="beginsWith" text="MUY BAJA">
      <formula>LEFT(AX362,LEN("MUY BAJA"))="MUY BAJA"</formula>
    </cfRule>
  </conditionalFormatting>
  <conditionalFormatting sqref="AZ362:AZ366">
    <cfRule type="beginsWith" dxfId="2640" priority="3635" operator="beginsWith" text="MUY ALTA">
      <formula>LEFT(AZ362,LEN("MUY ALTA"))="MUY ALTA"</formula>
    </cfRule>
    <cfRule type="beginsWith" dxfId="2639" priority="3636" operator="beginsWith" text="ALTA">
      <formula>LEFT(AZ362,LEN("ALTA"))="ALTA"</formula>
    </cfRule>
    <cfRule type="beginsWith" dxfId="2638" priority="3637" operator="beginsWith" text="MEDIA">
      <formula>LEFT(AZ362,LEN("MEDIA"))="MEDIA"</formula>
    </cfRule>
    <cfRule type="beginsWith" dxfId="2637" priority="3638" operator="beginsWith" text="BAJA">
      <formula>LEFT(AZ362,LEN("BAJA"))="BAJA"</formula>
    </cfRule>
    <cfRule type="beginsWith" dxfId="2636" priority="3639" operator="beginsWith" text="MUY BAJA">
      <formula>LEFT(AZ362,LEN("MUY BAJA"))="MUY BAJA"</formula>
    </cfRule>
  </conditionalFormatting>
  <conditionalFormatting sqref="BB362:BB366">
    <cfRule type="cellIs" dxfId="2635" priority="3632" operator="equal">
      <formula>"Evitar"</formula>
    </cfRule>
    <cfRule type="cellIs" dxfId="2634" priority="3633" operator="equal">
      <formula>"Aceptar"</formula>
    </cfRule>
    <cfRule type="cellIs" dxfId="2633" priority="3634" operator="equal">
      <formula>"Reducir"</formula>
    </cfRule>
  </conditionalFormatting>
  <conditionalFormatting sqref="BA362">
    <cfRule type="expression" dxfId="2632" priority="3607">
      <formula>$BD362=25</formula>
    </cfRule>
    <cfRule type="expression" dxfId="2631" priority="3608">
      <formula>$BD362=24</formula>
    </cfRule>
    <cfRule type="expression" dxfId="2630" priority="3609">
      <formula>$BD362=23</formula>
    </cfRule>
    <cfRule type="expression" dxfId="2629" priority="3610">
      <formula>$BD362=22</formula>
    </cfRule>
    <cfRule type="expression" dxfId="2628" priority="3611">
      <formula>$BD362=21</formula>
    </cfRule>
    <cfRule type="expression" dxfId="2627" priority="3612">
      <formula>$BD362=20</formula>
    </cfRule>
    <cfRule type="expression" dxfId="2626" priority="3613">
      <formula>$BD362=19</formula>
    </cfRule>
    <cfRule type="expression" dxfId="2625" priority="3614">
      <formula>$BD362=18</formula>
    </cfRule>
    <cfRule type="expression" dxfId="2624" priority="3615">
      <formula>$BD362=17</formula>
    </cfRule>
    <cfRule type="expression" dxfId="2623" priority="3616">
      <formula>$BD362=16</formula>
    </cfRule>
    <cfRule type="expression" dxfId="2622" priority="3617">
      <formula>$BD362=15</formula>
    </cfRule>
    <cfRule type="expression" dxfId="2621" priority="3618">
      <formula>$BD362=14</formula>
    </cfRule>
    <cfRule type="expression" dxfId="2620" priority="3619">
      <formula>$BD362=13</formula>
    </cfRule>
    <cfRule type="expression" dxfId="2619" priority="3620">
      <formula>$BD362=12</formula>
    </cfRule>
    <cfRule type="expression" dxfId="2618" priority="3621">
      <formula>$BD362=11</formula>
    </cfRule>
    <cfRule type="expression" dxfId="2617" priority="3622">
      <formula>$BD362=10</formula>
    </cfRule>
    <cfRule type="expression" dxfId="2616" priority="3623">
      <formula>$BD362=9</formula>
    </cfRule>
    <cfRule type="expression" dxfId="2615" priority="3624">
      <formula>$BD362=8</formula>
    </cfRule>
    <cfRule type="expression" dxfId="2614" priority="3625">
      <formula>$BD362=7</formula>
    </cfRule>
    <cfRule type="expression" dxfId="2613" priority="3626">
      <formula>$BD362=6</formula>
    </cfRule>
    <cfRule type="expression" dxfId="2612" priority="3627">
      <formula>$BD362=5</formula>
    </cfRule>
    <cfRule type="expression" dxfId="2611" priority="3628">
      <formula>$BD362=4</formula>
    </cfRule>
    <cfRule type="expression" dxfId="2610" priority="3629">
      <formula>$BD362=3</formula>
    </cfRule>
    <cfRule type="expression" dxfId="2609" priority="3630">
      <formula>$BD362=2</formula>
    </cfRule>
    <cfRule type="expression" dxfId="2608" priority="3631">
      <formula>$BD362=1</formula>
    </cfRule>
  </conditionalFormatting>
  <conditionalFormatting sqref="Q374:Q378">
    <cfRule type="expression" dxfId="2601" priority="3556">
      <formula>"&lt;,2"</formula>
    </cfRule>
  </conditionalFormatting>
  <conditionalFormatting sqref="S374">
    <cfRule type="expression" dxfId="2600" priority="3557">
      <formula>$T374=25</formula>
    </cfRule>
  </conditionalFormatting>
  <conditionalFormatting sqref="S374">
    <cfRule type="expression" dxfId="2599" priority="3558">
      <formula>$T374=24</formula>
    </cfRule>
  </conditionalFormatting>
  <conditionalFormatting sqref="S374">
    <cfRule type="expression" dxfId="2598" priority="3559">
      <formula>$T374=23</formula>
    </cfRule>
  </conditionalFormatting>
  <conditionalFormatting sqref="S374">
    <cfRule type="expression" dxfId="2597" priority="3560">
      <formula>$T374=22</formula>
    </cfRule>
  </conditionalFormatting>
  <conditionalFormatting sqref="S374">
    <cfRule type="expression" dxfId="2596" priority="3561">
      <formula>$T374=21</formula>
    </cfRule>
  </conditionalFormatting>
  <conditionalFormatting sqref="S374">
    <cfRule type="expression" dxfId="2595" priority="3562">
      <formula>$T374=20</formula>
    </cfRule>
  </conditionalFormatting>
  <conditionalFormatting sqref="S374">
    <cfRule type="expression" dxfId="2594" priority="3563">
      <formula>$T374=19</formula>
    </cfRule>
  </conditionalFormatting>
  <conditionalFormatting sqref="S374">
    <cfRule type="expression" dxfId="2593" priority="3564">
      <formula>$T374=18</formula>
    </cfRule>
  </conditionalFormatting>
  <conditionalFormatting sqref="S374">
    <cfRule type="expression" dxfId="2592" priority="3565">
      <formula>$T374=17</formula>
    </cfRule>
  </conditionalFormatting>
  <conditionalFormatting sqref="S374">
    <cfRule type="expression" dxfId="2591" priority="3566">
      <formula>$T374=16</formula>
    </cfRule>
  </conditionalFormatting>
  <conditionalFormatting sqref="S374">
    <cfRule type="expression" dxfId="2590" priority="3567">
      <formula>$T374=15</formula>
    </cfRule>
  </conditionalFormatting>
  <conditionalFormatting sqref="S374">
    <cfRule type="expression" dxfId="2589" priority="3568">
      <formula>$T374=14</formula>
    </cfRule>
  </conditionalFormatting>
  <conditionalFormatting sqref="S374">
    <cfRule type="expression" dxfId="2588" priority="3569">
      <formula>$T374=13</formula>
    </cfRule>
  </conditionalFormatting>
  <conditionalFormatting sqref="S374">
    <cfRule type="expression" dxfId="2587" priority="3570">
      <formula>$T374=12</formula>
    </cfRule>
  </conditionalFormatting>
  <conditionalFormatting sqref="S374">
    <cfRule type="expression" dxfId="2586" priority="3571">
      <formula>$T374=11</formula>
    </cfRule>
  </conditionalFormatting>
  <conditionalFormatting sqref="S374">
    <cfRule type="expression" dxfId="2585" priority="3572">
      <formula>$T374=10</formula>
    </cfRule>
  </conditionalFormatting>
  <conditionalFormatting sqref="S374">
    <cfRule type="expression" dxfId="2584" priority="3573">
      <formula>$T374=9</formula>
    </cfRule>
  </conditionalFormatting>
  <conditionalFormatting sqref="S374">
    <cfRule type="expression" dxfId="2583" priority="3574">
      <formula>$T374=8</formula>
    </cfRule>
  </conditionalFormatting>
  <conditionalFormatting sqref="S374">
    <cfRule type="expression" dxfId="2582" priority="3575">
      <formula>$T374=7</formula>
    </cfRule>
  </conditionalFormatting>
  <conditionalFormatting sqref="S374">
    <cfRule type="expression" dxfId="2581" priority="3576">
      <formula>$T374=6</formula>
    </cfRule>
  </conditionalFormatting>
  <conditionalFormatting sqref="S374">
    <cfRule type="expression" dxfId="2580" priority="3577">
      <formula>$T374=5</formula>
    </cfRule>
  </conditionalFormatting>
  <conditionalFormatting sqref="S374">
    <cfRule type="expression" dxfId="2579" priority="3578">
      <formula>$T374=4</formula>
    </cfRule>
  </conditionalFormatting>
  <conditionalFormatting sqref="S374">
    <cfRule type="expression" dxfId="2578" priority="3579">
      <formula>$T374=3</formula>
    </cfRule>
  </conditionalFormatting>
  <conditionalFormatting sqref="S374">
    <cfRule type="expression" dxfId="2577" priority="3580">
      <formula>$T374=2</formula>
    </cfRule>
  </conditionalFormatting>
  <conditionalFormatting sqref="S374">
    <cfRule type="expression" dxfId="2576" priority="3581">
      <formula>$T374=1</formula>
    </cfRule>
  </conditionalFormatting>
  <conditionalFormatting sqref="R374:R378">
    <cfRule type="cellIs" dxfId="2575" priority="3582" operator="equal">
      <formula>20</formula>
    </cfRule>
  </conditionalFormatting>
  <conditionalFormatting sqref="R374:R378">
    <cfRule type="cellIs" dxfId="2574" priority="3583" operator="equal">
      <formula>10</formula>
    </cfRule>
  </conditionalFormatting>
  <conditionalFormatting sqref="R374:R378">
    <cfRule type="cellIs" dxfId="2573" priority="3584" operator="equal">
      <formula>5</formula>
    </cfRule>
  </conditionalFormatting>
  <conditionalFormatting sqref="R374:R378">
    <cfRule type="cellIs" dxfId="2572" priority="3585" operator="equal">
      <formula>1</formula>
    </cfRule>
  </conditionalFormatting>
  <conditionalFormatting sqref="R374:R378">
    <cfRule type="cellIs" dxfId="2571" priority="3586" operator="equal">
      <formula>0.8</formula>
    </cfRule>
  </conditionalFormatting>
  <conditionalFormatting sqref="R374:R378">
    <cfRule type="cellIs" dxfId="2570" priority="3587" operator="equal">
      <formula>0.6</formula>
    </cfRule>
  </conditionalFormatting>
  <conditionalFormatting sqref="R374:R378">
    <cfRule type="cellIs" dxfId="2569" priority="3588" operator="equal">
      <formula>0.4</formula>
    </cfRule>
  </conditionalFormatting>
  <conditionalFormatting sqref="R374:R378">
    <cfRule type="cellIs" dxfId="2568" priority="3589" operator="equal">
      <formula>20%</formula>
    </cfRule>
  </conditionalFormatting>
  <conditionalFormatting sqref="P374:P378">
    <cfRule type="cellIs" dxfId="2567" priority="3590" operator="equal">
      <formula>"MUY ALTA "</formula>
    </cfRule>
  </conditionalFormatting>
  <conditionalFormatting sqref="P374:P378">
    <cfRule type="cellIs" dxfId="2566" priority="3591" operator="equal">
      <formula>"MUY ALTA"</formula>
    </cfRule>
  </conditionalFormatting>
  <conditionalFormatting sqref="P374:P378">
    <cfRule type="cellIs" dxfId="2565" priority="3592" operator="equal">
      <formula>"ALTA"</formula>
    </cfRule>
  </conditionalFormatting>
  <conditionalFormatting sqref="P374:P378">
    <cfRule type="cellIs" dxfId="2564" priority="3593" operator="equal">
      <formula>"MEDIA"</formula>
    </cfRule>
  </conditionalFormatting>
  <conditionalFormatting sqref="P374:P378">
    <cfRule type="cellIs" dxfId="2563" priority="3594" operator="equal">
      <formula>"BAJA"</formula>
    </cfRule>
  </conditionalFormatting>
  <conditionalFormatting sqref="P374:P378">
    <cfRule type="cellIs" dxfId="2562" priority="3595" operator="equal">
      <formula>"MUY BAJA"</formula>
    </cfRule>
  </conditionalFormatting>
  <conditionalFormatting sqref="P374:P378">
    <cfRule type="cellIs" dxfId="2561" priority="3596" operator="equal">
      <formula>0.2</formula>
    </cfRule>
  </conditionalFormatting>
  <conditionalFormatting sqref="O374:O378">
    <cfRule type="beginsWith" dxfId="2560" priority="3597" operator="beginsWith" text="La actividad que conlleva el riesgo se ejecuta como máximos 2 veces por año">
      <formula>LEFT((O374),LEN("La actividad que conlleva el riesgo se ejecuta como máximos 2 veces por año"))=("La actividad que conlleva el riesgo se ejecuta como máximos 2 veces por año")</formula>
    </cfRule>
  </conditionalFormatting>
  <conditionalFormatting sqref="O374:O378">
    <cfRule type="cellIs" dxfId="2559" priority="3598" operator="equal">
      <formula>"La actividad que conlleva el riesgo se ejecuta como máximos 2 veces por año"</formula>
    </cfRule>
  </conditionalFormatting>
  <conditionalFormatting sqref="O374:O378">
    <cfRule type="cellIs" dxfId="2558" priority="3599" operator="equal">
      <formula>"La actividad que conlleva el riesgo se ejecuta como máximos 2 veces por año "</formula>
    </cfRule>
  </conditionalFormatting>
  <conditionalFormatting sqref="O374:O378">
    <cfRule type="containsText" dxfId="2557" priority="3600" operator="containsText" text="La actividad que conlleva el riesgo se ejecuta como máximos 2 veces por año">
      <formula>NOT(ISERROR(SEARCH(("La actividad que conlleva el riesgo se ejecuta como máximos 2 veces por año"),(O374))))</formula>
    </cfRule>
  </conditionalFormatting>
  <conditionalFormatting sqref="V374:W378">
    <cfRule type="cellIs" dxfId="2556" priority="3531" operator="equal">
      <formula>"X"</formula>
    </cfRule>
  </conditionalFormatting>
  <conditionalFormatting sqref="AD374:AE378 AB375:AC378">
    <cfRule type="cellIs" dxfId="2555" priority="3532" operator="equal">
      <formula>25</formula>
    </cfRule>
  </conditionalFormatting>
  <conditionalFormatting sqref="AF374:AG378">
    <cfRule type="cellIs" dxfId="2554" priority="3533" operator="equal">
      <formula>15</formula>
    </cfRule>
  </conditionalFormatting>
  <conditionalFormatting sqref="V374:V378">
    <cfRule type="cellIs" dxfId="2553" priority="3534" operator="equal">
      <formula>"Y"</formula>
    </cfRule>
  </conditionalFormatting>
  <conditionalFormatting sqref="W374:W378">
    <cfRule type="cellIs" dxfId="2552" priority="3535" operator="equal">
      <formula>"X"</formula>
    </cfRule>
  </conditionalFormatting>
  <conditionalFormatting sqref="AD374:AE378 AB375:AC378 X375:Y378">
    <cfRule type="expression" dxfId="2551" priority="3536">
      <formula>Z374=15</formula>
    </cfRule>
  </conditionalFormatting>
  <conditionalFormatting sqref="AF374:AG378 Z375:AA378">
    <cfRule type="expression" dxfId="2550" priority="3537">
      <formula>X374=25</formula>
    </cfRule>
  </conditionalFormatting>
  <conditionalFormatting sqref="W374:W378">
    <cfRule type="expression" dxfId="2549" priority="3538">
      <formula>V374=Y</formula>
    </cfRule>
  </conditionalFormatting>
  <conditionalFormatting sqref="W374:W378">
    <cfRule type="expression" dxfId="2548" priority="3539">
      <formula>V374="y"</formula>
    </cfRule>
  </conditionalFormatting>
  <conditionalFormatting sqref="W375">
    <cfRule type="expression" dxfId="2547" priority="3540">
      <formula>$V$21=Y</formula>
    </cfRule>
  </conditionalFormatting>
  <conditionalFormatting sqref="W375">
    <cfRule type="expression" dxfId="2546" priority="3541">
      <formula>$V$21=x</formula>
    </cfRule>
  </conditionalFormatting>
  <conditionalFormatting sqref="AB374:AC378">
    <cfRule type="expression" dxfId="2545" priority="3542">
      <formula>AB374=10</formula>
    </cfRule>
  </conditionalFormatting>
  <conditionalFormatting sqref="AB374:AC378">
    <cfRule type="expression" dxfId="2544" priority="3543">
      <formula>Z374=15</formula>
    </cfRule>
  </conditionalFormatting>
  <conditionalFormatting sqref="AB374:AC378">
    <cfRule type="expression" dxfId="2543" priority="3544">
      <formula>X374=25</formula>
    </cfRule>
  </conditionalFormatting>
  <conditionalFormatting sqref="AB374:AC374">
    <cfRule type="cellIs" dxfId="2542" priority="3545" operator="equal">
      <formula>25</formula>
    </cfRule>
  </conditionalFormatting>
  <conditionalFormatting sqref="AB374:AC374">
    <cfRule type="expression" dxfId="2541" priority="3546">
      <formula>AD374=15</formula>
    </cfRule>
  </conditionalFormatting>
  <conditionalFormatting sqref="AB374:AC378 X375:Y378">
    <cfRule type="expression" dxfId="2540" priority="3547">
      <formula>AB374=10</formula>
    </cfRule>
  </conditionalFormatting>
  <conditionalFormatting sqref="AB374:AC374">
    <cfRule type="expression" dxfId="2539" priority="3548">
      <formula>AD374=15</formula>
    </cfRule>
  </conditionalFormatting>
  <conditionalFormatting sqref="X374:Y374">
    <cfRule type="expression" dxfId="2538" priority="3549">
      <formula>AB374=10</formula>
    </cfRule>
  </conditionalFormatting>
  <conditionalFormatting sqref="X374:Y378">
    <cfRule type="expression" dxfId="2537" priority="3550">
      <formula>X374=25</formula>
    </cfRule>
  </conditionalFormatting>
  <conditionalFormatting sqref="X374:Y374">
    <cfRule type="expression" dxfId="2536" priority="3551">
      <formula>Z374=15</formula>
    </cfRule>
  </conditionalFormatting>
  <conditionalFormatting sqref="Z374:AA378">
    <cfRule type="expression" dxfId="2535" priority="3552">
      <formula>Z374=15</formula>
    </cfRule>
  </conditionalFormatting>
  <conditionalFormatting sqref="Z374:AA378">
    <cfRule type="expression" dxfId="2534" priority="3553">
      <formula>AB374=10</formula>
    </cfRule>
  </conditionalFormatting>
  <conditionalFormatting sqref="Z374:AA374">
    <cfRule type="expression" dxfId="2533" priority="3554">
      <formula>X374=25</formula>
    </cfRule>
  </conditionalFormatting>
  <conditionalFormatting sqref="V374:V378">
    <cfRule type="expression" dxfId="2532" priority="3555">
      <formula>W374="X"</formula>
    </cfRule>
  </conditionalFormatting>
  <conditionalFormatting sqref="AI374:AJ378">
    <cfRule type="cellIs" dxfId="2531" priority="3527" operator="equal">
      <formula>0</formula>
    </cfRule>
    <cfRule type="cellIs" dxfId="2530" priority="3528" operator="between">
      <formula>"0.1"</formula>
      <formula>100</formula>
    </cfRule>
    <cfRule type="cellIs" dxfId="2529" priority="3529" operator="between">
      <formula>0</formula>
      <formula>100</formula>
    </cfRule>
    <cfRule type="cellIs" dxfId="2528" priority="3530" operator="between">
      <formula>0</formula>
      <formula>100</formula>
    </cfRule>
  </conditionalFormatting>
  <conditionalFormatting sqref="AJ374:AJ378">
    <cfRule type="cellIs" dxfId="2527" priority="3524" operator="equal">
      <formula>0</formula>
    </cfRule>
    <cfRule type="cellIs" dxfId="2526" priority="3525" operator="between">
      <formula>0</formula>
      <formula>100</formula>
    </cfRule>
    <cfRule type="cellIs" dxfId="2525" priority="3526" operator="between">
      <formula>"0.1"</formula>
      <formula>100</formula>
    </cfRule>
  </conditionalFormatting>
  <conditionalFormatting sqref="AI374:AI378">
    <cfRule type="cellIs" dxfId="2524" priority="3523" operator="equal">
      <formula>0.58</formula>
    </cfRule>
  </conditionalFormatting>
  <conditionalFormatting sqref="AJ374:AJ378">
    <cfRule type="cellIs" dxfId="2523" priority="3522" operator="equal">
      <formula>0.56</formula>
    </cfRule>
  </conditionalFormatting>
  <conditionalFormatting sqref="AK376:AL378 AO376:AP378">
    <cfRule type="cellIs" dxfId="2522" priority="3518" operator="equal">
      <formula>"NO"</formula>
    </cfRule>
  </conditionalFormatting>
  <conditionalFormatting sqref="AK376:AL378">
    <cfRule type="cellIs" dxfId="2521" priority="3519" operator="equal">
      <formula>"SI"</formula>
    </cfRule>
  </conditionalFormatting>
  <conditionalFormatting sqref="AM376:AN378">
    <cfRule type="cellIs" dxfId="2520" priority="3520" operator="equal">
      <formula>"ALE"</formula>
    </cfRule>
  </conditionalFormatting>
  <conditionalFormatting sqref="AM376:AN378">
    <cfRule type="cellIs" dxfId="2519" priority="3521" operator="equal">
      <formula>"CON"</formula>
    </cfRule>
  </conditionalFormatting>
  <conditionalFormatting sqref="AO376:AP377">
    <cfRule type="cellIs" dxfId="2518" priority="3517" operator="equal">
      <formula>"SI"</formula>
    </cfRule>
  </conditionalFormatting>
  <conditionalFormatting sqref="BB374">
    <cfRule type="cellIs" dxfId="2517" priority="3515" operator="equal">
      <formula>"NO"</formula>
    </cfRule>
    <cfRule type="cellIs" dxfId="2516" priority="3516" operator="equal">
      <formula>"SI"</formula>
    </cfRule>
  </conditionalFormatting>
  <conditionalFormatting sqref="AY374:AY378">
    <cfRule type="expression" dxfId="2515" priority="3514">
      <formula>"&lt;,2"</formula>
    </cfRule>
  </conditionalFormatting>
  <conditionalFormatting sqref="AW374:AW378">
    <cfRule type="expression" dxfId="2514" priority="3513">
      <formula>"&lt;,2"</formula>
    </cfRule>
  </conditionalFormatting>
  <conditionalFormatting sqref="AX374:AX378">
    <cfRule type="beginsWith" dxfId="2513" priority="3508" operator="beginsWith" text="MUY ALTA">
      <formula>LEFT(AX374,LEN("MUY ALTA"))="MUY ALTA"</formula>
    </cfRule>
    <cfRule type="beginsWith" dxfId="2512" priority="3509" operator="beginsWith" text="ALTA">
      <formula>LEFT(AX374,LEN("ALTA"))="ALTA"</formula>
    </cfRule>
    <cfRule type="beginsWith" dxfId="2511" priority="3510" operator="beginsWith" text="MEDIA">
      <formula>LEFT(AX374,LEN("MEDIA"))="MEDIA"</formula>
    </cfRule>
    <cfRule type="beginsWith" dxfId="2510" priority="3511" operator="beginsWith" text="BAJA">
      <formula>LEFT(AX374,LEN("BAJA"))="BAJA"</formula>
    </cfRule>
    <cfRule type="beginsWith" dxfId="2509" priority="3512" operator="beginsWith" text="MUY BAJA">
      <formula>LEFT(AX374,LEN("MUY BAJA"))="MUY BAJA"</formula>
    </cfRule>
  </conditionalFormatting>
  <conditionalFormatting sqref="AZ374:AZ378">
    <cfRule type="beginsWith" dxfId="2508" priority="3503" operator="beginsWith" text="MUY ALTA">
      <formula>LEFT(AZ374,LEN("MUY ALTA"))="MUY ALTA"</formula>
    </cfRule>
    <cfRule type="beginsWith" dxfId="2507" priority="3504" operator="beginsWith" text="ALTA">
      <formula>LEFT(AZ374,LEN("ALTA"))="ALTA"</formula>
    </cfRule>
    <cfRule type="beginsWith" dxfId="2506" priority="3505" operator="beginsWith" text="MEDIA">
      <formula>LEFT(AZ374,LEN("MEDIA"))="MEDIA"</formula>
    </cfRule>
    <cfRule type="beginsWith" dxfId="2505" priority="3506" operator="beginsWith" text="BAJA">
      <formula>LEFT(AZ374,LEN("BAJA"))="BAJA"</formula>
    </cfRule>
    <cfRule type="beginsWith" dxfId="2504" priority="3507" operator="beginsWith" text="MUY BAJA">
      <formula>LEFT(AZ374,LEN("MUY BAJA"))="MUY BAJA"</formula>
    </cfRule>
  </conditionalFormatting>
  <conditionalFormatting sqref="BB374:BB378">
    <cfRule type="cellIs" dxfId="2503" priority="3500" operator="equal">
      <formula>"Evitar"</formula>
    </cfRule>
    <cfRule type="cellIs" dxfId="2502" priority="3501" operator="equal">
      <formula>"Aceptar"</formula>
    </cfRule>
    <cfRule type="cellIs" dxfId="2501" priority="3502" operator="equal">
      <formula>"Reducir"</formula>
    </cfRule>
  </conditionalFormatting>
  <conditionalFormatting sqref="BA374">
    <cfRule type="expression" dxfId="2500" priority="3475">
      <formula>$BD374=25</formula>
    </cfRule>
    <cfRule type="expression" dxfId="2499" priority="3476">
      <formula>$BD374=24</formula>
    </cfRule>
    <cfRule type="expression" dxfId="2498" priority="3477">
      <formula>$BD374=23</formula>
    </cfRule>
    <cfRule type="expression" dxfId="2497" priority="3478">
      <formula>$BD374=22</formula>
    </cfRule>
    <cfRule type="expression" dxfId="2496" priority="3479">
      <formula>$BD374=21</formula>
    </cfRule>
    <cfRule type="expression" dxfId="2495" priority="3480">
      <formula>$BD374=20</formula>
    </cfRule>
    <cfRule type="expression" dxfId="2494" priority="3481">
      <formula>$BD374=19</formula>
    </cfRule>
    <cfRule type="expression" dxfId="2493" priority="3482">
      <formula>$BD374=18</formula>
    </cfRule>
    <cfRule type="expression" dxfId="2492" priority="3483">
      <formula>$BD374=17</formula>
    </cfRule>
    <cfRule type="expression" dxfId="2491" priority="3484">
      <formula>$BD374=16</formula>
    </cfRule>
    <cfRule type="expression" dxfId="2490" priority="3485">
      <formula>$BD374=15</formula>
    </cfRule>
    <cfRule type="expression" dxfId="2489" priority="3486">
      <formula>$BD374=14</formula>
    </cfRule>
    <cfRule type="expression" dxfId="2488" priority="3487">
      <formula>$BD374=13</formula>
    </cfRule>
    <cfRule type="expression" dxfId="2487" priority="3488">
      <formula>$BD374=12</formula>
    </cfRule>
    <cfRule type="expression" dxfId="2486" priority="3489">
      <formula>$BD374=11</formula>
    </cfRule>
    <cfRule type="expression" dxfId="2485" priority="3490">
      <formula>$BD374=10</formula>
    </cfRule>
    <cfRule type="expression" dxfId="2484" priority="3491">
      <formula>$BD374=9</formula>
    </cfRule>
    <cfRule type="expression" dxfId="2483" priority="3492">
      <formula>$BD374=8</formula>
    </cfRule>
    <cfRule type="expression" dxfId="2482" priority="3493">
      <formula>$BD374=7</formula>
    </cfRule>
    <cfRule type="expression" dxfId="2481" priority="3494">
      <formula>$BD374=6</formula>
    </cfRule>
    <cfRule type="expression" dxfId="2480" priority="3495">
      <formula>$BD374=5</formula>
    </cfRule>
    <cfRule type="expression" dxfId="2479" priority="3496">
      <formula>$BD374=4</formula>
    </cfRule>
    <cfRule type="expression" dxfId="2478" priority="3497">
      <formula>$BD374=3</formula>
    </cfRule>
    <cfRule type="expression" dxfId="2477" priority="3498">
      <formula>$BD374=2</formula>
    </cfRule>
    <cfRule type="expression" dxfId="2476" priority="3499">
      <formula>$BD374=1</formula>
    </cfRule>
  </conditionalFormatting>
  <conditionalFormatting sqref="Q380:Q384">
    <cfRule type="expression" dxfId="2469" priority="3424">
      <formula>"&lt;,2"</formula>
    </cfRule>
  </conditionalFormatting>
  <conditionalFormatting sqref="S380">
    <cfRule type="expression" dxfId="2468" priority="3425">
      <formula>$T380=25</formula>
    </cfRule>
  </conditionalFormatting>
  <conditionalFormatting sqref="S380">
    <cfRule type="expression" dxfId="2467" priority="3426">
      <formula>$T380=24</formula>
    </cfRule>
  </conditionalFormatting>
  <conditionalFormatting sqref="S380">
    <cfRule type="expression" dxfId="2466" priority="3427">
      <formula>$T380=23</formula>
    </cfRule>
  </conditionalFormatting>
  <conditionalFormatting sqref="S380">
    <cfRule type="expression" dxfId="2465" priority="3428">
      <formula>$T380=22</formula>
    </cfRule>
  </conditionalFormatting>
  <conditionalFormatting sqref="S380">
    <cfRule type="expression" dxfId="2464" priority="3429">
      <formula>$T380=21</formula>
    </cfRule>
  </conditionalFormatting>
  <conditionalFormatting sqref="S380">
    <cfRule type="expression" dxfId="2463" priority="3430">
      <formula>$T380=20</formula>
    </cfRule>
  </conditionalFormatting>
  <conditionalFormatting sqref="S380">
    <cfRule type="expression" dxfId="2462" priority="3431">
      <formula>$T380=19</formula>
    </cfRule>
  </conditionalFormatting>
  <conditionalFormatting sqref="S380">
    <cfRule type="expression" dxfId="2461" priority="3432">
      <formula>$T380=18</formula>
    </cfRule>
  </conditionalFormatting>
  <conditionalFormatting sqref="S380">
    <cfRule type="expression" dxfId="2460" priority="3433">
      <formula>$T380=17</formula>
    </cfRule>
  </conditionalFormatting>
  <conditionalFormatting sqref="S380">
    <cfRule type="expression" dxfId="2459" priority="3434">
      <formula>$T380=16</formula>
    </cfRule>
  </conditionalFormatting>
  <conditionalFormatting sqref="S380">
    <cfRule type="expression" dxfId="2458" priority="3435">
      <formula>$T380=15</formula>
    </cfRule>
  </conditionalFormatting>
  <conditionalFormatting sqref="S380">
    <cfRule type="expression" dxfId="2457" priority="3436">
      <formula>$T380=14</formula>
    </cfRule>
  </conditionalFormatting>
  <conditionalFormatting sqref="S380">
    <cfRule type="expression" dxfId="2456" priority="3437">
      <formula>$T380=13</formula>
    </cfRule>
  </conditionalFormatting>
  <conditionalFormatting sqref="S380">
    <cfRule type="expression" dxfId="2455" priority="3438">
      <formula>$T380=12</formula>
    </cfRule>
  </conditionalFormatting>
  <conditionalFormatting sqref="S380">
    <cfRule type="expression" dxfId="2454" priority="3439">
      <formula>$T380=11</formula>
    </cfRule>
  </conditionalFormatting>
  <conditionalFormatting sqref="S380">
    <cfRule type="expression" dxfId="2453" priority="3440">
      <formula>$T380=10</formula>
    </cfRule>
  </conditionalFormatting>
  <conditionalFormatting sqref="S380">
    <cfRule type="expression" dxfId="2452" priority="3441">
      <formula>$T380=9</formula>
    </cfRule>
  </conditionalFormatting>
  <conditionalFormatting sqref="S380">
    <cfRule type="expression" dxfId="2451" priority="3442">
      <formula>$T380=8</formula>
    </cfRule>
  </conditionalFormatting>
  <conditionalFormatting sqref="S380">
    <cfRule type="expression" dxfId="2450" priority="3443">
      <formula>$T380=7</formula>
    </cfRule>
  </conditionalFormatting>
  <conditionalFormatting sqref="S380">
    <cfRule type="expression" dxfId="2449" priority="3444">
      <formula>$T380=6</formula>
    </cfRule>
  </conditionalFormatting>
  <conditionalFormatting sqref="S380">
    <cfRule type="expression" dxfId="2448" priority="3445">
      <formula>$T380=5</formula>
    </cfRule>
  </conditionalFormatting>
  <conditionalFormatting sqref="S380">
    <cfRule type="expression" dxfId="2447" priority="3446">
      <formula>$T380=4</formula>
    </cfRule>
  </conditionalFormatting>
  <conditionalFormatting sqref="S380">
    <cfRule type="expression" dxfId="2446" priority="3447">
      <formula>$T380=3</formula>
    </cfRule>
  </conditionalFormatting>
  <conditionalFormatting sqref="S380">
    <cfRule type="expression" dxfId="2445" priority="3448">
      <formula>$T380=2</formula>
    </cfRule>
  </conditionalFormatting>
  <conditionalFormatting sqref="S380">
    <cfRule type="expression" dxfId="2444" priority="3449">
      <formula>$T380=1</formula>
    </cfRule>
  </conditionalFormatting>
  <conditionalFormatting sqref="R380:R384">
    <cfRule type="cellIs" dxfId="2443" priority="3450" operator="equal">
      <formula>20</formula>
    </cfRule>
  </conditionalFormatting>
  <conditionalFormatting sqref="R380:R384">
    <cfRule type="cellIs" dxfId="2442" priority="3451" operator="equal">
      <formula>10</formula>
    </cfRule>
  </conditionalFormatting>
  <conditionalFormatting sqref="R380:R384">
    <cfRule type="cellIs" dxfId="2441" priority="3452" operator="equal">
      <formula>5</formula>
    </cfRule>
  </conditionalFormatting>
  <conditionalFormatting sqref="R380:R384">
    <cfRule type="cellIs" dxfId="2440" priority="3453" operator="equal">
      <formula>1</formula>
    </cfRule>
  </conditionalFormatting>
  <conditionalFormatting sqref="R380:R384">
    <cfRule type="cellIs" dxfId="2439" priority="3454" operator="equal">
      <formula>0.8</formula>
    </cfRule>
  </conditionalFormatting>
  <conditionalFormatting sqref="R380:R384">
    <cfRule type="cellIs" dxfId="2438" priority="3455" operator="equal">
      <formula>0.6</formula>
    </cfRule>
  </conditionalFormatting>
  <conditionalFormatting sqref="R380:R384">
    <cfRule type="cellIs" dxfId="2437" priority="3456" operator="equal">
      <formula>0.4</formula>
    </cfRule>
  </conditionalFormatting>
  <conditionalFormatting sqref="R380:R384">
    <cfRule type="cellIs" dxfId="2436" priority="3457" operator="equal">
      <formula>20%</formula>
    </cfRule>
  </conditionalFormatting>
  <conditionalFormatting sqref="P380:P384">
    <cfRule type="cellIs" dxfId="2435" priority="3458" operator="equal">
      <formula>"MUY ALTA "</formula>
    </cfRule>
  </conditionalFormatting>
  <conditionalFormatting sqref="P380:P384">
    <cfRule type="cellIs" dxfId="2434" priority="3459" operator="equal">
      <formula>"MUY ALTA"</formula>
    </cfRule>
  </conditionalFormatting>
  <conditionalFormatting sqref="P380:P384">
    <cfRule type="cellIs" dxfId="2433" priority="3460" operator="equal">
      <formula>"ALTA"</formula>
    </cfRule>
  </conditionalFormatting>
  <conditionalFormatting sqref="P380:P384">
    <cfRule type="cellIs" dxfId="2432" priority="3461" operator="equal">
      <formula>"MEDIA"</formula>
    </cfRule>
  </conditionalFormatting>
  <conditionalFormatting sqref="P380:P384">
    <cfRule type="cellIs" dxfId="2431" priority="3462" operator="equal">
      <formula>"BAJA"</formula>
    </cfRule>
  </conditionalFormatting>
  <conditionalFormatting sqref="P380:P384">
    <cfRule type="cellIs" dxfId="2430" priority="3463" operator="equal">
      <formula>"MUY BAJA"</formula>
    </cfRule>
  </conditionalFormatting>
  <conditionalFormatting sqref="P380:P384">
    <cfRule type="cellIs" dxfId="2429" priority="3464" operator="equal">
      <formula>0.2</formula>
    </cfRule>
  </conditionalFormatting>
  <conditionalFormatting sqref="O380:O384">
    <cfRule type="beginsWith" dxfId="2428" priority="3465" operator="beginsWith" text="La actividad que conlleva el riesgo se ejecuta como máximos 2 veces por año">
      <formula>LEFT((O380),LEN("La actividad que conlleva el riesgo se ejecuta como máximos 2 veces por año"))=("La actividad que conlleva el riesgo se ejecuta como máximos 2 veces por año")</formula>
    </cfRule>
  </conditionalFormatting>
  <conditionalFormatting sqref="O380:O384">
    <cfRule type="cellIs" dxfId="2427" priority="3466" operator="equal">
      <formula>"La actividad que conlleva el riesgo se ejecuta como máximos 2 veces por año"</formula>
    </cfRule>
  </conditionalFormatting>
  <conditionalFormatting sqref="O380:O384">
    <cfRule type="cellIs" dxfId="2426" priority="3467" operator="equal">
      <formula>"La actividad que conlleva el riesgo se ejecuta como máximos 2 veces por año "</formula>
    </cfRule>
  </conditionalFormatting>
  <conditionalFormatting sqref="O380:O384">
    <cfRule type="containsText" dxfId="2425" priority="3468" operator="containsText" text="La actividad que conlleva el riesgo se ejecuta como máximos 2 veces por año">
      <formula>NOT(ISERROR(SEARCH(("La actividad que conlleva el riesgo se ejecuta como máximos 2 veces por año"),(O380))))</formula>
    </cfRule>
  </conditionalFormatting>
  <conditionalFormatting sqref="V380:W384">
    <cfRule type="cellIs" dxfId="2424" priority="3399" operator="equal">
      <formula>"X"</formula>
    </cfRule>
  </conditionalFormatting>
  <conditionalFormatting sqref="AD380:AE384 AB381:AC384">
    <cfRule type="cellIs" dxfId="2423" priority="3400" operator="equal">
      <formula>25</formula>
    </cfRule>
  </conditionalFormatting>
  <conditionalFormatting sqref="AF380:AG384">
    <cfRule type="cellIs" dxfId="2422" priority="3401" operator="equal">
      <formula>15</formula>
    </cfRule>
  </conditionalFormatting>
  <conditionalFormatting sqref="V380:V384">
    <cfRule type="cellIs" dxfId="2421" priority="3402" operator="equal">
      <formula>"Y"</formula>
    </cfRule>
  </conditionalFormatting>
  <conditionalFormatting sqref="W380:W384">
    <cfRule type="cellIs" dxfId="2420" priority="3403" operator="equal">
      <formula>"X"</formula>
    </cfRule>
  </conditionalFormatting>
  <conditionalFormatting sqref="AD380:AE384 AB381:AC384 X381:Y384">
    <cfRule type="expression" dxfId="2419" priority="3404">
      <formula>Z380=15</formula>
    </cfRule>
  </conditionalFormatting>
  <conditionalFormatting sqref="AF380:AG384 Z381:AA384">
    <cfRule type="expression" dxfId="2418" priority="3405">
      <formula>X380=25</formula>
    </cfRule>
  </conditionalFormatting>
  <conditionalFormatting sqref="W380:W384">
    <cfRule type="expression" dxfId="2417" priority="3406">
      <formula>V380=Y</formula>
    </cfRule>
  </conditionalFormatting>
  <conditionalFormatting sqref="W380:W384">
    <cfRule type="expression" dxfId="2416" priority="3407">
      <formula>V380="y"</formula>
    </cfRule>
  </conditionalFormatting>
  <conditionalFormatting sqref="W381">
    <cfRule type="expression" dxfId="2415" priority="3408">
      <formula>$V$21=Y</formula>
    </cfRule>
  </conditionalFormatting>
  <conditionalFormatting sqref="W381">
    <cfRule type="expression" dxfId="2414" priority="3409">
      <formula>$V$21=x</formula>
    </cfRule>
  </conditionalFormatting>
  <conditionalFormatting sqref="AB380:AC384">
    <cfRule type="expression" dxfId="2413" priority="3410">
      <formula>AB380=10</formula>
    </cfRule>
  </conditionalFormatting>
  <conditionalFormatting sqref="AB380:AC384">
    <cfRule type="expression" dxfId="2412" priority="3411">
      <formula>Z380=15</formula>
    </cfRule>
  </conditionalFormatting>
  <conditionalFormatting sqref="AB380:AC384">
    <cfRule type="expression" dxfId="2411" priority="3412">
      <formula>X380=25</formula>
    </cfRule>
  </conditionalFormatting>
  <conditionalFormatting sqref="AB380:AC380">
    <cfRule type="cellIs" dxfId="2410" priority="3413" operator="equal">
      <formula>25</formula>
    </cfRule>
  </conditionalFormatting>
  <conditionalFormatting sqref="AB380:AC380">
    <cfRule type="expression" dxfId="2409" priority="3414">
      <formula>AD380=15</formula>
    </cfRule>
  </conditionalFormatting>
  <conditionalFormatting sqref="AB380:AC384 X381:Y384">
    <cfRule type="expression" dxfId="2408" priority="3415">
      <formula>AB380=10</formula>
    </cfRule>
  </conditionalFormatting>
  <conditionalFormatting sqref="AB380:AC380">
    <cfRule type="expression" dxfId="2407" priority="3416">
      <formula>AD380=15</formula>
    </cfRule>
  </conditionalFormatting>
  <conditionalFormatting sqref="X380:Y380">
    <cfRule type="expression" dxfId="2406" priority="3417">
      <formula>AB380=10</formula>
    </cfRule>
  </conditionalFormatting>
  <conditionalFormatting sqref="X380:Y384">
    <cfRule type="expression" dxfId="2405" priority="3418">
      <formula>X380=25</formula>
    </cfRule>
  </conditionalFormatting>
  <conditionalFormatting sqref="X380:Y380">
    <cfRule type="expression" dxfId="2404" priority="3419">
      <formula>Z380=15</formula>
    </cfRule>
  </conditionalFormatting>
  <conditionalFormatting sqref="Z380:AA384">
    <cfRule type="expression" dxfId="2403" priority="3420">
      <formula>Z380=15</formula>
    </cfRule>
  </conditionalFormatting>
  <conditionalFormatting sqref="Z380:AA384">
    <cfRule type="expression" dxfId="2402" priority="3421">
      <formula>AB380=10</formula>
    </cfRule>
  </conditionalFormatting>
  <conditionalFormatting sqref="Z380:AA380">
    <cfRule type="expression" dxfId="2401" priority="3422">
      <formula>X380=25</formula>
    </cfRule>
  </conditionalFormatting>
  <conditionalFormatting sqref="V380:V384">
    <cfRule type="expression" dxfId="2400" priority="3423">
      <formula>W380="X"</formula>
    </cfRule>
  </conditionalFormatting>
  <conditionalFormatting sqref="AI380:AJ384">
    <cfRule type="cellIs" dxfId="2399" priority="3395" operator="equal">
      <formula>0</formula>
    </cfRule>
    <cfRule type="cellIs" dxfId="2398" priority="3396" operator="between">
      <formula>"0.1"</formula>
      <formula>100</formula>
    </cfRule>
    <cfRule type="cellIs" dxfId="2397" priority="3397" operator="between">
      <formula>0</formula>
      <formula>100</formula>
    </cfRule>
    <cfRule type="cellIs" dxfId="2396" priority="3398" operator="between">
      <formula>0</formula>
      <formula>100</formula>
    </cfRule>
  </conditionalFormatting>
  <conditionalFormatting sqref="AJ380:AJ384">
    <cfRule type="cellIs" dxfId="2395" priority="3392" operator="equal">
      <formula>0</formula>
    </cfRule>
    <cfRule type="cellIs" dxfId="2394" priority="3393" operator="between">
      <formula>0</formula>
      <formula>100</formula>
    </cfRule>
    <cfRule type="cellIs" dxfId="2393" priority="3394" operator="between">
      <formula>"0.1"</formula>
      <formula>100</formula>
    </cfRule>
  </conditionalFormatting>
  <conditionalFormatting sqref="AI380:AI384">
    <cfRule type="cellIs" dxfId="2392" priority="3391" operator="equal">
      <formula>0.58</formula>
    </cfRule>
  </conditionalFormatting>
  <conditionalFormatting sqref="AJ380:AJ384">
    <cfRule type="cellIs" dxfId="2391" priority="3390" operator="equal">
      <formula>0.56</formula>
    </cfRule>
  </conditionalFormatting>
  <conditionalFormatting sqref="AK382:AL384 AO382:AP384">
    <cfRule type="cellIs" dxfId="2390" priority="3386" operator="equal">
      <formula>"NO"</formula>
    </cfRule>
  </conditionalFormatting>
  <conditionalFormatting sqref="AK382:AL384">
    <cfRule type="cellIs" dxfId="2389" priority="3387" operator="equal">
      <formula>"SI"</formula>
    </cfRule>
  </conditionalFormatting>
  <conditionalFormatting sqref="AM382:AN384">
    <cfRule type="cellIs" dxfId="2388" priority="3388" operator="equal">
      <formula>"ALE"</formula>
    </cfRule>
  </conditionalFormatting>
  <conditionalFormatting sqref="AM382:AN384">
    <cfRule type="cellIs" dxfId="2387" priority="3389" operator="equal">
      <formula>"CON"</formula>
    </cfRule>
  </conditionalFormatting>
  <conditionalFormatting sqref="BB380">
    <cfRule type="cellIs" dxfId="2386" priority="3383" operator="equal">
      <formula>"NO"</formula>
    </cfRule>
    <cfRule type="cellIs" dxfId="2385" priority="3384" operator="equal">
      <formula>"SI"</formula>
    </cfRule>
  </conditionalFormatting>
  <conditionalFormatting sqref="AY380:AY384">
    <cfRule type="expression" dxfId="2384" priority="3382">
      <formula>"&lt;,2"</formula>
    </cfRule>
  </conditionalFormatting>
  <conditionalFormatting sqref="AW380:AW384">
    <cfRule type="expression" dxfId="2383" priority="3381">
      <formula>"&lt;,2"</formula>
    </cfRule>
  </conditionalFormatting>
  <conditionalFormatting sqref="AX380:AX384">
    <cfRule type="beginsWith" dxfId="2382" priority="3376" operator="beginsWith" text="MUY ALTA">
      <formula>LEFT(AX380,LEN("MUY ALTA"))="MUY ALTA"</formula>
    </cfRule>
    <cfRule type="beginsWith" dxfId="2381" priority="3377" operator="beginsWith" text="ALTA">
      <formula>LEFT(AX380,LEN("ALTA"))="ALTA"</formula>
    </cfRule>
    <cfRule type="beginsWith" dxfId="2380" priority="3378" operator="beginsWith" text="MEDIA">
      <formula>LEFT(AX380,LEN("MEDIA"))="MEDIA"</formula>
    </cfRule>
    <cfRule type="beginsWith" dxfId="2379" priority="3379" operator="beginsWith" text="BAJA">
      <formula>LEFT(AX380,LEN("BAJA"))="BAJA"</formula>
    </cfRule>
    <cfRule type="beginsWith" dxfId="2378" priority="3380" operator="beginsWith" text="MUY BAJA">
      <formula>LEFT(AX380,LEN("MUY BAJA"))="MUY BAJA"</formula>
    </cfRule>
  </conditionalFormatting>
  <conditionalFormatting sqref="AZ380:AZ384">
    <cfRule type="beginsWith" dxfId="2377" priority="3371" operator="beginsWith" text="MUY ALTA">
      <formula>LEFT(AZ380,LEN("MUY ALTA"))="MUY ALTA"</formula>
    </cfRule>
    <cfRule type="beginsWith" dxfId="2376" priority="3372" operator="beginsWith" text="ALTA">
      <formula>LEFT(AZ380,LEN("ALTA"))="ALTA"</formula>
    </cfRule>
    <cfRule type="beginsWith" dxfId="2375" priority="3373" operator="beginsWith" text="MEDIA">
      <formula>LEFT(AZ380,LEN("MEDIA"))="MEDIA"</formula>
    </cfRule>
    <cfRule type="beginsWith" dxfId="2374" priority="3374" operator="beginsWith" text="BAJA">
      <formula>LEFT(AZ380,LEN("BAJA"))="BAJA"</formula>
    </cfRule>
    <cfRule type="beginsWith" dxfId="2373" priority="3375" operator="beginsWith" text="MUY BAJA">
      <formula>LEFT(AZ380,LEN("MUY BAJA"))="MUY BAJA"</formula>
    </cfRule>
  </conditionalFormatting>
  <conditionalFormatting sqref="BB380:BB384">
    <cfRule type="cellIs" dxfId="2372" priority="3368" operator="equal">
      <formula>"Evitar"</formula>
    </cfRule>
    <cfRule type="cellIs" dxfId="2371" priority="3369" operator="equal">
      <formula>"Aceptar"</formula>
    </cfRule>
    <cfRule type="cellIs" dxfId="2370" priority="3370" operator="equal">
      <formula>"Reducir"</formula>
    </cfRule>
  </conditionalFormatting>
  <conditionalFormatting sqref="BA380">
    <cfRule type="expression" dxfId="2369" priority="3343">
      <formula>$BD380=25</formula>
    </cfRule>
    <cfRule type="expression" dxfId="2368" priority="3344">
      <formula>$BD380=24</formula>
    </cfRule>
    <cfRule type="expression" dxfId="2367" priority="3345">
      <formula>$BD380=23</formula>
    </cfRule>
    <cfRule type="expression" dxfId="2366" priority="3346">
      <formula>$BD380=22</formula>
    </cfRule>
    <cfRule type="expression" dxfId="2365" priority="3347">
      <formula>$BD380=21</formula>
    </cfRule>
    <cfRule type="expression" dxfId="2364" priority="3348">
      <formula>$BD380=20</formula>
    </cfRule>
    <cfRule type="expression" dxfId="2363" priority="3349">
      <formula>$BD380=19</formula>
    </cfRule>
    <cfRule type="expression" dxfId="2362" priority="3350">
      <formula>$BD380=18</formula>
    </cfRule>
    <cfRule type="expression" dxfId="2361" priority="3351">
      <formula>$BD380=17</formula>
    </cfRule>
    <cfRule type="expression" dxfId="2360" priority="3352">
      <formula>$BD380=16</formula>
    </cfRule>
    <cfRule type="expression" dxfId="2359" priority="3353">
      <formula>$BD380=15</formula>
    </cfRule>
    <cfRule type="expression" dxfId="2358" priority="3354">
      <formula>$BD380=14</formula>
    </cfRule>
    <cfRule type="expression" dxfId="2357" priority="3355">
      <formula>$BD380=13</formula>
    </cfRule>
    <cfRule type="expression" dxfId="2356" priority="3356">
      <formula>$BD380=12</formula>
    </cfRule>
    <cfRule type="expression" dxfId="2355" priority="3357">
      <formula>$BD380=11</formula>
    </cfRule>
    <cfRule type="expression" dxfId="2354" priority="3358">
      <formula>$BD380=10</formula>
    </cfRule>
    <cfRule type="expression" dxfId="2353" priority="3359">
      <formula>$BD380=9</formula>
    </cfRule>
    <cfRule type="expression" dxfId="2352" priority="3360">
      <formula>$BD380=8</formula>
    </cfRule>
    <cfRule type="expression" dxfId="2351" priority="3361">
      <formula>$BD380=7</formula>
    </cfRule>
    <cfRule type="expression" dxfId="2350" priority="3362">
      <formula>$BD380=6</formula>
    </cfRule>
    <cfRule type="expression" dxfId="2349" priority="3363">
      <formula>$BD380=5</formula>
    </cfRule>
    <cfRule type="expression" dxfId="2348" priority="3364">
      <formula>$BD380=4</formula>
    </cfRule>
    <cfRule type="expression" dxfId="2347" priority="3365">
      <formula>$BD380=3</formula>
    </cfRule>
    <cfRule type="expression" dxfId="2346" priority="3366">
      <formula>$BD380=2</formula>
    </cfRule>
    <cfRule type="expression" dxfId="2345" priority="3367">
      <formula>$BD380=1</formula>
    </cfRule>
  </conditionalFormatting>
  <conditionalFormatting sqref="Q386:Q390">
    <cfRule type="expression" dxfId="2338" priority="3292">
      <formula>"&lt;,2"</formula>
    </cfRule>
  </conditionalFormatting>
  <conditionalFormatting sqref="S386">
    <cfRule type="expression" dxfId="2337" priority="3293">
      <formula>$T386=25</formula>
    </cfRule>
  </conditionalFormatting>
  <conditionalFormatting sqref="S386">
    <cfRule type="expression" dxfId="2336" priority="3294">
      <formula>$T386=24</formula>
    </cfRule>
  </conditionalFormatting>
  <conditionalFormatting sqref="S386">
    <cfRule type="expression" dxfId="2335" priority="3295">
      <formula>$T386=23</formula>
    </cfRule>
  </conditionalFormatting>
  <conditionalFormatting sqref="S386">
    <cfRule type="expression" dxfId="2334" priority="3296">
      <formula>$T386=22</formula>
    </cfRule>
  </conditionalFormatting>
  <conditionalFormatting sqref="S386">
    <cfRule type="expression" dxfId="2333" priority="3297">
      <formula>$T386=21</formula>
    </cfRule>
  </conditionalFormatting>
  <conditionalFormatting sqref="S386">
    <cfRule type="expression" dxfId="2332" priority="3298">
      <formula>$T386=20</formula>
    </cfRule>
  </conditionalFormatting>
  <conditionalFormatting sqref="S386">
    <cfRule type="expression" dxfId="2331" priority="3299">
      <formula>$T386=19</formula>
    </cfRule>
  </conditionalFormatting>
  <conditionalFormatting sqref="S386">
    <cfRule type="expression" dxfId="2330" priority="3300">
      <formula>$T386=18</formula>
    </cfRule>
  </conditionalFormatting>
  <conditionalFormatting sqref="S386">
    <cfRule type="expression" dxfId="2329" priority="3301">
      <formula>$T386=17</formula>
    </cfRule>
  </conditionalFormatting>
  <conditionalFormatting sqref="S386">
    <cfRule type="expression" dxfId="2328" priority="3302">
      <formula>$T386=16</formula>
    </cfRule>
  </conditionalFormatting>
  <conditionalFormatting sqref="S386">
    <cfRule type="expression" dxfId="2327" priority="3303">
      <formula>$T386=15</formula>
    </cfRule>
  </conditionalFormatting>
  <conditionalFormatting sqref="S386">
    <cfRule type="expression" dxfId="2326" priority="3304">
      <formula>$T386=14</formula>
    </cfRule>
  </conditionalFormatting>
  <conditionalFormatting sqref="S386">
    <cfRule type="expression" dxfId="2325" priority="3305">
      <formula>$T386=13</formula>
    </cfRule>
  </conditionalFormatting>
  <conditionalFormatting sqref="S386">
    <cfRule type="expression" dxfId="2324" priority="3306">
      <formula>$T386=12</formula>
    </cfRule>
  </conditionalFormatting>
  <conditionalFormatting sqref="S386">
    <cfRule type="expression" dxfId="2323" priority="3307">
      <formula>$T386=11</formula>
    </cfRule>
  </conditionalFormatting>
  <conditionalFormatting sqref="S386">
    <cfRule type="expression" dxfId="2322" priority="3308">
      <formula>$T386=10</formula>
    </cfRule>
  </conditionalFormatting>
  <conditionalFormatting sqref="S386">
    <cfRule type="expression" dxfId="2321" priority="3309">
      <formula>$T386=9</formula>
    </cfRule>
  </conditionalFormatting>
  <conditionalFormatting sqref="S386">
    <cfRule type="expression" dxfId="2320" priority="3310">
      <formula>$T386=8</formula>
    </cfRule>
  </conditionalFormatting>
  <conditionalFormatting sqref="S386">
    <cfRule type="expression" dxfId="2319" priority="3311">
      <formula>$T386=7</formula>
    </cfRule>
  </conditionalFormatting>
  <conditionalFormatting sqref="S386">
    <cfRule type="expression" dxfId="2318" priority="3312">
      <formula>$T386=6</formula>
    </cfRule>
  </conditionalFormatting>
  <conditionalFormatting sqref="S386">
    <cfRule type="expression" dxfId="2317" priority="3313">
      <formula>$T386=5</formula>
    </cfRule>
  </conditionalFormatting>
  <conditionalFormatting sqref="S386">
    <cfRule type="expression" dxfId="2316" priority="3314">
      <formula>$T386=4</formula>
    </cfRule>
  </conditionalFormatting>
  <conditionalFormatting sqref="S386">
    <cfRule type="expression" dxfId="2315" priority="3315">
      <formula>$T386=3</formula>
    </cfRule>
  </conditionalFormatting>
  <conditionalFormatting sqref="S386">
    <cfRule type="expression" dxfId="2314" priority="3316">
      <formula>$T386=2</formula>
    </cfRule>
  </conditionalFormatting>
  <conditionalFormatting sqref="S386">
    <cfRule type="expression" dxfId="2313" priority="3317">
      <formula>$T386=1</formula>
    </cfRule>
  </conditionalFormatting>
  <conditionalFormatting sqref="R386:R390">
    <cfRule type="cellIs" dxfId="2312" priority="3318" operator="equal">
      <formula>20</formula>
    </cfRule>
  </conditionalFormatting>
  <conditionalFormatting sqref="R386:R390">
    <cfRule type="cellIs" dxfId="2311" priority="3319" operator="equal">
      <formula>10</formula>
    </cfRule>
  </conditionalFormatting>
  <conditionalFormatting sqref="R386:R390">
    <cfRule type="cellIs" dxfId="2310" priority="3320" operator="equal">
      <formula>5</formula>
    </cfRule>
  </conditionalFormatting>
  <conditionalFormatting sqref="R386:R390">
    <cfRule type="cellIs" dxfId="2309" priority="3321" operator="equal">
      <formula>1</formula>
    </cfRule>
  </conditionalFormatting>
  <conditionalFormatting sqref="R386:R390">
    <cfRule type="cellIs" dxfId="2308" priority="3322" operator="equal">
      <formula>0.8</formula>
    </cfRule>
  </conditionalFormatting>
  <conditionalFormatting sqref="R386:R390">
    <cfRule type="cellIs" dxfId="2307" priority="3323" operator="equal">
      <formula>0.6</formula>
    </cfRule>
  </conditionalFormatting>
  <conditionalFormatting sqref="R386:R390">
    <cfRule type="cellIs" dxfId="2306" priority="3324" operator="equal">
      <formula>0.4</formula>
    </cfRule>
  </conditionalFormatting>
  <conditionalFormatting sqref="R386:R390">
    <cfRule type="cellIs" dxfId="2305" priority="3325" operator="equal">
      <formula>20%</formula>
    </cfRule>
  </conditionalFormatting>
  <conditionalFormatting sqref="P386:P390">
    <cfRule type="cellIs" dxfId="2304" priority="3326" operator="equal">
      <formula>"MUY ALTA "</formula>
    </cfRule>
  </conditionalFormatting>
  <conditionalFormatting sqref="P386:P390">
    <cfRule type="cellIs" dxfId="2303" priority="3327" operator="equal">
      <formula>"MUY ALTA"</formula>
    </cfRule>
  </conditionalFormatting>
  <conditionalFormatting sqref="P386:P390">
    <cfRule type="cellIs" dxfId="2302" priority="3328" operator="equal">
      <formula>"ALTA"</formula>
    </cfRule>
  </conditionalFormatting>
  <conditionalFormatting sqref="P386:P390">
    <cfRule type="cellIs" dxfId="2301" priority="3329" operator="equal">
      <formula>"MEDIA"</formula>
    </cfRule>
  </conditionalFormatting>
  <conditionalFormatting sqref="P386:P390">
    <cfRule type="cellIs" dxfId="2300" priority="3330" operator="equal">
      <formula>"BAJA"</formula>
    </cfRule>
  </conditionalFormatting>
  <conditionalFormatting sqref="P386:P390">
    <cfRule type="cellIs" dxfId="2299" priority="3331" operator="equal">
      <formula>"MUY BAJA"</formula>
    </cfRule>
  </conditionalFormatting>
  <conditionalFormatting sqref="P386:P390">
    <cfRule type="cellIs" dxfId="2298" priority="3332" operator="equal">
      <formula>0.2</formula>
    </cfRule>
  </conditionalFormatting>
  <conditionalFormatting sqref="O386:O390">
    <cfRule type="beginsWith" dxfId="2297" priority="3333" operator="beginsWith" text="La actividad que conlleva el riesgo se ejecuta como máximos 2 veces por año">
      <formula>LEFT((O386),LEN("La actividad que conlleva el riesgo se ejecuta como máximos 2 veces por año"))=("La actividad que conlleva el riesgo se ejecuta como máximos 2 veces por año")</formula>
    </cfRule>
  </conditionalFormatting>
  <conditionalFormatting sqref="O386:O390">
    <cfRule type="cellIs" dxfId="2296" priority="3334" operator="equal">
      <formula>"La actividad que conlleva el riesgo se ejecuta como máximos 2 veces por año"</formula>
    </cfRule>
  </conditionalFormatting>
  <conditionalFormatting sqref="O386:O390">
    <cfRule type="cellIs" dxfId="2295" priority="3335" operator="equal">
      <formula>"La actividad que conlleva el riesgo se ejecuta como máximos 2 veces por año "</formula>
    </cfRule>
  </conditionalFormatting>
  <conditionalFormatting sqref="O386:O390">
    <cfRule type="containsText" dxfId="2294" priority="3336" operator="containsText" text="La actividad que conlleva el riesgo se ejecuta como máximos 2 veces por año">
      <formula>NOT(ISERROR(SEARCH(("La actividad que conlleva el riesgo se ejecuta como máximos 2 veces por año"),(O386))))</formula>
    </cfRule>
  </conditionalFormatting>
  <conditionalFormatting sqref="V386:W390">
    <cfRule type="cellIs" dxfId="2293" priority="3267" operator="equal">
      <formula>"X"</formula>
    </cfRule>
  </conditionalFormatting>
  <conditionalFormatting sqref="AD386:AE390 AB387:AC390">
    <cfRule type="cellIs" dxfId="2292" priority="3268" operator="equal">
      <formula>25</formula>
    </cfRule>
  </conditionalFormatting>
  <conditionalFormatting sqref="AF386:AG390">
    <cfRule type="cellIs" dxfId="2291" priority="3269" operator="equal">
      <formula>15</formula>
    </cfRule>
  </conditionalFormatting>
  <conditionalFormatting sqref="V386:V390">
    <cfRule type="cellIs" dxfId="2290" priority="3270" operator="equal">
      <formula>"Y"</formula>
    </cfRule>
  </conditionalFormatting>
  <conditionalFormatting sqref="W386:W390">
    <cfRule type="cellIs" dxfId="2289" priority="3271" operator="equal">
      <formula>"X"</formula>
    </cfRule>
  </conditionalFormatting>
  <conditionalFormatting sqref="W387">
    <cfRule type="expression" dxfId="2288" priority="3276">
      <formula>$V$21=Y</formula>
    </cfRule>
  </conditionalFormatting>
  <conditionalFormatting sqref="W387">
    <cfRule type="expression" dxfId="2287" priority="3277">
      <formula>$V$21=x</formula>
    </cfRule>
  </conditionalFormatting>
  <conditionalFormatting sqref="AB386:AC390">
    <cfRule type="expression" dxfId="2286" priority="3278">
      <formula>AB386=10</formula>
    </cfRule>
  </conditionalFormatting>
  <conditionalFormatting sqref="AB386:AC386">
    <cfRule type="cellIs" dxfId="2285" priority="3281" operator="equal">
      <formula>25</formula>
    </cfRule>
  </conditionalFormatting>
  <conditionalFormatting sqref="AB386:AC386">
    <cfRule type="expression" dxfId="2284" priority="3282">
      <formula>AD386=15</formula>
    </cfRule>
  </conditionalFormatting>
  <conditionalFormatting sqref="AB386:AC386">
    <cfRule type="expression" dxfId="2283" priority="3284">
      <formula>AD386=15</formula>
    </cfRule>
  </conditionalFormatting>
  <conditionalFormatting sqref="X386:Y386">
    <cfRule type="expression" dxfId="2282" priority="3285">
      <formula>AB386=10</formula>
    </cfRule>
  </conditionalFormatting>
  <conditionalFormatting sqref="X386:Y390">
    <cfRule type="expression" dxfId="2281" priority="3286">
      <formula>X386=25</formula>
    </cfRule>
  </conditionalFormatting>
  <conditionalFormatting sqref="X386:Y386">
    <cfRule type="expression" dxfId="2280" priority="3287">
      <formula>Z386=15</formula>
    </cfRule>
  </conditionalFormatting>
  <conditionalFormatting sqref="Z386:AA390">
    <cfRule type="expression" dxfId="2279" priority="3288">
      <formula>Z386=15</formula>
    </cfRule>
  </conditionalFormatting>
  <conditionalFormatting sqref="Z386:AA386">
    <cfRule type="expression" dxfId="2278" priority="3290">
      <formula>X386=25</formula>
    </cfRule>
  </conditionalFormatting>
  <conditionalFormatting sqref="AI386:AJ390">
    <cfRule type="cellIs" dxfId="2277" priority="3263" operator="equal">
      <formula>0</formula>
    </cfRule>
    <cfRule type="cellIs" dxfId="2276" priority="3264" operator="between">
      <formula>"0.1"</formula>
      <formula>100</formula>
    </cfRule>
    <cfRule type="cellIs" dxfId="2275" priority="3265" operator="between">
      <formula>0</formula>
      <formula>100</formula>
    </cfRule>
    <cfRule type="cellIs" dxfId="2274" priority="3266" operator="between">
      <formula>0</formula>
      <formula>100</formula>
    </cfRule>
  </conditionalFormatting>
  <conditionalFormatting sqref="AJ386:AJ390">
    <cfRule type="cellIs" dxfId="2273" priority="3260" operator="equal">
      <formula>0</formula>
    </cfRule>
    <cfRule type="cellIs" dxfId="2272" priority="3261" operator="between">
      <formula>0</formula>
      <formula>100</formula>
    </cfRule>
    <cfRule type="cellIs" dxfId="2271" priority="3262" operator="between">
      <formula>"0.1"</formula>
      <formula>100</formula>
    </cfRule>
  </conditionalFormatting>
  <conditionalFormatting sqref="AI386:AI390">
    <cfRule type="cellIs" dxfId="2270" priority="3259" operator="equal">
      <formula>0.58</formula>
    </cfRule>
  </conditionalFormatting>
  <conditionalFormatting sqref="AJ386:AJ390">
    <cfRule type="cellIs" dxfId="2269" priority="3258" operator="equal">
      <formula>0.56</formula>
    </cfRule>
  </conditionalFormatting>
  <conditionalFormatting sqref="AK389:AL390 AO389:AP390">
    <cfRule type="cellIs" dxfId="2268" priority="3254" operator="equal">
      <formula>"NO"</formula>
    </cfRule>
  </conditionalFormatting>
  <conditionalFormatting sqref="AK389:AL390">
    <cfRule type="cellIs" dxfId="2267" priority="3255" operator="equal">
      <formula>"SI"</formula>
    </cfRule>
  </conditionalFormatting>
  <conditionalFormatting sqref="AM389:AN390">
    <cfRule type="cellIs" dxfId="2266" priority="3256" operator="equal">
      <formula>"ALE"</formula>
    </cfRule>
  </conditionalFormatting>
  <conditionalFormatting sqref="AM389:AN390">
    <cfRule type="cellIs" dxfId="2265" priority="3257" operator="equal">
      <formula>"CON"</formula>
    </cfRule>
  </conditionalFormatting>
  <conditionalFormatting sqref="AO389:AP389">
    <cfRule type="cellIs" dxfId="2264" priority="3253" operator="equal">
      <formula>"SI"</formula>
    </cfRule>
  </conditionalFormatting>
  <conditionalFormatting sqref="BB386">
    <cfRule type="cellIs" dxfId="2263" priority="3251" operator="equal">
      <formula>"NO"</formula>
    </cfRule>
    <cfRule type="cellIs" dxfId="2262" priority="3252" operator="equal">
      <formula>"SI"</formula>
    </cfRule>
  </conditionalFormatting>
  <conditionalFormatting sqref="AY386:AY390">
    <cfRule type="expression" dxfId="2261" priority="3250">
      <formula>"&lt;,2"</formula>
    </cfRule>
  </conditionalFormatting>
  <conditionalFormatting sqref="AW386:AW390">
    <cfRule type="expression" dxfId="2260" priority="3249">
      <formula>"&lt;,2"</formula>
    </cfRule>
  </conditionalFormatting>
  <conditionalFormatting sqref="AX386:AX390">
    <cfRule type="beginsWith" dxfId="2259" priority="3244" operator="beginsWith" text="MUY ALTA">
      <formula>LEFT(AX386,LEN("MUY ALTA"))="MUY ALTA"</formula>
    </cfRule>
    <cfRule type="beginsWith" dxfId="2258" priority="3245" operator="beginsWith" text="ALTA">
      <formula>LEFT(AX386,LEN("ALTA"))="ALTA"</formula>
    </cfRule>
    <cfRule type="beginsWith" dxfId="2257" priority="3246" operator="beginsWith" text="MEDIA">
      <formula>LEFT(AX386,LEN("MEDIA"))="MEDIA"</formula>
    </cfRule>
    <cfRule type="beginsWith" dxfId="2256" priority="3247" operator="beginsWith" text="BAJA">
      <formula>LEFT(AX386,LEN("BAJA"))="BAJA"</formula>
    </cfRule>
    <cfRule type="beginsWith" dxfId="2255" priority="3248" operator="beginsWith" text="MUY BAJA">
      <formula>LEFT(AX386,LEN("MUY BAJA"))="MUY BAJA"</formula>
    </cfRule>
  </conditionalFormatting>
  <conditionalFormatting sqref="AZ386:AZ390">
    <cfRule type="beginsWith" dxfId="2254" priority="3239" operator="beginsWith" text="MUY ALTA">
      <formula>LEFT(AZ386,LEN("MUY ALTA"))="MUY ALTA"</formula>
    </cfRule>
    <cfRule type="beginsWith" dxfId="2253" priority="3240" operator="beginsWith" text="ALTA">
      <formula>LEFT(AZ386,LEN("ALTA"))="ALTA"</formula>
    </cfRule>
    <cfRule type="beginsWith" dxfId="2252" priority="3241" operator="beginsWith" text="MEDIA">
      <formula>LEFT(AZ386,LEN("MEDIA"))="MEDIA"</formula>
    </cfRule>
    <cfRule type="beginsWith" dxfId="2251" priority="3242" operator="beginsWith" text="BAJA">
      <formula>LEFT(AZ386,LEN("BAJA"))="BAJA"</formula>
    </cfRule>
    <cfRule type="beginsWith" dxfId="2250" priority="3243" operator="beginsWith" text="MUY BAJA">
      <formula>LEFT(AZ386,LEN("MUY BAJA"))="MUY BAJA"</formula>
    </cfRule>
  </conditionalFormatting>
  <conditionalFormatting sqref="BB386:BB390">
    <cfRule type="cellIs" dxfId="2249" priority="3236" operator="equal">
      <formula>"Evitar"</formula>
    </cfRule>
    <cfRule type="cellIs" dxfId="2248" priority="3237" operator="equal">
      <formula>"Aceptar"</formula>
    </cfRule>
    <cfRule type="cellIs" dxfId="2247" priority="3238" operator="equal">
      <formula>"Reducir"</formula>
    </cfRule>
  </conditionalFormatting>
  <conditionalFormatting sqref="BA386">
    <cfRule type="expression" dxfId="2246" priority="3211">
      <formula>$BD386=25</formula>
    </cfRule>
    <cfRule type="expression" dxfId="2245" priority="3212">
      <formula>$BD386=24</formula>
    </cfRule>
    <cfRule type="expression" dxfId="2244" priority="3213">
      <formula>$BD386=23</formula>
    </cfRule>
    <cfRule type="expression" dxfId="2243" priority="3214">
      <formula>$BD386=22</formula>
    </cfRule>
    <cfRule type="expression" dxfId="2242" priority="3215">
      <formula>$BD386=21</formula>
    </cfRule>
    <cfRule type="expression" dxfId="2241" priority="3216">
      <formula>$BD386=20</formula>
    </cfRule>
    <cfRule type="expression" dxfId="2240" priority="3217">
      <formula>$BD386=19</formula>
    </cfRule>
    <cfRule type="expression" dxfId="2239" priority="3218">
      <formula>$BD386=18</formula>
    </cfRule>
    <cfRule type="expression" dxfId="2238" priority="3219">
      <formula>$BD386=17</formula>
    </cfRule>
    <cfRule type="expression" dxfId="2237" priority="3220">
      <formula>$BD386=16</formula>
    </cfRule>
    <cfRule type="expression" dxfId="2236" priority="3221">
      <formula>$BD386=15</formula>
    </cfRule>
    <cfRule type="expression" dxfId="2235" priority="3222">
      <formula>$BD386=14</formula>
    </cfRule>
    <cfRule type="expression" dxfId="2234" priority="3223">
      <formula>$BD386=13</formula>
    </cfRule>
    <cfRule type="expression" dxfId="2233" priority="3224">
      <formula>$BD386=12</formula>
    </cfRule>
    <cfRule type="expression" dxfId="2232" priority="3225">
      <formula>$BD386=11</formula>
    </cfRule>
    <cfRule type="expression" dxfId="2231" priority="3226">
      <formula>$BD386=10</formula>
    </cfRule>
    <cfRule type="expression" dxfId="2230" priority="3227">
      <formula>$BD386=9</formula>
    </cfRule>
    <cfRule type="expression" dxfId="2229" priority="3228">
      <formula>$BD386=8</formula>
    </cfRule>
    <cfRule type="expression" dxfId="2228" priority="3229">
      <formula>$BD386=7</formula>
    </cfRule>
    <cfRule type="expression" dxfId="2227" priority="3230">
      <formula>$BD386=6</formula>
    </cfRule>
    <cfRule type="expression" dxfId="2226" priority="3231">
      <formula>$BD386=5</formula>
    </cfRule>
    <cfRule type="expression" dxfId="2225" priority="3232">
      <formula>$BD386=4</formula>
    </cfRule>
    <cfRule type="expression" dxfId="2224" priority="3233">
      <formula>$BD386=3</formula>
    </cfRule>
    <cfRule type="expression" dxfId="2223" priority="3234">
      <formula>$BD386=2</formula>
    </cfRule>
    <cfRule type="expression" dxfId="2222" priority="3235">
      <formula>$BD386=1</formula>
    </cfRule>
  </conditionalFormatting>
  <conditionalFormatting sqref="Q398:Q402">
    <cfRule type="expression" dxfId="2215" priority="3160">
      <formula>"&lt;,2"</formula>
    </cfRule>
  </conditionalFormatting>
  <conditionalFormatting sqref="S398">
    <cfRule type="expression" dxfId="2214" priority="3161">
      <formula>$T398=25</formula>
    </cfRule>
  </conditionalFormatting>
  <conditionalFormatting sqref="S398">
    <cfRule type="expression" dxfId="2213" priority="3162">
      <formula>$T398=24</formula>
    </cfRule>
  </conditionalFormatting>
  <conditionalFormatting sqref="S398">
    <cfRule type="expression" dxfId="2212" priority="3163">
      <formula>$T398=23</formula>
    </cfRule>
  </conditionalFormatting>
  <conditionalFormatting sqref="S398">
    <cfRule type="expression" dxfId="2211" priority="3164">
      <formula>$T398=22</formula>
    </cfRule>
  </conditionalFormatting>
  <conditionalFormatting sqref="S398">
    <cfRule type="expression" dxfId="2210" priority="3165">
      <formula>$T398=21</formula>
    </cfRule>
  </conditionalFormatting>
  <conditionalFormatting sqref="S398">
    <cfRule type="expression" dxfId="2209" priority="3166">
      <formula>$T398=20</formula>
    </cfRule>
  </conditionalFormatting>
  <conditionalFormatting sqref="S398">
    <cfRule type="expression" dxfId="2208" priority="3167">
      <formula>$T398=19</formula>
    </cfRule>
  </conditionalFormatting>
  <conditionalFormatting sqref="S398">
    <cfRule type="expression" dxfId="2207" priority="3168">
      <formula>$T398=18</formula>
    </cfRule>
  </conditionalFormatting>
  <conditionalFormatting sqref="S398">
    <cfRule type="expression" dxfId="2206" priority="3169">
      <formula>$T398=17</formula>
    </cfRule>
  </conditionalFormatting>
  <conditionalFormatting sqref="S398">
    <cfRule type="expression" dxfId="2205" priority="3170">
      <formula>$T398=16</formula>
    </cfRule>
  </conditionalFormatting>
  <conditionalFormatting sqref="S398">
    <cfRule type="expression" dxfId="2204" priority="3171">
      <formula>$T398=15</formula>
    </cfRule>
  </conditionalFormatting>
  <conditionalFormatting sqref="S398">
    <cfRule type="expression" dxfId="2203" priority="3172">
      <formula>$T398=14</formula>
    </cfRule>
  </conditionalFormatting>
  <conditionalFormatting sqref="S398">
    <cfRule type="expression" dxfId="2202" priority="3173">
      <formula>$T398=13</formula>
    </cfRule>
  </conditionalFormatting>
  <conditionalFormatting sqref="S398">
    <cfRule type="expression" dxfId="2201" priority="3174">
      <formula>$T398=12</formula>
    </cfRule>
  </conditionalFormatting>
  <conditionalFormatting sqref="S398">
    <cfRule type="expression" dxfId="2200" priority="3175">
      <formula>$T398=11</formula>
    </cfRule>
  </conditionalFormatting>
  <conditionalFormatting sqref="S398">
    <cfRule type="expression" dxfId="2199" priority="3176">
      <formula>$T398=10</formula>
    </cfRule>
  </conditionalFormatting>
  <conditionalFormatting sqref="S398">
    <cfRule type="expression" dxfId="2198" priority="3177">
      <formula>$T398=9</formula>
    </cfRule>
  </conditionalFormatting>
  <conditionalFormatting sqref="S398">
    <cfRule type="expression" dxfId="2197" priority="3178">
      <formula>$T398=8</formula>
    </cfRule>
  </conditionalFormatting>
  <conditionalFormatting sqref="S398">
    <cfRule type="expression" dxfId="2196" priority="3179">
      <formula>$T398=7</formula>
    </cfRule>
  </conditionalFormatting>
  <conditionalFormatting sqref="S398">
    <cfRule type="expression" dxfId="2195" priority="3180">
      <formula>$T398=6</formula>
    </cfRule>
  </conditionalFormatting>
  <conditionalFormatting sqref="S398">
    <cfRule type="expression" dxfId="2194" priority="3181">
      <formula>$T398=5</formula>
    </cfRule>
  </conditionalFormatting>
  <conditionalFormatting sqref="S398">
    <cfRule type="expression" dxfId="2193" priority="3182">
      <formula>$T398=4</formula>
    </cfRule>
  </conditionalFormatting>
  <conditionalFormatting sqref="S398">
    <cfRule type="expression" dxfId="2192" priority="3183">
      <formula>$T398=3</formula>
    </cfRule>
  </conditionalFormatting>
  <conditionalFormatting sqref="S398">
    <cfRule type="expression" dxfId="2191" priority="3184">
      <formula>$T398=2</formula>
    </cfRule>
  </conditionalFormatting>
  <conditionalFormatting sqref="S398">
    <cfRule type="expression" dxfId="2190" priority="3185">
      <formula>$T398=1</formula>
    </cfRule>
  </conditionalFormatting>
  <conditionalFormatting sqref="R398:R402">
    <cfRule type="cellIs" dxfId="2189" priority="3186" operator="equal">
      <formula>20</formula>
    </cfRule>
  </conditionalFormatting>
  <conditionalFormatting sqref="R398:R402">
    <cfRule type="cellIs" dxfId="2188" priority="3187" operator="equal">
      <formula>10</formula>
    </cfRule>
  </conditionalFormatting>
  <conditionalFormatting sqref="R398:R402">
    <cfRule type="cellIs" dxfId="2187" priority="3188" operator="equal">
      <formula>5</formula>
    </cfRule>
  </conditionalFormatting>
  <conditionalFormatting sqref="R398:R402">
    <cfRule type="cellIs" dxfId="2186" priority="3189" operator="equal">
      <formula>1</formula>
    </cfRule>
  </conditionalFormatting>
  <conditionalFormatting sqref="R398:R402">
    <cfRule type="cellIs" dxfId="2185" priority="3190" operator="equal">
      <formula>0.8</formula>
    </cfRule>
  </conditionalFormatting>
  <conditionalFormatting sqref="R398:R402">
    <cfRule type="cellIs" dxfId="2184" priority="3191" operator="equal">
      <formula>0.6</formula>
    </cfRule>
  </conditionalFormatting>
  <conditionalFormatting sqref="R398:R402">
    <cfRule type="cellIs" dxfId="2183" priority="3192" operator="equal">
      <formula>0.4</formula>
    </cfRule>
  </conditionalFormatting>
  <conditionalFormatting sqref="R398:R402">
    <cfRule type="cellIs" dxfId="2182" priority="3193" operator="equal">
      <formula>20%</formula>
    </cfRule>
  </conditionalFormatting>
  <conditionalFormatting sqref="P398:P402">
    <cfRule type="cellIs" dxfId="2181" priority="3194" operator="equal">
      <formula>"MUY ALTA "</formula>
    </cfRule>
  </conditionalFormatting>
  <conditionalFormatting sqref="P398:P402">
    <cfRule type="cellIs" dxfId="2180" priority="3195" operator="equal">
      <formula>"MUY ALTA"</formula>
    </cfRule>
  </conditionalFormatting>
  <conditionalFormatting sqref="P398:P402">
    <cfRule type="cellIs" dxfId="2179" priority="3196" operator="equal">
      <formula>"ALTA"</formula>
    </cfRule>
  </conditionalFormatting>
  <conditionalFormatting sqref="P398:P402">
    <cfRule type="cellIs" dxfId="2178" priority="3197" operator="equal">
      <formula>"MEDIA"</formula>
    </cfRule>
  </conditionalFormatting>
  <conditionalFormatting sqref="P398:P402">
    <cfRule type="cellIs" dxfId="2177" priority="3198" operator="equal">
      <formula>"BAJA"</formula>
    </cfRule>
  </conditionalFormatting>
  <conditionalFormatting sqref="P398:P402">
    <cfRule type="cellIs" dxfId="2176" priority="3199" operator="equal">
      <formula>"MUY BAJA"</formula>
    </cfRule>
  </conditionalFormatting>
  <conditionalFormatting sqref="P398:P402">
    <cfRule type="cellIs" dxfId="2175" priority="3200" operator="equal">
      <formula>0.2</formula>
    </cfRule>
  </conditionalFormatting>
  <conditionalFormatting sqref="O398:O402">
    <cfRule type="beginsWith" dxfId="2174" priority="3201" operator="beginsWith" text="La actividad que conlleva el riesgo se ejecuta como máximos 2 veces por año">
      <formula>LEFT((O398),LEN("La actividad que conlleva el riesgo se ejecuta como máximos 2 veces por año"))=("La actividad que conlleva el riesgo se ejecuta como máximos 2 veces por año")</formula>
    </cfRule>
  </conditionalFormatting>
  <conditionalFormatting sqref="O398:O402">
    <cfRule type="cellIs" dxfId="2173" priority="3202" operator="equal">
      <formula>"La actividad que conlleva el riesgo se ejecuta como máximos 2 veces por año"</formula>
    </cfRule>
  </conditionalFormatting>
  <conditionalFormatting sqref="O398:O402">
    <cfRule type="cellIs" dxfId="2172" priority="3203" operator="equal">
      <formula>"La actividad que conlleva el riesgo se ejecuta como máximos 2 veces por año "</formula>
    </cfRule>
  </conditionalFormatting>
  <conditionalFormatting sqref="O398:O402">
    <cfRule type="containsText" dxfId="2171" priority="3204" operator="containsText" text="La actividad que conlleva el riesgo se ejecuta como máximos 2 veces por año">
      <formula>NOT(ISERROR(SEARCH(("La actividad que conlleva el riesgo se ejecuta como máximos 2 veces por año"),(O398))))</formula>
    </cfRule>
  </conditionalFormatting>
  <conditionalFormatting sqref="V398:W402">
    <cfRule type="cellIs" dxfId="2170" priority="3135" operator="equal">
      <formula>"X"</formula>
    </cfRule>
  </conditionalFormatting>
  <conditionalFormatting sqref="AD398:AE402 AB399:AC402">
    <cfRule type="cellIs" dxfId="2169" priority="3136" operator="equal">
      <formula>25</formula>
    </cfRule>
  </conditionalFormatting>
  <conditionalFormatting sqref="AF398:AG402">
    <cfRule type="cellIs" dxfId="2168" priority="3137" operator="equal">
      <formula>15</formula>
    </cfRule>
  </conditionalFormatting>
  <conditionalFormatting sqref="V398:V402">
    <cfRule type="cellIs" dxfId="2167" priority="3138" operator="equal">
      <formula>"Y"</formula>
    </cfRule>
  </conditionalFormatting>
  <conditionalFormatting sqref="W398:W402">
    <cfRule type="cellIs" dxfId="2166" priority="3139" operator="equal">
      <formula>"X"</formula>
    </cfRule>
  </conditionalFormatting>
  <conditionalFormatting sqref="AD398:AE402 AB399:AC402 X399:Y402">
    <cfRule type="expression" dxfId="2165" priority="3140">
      <formula>Z398=15</formula>
    </cfRule>
  </conditionalFormatting>
  <conditionalFormatting sqref="AF398:AG402 Z399:AA402">
    <cfRule type="expression" dxfId="2164" priority="3141">
      <formula>X398=25</formula>
    </cfRule>
  </conditionalFormatting>
  <conditionalFormatting sqref="W398:W402">
    <cfRule type="expression" dxfId="2163" priority="3142">
      <formula>V398=Y</formula>
    </cfRule>
  </conditionalFormatting>
  <conditionalFormatting sqref="W398:W402">
    <cfRule type="expression" dxfId="2162" priority="3143">
      <formula>V398="y"</formula>
    </cfRule>
  </conditionalFormatting>
  <conditionalFormatting sqref="W399">
    <cfRule type="expression" dxfId="2161" priority="3144">
      <formula>$V$21=Y</formula>
    </cfRule>
  </conditionalFormatting>
  <conditionalFormatting sqref="W399">
    <cfRule type="expression" dxfId="2160" priority="3145">
      <formula>$V$21=x</formula>
    </cfRule>
  </conditionalFormatting>
  <conditionalFormatting sqref="AB398:AC402">
    <cfRule type="expression" dxfId="2159" priority="3146">
      <formula>AB398=10</formula>
    </cfRule>
  </conditionalFormatting>
  <conditionalFormatting sqref="AB398:AC402">
    <cfRule type="expression" dxfId="2158" priority="3147">
      <formula>Z398=15</formula>
    </cfRule>
  </conditionalFormatting>
  <conditionalFormatting sqref="AB398:AC402">
    <cfRule type="expression" dxfId="2157" priority="3148">
      <formula>X398=25</formula>
    </cfRule>
  </conditionalFormatting>
  <conditionalFormatting sqref="AB398:AC398">
    <cfRule type="cellIs" dxfId="2156" priority="3149" operator="equal">
      <formula>25</formula>
    </cfRule>
  </conditionalFormatting>
  <conditionalFormatting sqref="AB398:AC398">
    <cfRule type="expression" dxfId="2155" priority="3150">
      <formula>AD398=15</formula>
    </cfRule>
  </conditionalFormatting>
  <conditionalFormatting sqref="AB398:AC402 X399:Y402">
    <cfRule type="expression" dxfId="2154" priority="3151">
      <formula>AB398=10</formula>
    </cfRule>
  </conditionalFormatting>
  <conditionalFormatting sqref="AB398:AC398">
    <cfRule type="expression" dxfId="2153" priority="3152">
      <formula>AD398=15</formula>
    </cfRule>
  </conditionalFormatting>
  <conditionalFormatting sqref="X398:Y398">
    <cfRule type="expression" dxfId="2152" priority="3153">
      <formula>AB398=10</formula>
    </cfRule>
  </conditionalFormatting>
  <conditionalFormatting sqref="X398:Y402">
    <cfRule type="expression" dxfId="2151" priority="3154">
      <formula>X398=25</formula>
    </cfRule>
  </conditionalFormatting>
  <conditionalFormatting sqref="X398:Y398">
    <cfRule type="expression" dxfId="2150" priority="3155">
      <formula>Z398=15</formula>
    </cfRule>
  </conditionalFormatting>
  <conditionalFormatting sqref="Z398:AA402">
    <cfRule type="expression" dxfId="2149" priority="3156">
      <formula>Z398=15</formula>
    </cfRule>
  </conditionalFormatting>
  <conditionalFormatting sqref="Z398:AA402">
    <cfRule type="expression" dxfId="2148" priority="3157">
      <formula>AB398=10</formula>
    </cfRule>
  </conditionalFormatting>
  <conditionalFormatting sqref="Z398:AA398">
    <cfRule type="expression" dxfId="2147" priority="3158">
      <formula>X398=25</formula>
    </cfRule>
  </conditionalFormatting>
  <conditionalFormatting sqref="V398:V402">
    <cfRule type="expression" dxfId="2146" priority="3159">
      <formula>W398="X"</formula>
    </cfRule>
  </conditionalFormatting>
  <conditionalFormatting sqref="AI398:AJ402">
    <cfRule type="cellIs" dxfId="2145" priority="3131" operator="equal">
      <formula>0</formula>
    </cfRule>
    <cfRule type="cellIs" dxfId="2144" priority="3132" operator="between">
      <formula>"0.1"</formula>
      <formula>100</formula>
    </cfRule>
    <cfRule type="cellIs" dxfId="2143" priority="3133" operator="between">
      <formula>0</formula>
      <formula>100</formula>
    </cfRule>
    <cfRule type="cellIs" dxfId="2142" priority="3134" operator="between">
      <formula>0</formula>
      <formula>100</formula>
    </cfRule>
  </conditionalFormatting>
  <conditionalFormatting sqref="AJ398:AJ402">
    <cfRule type="cellIs" dxfId="2141" priority="3128" operator="equal">
      <formula>0</formula>
    </cfRule>
    <cfRule type="cellIs" dxfId="2140" priority="3129" operator="between">
      <formula>0</formula>
      <formula>100</formula>
    </cfRule>
    <cfRule type="cellIs" dxfId="2139" priority="3130" operator="between">
      <formula>"0.1"</formula>
      <formula>100</formula>
    </cfRule>
  </conditionalFormatting>
  <conditionalFormatting sqref="AI398:AI402">
    <cfRule type="cellIs" dxfId="2138" priority="3127" operator="equal">
      <formula>0.58</formula>
    </cfRule>
  </conditionalFormatting>
  <conditionalFormatting sqref="AJ398:AJ402">
    <cfRule type="cellIs" dxfId="2137" priority="3126" operator="equal">
      <formula>0.56</formula>
    </cfRule>
  </conditionalFormatting>
  <conditionalFormatting sqref="AK402:AL402 AO402:AP402">
    <cfRule type="cellIs" dxfId="2136" priority="3122" operator="equal">
      <formula>"NO"</formula>
    </cfRule>
  </conditionalFormatting>
  <conditionalFormatting sqref="AK402:AL402">
    <cfRule type="cellIs" dxfId="2135" priority="3123" operator="equal">
      <formula>"SI"</formula>
    </cfRule>
  </conditionalFormatting>
  <conditionalFormatting sqref="AM402:AN402">
    <cfRule type="cellIs" dxfId="2134" priority="3124" operator="equal">
      <formula>"ALE"</formula>
    </cfRule>
  </conditionalFormatting>
  <conditionalFormatting sqref="AM402:AN402">
    <cfRule type="cellIs" dxfId="2133" priority="3125" operator="equal">
      <formula>"CON"</formula>
    </cfRule>
  </conditionalFormatting>
  <conditionalFormatting sqref="BB398">
    <cfRule type="cellIs" dxfId="2132" priority="3119" operator="equal">
      <formula>"NO"</formula>
    </cfRule>
    <cfRule type="cellIs" dxfId="2131" priority="3120" operator="equal">
      <formula>"SI"</formula>
    </cfRule>
  </conditionalFormatting>
  <conditionalFormatting sqref="AY398:AY402">
    <cfRule type="expression" dxfId="2130" priority="3118">
      <formula>"&lt;,2"</formula>
    </cfRule>
  </conditionalFormatting>
  <conditionalFormatting sqref="AW398:AW402">
    <cfRule type="expression" dxfId="2129" priority="3117">
      <formula>"&lt;,2"</formula>
    </cfRule>
  </conditionalFormatting>
  <conditionalFormatting sqref="AX398:AX402">
    <cfRule type="beginsWith" dxfId="2128" priority="3112" operator="beginsWith" text="MUY ALTA">
      <formula>LEFT(AX398,LEN("MUY ALTA"))="MUY ALTA"</formula>
    </cfRule>
    <cfRule type="beginsWith" dxfId="2127" priority="3113" operator="beginsWith" text="ALTA">
      <formula>LEFT(AX398,LEN("ALTA"))="ALTA"</formula>
    </cfRule>
    <cfRule type="beginsWith" dxfId="2126" priority="3114" operator="beginsWith" text="MEDIA">
      <formula>LEFT(AX398,LEN("MEDIA"))="MEDIA"</formula>
    </cfRule>
    <cfRule type="beginsWith" dxfId="2125" priority="3115" operator="beginsWith" text="BAJA">
      <formula>LEFT(AX398,LEN("BAJA"))="BAJA"</formula>
    </cfRule>
    <cfRule type="beginsWith" dxfId="2124" priority="3116" operator="beginsWith" text="MUY BAJA">
      <formula>LEFT(AX398,LEN("MUY BAJA"))="MUY BAJA"</formula>
    </cfRule>
  </conditionalFormatting>
  <conditionalFormatting sqref="AZ398:AZ402">
    <cfRule type="beginsWith" dxfId="2123" priority="3107" operator="beginsWith" text="MUY ALTA">
      <formula>LEFT(AZ398,LEN("MUY ALTA"))="MUY ALTA"</formula>
    </cfRule>
    <cfRule type="beginsWith" dxfId="2122" priority="3108" operator="beginsWith" text="ALTA">
      <formula>LEFT(AZ398,LEN("ALTA"))="ALTA"</formula>
    </cfRule>
    <cfRule type="beginsWith" dxfId="2121" priority="3109" operator="beginsWith" text="MEDIA">
      <formula>LEFT(AZ398,LEN("MEDIA"))="MEDIA"</formula>
    </cfRule>
    <cfRule type="beginsWith" dxfId="2120" priority="3110" operator="beginsWith" text="BAJA">
      <formula>LEFT(AZ398,LEN("BAJA"))="BAJA"</formula>
    </cfRule>
    <cfRule type="beginsWith" dxfId="2119" priority="3111" operator="beginsWith" text="MUY BAJA">
      <formula>LEFT(AZ398,LEN("MUY BAJA"))="MUY BAJA"</formula>
    </cfRule>
  </conditionalFormatting>
  <conditionalFormatting sqref="BB398:BB402">
    <cfRule type="cellIs" dxfId="2118" priority="3104" operator="equal">
      <formula>"Evitar"</formula>
    </cfRule>
    <cfRule type="cellIs" dxfId="2117" priority="3105" operator="equal">
      <formula>"Aceptar"</formula>
    </cfRule>
    <cfRule type="cellIs" dxfId="2116" priority="3106" operator="equal">
      <formula>"Reducir"</formula>
    </cfRule>
  </conditionalFormatting>
  <conditionalFormatting sqref="BA398">
    <cfRule type="expression" dxfId="2115" priority="3079">
      <formula>$BD398=25</formula>
    </cfRule>
    <cfRule type="expression" dxfId="2114" priority="3080">
      <formula>$BD398=24</formula>
    </cfRule>
    <cfRule type="expression" dxfId="2113" priority="3081">
      <formula>$BD398=23</formula>
    </cfRule>
    <cfRule type="expression" dxfId="2112" priority="3082">
      <formula>$BD398=22</formula>
    </cfRule>
    <cfRule type="expression" dxfId="2111" priority="3083">
      <formula>$BD398=21</formula>
    </cfRule>
    <cfRule type="expression" dxfId="2110" priority="3084">
      <formula>$BD398=20</formula>
    </cfRule>
    <cfRule type="expression" dxfId="2109" priority="3085">
      <formula>$BD398=19</formula>
    </cfRule>
    <cfRule type="expression" dxfId="2108" priority="3086">
      <formula>$BD398=18</formula>
    </cfRule>
    <cfRule type="expression" dxfId="2107" priority="3087">
      <formula>$BD398=17</formula>
    </cfRule>
    <cfRule type="expression" dxfId="2106" priority="3088">
      <formula>$BD398=16</formula>
    </cfRule>
    <cfRule type="expression" dxfId="2105" priority="3089">
      <formula>$BD398=15</formula>
    </cfRule>
    <cfRule type="expression" dxfId="2104" priority="3090">
      <formula>$BD398=14</formula>
    </cfRule>
    <cfRule type="expression" dxfId="2103" priority="3091">
      <formula>$BD398=13</formula>
    </cfRule>
    <cfRule type="expression" dxfId="2102" priority="3092">
      <formula>$BD398=12</formula>
    </cfRule>
    <cfRule type="expression" dxfId="2101" priority="3093">
      <formula>$BD398=11</formula>
    </cfRule>
    <cfRule type="expression" dxfId="2100" priority="3094">
      <formula>$BD398=10</formula>
    </cfRule>
    <cfRule type="expression" dxfId="2099" priority="3095">
      <formula>$BD398=9</formula>
    </cfRule>
    <cfRule type="expression" dxfId="2098" priority="3096">
      <formula>$BD398=8</formula>
    </cfRule>
    <cfRule type="expression" dxfId="2097" priority="3097">
      <formula>$BD398=7</formula>
    </cfRule>
    <cfRule type="expression" dxfId="2096" priority="3098">
      <formula>$BD398=6</formula>
    </cfRule>
    <cfRule type="expression" dxfId="2095" priority="3099">
      <formula>$BD398=5</formula>
    </cfRule>
    <cfRule type="expression" dxfId="2094" priority="3100">
      <formula>$BD398=4</formula>
    </cfRule>
    <cfRule type="expression" dxfId="2093" priority="3101">
      <formula>$BD398=3</formula>
    </cfRule>
    <cfRule type="expression" dxfId="2092" priority="3102">
      <formula>$BD398=2</formula>
    </cfRule>
    <cfRule type="expression" dxfId="2091" priority="3103">
      <formula>$BD398=1</formula>
    </cfRule>
  </conditionalFormatting>
  <conditionalFormatting sqref="Q404:Q408">
    <cfRule type="expression" dxfId="2084" priority="3028">
      <formula>"&lt;,2"</formula>
    </cfRule>
  </conditionalFormatting>
  <conditionalFormatting sqref="S404">
    <cfRule type="expression" dxfId="2083" priority="3029">
      <formula>$T404=25</formula>
    </cfRule>
  </conditionalFormatting>
  <conditionalFormatting sqref="S404">
    <cfRule type="expression" dxfId="2082" priority="3030">
      <formula>$T404=24</formula>
    </cfRule>
  </conditionalFormatting>
  <conditionalFormatting sqref="S404">
    <cfRule type="expression" dxfId="2081" priority="3031">
      <formula>$T404=23</formula>
    </cfRule>
  </conditionalFormatting>
  <conditionalFormatting sqref="S404">
    <cfRule type="expression" dxfId="2080" priority="3032">
      <formula>$T404=22</formula>
    </cfRule>
  </conditionalFormatting>
  <conditionalFormatting sqref="S404">
    <cfRule type="expression" dxfId="2079" priority="3033">
      <formula>$T404=21</formula>
    </cfRule>
  </conditionalFormatting>
  <conditionalFormatting sqref="S404">
    <cfRule type="expression" dxfId="2078" priority="3034">
      <formula>$T404=20</formula>
    </cfRule>
  </conditionalFormatting>
  <conditionalFormatting sqref="S404">
    <cfRule type="expression" dxfId="2077" priority="3035">
      <formula>$T404=19</formula>
    </cfRule>
  </conditionalFormatting>
  <conditionalFormatting sqref="S404">
    <cfRule type="expression" dxfId="2076" priority="3036">
      <formula>$T404=18</formula>
    </cfRule>
  </conditionalFormatting>
  <conditionalFormatting sqref="S404">
    <cfRule type="expression" dxfId="2075" priority="3037">
      <formula>$T404=17</formula>
    </cfRule>
  </conditionalFormatting>
  <conditionalFormatting sqref="S404">
    <cfRule type="expression" dxfId="2074" priority="3038">
      <formula>$T404=16</formula>
    </cfRule>
  </conditionalFormatting>
  <conditionalFormatting sqref="S404">
    <cfRule type="expression" dxfId="2073" priority="3039">
      <formula>$T404=15</formula>
    </cfRule>
  </conditionalFormatting>
  <conditionalFormatting sqref="S404">
    <cfRule type="expression" dxfId="2072" priority="3040">
      <formula>$T404=14</formula>
    </cfRule>
  </conditionalFormatting>
  <conditionalFormatting sqref="S404">
    <cfRule type="expression" dxfId="2071" priority="3041">
      <formula>$T404=13</formula>
    </cfRule>
  </conditionalFormatting>
  <conditionalFormatting sqref="S404">
    <cfRule type="expression" dxfId="2070" priority="3042">
      <formula>$T404=12</formula>
    </cfRule>
  </conditionalFormatting>
  <conditionalFormatting sqref="S404">
    <cfRule type="expression" dxfId="2069" priority="3043">
      <formula>$T404=11</formula>
    </cfRule>
  </conditionalFormatting>
  <conditionalFormatting sqref="S404">
    <cfRule type="expression" dxfId="2068" priority="3044">
      <formula>$T404=10</formula>
    </cfRule>
  </conditionalFormatting>
  <conditionalFormatting sqref="S404">
    <cfRule type="expression" dxfId="2067" priority="3045">
      <formula>$T404=9</formula>
    </cfRule>
  </conditionalFormatting>
  <conditionalFormatting sqref="S404">
    <cfRule type="expression" dxfId="2066" priority="3046">
      <formula>$T404=8</formula>
    </cfRule>
  </conditionalFormatting>
  <conditionalFormatting sqref="S404">
    <cfRule type="expression" dxfId="2065" priority="3047">
      <formula>$T404=7</formula>
    </cfRule>
  </conditionalFormatting>
  <conditionalFormatting sqref="S404">
    <cfRule type="expression" dxfId="2064" priority="3048">
      <formula>$T404=6</formula>
    </cfRule>
  </conditionalFormatting>
  <conditionalFormatting sqref="S404">
    <cfRule type="expression" dxfId="2063" priority="3049">
      <formula>$T404=5</formula>
    </cfRule>
  </conditionalFormatting>
  <conditionalFormatting sqref="S404">
    <cfRule type="expression" dxfId="2062" priority="3050">
      <formula>$T404=4</formula>
    </cfRule>
  </conditionalFormatting>
  <conditionalFormatting sqref="S404">
    <cfRule type="expression" dxfId="2061" priority="3051">
      <formula>$T404=3</formula>
    </cfRule>
  </conditionalFormatting>
  <conditionalFormatting sqref="S404">
    <cfRule type="expression" dxfId="2060" priority="3052">
      <formula>$T404=2</formula>
    </cfRule>
  </conditionalFormatting>
  <conditionalFormatting sqref="S404">
    <cfRule type="expression" dxfId="2059" priority="3053">
      <formula>$T404=1</formula>
    </cfRule>
  </conditionalFormatting>
  <conditionalFormatting sqref="R404:R408">
    <cfRule type="cellIs" dxfId="2058" priority="3054" operator="equal">
      <formula>20</formula>
    </cfRule>
  </conditionalFormatting>
  <conditionalFormatting sqref="R404:R408">
    <cfRule type="cellIs" dxfId="2057" priority="3055" operator="equal">
      <formula>10</formula>
    </cfRule>
  </conditionalFormatting>
  <conditionalFormatting sqref="R404:R408">
    <cfRule type="cellIs" dxfId="2056" priority="3056" operator="equal">
      <formula>5</formula>
    </cfRule>
  </conditionalFormatting>
  <conditionalFormatting sqref="R404:R408">
    <cfRule type="cellIs" dxfId="2055" priority="3057" operator="equal">
      <formula>1</formula>
    </cfRule>
  </conditionalFormatting>
  <conditionalFormatting sqref="R404:R408">
    <cfRule type="cellIs" dxfId="2054" priority="3058" operator="equal">
      <formula>0.8</formula>
    </cfRule>
  </conditionalFormatting>
  <conditionalFormatting sqref="R404:R408">
    <cfRule type="cellIs" dxfId="2053" priority="3059" operator="equal">
      <formula>0.6</formula>
    </cfRule>
  </conditionalFormatting>
  <conditionalFormatting sqref="R404:R408">
    <cfRule type="cellIs" dxfId="2052" priority="3060" operator="equal">
      <formula>0.4</formula>
    </cfRule>
  </conditionalFormatting>
  <conditionalFormatting sqref="R404:R408">
    <cfRule type="cellIs" dxfId="2051" priority="3061" operator="equal">
      <formula>20%</formula>
    </cfRule>
  </conditionalFormatting>
  <conditionalFormatting sqref="P404:P408">
    <cfRule type="cellIs" dxfId="2050" priority="3062" operator="equal">
      <formula>"MUY ALTA "</formula>
    </cfRule>
  </conditionalFormatting>
  <conditionalFormatting sqref="P404:P408">
    <cfRule type="cellIs" dxfId="2049" priority="3063" operator="equal">
      <formula>"MUY ALTA"</formula>
    </cfRule>
  </conditionalFormatting>
  <conditionalFormatting sqref="P404:P408">
    <cfRule type="cellIs" dxfId="2048" priority="3064" operator="equal">
      <formula>"ALTA"</formula>
    </cfRule>
  </conditionalFormatting>
  <conditionalFormatting sqref="P404:P408">
    <cfRule type="cellIs" dxfId="2047" priority="3065" operator="equal">
      <formula>"MEDIA"</formula>
    </cfRule>
  </conditionalFormatting>
  <conditionalFormatting sqref="P404:P408">
    <cfRule type="cellIs" dxfId="2046" priority="3066" operator="equal">
      <formula>"BAJA"</formula>
    </cfRule>
  </conditionalFormatting>
  <conditionalFormatting sqref="P404:P408">
    <cfRule type="cellIs" dxfId="2045" priority="3067" operator="equal">
      <formula>"MUY BAJA"</formula>
    </cfRule>
  </conditionalFormatting>
  <conditionalFormatting sqref="P404:P408">
    <cfRule type="cellIs" dxfId="2044" priority="3068" operator="equal">
      <formula>0.2</formula>
    </cfRule>
  </conditionalFormatting>
  <conditionalFormatting sqref="O404:O408">
    <cfRule type="beginsWith" dxfId="2043" priority="3069" operator="beginsWith" text="La actividad que conlleva el riesgo se ejecuta como máximos 2 veces por año">
      <formula>LEFT((O404),LEN("La actividad que conlleva el riesgo se ejecuta como máximos 2 veces por año"))=("La actividad que conlleva el riesgo se ejecuta como máximos 2 veces por año")</formula>
    </cfRule>
  </conditionalFormatting>
  <conditionalFormatting sqref="O404:O408">
    <cfRule type="cellIs" dxfId="2042" priority="3070" operator="equal">
      <formula>"La actividad que conlleva el riesgo se ejecuta como máximos 2 veces por año"</formula>
    </cfRule>
  </conditionalFormatting>
  <conditionalFormatting sqref="O404:O408">
    <cfRule type="cellIs" dxfId="2041" priority="3071" operator="equal">
      <formula>"La actividad que conlleva el riesgo se ejecuta como máximos 2 veces por año "</formula>
    </cfRule>
  </conditionalFormatting>
  <conditionalFormatting sqref="O404:O408">
    <cfRule type="containsText" dxfId="2040" priority="3072" operator="containsText" text="La actividad que conlleva el riesgo se ejecuta como máximos 2 veces por año">
      <formula>NOT(ISERROR(SEARCH(("La actividad que conlleva el riesgo se ejecuta como máximos 2 veces por año"),(O404))))</formula>
    </cfRule>
  </conditionalFormatting>
  <conditionalFormatting sqref="V404:W408">
    <cfRule type="cellIs" dxfId="2039" priority="3003" operator="equal">
      <formula>"X"</formula>
    </cfRule>
  </conditionalFormatting>
  <conditionalFormatting sqref="AD404:AE408 AB405:AC408">
    <cfRule type="cellIs" dxfId="2038" priority="3004" operator="equal">
      <formula>25</formula>
    </cfRule>
  </conditionalFormatting>
  <conditionalFormatting sqref="AF404:AG408">
    <cfRule type="cellIs" dxfId="2037" priority="3005" operator="equal">
      <formula>15</formula>
    </cfRule>
  </conditionalFormatting>
  <conditionalFormatting sqref="V404:V408">
    <cfRule type="cellIs" dxfId="2036" priority="3006" operator="equal">
      <formula>"Y"</formula>
    </cfRule>
  </conditionalFormatting>
  <conditionalFormatting sqref="W404:W408">
    <cfRule type="cellIs" dxfId="2035" priority="3007" operator="equal">
      <formula>"X"</formula>
    </cfRule>
  </conditionalFormatting>
  <conditionalFormatting sqref="AD404:AE408 AB405:AC408 X405:Y408">
    <cfRule type="expression" dxfId="2034" priority="3008">
      <formula>Z404=15</formula>
    </cfRule>
  </conditionalFormatting>
  <conditionalFormatting sqref="AF404:AG408 Z405:AA408">
    <cfRule type="expression" dxfId="2033" priority="3009">
      <formula>X404=25</formula>
    </cfRule>
  </conditionalFormatting>
  <conditionalFormatting sqref="W404:W408">
    <cfRule type="expression" dxfId="2032" priority="3010">
      <formula>V404=Y</formula>
    </cfRule>
  </conditionalFormatting>
  <conditionalFormatting sqref="W404:W408">
    <cfRule type="expression" dxfId="2031" priority="3011">
      <formula>V404="y"</formula>
    </cfRule>
  </conditionalFormatting>
  <conditionalFormatting sqref="W405">
    <cfRule type="expression" dxfId="2030" priority="3012">
      <formula>$V$21=Y</formula>
    </cfRule>
  </conditionalFormatting>
  <conditionalFormatting sqref="W405">
    <cfRule type="expression" dxfId="2029" priority="3013">
      <formula>$V$21=x</formula>
    </cfRule>
  </conditionalFormatting>
  <conditionalFormatting sqref="AB404:AC408">
    <cfRule type="expression" dxfId="2028" priority="3014">
      <formula>AB404=10</formula>
    </cfRule>
  </conditionalFormatting>
  <conditionalFormatting sqref="AB404:AC408">
    <cfRule type="expression" dxfId="2027" priority="3015">
      <formula>Z404=15</formula>
    </cfRule>
  </conditionalFormatting>
  <conditionalFormatting sqref="AB404:AC408">
    <cfRule type="expression" dxfId="2026" priority="3016">
      <formula>X404=25</formula>
    </cfRule>
  </conditionalFormatting>
  <conditionalFormatting sqref="AB404:AC404">
    <cfRule type="cellIs" dxfId="2025" priority="3017" operator="equal">
      <formula>25</formula>
    </cfRule>
  </conditionalFormatting>
  <conditionalFormatting sqref="AB404:AC404">
    <cfRule type="expression" dxfId="2024" priority="3018">
      <formula>AD404=15</formula>
    </cfRule>
  </conditionalFormatting>
  <conditionalFormatting sqref="AB404:AC408 X405:Y408">
    <cfRule type="expression" dxfId="2023" priority="3019">
      <formula>AB404=10</formula>
    </cfRule>
  </conditionalFormatting>
  <conditionalFormatting sqref="AB404:AC404">
    <cfRule type="expression" dxfId="2022" priority="3020">
      <formula>AD404=15</formula>
    </cfRule>
  </conditionalFormatting>
  <conditionalFormatting sqref="X404:Y404">
    <cfRule type="expression" dxfId="2021" priority="3021">
      <formula>AB404=10</formula>
    </cfRule>
  </conditionalFormatting>
  <conditionalFormatting sqref="X404:Y408">
    <cfRule type="expression" dxfId="2020" priority="3022">
      <formula>X404=25</formula>
    </cfRule>
  </conditionalFormatting>
  <conditionalFormatting sqref="X404:Y404">
    <cfRule type="expression" dxfId="2019" priority="3023">
      <formula>Z404=15</formula>
    </cfRule>
  </conditionalFormatting>
  <conditionalFormatting sqref="Z404:AA408">
    <cfRule type="expression" dxfId="2018" priority="3024">
      <formula>Z404=15</formula>
    </cfRule>
  </conditionalFormatting>
  <conditionalFormatting sqref="Z404:AA408">
    <cfRule type="expression" dxfId="2017" priority="3025">
      <formula>AB404=10</formula>
    </cfRule>
  </conditionalFormatting>
  <conditionalFormatting sqref="Z404:AA404">
    <cfRule type="expression" dxfId="2016" priority="3026">
      <formula>X404=25</formula>
    </cfRule>
  </conditionalFormatting>
  <conditionalFormatting sqref="V404:V408">
    <cfRule type="expression" dxfId="2015" priority="3027">
      <formula>W404="X"</formula>
    </cfRule>
  </conditionalFormatting>
  <conditionalFormatting sqref="AI368:AJ372">
    <cfRule type="cellIs" dxfId="2014" priority="1305" operator="equal">
      <formula>0</formula>
    </cfRule>
    <cfRule type="cellIs" dxfId="2013" priority="1306" operator="between">
      <formula>"0.1"</formula>
      <formula>100</formula>
    </cfRule>
    <cfRule type="cellIs" dxfId="2012" priority="1307" operator="between">
      <formula>0</formula>
      <formula>100</formula>
    </cfRule>
    <cfRule type="cellIs" dxfId="2011" priority="1308" operator="between">
      <formula>0</formula>
      <formula>100</formula>
    </cfRule>
  </conditionalFormatting>
  <conditionalFormatting sqref="AJ368:AJ372">
    <cfRule type="cellIs" dxfId="2010" priority="1302" operator="equal">
      <formula>0</formula>
    </cfRule>
    <cfRule type="cellIs" dxfId="2009" priority="1303" operator="between">
      <formula>0</formula>
      <formula>100</formula>
    </cfRule>
    <cfRule type="cellIs" dxfId="2008" priority="1304" operator="between">
      <formula>"0.1"</formula>
      <formula>100</formula>
    </cfRule>
  </conditionalFormatting>
  <conditionalFormatting sqref="AI368:AI372">
    <cfRule type="cellIs" dxfId="2007" priority="1301" operator="equal">
      <formula>0.58</formula>
    </cfRule>
  </conditionalFormatting>
  <conditionalFormatting sqref="AJ368:AJ372">
    <cfRule type="cellIs" dxfId="2006" priority="1300" operator="equal">
      <formula>0.56</formula>
    </cfRule>
  </conditionalFormatting>
  <conditionalFormatting sqref="BB404">
    <cfRule type="cellIs" dxfId="2005" priority="2987" operator="equal">
      <formula>"NO"</formula>
    </cfRule>
    <cfRule type="cellIs" dxfId="2004" priority="2988" operator="equal">
      <formula>"SI"</formula>
    </cfRule>
  </conditionalFormatting>
  <conditionalFormatting sqref="AY404:AY408">
    <cfRule type="expression" dxfId="2003" priority="2986">
      <formula>"&lt;,2"</formula>
    </cfRule>
  </conditionalFormatting>
  <conditionalFormatting sqref="AW404:AW408">
    <cfRule type="expression" dxfId="2002" priority="2985">
      <formula>"&lt;,2"</formula>
    </cfRule>
  </conditionalFormatting>
  <conditionalFormatting sqref="AX404:AX408">
    <cfRule type="beginsWith" dxfId="2001" priority="2980" operator="beginsWith" text="MUY ALTA">
      <formula>LEFT(AX404,LEN("MUY ALTA"))="MUY ALTA"</formula>
    </cfRule>
    <cfRule type="beginsWith" dxfId="2000" priority="2981" operator="beginsWith" text="ALTA">
      <formula>LEFT(AX404,LEN("ALTA"))="ALTA"</formula>
    </cfRule>
    <cfRule type="beginsWith" dxfId="1999" priority="2982" operator="beginsWith" text="MEDIA">
      <formula>LEFT(AX404,LEN("MEDIA"))="MEDIA"</formula>
    </cfRule>
    <cfRule type="beginsWith" dxfId="1998" priority="2983" operator="beginsWith" text="BAJA">
      <formula>LEFT(AX404,LEN("BAJA"))="BAJA"</formula>
    </cfRule>
    <cfRule type="beginsWith" dxfId="1997" priority="2984" operator="beginsWith" text="MUY BAJA">
      <formula>LEFT(AX404,LEN("MUY BAJA"))="MUY BAJA"</formula>
    </cfRule>
  </conditionalFormatting>
  <conditionalFormatting sqref="AZ404:AZ408">
    <cfRule type="beginsWith" dxfId="1996" priority="2975" operator="beginsWith" text="MUY ALTA">
      <formula>LEFT(AZ404,LEN("MUY ALTA"))="MUY ALTA"</formula>
    </cfRule>
    <cfRule type="beginsWith" dxfId="1995" priority="2976" operator="beginsWith" text="ALTA">
      <formula>LEFT(AZ404,LEN("ALTA"))="ALTA"</formula>
    </cfRule>
    <cfRule type="beginsWith" dxfId="1994" priority="2977" operator="beginsWith" text="MEDIA">
      <formula>LEFT(AZ404,LEN("MEDIA"))="MEDIA"</formula>
    </cfRule>
    <cfRule type="beginsWith" dxfId="1993" priority="2978" operator="beginsWith" text="BAJA">
      <formula>LEFT(AZ404,LEN("BAJA"))="BAJA"</formula>
    </cfRule>
    <cfRule type="beginsWith" dxfId="1992" priority="2979" operator="beginsWith" text="MUY BAJA">
      <formula>LEFT(AZ404,LEN("MUY BAJA"))="MUY BAJA"</formula>
    </cfRule>
  </conditionalFormatting>
  <conditionalFormatting sqref="BB404:BB408">
    <cfRule type="cellIs" dxfId="1991" priority="2972" operator="equal">
      <formula>"Evitar"</formula>
    </cfRule>
    <cfRule type="cellIs" dxfId="1990" priority="2973" operator="equal">
      <formula>"Aceptar"</formula>
    </cfRule>
    <cfRule type="cellIs" dxfId="1989" priority="2974" operator="equal">
      <formula>"Reducir"</formula>
    </cfRule>
  </conditionalFormatting>
  <conditionalFormatting sqref="BA404">
    <cfRule type="expression" dxfId="1988" priority="2947">
      <formula>$BD404=25</formula>
    </cfRule>
    <cfRule type="expression" dxfId="1987" priority="2948">
      <formula>$BD404=24</formula>
    </cfRule>
    <cfRule type="expression" dxfId="1986" priority="2949">
      <formula>$BD404=23</formula>
    </cfRule>
    <cfRule type="expression" dxfId="1985" priority="2950">
      <formula>$BD404=22</formula>
    </cfRule>
    <cfRule type="expression" dxfId="1984" priority="2951">
      <formula>$BD404=21</formula>
    </cfRule>
    <cfRule type="expression" dxfId="1983" priority="2952">
      <formula>$BD404=20</formula>
    </cfRule>
    <cfRule type="expression" dxfId="1982" priority="2953">
      <formula>$BD404=19</formula>
    </cfRule>
    <cfRule type="expression" dxfId="1981" priority="2954">
      <formula>$BD404=18</formula>
    </cfRule>
    <cfRule type="expression" dxfId="1980" priority="2955">
      <formula>$BD404=17</formula>
    </cfRule>
    <cfRule type="expression" dxfId="1979" priority="2956">
      <formula>$BD404=16</formula>
    </cfRule>
    <cfRule type="expression" dxfId="1978" priority="2957">
      <formula>$BD404=15</formula>
    </cfRule>
    <cfRule type="expression" dxfId="1977" priority="2958">
      <formula>$BD404=14</formula>
    </cfRule>
    <cfRule type="expression" dxfId="1976" priority="2959">
      <formula>$BD404=13</formula>
    </cfRule>
    <cfRule type="expression" dxfId="1975" priority="2960">
      <formula>$BD404=12</formula>
    </cfRule>
    <cfRule type="expression" dxfId="1974" priority="2961">
      <formula>$BD404=11</formula>
    </cfRule>
    <cfRule type="expression" dxfId="1973" priority="2962">
      <formula>$BD404=10</formula>
    </cfRule>
    <cfRule type="expression" dxfId="1972" priority="2963">
      <formula>$BD404=9</formula>
    </cfRule>
    <cfRule type="expression" dxfId="1971" priority="2964">
      <formula>$BD404=8</formula>
    </cfRule>
    <cfRule type="expression" dxfId="1970" priority="2965">
      <formula>$BD404=7</formula>
    </cfRule>
    <cfRule type="expression" dxfId="1969" priority="2966">
      <formula>$BD404=6</formula>
    </cfRule>
    <cfRule type="expression" dxfId="1968" priority="2967">
      <formula>$BD404=5</formula>
    </cfRule>
    <cfRule type="expression" dxfId="1967" priority="2968">
      <formula>$BD404=4</formula>
    </cfRule>
    <cfRule type="expression" dxfId="1966" priority="2969">
      <formula>$BD404=3</formula>
    </cfRule>
    <cfRule type="expression" dxfId="1965" priority="2970">
      <formula>$BD404=2</formula>
    </cfRule>
    <cfRule type="expression" dxfId="1964" priority="2971">
      <formula>$BD404=1</formula>
    </cfRule>
  </conditionalFormatting>
  <conditionalFormatting sqref="Q410:Q414">
    <cfRule type="expression" dxfId="1957" priority="2896">
      <formula>"&lt;,2"</formula>
    </cfRule>
  </conditionalFormatting>
  <conditionalFormatting sqref="S410">
    <cfRule type="expression" dxfId="1956" priority="2897">
      <formula>$T410=25</formula>
    </cfRule>
  </conditionalFormatting>
  <conditionalFormatting sqref="S410">
    <cfRule type="expression" dxfId="1955" priority="2898">
      <formula>$T410=24</formula>
    </cfRule>
  </conditionalFormatting>
  <conditionalFormatting sqref="S410">
    <cfRule type="expression" dxfId="1954" priority="2899">
      <formula>$T410=23</formula>
    </cfRule>
  </conditionalFormatting>
  <conditionalFormatting sqref="S410">
    <cfRule type="expression" dxfId="1953" priority="2900">
      <formula>$T410=22</formula>
    </cfRule>
  </conditionalFormatting>
  <conditionalFormatting sqref="S410">
    <cfRule type="expression" dxfId="1952" priority="2901">
      <formula>$T410=21</formula>
    </cfRule>
  </conditionalFormatting>
  <conditionalFormatting sqref="S410">
    <cfRule type="expression" dxfId="1951" priority="2902">
      <formula>$T410=20</formula>
    </cfRule>
  </conditionalFormatting>
  <conditionalFormatting sqref="S410">
    <cfRule type="expression" dxfId="1950" priority="2903">
      <formula>$T410=19</formula>
    </cfRule>
  </conditionalFormatting>
  <conditionalFormatting sqref="S410">
    <cfRule type="expression" dxfId="1949" priority="2904">
      <formula>$T410=18</formula>
    </cfRule>
  </conditionalFormatting>
  <conditionalFormatting sqref="S410">
    <cfRule type="expression" dxfId="1948" priority="2905">
      <formula>$T410=17</formula>
    </cfRule>
  </conditionalFormatting>
  <conditionalFormatting sqref="S410">
    <cfRule type="expression" dxfId="1947" priority="2906">
      <formula>$T410=16</formula>
    </cfRule>
  </conditionalFormatting>
  <conditionalFormatting sqref="S410">
    <cfRule type="expression" dxfId="1946" priority="2907">
      <formula>$T410=15</formula>
    </cfRule>
  </conditionalFormatting>
  <conditionalFormatting sqref="S410">
    <cfRule type="expression" dxfId="1945" priority="2908">
      <formula>$T410=14</formula>
    </cfRule>
  </conditionalFormatting>
  <conditionalFormatting sqref="S410">
    <cfRule type="expression" dxfId="1944" priority="2909">
      <formula>$T410=13</formula>
    </cfRule>
  </conditionalFormatting>
  <conditionalFormatting sqref="S410">
    <cfRule type="expression" dxfId="1943" priority="2910">
      <formula>$T410=12</formula>
    </cfRule>
  </conditionalFormatting>
  <conditionalFormatting sqref="S410">
    <cfRule type="expression" dxfId="1942" priority="2911">
      <formula>$T410=11</formula>
    </cfRule>
  </conditionalFormatting>
  <conditionalFormatting sqref="S410">
    <cfRule type="expression" dxfId="1941" priority="2912">
      <formula>$T410=10</formula>
    </cfRule>
  </conditionalFormatting>
  <conditionalFormatting sqref="S410">
    <cfRule type="expression" dxfId="1940" priority="2913">
      <formula>$T410=9</formula>
    </cfRule>
  </conditionalFormatting>
  <conditionalFormatting sqref="S410">
    <cfRule type="expression" dxfId="1939" priority="2914">
      <formula>$T410=8</formula>
    </cfRule>
  </conditionalFormatting>
  <conditionalFormatting sqref="S410">
    <cfRule type="expression" dxfId="1938" priority="2915">
      <formula>$T410=7</formula>
    </cfRule>
  </conditionalFormatting>
  <conditionalFormatting sqref="S410">
    <cfRule type="expression" dxfId="1937" priority="2916">
      <formula>$T410=6</formula>
    </cfRule>
  </conditionalFormatting>
  <conditionalFormatting sqref="S410">
    <cfRule type="expression" dxfId="1936" priority="2917">
      <formula>$T410=5</formula>
    </cfRule>
  </conditionalFormatting>
  <conditionalFormatting sqref="S410">
    <cfRule type="expression" dxfId="1935" priority="2918">
      <formula>$T410=4</formula>
    </cfRule>
  </conditionalFormatting>
  <conditionalFormatting sqref="S410">
    <cfRule type="expression" dxfId="1934" priority="2919">
      <formula>$T410=3</formula>
    </cfRule>
  </conditionalFormatting>
  <conditionalFormatting sqref="S410">
    <cfRule type="expression" dxfId="1933" priority="2920">
      <formula>$T410=2</formula>
    </cfRule>
  </conditionalFormatting>
  <conditionalFormatting sqref="S410">
    <cfRule type="expression" dxfId="1932" priority="2921">
      <formula>$T410=1</formula>
    </cfRule>
  </conditionalFormatting>
  <conditionalFormatting sqref="R410:R414">
    <cfRule type="cellIs" dxfId="1931" priority="2922" operator="equal">
      <formula>20</formula>
    </cfRule>
  </conditionalFormatting>
  <conditionalFormatting sqref="R410:R414">
    <cfRule type="cellIs" dxfId="1930" priority="2923" operator="equal">
      <formula>10</formula>
    </cfRule>
  </conditionalFormatting>
  <conditionalFormatting sqref="R410:R414">
    <cfRule type="cellIs" dxfId="1929" priority="2924" operator="equal">
      <formula>5</formula>
    </cfRule>
  </conditionalFormatting>
  <conditionalFormatting sqref="R410:R414">
    <cfRule type="cellIs" dxfId="1928" priority="2925" operator="equal">
      <formula>1</formula>
    </cfRule>
  </conditionalFormatting>
  <conditionalFormatting sqref="R410:R414">
    <cfRule type="cellIs" dxfId="1927" priority="2926" operator="equal">
      <formula>0.8</formula>
    </cfRule>
  </conditionalFormatting>
  <conditionalFormatting sqref="R410:R414">
    <cfRule type="cellIs" dxfId="1926" priority="2927" operator="equal">
      <formula>0.6</formula>
    </cfRule>
  </conditionalFormatting>
  <conditionalFormatting sqref="R410:R414">
    <cfRule type="cellIs" dxfId="1925" priority="2928" operator="equal">
      <formula>0.4</formula>
    </cfRule>
  </conditionalFormatting>
  <conditionalFormatting sqref="R410:R414">
    <cfRule type="cellIs" dxfId="1924" priority="2929" operator="equal">
      <formula>20%</formula>
    </cfRule>
  </conditionalFormatting>
  <conditionalFormatting sqref="P410:P414">
    <cfRule type="cellIs" dxfId="1923" priority="2930" operator="equal">
      <formula>"MUY ALTA "</formula>
    </cfRule>
  </conditionalFormatting>
  <conditionalFormatting sqref="P410:P414">
    <cfRule type="cellIs" dxfId="1922" priority="2931" operator="equal">
      <formula>"MUY ALTA"</formula>
    </cfRule>
  </conditionalFormatting>
  <conditionalFormatting sqref="P410:P414">
    <cfRule type="cellIs" dxfId="1921" priority="2932" operator="equal">
      <formula>"ALTA"</formula>
    </cfRule>
  </conditionalFormatting>
  <conditionalFormatting sqref="P410:P414">
    <cfRule type="cellIs" dxfId="1920" priority="2933" operator="equal">
      <formula>"MEDIA"</formula>
    </cfRule>
  </conditionalFormatting>
  <conditionalFormatting sqref="P410:P414">
    <cfRule type="cellIs" dxfId="1919" priority="2934" operator="equal">
      <formula>"BAJA"</formula>
    </cfRule>
  </conditionalFormatting>
  <conditionalFormatting sqref="P410:P414">
    <cfRule type="cellIs" dxfId="1918" priority="2935" operator="equal">
      <formula>"MUY BAJA"</formula>
    </cfRule>
  </conditionalFormatting>
  <conditionalFormatting sqref="P410:P414">
    <cfRule type="cellIs" dxfId="1917" priority="2936" operator="equal">
      <formula>0.2</formula>
    </cfRule>
  </conditionalFormatting>
  <conditionalFormatting sqref="O410:O414">
    <cfRule type="beginsWith" dxfId="1916" priority="2937" operator="beginsWith" text="La actividad que conlleva el riesgo se ejecuta como máximos 2 veces por año">
      <formula>LEFT((O410),LEN("La actividad que conlleva el riesgo se ejecuta como máximos 2 veces por año"))=("La actividad que conlleva el riesgo se ejecuta como máximos 2 veces por año")</formula>
    </cfRule>
  </conditionalFormatting>
  <conditionalFormatting sqref="O410:O414">
    <cfRule type="cellIs" dxfId="1915" priority="2938" operator="equal">
      <formula>"La actividad que conlleva el riesgo se ejecuta como máximos 2 veces por año"</formula>
    </cfRule>
  </conditionalFormatting>
  <conditionalFormatting sqref="O410:O414">
    <cfRule type="cellIs" dxfId="1914" priority="2939" operator="equal">
      <formula>"La actividad que conlleva el riesgo se ejecuta como máximos 2 veces por año "</formula>
    </cfRule>
  </conditionalFormatting>
  <conditionalFormatting sqref="O410:O414">
    <cfRule type="containsText" dxfId="1913" priority="2940" operator="containsText" text="La actividad que conlleva el riesgo se ejecuta como máximos 2 veces por año">
      <formula>NOT(ISERROR(SEARCH(("La actividad que conlleva el riesgo se ejecuta como máximos 2 veces por año"),(O410))))</formula>
    </cfRule>
  </conditionalFormatting>
  <conditionalFormatting sqref="V410:W414">
    <cfRule type="cellIs" dxfId="1912" priority="2871" operator="equal">
      <formula>"X"</formula>
    </cfRule>
  </conditionalFormatting>
  <conditionalFormatting sqref="AD410:AE414 AB411:AC414">
    <cfRule type="cellIs" dxfId="1911" priority="2872" operator="equal">
      <formula>25</formula>
    </cfRule>
  </conditionalFormatting>
  <conditionalFormatting sqref="AF410:AG414">
    <cfRule type="cellIs" dxfId="1910" priority="2873" operator="equal">
      <formula>15</formula>
    </cfRule>
  </conditionalFormatting>
  <conditionalFormatting sqref="V410:V414">
    <cfRule type="cellIs" dxfId="1909" priority="2874" operator="equal">
      <formula>"Y"</formula>
    </cfRule>
  </conditionalFormatting>
  <conditionalFormatting sqref="W410:W414">
    <cfRule type="cellIs" dxfId="1908" priority="2875" operator="equal">
      <formula>"X"</formula>
    </cfRule>
  </conditionalFormatting>
  <conditionalFormatting sqref="AD410:AE414 AB411:AC414 X411:Y414">
    <cfRule type="expression" dxfId="1907" priority="2876">
      <formula>Z410=15</formula>
    </cfRule>
  </conditionalFormatting>
  <conditionalFormatting sqref="AF410:AG414 Z411:AA414">
    <cfRule type="expression" dxfId="1906" priority="2877">
      <formula>X410=25</formula>
    </cfRule>
  </conditionalFormatting>
  <conditionalFormatting sqref="W410:W414">
    <cfRule type="expression" dxfId="1905" priority="2878">
      <formula>V410=Y</formula>
    </cfRule>
  </conditionalFormatting>
  <conditionalFormatting sqref="W410:W414">
    <cfRule type="expression" dxfId="1904" priority="2879">
      <formula>V410="y"</formula>
    </cfRule>
  </conditionalFormatting>
  <conditionalFormatting sqref="W411">
    <cfRule type="expression" dxfId="1903" priority="2880">
      <formula>$V$21=Y</formula>
    </cfRule>
  </conditionalFormatting>
  <conditionalFormatting sqref="W411">
    <cfRule type="expression" dxfId="1902" priority="2881">
      <formula>$V$21=x</formula>
    </cfRule>
  </conditionalFormatting>
  <conditionalFormatting sqref="AB410:AC414">
    <cfRule type="expression" dxfId="1901" priority="2882">
      <formula>AB410=10</formula>
    </cfRule>
  </conditionalFormatting>
  <conditionalFormatting sqref="AB410:AC414">
    <cfRule type="expression" dxfId="1900" priority="2883">
      <formula>Z410=15</formula>
    </cfRule>
  </conditionalFormatting>
  <conditionalFormatting sqref="AB410:AC414">
    <cfRule type="expression" dxfId="1899" priority="2884">
      <formula>X410=25</formula>
    </cfRule>
  </conditionalFormatting>
  <conditionalFormatting sqref="AB410:AC410">
    <cfRule type="cellIs" dxfId="1898" priority="2885" operator="equal">
      <formula>25</formula>
    </cfRule>
  </conditionalFormatting>
  <conditionalFormatting sqref="AB410:AC410">
    <cfRule type="expression" dxfId="1897" priority="2886">
      <formula>AD410=15</formula>
    </cfRule>
  </conditionalFormatting>
  <conditionalFormatting sqref="AB410:AC414 X411:Y414">
    <cfRule type="expression" dxfId="1896" priority="2887">
      <formula>AB410=10</formula>
    </cfRule>
  </conditionalFormatting>
  <conditionalFormatting sqref="AB410:AC410">
    <cfRule type="expression" dxfId="1895" priority="2888">
      <formula>AD410=15</formula>
    </cfRule>
  </conditionalFormatting>
  <conditionalFormatting sqref="X410:Y410">
    <cfRule type="expression" dxfId="1894" priority="2889">
      <formula>AB410=10</formula>
    </cfRule>
  </conditionalFormatting>
  <conditionalFormatting sqref="X410:Y414">
    <cfRule type="expression" dxfId="1893" priority="2890">
      <formula>X410=25</formula>
    </cfRule>
  </conditionalFormatting>
  <conditionalFormatting sqref="X410:Y410">
    <cfRule type="expression" dxfId="1892" priority="2891">
      <formula>Z410=15</formula>
    </cfRule>
  </conditionalFormatting>
  <conditionalFormatting sqref="Z410:AA414">
    <cfRule type="expression" dxfId="1891" priority="2892">
      <formula>Z410=15</formula>
    </cfRule>
  </conditionalFormatting>
  <conditionalFormatting sqref="Z410:AA414">
    <cfRule type="expression" dxfId="1890" priority="2893">
      <formula>AB410=10</formula>
    </cfRule>
  </conditionalFormatting>
  <conditionalFormatting sqref="Z410:AA410">
    <cfRule type="expression" dxfId="1889" priority="2894">
      <formula>X410=25</formula>
    </cfRule>
  </conditionalFormatting>
  <conditionalFormatting sqref="V410:V414">
    <cfRule type="expression" dxfId="1888" priority="2895">
      <formula>W410="X"</formula>
    </cfRule>
  </conditionalFormatting>
  <conditionalFormatting sqref="AI410:AJ414">
    <cfRule type="cellIs" dxfId="1887" priority="2867" operator="equal">
      <formula>0</formula>
    </cfRule>
    <cfRule type="cellIs" dxfId="1886" priority="2868" operator="between">
      <formula>"0.1"</formula>
      <formula>100</formula>
    </cfRule>
    <cfRule type="cellIs" dxfId="1885" priority="2869" operator="between">
      <formula>0</formula>
      <formula>100</formula>
    </cfRule>
    <cfRule type="cellIs" dxfId="1884" priority="2870" operator="between">
      <formula>0</formula>
      <formula>100</formula>
    </cfRule>
  </conditionalFormatting>
  <conditionalFormatting sqref="AJ410:AJ414">
    <cfRule type="cellIs" dxfId="1883" priority="2864" operator="equal">
      <formula>0</formula>
    </cfRule>
    <cfRule type="cellIs" dxfId="1882" priority="2865" operator="between">
      <formula>0</formula>
      <formula>100</formula>
    </cfRule>
    <cfRule type="cellIs" dxfId="1881" priority="2866" operator="between">
      <formula>"0.1"</formula>
      <formula>100</formula>
    </cfRule>
  </conditionalFormatting>
  <conditionalFormatting sqref="AI410:AI414">
    <cfRule type="cellIs" dxfId="1880" priority="2863" operator="equal">
      <formula>0.58</formula>
    </cfRule>
  </conditionalFormatting>
  <conditionalFormatting sqref="AJ410:AJ414">
    <cfRule type="cellIs" dxfId="1879" priority="2862" operator="equal">
      <formula>0.56</formula>
    </cfRule>
  </conditionalFormatting>
  <conditionalFormatting sqref="AK414:AL414">
    <cfRule type="cellIs" dxfId="1878" priority="2858" operator="equal">
      <formula>"NO"</formula>
    </cfRule>
  </conditionalFormatting>
  <conditionalFormatting sqref="AK414:AL414">
    <cfRule type="cellIs" dxfId="1877" priority="2859" operator="equal">
      <formula>"SI"</formula>
    </cfRule>
  </conditionalFormatting>
  <conditionalFormatting sqref="AM414:AN414">
    <cfRule type="cellIs" dxfId="1876" priority="2860" operator="equal">
      <formula>"ALE"</formula>
    </cfRule>
  </conditionalFormatting>
  <conditionalFormatting sqref="AM414:AN414">
    <cfRule type="cellIs" dxfId="1875" priority="2861" operator="equal">
      <formula>"CON"</formula>
    </cfRule>
  </conditionalFormatting>
  <conditionalFormatting sqref="BB410">
    <cfRule type="cellIs" dxfId="1874" priority="2855" operator="equal">
      <formula>"NO"</formula>
    </cfRule>
    <cfRule type="cellIs" dxfId="1873" priority="2856" operator="equal">
      <formula>"SI"</formula>
    </cfRule>
  </conditionalFormatting>
  <conditionalFormatting sqref="AY410:AY414">
    <cfRule type="expression" dxfId="1872" priority="2854">
      <formula>"&lt;,2"</formula>
    </cfRule>
  </conditionalFormatting>
  <conditionalFormatting sqref="AW410:AW414">
    <cfRule type="expression" dxfId="1871" priority="2853">
      <formula>"&lt;,2"</formula>
    </cfRule>
  </conditionalFormatting>
  <conditionalFormatting sqref="AX410:AX414">
    <cfRule type="beginsWith" dxfId="1870" priority="2848" operator="beginsWith" text="MUY ALTA">
      <formula>LEFT(AX410,LEN("MUY ALTA"))="MUY ALTA"</formula>
    </cfRule>
    <cfRule type="beginsWith" dxfId="1869" priority="2849" operator="beginsWith" text="ALTA">
      <formula>LEFT(AX410,LEN("ALTA"))="ALTA"</formula>
    </cfRule>
    <cfRule type="beginsWith" dxfId="1868" priority="2850" operator="beginsWith" text="MEDIA">
      <formula>LEFT(AX410,LEN("MEDIA"))="MEDIA"</formula>
    </cfRule>
    <cfRule type="beginsWith" dxfId="1867" priority="2851" operator="beginsWith" text="BAJA">
      <formula>LEFT(AX410,LEN("BAJA"))="BAJA"</formula>
    </cfRule>
    <cfRule type="beginsWith" dxfId="1866" priority="2852" operator="beginsWith" text="MUY BAJA">
      <formula>LEFT(AX410,LEN("MUY BAJA"))="MUY BAJA"</formula>
    </cfRule>
  </conditionalFormatting>
  <conditionalFormatting sqref="AZ410:AZ414">
    <cfRule type="beginsWith" dxfId="1865" priority="2843" operator="beginsWith" text="MUY ALTA">
      <formula>LEFT(AZ410,LEN("MUY ALTA"))="MUY ALTA"</formula>
    </cfRule>
    <cfRule type="beginsWith" dxfId="1864" priority="2844" operator="beginsWith" text="ALTA">
      <formula>LEFT(AZ410,LEN("ALTA"))="ALTA"</formula>
    </cfRule>
    <cfRule type="beginsWith" dxfId="1863" priority="2845" operator="beginsWith" text="MEDIA">
      <formula>LEFT(AZ410,LEN("MEDIA"))="MEDIA"</formula>
    </cfRule>
    <cfRule type="beginsWith" dxfId="1862" priority="2846" operator="beginsWith" text="BAJA">
      <formula>LEFT(AZ410,LEN("BAJA"))="BAJA"</formula>
    </cfRule>
    <cfRule type="beginsWith" dxfId="1861" priority="2847" operator="beginsWith" text="MUY BAJA">
      <formula>LEFT(AZ410,LEN("MUY BAJA"))="MUY BAJA"</formula>
    </cfRule>
  </conditionalFormatting>
  <conditionalFormatting sqref="BB410:BB414">
    <cfRule type="cellIs" dxfId="1860" priority="2840" operator="equal">
      <formula>"Evitar"</formula>
    </cfRule>
    <cfRule type="cellIs" dxfId="1859" priority="2841" operator="equal">
      <formula>"Aceptar"</formula>
    </cfRule>
    <cfRule type="cellIs" dxfId="1858" priority="2842" operator="equal">
      <formula>"Reducir"</formula>
    </cfRule>
  </conditionalFormatting>
  <conditionalFormatting sqref="BA410">
    <cfRule type="expression" dxfId="1857" priority="2815">
      <formula>$BD410=25</formula>
    </cfRule>
    <cfRule type="expression" dxfId="1856" priority="2816">
      <formula>$BD410=24</formula>
    </cfRule>
    <cfRule type="expression" dxfId="1855" priority="2817">
      <formula>$BD410=23</formula>
    </cfRule>
    <cfRule type="expression" dxfId="1854" priority="2818">
      <formula>$BD410=22</formula>
    </cfRule>
    <cfRule type="expression" dxfId="1853" priority="2819">
      <formula>$BD410=21</formula>
    </cfRule>
    <cfRule type="expression" dxfId="1852" priority="2820">
      <formula>$BD410=20</formula>
    </cfRule>
    <cfRule type="expression" dxfId="1851" priority="2821">
      <formula>$BD410=19</formula>
    </cfRule>
    <cfRule type="expression" dxfId="1850" priority="2822">
      <formula>$BD410=18</formula>
    </cfRule>
    <cfRule type="expression" dxfId="1849" priority="2823">
      <formula>$BD410=17</formula>
    </cfRule>
    <cfRule type="expression" dxfId="1848" priority="2824">
      <formula>$BD410=16</formula>
    </cfRule>
    <cfRule type="expression" dxfId="1847" priority="2825">
      <formula>$BD410=15</formula>
    </cfRule>
    <cfRule type="expression" dxfId="1846" priority="2826">
      <formula>$BD410=14</formula>
    </cfRule>
    <cfRule type="expression" dxfId="1845" priority="2827">
      <formula>$BD410=13</formula>
    </cfRule>
    <cfRule type="expression" dxfId="1844" priority="2828">
      <formula>$BD410=12</formula>
    </cfRule>
    <cfRule type="expression" dxfId="1843" priority="2829">
      <formula>$BD410=11</formula>
    </cfRule>
    <cfRule type="expression" dxfId="1842" priority="2830">
      <formula>$BD410=10</formula>
    </cfRule>
    <cfRule type="expression" dxfId="1841" priority="2831">
      <formula>$BD410=9</formula>
    </cfRule>
    <cfRule type="expression" dxfId="1840" priority="2832">
      <formula>$BD410=8</formula>
    </cfRule>
    <cfRule type="expression" dxfId="1839" priority="2833">
      <formula>$BD410=7</formula>
    </cfRule>
    <cfRule type="expression" dxfId="1838" priority="2834">
      <formula>$BD410=6</formula>
    </cfRule>
    <cfRule type="expression" dxfId="1837" priority="2835">
      <formula>$BD410=5</formula>
    </cfRule>
    <cfRule type="expression" dxfId="1836" priority="2836">
      <formula>$BD410=4</formula>
    </cfRule>
    <cfRule type="expression" dxfId="1835" priority="2837">
      <formula>$BD410=3</formula>
    </cfRule>
    <cfRule type="expression" dxfId="1834" priority="2838">
      <formula>$BD410=2</formula>
    </cfRule>
    <cfRule type="expression" dxfId="1833" priority="2839">
      <formula>$BD410=1</formula>
    </cfRule>
  </conditionalFormatting>
  <conditionalFormatting sqref="Q416:Q420">
    <cfRule type="expression" dxfId="1826" priority="2764">
      <formula>"&lt;,2"</formula>
    </cfRule>
  </conditionalFormatting>
  <conditionalFormatting sqref="S416">
    <cfRule type="expression" dxfId="1825" priority="2765">
      <formula>$T416=25</formula>
    </cfRule>
  </conditionalFormatting>
  <conditionalFormatting sqref="S416">
    <cfRule type="expression" dxfId="1824" priority="2766">
      <formula>$T416=24</formula>
    </cfRule>
  </conditionalFormatting>
  <conditionalFormatting sqref="S416">
    <cfRule type="expression" dxfId="1823" priority="2767">
      <formula>$T416=23</formula>
    </cfRule>
  </conditionalFormatting>
  <conditionalFormatting sqref="S416">
    <cfRule type="expression" dxfId="1822" priority="2768">
      <formula>$T416=22</formula>
    </cfRule>
  </conditionalFormatting>
  <conditionalFormatting sqref="S416">
    <cfRule type="expression" dxfId="1821" priority="2769">
      <formula>$T416=21</formula>
    </cfRule>
  </conditionalFormatting>
  <conditionalFormatting sqref="S416">
    <cfRule type="expression" dxfId="1820" priority="2770">
      <formula>$T416=20</formula>
    </cfRule>
  </conditionalFormatting>
  <conditionalFormatting sqref="S416">
    <cfRule type="expression" dxfId="1819" priority="2771">
      <formula>$T416=19</formula>
    </cfRule>
  </conditionalFormatting>
  <conditionalFormatting sqref="S416">
    <cfRule type="expression" dxfId="1818" priority="2772">
      <formula>$T416=18</formula>
    </cfRule>
  </conditionalFormatting>
  <conditionalFormatting sqref="S416">
    <cfRule type="expression" dxfId="1817" priority="2773">
      <formula>$T416=17</formula>
    </cfRule>
  </conditionalFormatting>
  <conditionalFormatting sqref="S416">
    <cfRule type="expression" dxfId="1816" priority="2774">
      <formula>$T416=16</formula>
    </cfRule>
  </conditionalFormatting>
  <conditionalFormatting sqref="S416">
    <cfRule type="expression" dxfId="1815" priority="2775">
      <formula>$T416=15</formula>
    </cfRule>
  </conditionalFormatting>
  <conditionalFormatting sqref="S416">
    <cfRule type="expression" dxfId="1814" priority="2776">
      <formula>$T416=14</formula>
    </cfRule>
  </conditionalFormatting>
  <conditionalFormatting sqref="S416">
    <cfRule type="expression" dxfId="1813" priority="2777">
      <formula>$T416=13</formula>
    </cfRule>
  </conditionalFormatting>
  <conditionalFormatting sqref="S416">
    <cfRule type="expression" dxfId="1812" priority="2778">
      <formula>$T416=12</formula>
    </cfRule>
  </conditionalFormatting>
  <conditionalFormatting sqref="S416">
    <cfRule type="expression" dxfId="1811" priority="2779">
      <formula>$T416=11</formula>
    </cfRule>
  </conditionalFormatting>
  <conditionalFormatting sqref="S416">
    <cfRule type="expression" dxfId="1810" priority="2780">
      <formula>$T416=10</formula>
    </cfRule>
  </conditionalFormatting>
  <conditionalFormatting sqref="S416">
    <cfRule type="expression" dxfId="1809" priority="2781">
      <formula>$T416=9</formula>
    </cfRule>
  </conditionalFormatting>
  <conditionalFormatting sqref="S416">
    <cfRule type="expression" dxfId="1808" priority="2782">
      <formula>$T416=8</formula>
    </cfRule>
  </conditionalFormatting>
  <conditionalFormatting sqref="S416">
    <cfRule type="expression" dxfId="1807" priority="2783">
      <formula>$T416=7</formula>
    </cfRule>
  </conditionalFormatting>
  <conditionalFormatting sqref="S416">
    <cfRule type="expression" dxfId="1806" priority="2784">
      <formula>$T416=6</formula>
    </cfRule>
  </conditionalFormatting>
  <conditionalFormatting sqref="S416">
    <cfRule type="expression" dxfId="1805" priority="2785">
      <formula>$T416=5</formula>
    </cfRule>
  </conditionalFormatting>
  <conditionalFormatting sqref="S416">
    <cfRule type="expression" dxfId="1804" priority="2786">
      <formula>$T416=4</formula>
    </cfRule>
  </conditionalFormatting>
  <conditionalFormatting sqref="S416">
    <cfRule type="expression" dxfId="1803" priority="2787">
      <formula>$T416=3</formula>
    </cfRule>
  </conditionalFormatting>
  <conditionalFormatting sqref="S416">
    <cfRule type="expression" dxfId="1802" priority="2788">
      <formula>$T416=2</formula>
    </cfRule>
  </conditionalFormatting>
  <conditionalFormatting sqref="S416">
    <cfRule type="expression" dxfId="1801" priority="2789">
      <formula>$T416=1</formula>
    </cfRule>
  </conditionalFormatting>
  <conditionalFormatting sqref="R416:R420">
    <cfRule type="cellIs" dxfId="1800" priority="2790" operator="equal">
      <formula>20</formula>
    </cfRule>
  </conditionalFormatting>
  <conditionalFormatting sqref="R416:R420">
    <cfRule type="cellIs" dxfId="1799" priority="2791" operator="equal">
      <formula>10</formula>
    </cfRule>
  </conditionalFormatting>
  <conditionalFormatting sqref="R416:R420">
    <cfRule type="cellIs" dxfId="1798" priority="2792" operator="equal">
      <formula>5</formula>
    </cfRule>
  </conditionalFormatting>
  <conditionalFormatting sqref="R416:R420">
    <cfRule type="cellIs" dxfId="1797" priority="2793" operator="equal">
      <formula>1</formula>
    </cfRule>
  </conditionalFormatting>
  <conditionalFormatting sqref="R416:R420">
    <cfRule type="cellIs" dxfId="1796" priority="2794" operator="equal">
      <formula>0.8</formula>
    </cfRule>
  </conditionalFormatting>
  <conditionalFormatting sqref="R416:R420">
    <cfRule type="cellIs" dxfId="1795" priority="2795" operator="equal">
      <formula>0.6</formula>
    </cfRule>
  </conditionalFormatting>
  <conditionalFormatting sqref="R416:R420">
    <cfRule type="cellIs" dxfId="1794" priority="2796" operator="equal">
      <formula>0.4</formula>
    </cfRule>
  </conditionalFormatting>
  <conditionalFormatting sqref="R416:R420">
    <cfRule type="cellIs" dxfId="1793" priority="2797" operator="equal">
      <formula>20%</formula>
    </cfRule>
  </conditionalFormatting>
  <conditionalFormatting sqref="P416:P420">
    <cfRule type="cellIs" dxfId="1792" priority="2798" operator="equal">
      <formula>"MUY ALTA "</formula>
    </cfRule>
  </conditionalFormatting>
  <conditionalFormatting sqref="P416:P420">
    <cfRule type="cellIs" dxfId="1791" priority="2799" operator="equal">
      <formula>"MUY ALTA"</formula>
    </cfRule>
  </conditionalFormatting>
  <conditionalFormatting sqref="P416:P420">
    <cfRule type="cellIs" dxfId="1790" priority="2800" operator="equal">
      <formula>"ALTA"</formula>
    </cfRule>
  </conditionalFormatting>
  <conditionalFormatting sqref="P416:P420">
    <cfRule type="cellIs" dxfId="1789" priority="2801" operator="equal">
      <formula>"MEDIA"</formula>
    </cfRule>
  </conditionalFormatting>
  <conditionalFormatting sqref="P416:P420">
    <cfRule type="cellIs" dxfId="1788" priority="2802" operator="equal">
      <formula>"BAJA"</formula>
    </cfRule>
  </conditionalFormatting>
  <conditionalFormatting sqref="P416:P420">
    <cfRule type="cellIs" dxfId="1787" priority="2803" operator="equal">
      <formula>"MUY BAJA"</formula>
    </cfRule>
  </conditionalFormatting>
  <conditionalFormatting sqref="P416:P420">
    <cfRule type="cellIs" dxfId="1786" priority="2804" operator="equal">
      <formula>0.2</formula>
    </cfRule>
  </conditionalFormatting>
  <conditionalFormatting sqref="O416:O420">
    <cfRule type="beginsWith" dxfId="1785" priority="2805" operator="beginsWith" text="La actividad que conlleva el riesgo se ejecuta como máximos 2 veces por año">
      <formula>LEFT((O416),LEN("La actividad que conlleva el riesgo se ejecuta como máximos 2 veces por año"))=("La actividad que conlleva el riesgo se ejecuta como máximos 2 veces por año")</formula>
    </cfRule>
  </conditionalFormatting>
  <conditionalFormatting sqref="O416:O420">
    <cfRule type="cellIs" dxfId="1784" priority="2806" operator="equal">
      <formula>"La actividad que conlleva el riesgo se ejecuta como máximos 2 veces por año"</formula>
    </cfRule>
  </conditionalFormatting>
  <conditionalFormatting sqref="O416:O420">
    <cfRule type="cellIs" dxfId="1783" priority="2807" operator="equal">
      <formula>"La actividad que conlleva el riesgo se ejecuta como máximos 2 veces por año "</formula>
    </cfRule>
  </conditionalFormatting>
  <conditionalFormatting sqref="O416:O420">
    <cfRule type="containsText" dxfId="1782" priority="2808" operator="containsText" text="La actividad que conlleva el riesgo se ejecuta como máximos 2 veces por año">
      <formula>NOT(ISERROR(SEARCH(("La actividad que conlleva el riesgo se ejecuta como máximos 2 veces por año"),(O416))))</formula>
    </cfRule>
  </conditionalFormatting>
  <conditionalFormatting sqref="V416:W420">
    <cfRule type="cellIs" dxfId="1781" priority="2739" operator="equal">
      <formula>"X"</formula>
    </cfRule>
  </conditionalFormatting>
  <conditionalFormatting sqref="AD416:AE420 AB417:AC420">
    <cfRule type="cellIs" dxfId="1780" priority="2740" operator="equal">
      <formula>25</formula>
    </cfRule>
  </conditionalFormatting>
  <conditionalFormatting sqref="AF416:AG420">
    <cfRule type="cellIs" dxfId="1779" priority="2741" operator="equal">
      <formula>15</formula>
    </cfRule>
  </conditionalFormatting>
  <conditionalFormatting sqref="V416:V420">
    <cfRule type="cellIs" dxfId="1778" priority="2742" operator="equal">
      <formula>"Y"</formula>
    </cfRule>
  </conditionalFormatting>
  <conditionalFormatting sqref="W416:W420">
    <cfRule type="cellIs" dxfId="1777" priority="2743" operator="equal">
      <formula>"X"</formula>
    </cfRule>
  </conditionalFormatting>
  <conditionalFormatting sqref="AD416:AE420 AB417:AC420 X417:Y420">
    <cfRule type="expression" dxfId="1776" priority="2744">
      <formula>Z416=15</formula>
    </cfRule>
  </conditionalFormatting>
  <conditionalFormatting sqref="AF416:AG420 Z417:AA420">
    <cfRule type="expression" dxfId="1775" priority="2745">
      <formula>X416=25</formula>
    </cfRule>
  </conditionalFormatting>
  <conditionalFormatting sqref="W416:W420">
    <cfRule type="expression" dxfId="1774" priority="2746">
      <formula>V416=Y</formula>
    </cfRule>
  </conditionalFormatting>
  <conditionalFormatting sqref="W416:W420">
    <cfRule type="expression" dxfId="1773" priority="2747">
      <formula>V416="y"</formula>
    </cfRule>
  </conditionalFormatting>
  <conditionalFormatting sqref="W417">
    <cfRule type="expression" dxfId="1772" priority="2748">
      <formula>$V$21=Y</formula>
    </cfRule>
  </conditionalFormatting>
  <conditionalFormatting sqref="W417">
    <cfRule type="expression" dxfId="1771" priority="2749">
      <formula>$V$21=x</formula>
    </cfRule>
  </conditionalFormatting>
  <conditionalFormatting sqref="AB416:AC420">
    <cfRule type="expression" dxfId="1770" priority="2750">
      <formula>AB416=10</formula>
    </cfRule>
  </conditionalFormatting>
  <conditionalFormatting sqref="AB416:AC420">
    <cfRule type="expression" dxfId="1769" priority="2751">
      <formula>Z416=15</formula>
    </cfRule>
  </conditionalFormatting>
  <conditionalFormatting sqref="AB416:AC420">
    <cfRule type="expression" dxfId="1768" priority="2752">
      <formula>X416=25</formula>
    </cfRule>
  </conditionalFormatting>
  <conditionalFormatting sqref="AB416:AC416">
    <cfRule type="cellIs" dxfId="1767" priority="2753" operator="equal">
      <formula>25</formula>
    </cfRule>
  </conditionalFormatting>
  <conditionalFormatting sqref="AB416:AC416">
    <cfRule type="expression" dxfId="1766" priority="2754">
      <formula>AD416=15</formula>
    </cfRule>
  </conditionalFormatting>
  <conditionalFormatting sqref="AB416:AC420 X417:Y420">
    <cfRule type="expression" dxfId="1765" priority="2755">
      <formula>AB416=10</formula>
    </cfRule>
  </conditionalFormatting>
  <conditionalFormatting sqref="AB416:AC416">
    <cfRule type="expression" dxfId="1764" priority="2756">
      <formula>AD416=15</formula>
    </cfRule>
  </conditionalFormatting>
  <conditionalFormatting sqref="X416:Y416">
    <cfRule type="expression" dxfId="1763" priority="2757">
      <formula>AB416=10</formula>
    </cfRule>
  </conditionalFormatting>
  <conditionalFormatting sqref="X416:Y420">
    <cfRule type="expression" dxfId="1762" priority="2758">
      <formula>X416=25</formula>
    </cfRule>
  </conditionalFormatting>
  <conditionalFormatting sqref="X416:Y416">
    <cfRule type="expression" dxfId="1761" priority="2759">
      <formula>Z416=15</formula>
    </cfRule>
  </conditionalFormatting>
  <conditionalFormatting sqref="Z416:AA420">
    <cfRule type="expression" dxfId="1760" priority="2760">
      <formula>Z416=15</formula>
    </cfRule>
  </conditionalFormatting>
  <conditionalFormatting sqref="Z416:AA420">
    <cfRule type="expression" dxfId="1759" priority="2761">
      <formula>AB416=10</formula>
    </cfRule>
  </conditionalFormatting>
  <conditionalFormatting sqref="Z416:AA416">
    <cfRule type="expression" dxfId="1758" priority="2762">
      <formula>X416=25</formula>
    </cfRule>
  </conditionalFormatting>
  <conditionalFormatting sqref="V416:V420">
    <cfRule type="expression" dxfId="1757" priority="2763">
      <formula>W416="X"</formula>
    </cfRule>
  </conditionalFormatting>
  <conditionalFormatting sqref="AI416:AJ420">
    <cfRule type="cellIs" dxfId="1756" priority="2735" operator="equal">
      <formula>0</formula>
    </cfRule>
    <cfRule type="cellIs" dxfId="1755" priority="2736" operator="between">
      <formula>"0.1"</formula>
      <formula>100</formula>
    </cfRule>
    <cfRule type="cellIs" dxfId="1754" priority="2737" operator="between">
      <formula>0</formula>
      <formula>100</formula>
    </cfRule>
    <cfRule type="cellIs" dxfId="1753" priority="2738" operator="between">
      <formula>0</formula>
      <formula>100</formula>
    </cfRule>
  </conditionalFormatting>
  <conditionalFormatting sqref="AJ416:AJ420">
    <cfRule type="cellIs" dxfId="1752" priority="2732" operator="equal">
      <formula>0</formula>
    </cfRule>
    <cfRule type="cellIs" dxfId="1751" priority="2733" operator="between">
      <formula>0</formula>
      <formula>100</formula>
    </cfRule>
    <cfRule type="cellIs" dxfId="1750" priority="2734" operator="between">
      <formula>"0.1"</formula>
      <formula>100</formula>
    </cfRule>
  </conditionalFormatting>
  <conditionalFormatting sqref="AI416:AI420">
    <cfRule type="cellIs" dxfId="1749" priority="2731" operator="equal">
      <formula>0.58</formula>
    </cfRule>
  </conditionalFormatting>
  <conditionalFormatting sqref="AJ416:AJ420">
    <cfRule type="cellIs" dxfId="1748" priority="2730" operator="equal">
      <formula>0.56</formula>
    </cfRule>
  </conditionalFormatting>
  <conditionalFormatting sqref="AK419:AL420 AO419:AP420">
    <cfRule type="cellIs" dxfId="1747" priority="2726" operator="equal">
      <formula>"NO"</formula>
    </cfRule>
  </conditionalFormatting>
  <conditionalFormatting sqref="AK419:AL420">
    <cfRule type="cellIs" dxfId="1746" priority="2727" operator="equal">
      <formula>"SI"</formula>
    </cfRule>
  </conditionalFormatting>
  <conditionalFormatting sqref="AM419:AN420">
    <cfRule type="cellIs" dxfId="1745" priority="2728" operator="equal">
      <formula>"ALE"</formula>
    </cfRule>
  </conditionalFormatting>
  <conditionalFormatting sqref="AM419:AN420">
    <cfRule type="cellIs" dxfId="1744" priority="2729" operator="equal">
      <formula>"CON"</formula>
    </cfRule>
  </conditionalFormatting>
  <conditionalFormatting sqref="AO419:AP419">
    <cfRule type="cellIs" dxfId="1743" priority="2725" operator="equal">
      <formula>"SI"</formula>
    </cfRule>
  </conditionalFormatting>
  <conditionalFormatting sqref="BB416">
    <cfRule type="cellIs" dxfId="1742" priority="2723" operator="equal">
      <formula>"NO"</formula>
    </cfRule>
    <cfRule type="cellIs" dxfId="1741" priority="2724" operator="equal">
      <formula>"SI"</formula>
    </cfRule>
  </conditionalFormatting>
  <conditionalFormatting sqref="AY416:AY420">
    <cfRule type="expression" dxfId="1740" priority="2722">
      <formula>"&lt;,2"</formula>
    </cfRule>
  </conditionalFormatting>
  <conditionalFormatting sqref="AW416:AW420">
    <cfRule type="expression" dxfId="1739" priority="2721">
      <formula>"&lt;,2"</formula>
    </cfRule>
  </conditionalFormatting>
  <conditionalFormatting sqref="AX416:AX420">
    <cfRule type="beginsWith" dxfId="1738" priority="2716" operator="beginsWith" text="MUY ALTA">
      <formula>LEFT(AX416,LEN("MUY ALTA"))="MUY ALTA"</formula>
    </cfRule>
    <cfRule type="beginsWith" dxfId="1737" priority="2717" operator="beginsWith" text="ALTA">
      <formula>LEFT(AX416,LEN("ALTA"))="ALTA"</formula>
    </cfRule>
    <cfRule type="beginsWith" dxfId="1736" priority="2718" operator="beginsWith" text="MEDIA">
      <formula>LEFT(AX416,LEN("MEDIA"))="MEDIA"</formula>
    </cfRule>
    <cfRule type="beginsWith" dxfId="1735" priority="2719" operator="beginsWith" text="BAJA">
      <formula>LEFT(AX416,LEN("BAJA"))="BAJA"</formula>
    </cfRule>
    <cfRule type="beginsWith" dxfId="1734" priority="2720" operator="beginsWith" text="MUY BAJA">
      <formula>LEFT(AX416,LEN("MUY BAJA"))="MUY BAJA"</formula>
    </cfRule>
  </conditionalFormatting>
  <conditionalFormatting sqref="AZ416:AZ420">
    <cfRule type="beginsWith" dxfId="1733" priority="2711" operator="beginsWith" text="MUY ALTA">
      <formula>LEFT(AZ416,LEN("MUY ALTA"))="MUY ALTA"</formula>
    </cfRule>
    <cfRule type="beginsWith" dxfId="1732" priority="2712" operator="beginsWith" text="ALTA">
      <formula>LEFT(AZ416,LEN("ALTA"))="ALTA"</formula>
    </cfRule>
    <cfRule type="beginsWith" dxfId="1731" priority="2713" operator="beginsWith" text="MEDIA">
      <formula>LEFT(AZ416,LEN("MEDIA"))="MEDIA"</formula>
    </cfRule>
    <cfRule type="beginsWith" dxfId="1730" priority="2714" operator="beginsWith" text="BAJA">
      <formula>LEFT(AZ416,LEN("BAJA"))="BAJA"</formula>
    </cfRule>
    <cfRule type="beginsWith" dxfId="1729" priority="2715" operator="beginsWith" text="MUY BAJA">
      <formula>LEFT(AZ416,LEN("MUY BAJA"))="MUY BAJA"</formula>
    </cfRule>
  </conditionalFormatting>
  <conditionalFormatting sqref="BB416:BB420">
    <cfRule type="cellIs" dxfId="1728" priority="2708" operator="equal">
      <formula>"Evitar"</formula>
    </cfRule>
    <cfRule type="cellIs" dxfId="1727" priority="2709" operator="equal">
      <formula>"Aceptar"</formula>
    </cfRule>
    <cfRule type="cellIs" dxfId="1726" priority="2710" operator="equal">
      <formula>"Reducir"</formula>
    </cfRule>
  </conditionalFormatting>
  <conditionalFormatting sqref="BA416">
    <cfRule type="expression" dxfId="1725" priority="2683">
      <formula>$BD416=25</formula>
    </cfRule>
    <cfRule type="expression" dxfId="1724" priority="2684">
      <formula>$BD416=24</formula>
    </cfRule>
    <cfRule type="expression" dxfId="1723" priority="2685">
      <formula>$BD416=23</formula>
    </cfRule>
    <cfRule type="expression" dxfId="1722" priority="2686">
      <formula>$BD416=22</formula>
    </cfRule>
    <cfRule type="expression" dxfId="1721" priority="2687">
      <formula>$BD416=21</formula>
    </cfRule>
    <cfRule type="expression" dxfId="1720" priority="2688">
      <formula>$BD416=20</formula>
    </cfRule>
    <cfRule type="expression" dxfId="1719" priority="2689">
      <formula>$BD416=19</formula>
    </cfRule>
    <cfRule type="expression" dxfId="1718" priority="2690">
      <formula>$BD416=18</formula>
    </cfRule>
    <cfRule type="expression" dxfId="1717" priority="2691">
      <formula>$BD416=17</formula>
    </cfRule>
    <cfRule type="expression" dxfId="1716" priority="2692">
      <formula>$BD416=16</formula>
    </cfRule>
    <cfRule type="expression" dxfId="1715" priority="2693">
      <formula>$BD416=15</formula>
    </cfRule>
    <cfRule type="expression" dxfId="1714" priority="2694">
      <formula>$BD416=14</formula>
    </cfRule>
    <cfRule type="expression" dxfId="1713" priority="2695">
      <formula>$BD416=13</formula>
    </cfRule>
    <cfRule type="expression" dxfId="1712" priority="2696">
      <formula>$BD416=12</formula>
    </cfRule>
    <cfRule type="expression" dxfId="1711" priority="2697">
      <formula>$BD416=11</formula>
    </cfRule>
    <cfRule type="expression" dxfId="1710" priority="2698">
      <formula>$BD416=10</formula>
    </cfRule>
    <cfRule type="expression" dxfId="1709" priority="2699">
      <formula>$BD416=9</formula>
    </cfRule>
    <cfRule type="expression" dxfId="1708" priority="2700">
      <formula>$BD416=8</formula>
    </cfRule>
    <cfRule type="expression" dxfId="1707" priority="2701">
      <formula>$BD416=7</formula>
    </cfRule>
    <cfRule type="expression" dxfId="1706" priority="2702">
      <formula>$BD416=6</formula>
    </cfRule>
    <cfRule type="expression" dxfId="1705" priority="2703">
      <formula>$BD416=5</formula>
    </cfRule>
    <cfRule type="expression" dxfId="1704" priority="2704">
      <formula>$BD416=4</formula>
    </cfRule>
    <cfRule type="expression" dxfId="1703" priority="2705">
      <formula>$BD416=3</formula>
    </cfRule>
    <cfRule type="expression" dxfId="1702" priority="2706">
      <formula>$BD416=2</formula>
    </cfRule>
    <cfRule type="expression" dxfId="1701" priority="2707">
      <formula>$BD416=1</formula>
    </cfRule>
  </conditionalFormatting>
  <conditionalFormatting sqref="Q422:Q426">
    <cfRule type="expression" dxfId="1694" priority="2632">
      <formula>"&lt;,2"</formula>
    </cfRule>
  </conditionalFormatting>
  <conditionalFormatting sqref="S422">
    <cfRule type="expression" dxfId="1693" priority="2633">
      <formula>$T422=25</formula>
    </cfRule>
  </conditionalFormatting>
  <conditionalFormatting sqref="S422">
    <cfRule type="expression" dxfId="1692" priority="2634">
      <formula>$T422=24</formula>
    </cfRule>
  </conditionalFormatting>
  <conditionalFormatting sqref="S422">
    <cfRule type="expression" dxfId="1691" priority="2635">
      <formula>$T422=23</formula>
    </cfRule>
  </conditionalFormatting>
  <conditionalFormatting sqref="S422">
    <cfRule type="expression" dxfId="1690" priority="2636">
      <formula>$T422=22</formula>
    </cfRule>
  </conditionalFormatting>
  <conditionalFormatting sqref="S422">
    <cfRule type="expression" dxfId="1689" priority="2637">
      <formula>$T422=21</formula>
    </cfRule>
  </conditionalFormatting>
  <conditionalFormatting sqref="S422">
    <cfRule type="expression" dxfId="1688" priority="2638">
      <formula>$T422=20</formula>
    </cfRule>
  </conditionalFormatting>
  <conditionalFormatting sqref="S422">
    <cfRule type="expression" dxfId="1687" priority="2639">
      <formula>$T422=19</formula>
    </cfRule>
  </conditionalFormatting>
  <conditionalFormatting sqref="S422">
    <cfRule type="expression" dxfId="1686" priority="2640">
      <formula>$T422=18</formula>
    </cfRule>
  </conditionalFormatting>
  <conditionalFormatting sqref="S422">
    <cfRule type="expression" dxfId="1685" priority="2641">
      <formula>$T422=17</formula>
    </cfRule>
  </conditionalFormatting>
  <conditionalFormatting sqref="S422">
    <cfRule type="expression" dxfId="1684" priority="2642">
      <formula>$T422=16</formula>
    </cfRule>
  </conditionalFormatting>
  <conditionalFormatting sqref="S422">
    <cfRule type="expression" dxfId="1683" priority="2643">
      <formula>$T422=15</formula>
    </cfRule>
  </conditionalFormatting>
  <conditionalFormatting sqref="S422">
    <cfRule type="expression" dxfId="1682" priority="2644">
      <formula>$T422=14</formula>
    </cfRule>
  </conditionalFormatting>
  <conditionalFormatting sqref="S422">
    <cfRule type="expression" dxfId="1681" priority="2645">
      <formula>$T422=13</formula>
    </cfRule>
  </conditionalFormatting>
  <conditionalFormatting sqref="S422">
    <cfRule type="expression" dxfId="1680" priority="2646">
      <formula>$T422=12</formula>
    </cfRule>
  </conditionalFormatting>
  <conditionalFormatting sqref="S422">
    <cfRule type="expression" dxfId="1679" priority="2647">
      <formula>$T422=11</formula>
    </cfRule>
  </conditionalFormatting>
  <conditionalFormatting sqref="S422">
    <cfRule type="expression" dxfId="1678" priority="2648">
      <formula>$T422=10</formula>
    </cfRule>
  </conditionalFormatting>
  <conditionalFormatting sqref="S422">
    <cfRule type="expression" dxfId="1677" priority="2649">
      <formula>$T422=9</formula>
    </cfRule>
  </conditionalFormatting>
  <conditionalFormatting sqref="S422">
    <cfRule type="expression" dxfId="1676" priority="2650">
      <formula>$T422=8</formula>
    </cfRule>
  </conditionalFormatting>
  <conditionalFormatting sqref="S422">
    <cfRule type="expression" dxfId="1675" priority="2651">
      <formula>$T422=7</formula>
    </cfRule>
  </conditionalFormatting>
  <conditionalFormatting sqref="S422">
    <cfRule type="expression" dxfId="1674" priority="2652">
      <formula>$T422=6</formula>
    </cfRule>
  </conditionalFormatting>
  <conditionalFormatting sqref="S422">
    <cfRule type="expression" dxfId="1673" priority="2653">
      <formula>$T422=5</formula>
    </cfRule>
  </conditionalFormatting>
  <conditionalFormatting sqref="S422">
    <cfRule type="expression" dxfId="1672" priority="2654">
      <formula>$T422=4</formula>
    </cfRule>
  </conditionalFormatting>
  <conditionalFormatting sqref="S422">
    <cfRule type="expression" dxfId="1671" priority="2655">
      <formula>$T422=3</formula>
    </cfRule>
  </conditionalFormatting>
  <conditionalFormatting sqref="S422">
    <cfRule type="expression" dxfId="1670" priority="2656">
      <formula>$T422=2</formula>
    </cfRule>
  </conditionalFormatting>
  <conditionalFormatting sqref="S422">
    <cfRule type="expression" dxfId="1669" priority="2657">
      <formula>$T422=1</formula>
    </cfRule>
  </conditionalFormatting>
  <conditionalFormatting sqref="R422:R426">
    <cfRule type="cellIs" dxfId="1668" priority="2658" operator="equal">
      <formula>20</formula>
    </cfRule>
  </conditionalFormatting>
  <conditionalFormatting sqref="R422:R426">
    <cfRule type="cellIs" dxfId="1667" priority="2659" operator="equal">
      <formula>10</formula>
    </cfRule>
  </conditionalFormatting>
  <conditionalFormatting sqref="R422:R426">
    <cfRule type="cellIs" dxfId="1666" priority="2660" operator="equal">
      <formula>5</formula>
    </cfRule>
  </conditionalFormatting>
  <conditionalFormatting sqref="R422:R426">
    <cfRule type="cellIs" dxfId="1665" priority="2661" operator="equal">
      <formula>1</formula>
    </cfRule>
  </conditionalFormatting>
  <conditionalFormatting sqref="R422:R426">
    <cfRule type="cellIs" dxfId="1664" priority="2662" operator="equal">
      <formula>0.8</formula>
    </cfRule>
  </conditionalFormatting>
  <conditionalFormatting sqref="R422:R426">
    <cfRule type="cellIs" dxfId="1663" priority="2663" operator="equal">
      <formula>0.6</formula>
    </cfRule>
  </conditionalFormatting>
  <conditionalFormatting sqref="R422:R426">
    <cfRule type="cellIs" dxfId="1662" priority="2664" operator="equal">
      <formula>0.4</formula>
    </cfRule>
  </conditionalFormatting>
  <conditionalFormatting sqref="R422:R426">
    <cfRule type="cellIs" dxfId="1661" priority="2665" operator="equal">
      <formula>20%</formula>
    </cfRule>
  </conditionalFormatting>
  <conditionalFormatting sqref="P422:P426">
    <cfRule type="cellIs" dxfId="1660" priority="2666" operator="equal">
      <formula>"MUY ALTA "</formula>
    </cfRule>
  </conditionalFormatting>
  <conditionalFormatting sqref="P422:P426">
    <cfRule type="cellIs" dxfId="1659" priority="2667" operator="equal">
      <formula>"MUY ALTA"</formula>
    </cfRule>
  </conditionalFormatting>
  <conditionalFormatting sqref="P422:P426">
    <cfRule type="cellIs" dxfId="1658" priority="2668" operator="equal">
      <formula>"ALTA"</formula>
    </cfRule>
  </conditionalFormatting>
  <conditionalFormatting sqref="P422:P426">
    <cfRule type="cellIs" dxfId="1657" priority="2669" operator="equal">
      <formula>"MEDIA"</formula>
    </cfRule>
  </conditionalFormatting>
  <conditionalFormatting sqref="P422:P426">
    <cfRule type="cellIs" dxfId="1656" priority="2670" operator="equal">
      <formula>"BAJA"</formula>
    </cfRule>
  </conditionalFormatting>
  <conditionalFormatting sqref="P422:P426">
    <cfRule type="cellIs" dxfId="1655" priority="2671" operator="equal">
      <formula>"MUY BAJA"</formula>
    </cfRule>
  </conditionalFormatting>
  <conditionalFormatting sqref="P422:P426">
    <cfRule type="cellIs" dxfId="1654" priority="2672" operator="equal">
      <formula>0.2</formula>
    </cfRule>
  </conditionalFormatting>
  <conditionalFormatting sqref="O422:O426">
    <cfRule type="beginsWith" dxfId="1653" priority="2673" operator="beginsWith" text="La actividad que conlleva el riesgo se ejecuta como máximos 2 veces por año">
      <formula>LEFT((O422),LEN("La actividad que conlleva el riesgo se ejecuta como máximos 2 veces por año"))=("La actividad que conlleva el riesgo se ejecuta como máximos 2 veces por año")</formula>
    </cfRule>
  </conditionalFormatting>
  <conditionalFormatting sqref="O422:O426">
    <cfRule type="cellIs" dxfId="1652" priority="2674" operator="equal">
      <formula>"La actividad que conlleva el riesgo se ejecuta como máximos 2 veces por año"</formula>
    </cfRule>
  </conditionalFormatting>
  <conditionalFormatting sqref="O422:O426">
    <cfRule type="cellIs" dxfId="1651" priority="2675" operator="equal">
      <formula>"La actividad que conlleva el riesgo se ejecuta como máximos 2 veces por año "</formula>
    </cfRule>
  </conditionalFormatting>
  <conditionalFormatting sqref="O422:O426">
    <cfRule type="containsText" dxfId="1650" priority="2676" operator="containsText" text="La actividad que conlleva el riesgo se ejecuta como máximos 2 veces por año">
      <formula>NOT(ISERROR(SEARCH(("La actividad que conlleva el riesgo se ejecuta como máximos 2 veces por año"),(O422))))</formula>
    </cfRule>
  </conditionalFormatting>
  <conditionalFormatting sqref="V422:W426">
    <cfRule type="cellIs" dxfId="1649" priority="2607" operator="equal">
      <formula>"X"</formula>
    </cfRule>
  </conditionalFormatting>
  <conditionalFormatting sqref="AD422:AE426 AB423:AC426">
    <cfRule type="cellIs" dxfId="1648" priority="2608" operator="equal">
      <formula>25</formula>
    </cfRule>
  </conditionalFormatting>
  <conditionalFormatting sqref="AF422:AG426">
    <cfRule type="cellIs" dxfId="1647" priority="2609" operator="equal">
      <formula>15</formula>
    </cfRule>
  </conditionalFormatting>
  <conditionalFormatting sqref="V422:V426">
    <cfRule type="cellIs" dxfId="1646" priority="2610" operator="equal">
      <formula>"Y"</formula>
    </cfRule>
  </conditionalFormatting>
  <conditionalFormatting sqref="W422:W426">
    <cfRule type="cellIs" dxfId="1645" priority="2611" operator="equal">
      <formula>"X"</formula>
    </cfRule>
  </conditionalFormatting>
  <conditionalFormatting sqref="AD422:AE426 AB423:AC426 X423:Y426">
    <cfRule type="expression" dxfId="1644" priority="2612">
      <formula>Z422=15</formula>
    </cfRule>
  </conditionalFormatting>
  <conditionalFormatting sqref="AF422:AG426 Z423:AA426">
    <cfRule type="expression" dxfId="1643" priority="2613">
      <formula>X422=25</formula>
    </cfRule>
  </conditionalFormatting>
  <conditionalFormatting sqref="W422:W426">
    <cfRule type="expression" dxfId="1642" priority="2614">
      <formula>V422=Y</formula>
    </cfRule>
  </conditionalFormatting>
  <conditionalFormatting sqref="W422:W426">
    <cfRule type="expression" dxfId="1641" priority="2615">
      <formula>V422="y"</formula>
    </cfRule>
  </conditionalFormatting>
  <conditionalFormatting sqref="W423">
    <cfRule type="expression" dxfId="1640" priority="2616">
      <formula>$V$21=Y</formula>
    </cfRule>
  </conditionalFormatting>
  <conditionalFormatting sqref="W423">
    <cfRule type="expression" dxfId="1639" priority="2617">
      <formula>$V$21=x</formula>
    </cfRule>
  </conditionalFormatting>
  <conditionalFormatting sqref="AB422:AC426">
    <cfRule type="expression" dxfId="1638" priority="2618">
      <formula>AB422=10</formula>
    </cfRule>
  </conditionalFormatting>
  <conditionalFormatting sqref="AB422:AC426">
    <cfRule type="expression" dxfId="1637" priority="2619">
      <formula>Z422=15</formula>
    </cfRule>
  </conditionalFormatting>
  <conditionalFormatting sqref="AB422:AC426">
    <cfRule type="expression" dxfId="1636" priority="2620">
      <formula>X422=25</formula>
    </cfRule>
  </conditionalFormatting>
  <conditionalFormatting sqref="AB422:AC422">
    <cfRule type="cellIs" dxfId="1635" priority="2621" operator="equal">
      <formula>25</formula>
    </cfRule>
  </conditionalFormatting>
  <conditionalFormatting sqref="AB422:AC422">
    <cfRule type="expression" dxfId="1634" priority="2622">
      <formula>AD422=15</formula>
    </cfRule>
  </conditionalFormatting>
  <conditionalFormatting sqref="AB422:AC426 X423:Y426">
    <cfRule type="expression" dxfId="1633" priority="2623">
      <formula>AB422=10</formula>
    </cfRule>
  </conditionalFormatting>
  <conditionalFormatting sqref="AB422:AC422">
    <cfRule type="expression" dxfId="1632" priority="2624">
      <formula>AD422=15</formula>
    </cfRule>
  </conditionalFormatting>
  <conditionalFormatting sqref="X422:Y422">
    <cfRule type="expression" dxfId="1631" priority="2625">
      <formula>AB422=10</formula>
    </cfRule>
  </conditionalFormatting>
  <conditionalFormatting sqref="X422:Y426">
    <cfRule type="expression" dxfId="1630" priority="2626">
      <formula>X422=25</formula>
    </cfRule>
  </conditionalFormatting>
  <conditionalFormatting sqref="X422:Y422">
    <cfRule type="expression" dxfId="1629" priority="2627">
      <formula>Z422=15</formula>
    </cfRule>
  </conditionalFormatting>
  <conditionalFormatting sqref="Z422:AA426">
    <cfRule type="expression" dxfId="1628" priority="2628">
      <formula>Z422=15</formula>
    </cfRule>
  </conditionalFormatting>
  <conditionalFormatting sqref="Z422:AA426">
    <cfRule type="expression" dxfId="1627" priority="2629">
      <formula>AB422=10</formula>
    </cfRule>
  </conditionalFormatting>
  <conditionalFormatting sqref="Z422:AA422">
    <cfRule type="expression" dxfId="1626" priority="2630">
      <formula>X422=25</formula>
    </cfRule>
  </conditionalFormatting>
  <conditionalFormatting sqref="V422:V426">
    <cfRule type="expression" dxfId="1625" priority="2631">
      <formula>W422="X"</formula>
    </cfRule>
  </conditionalFormatting>
  <conditionalFormatting sqref="AI422:AJ426">
    <cfRule type="cellIs" dxfId="1624" priority="2603" operator="equal">
      <formula>0</formula>
    </cfRule>
    <cfRule type="cellIs" dxfId="1623" priority="2604" operator="between">
      <formula>"0.1"</formula>
      <formula>100</formula>
    </cfRule>
    <cfRule type="cellIs" dxfId="1622" priority="2605" operator="between">
      <formula>0</formula>
      <formula>100</formula>
    </cfRule>
    <cfRule type="cellIs" dxfId="1621" priority="2606" operator="between">
      <formula>0</formula>
      <formula>100</formula>
    </cfRule>
  </conditionalFormatting>
  <conditionalFormatting sqref="AJ422:AJ426">
    <cfRule type="cellIs" dxfId="1620" priority="2600" operator="equal">
      <formula>0</formula>
    </cfRule>
    <cfRule type="cellIs" dxfId="1619" priority="2601" operator="between">
      <formula>0</formula>
      <formula>100</formula>
    </cfRule>
    <cfRule type="cellIs" dxfId="1618" priority="2602" operator="between">
      <formula>"0.1"</formula>
      <formula>100</formula>
    </cfRule>
  </conditionalFormatting>
  <conditionalFormatting sqref="AI422:AI426">
    <cfRule type="cellIs" dxfId="1617" priority="2599" operator="equal">
      <formula>0.58</formula>
    </cfRule>
  </conditionalFormatting>
  <conditionalFormatting sqref="AJ422:AJ426">
    <cfRule type="cellIs" dxfId="1616" priority="2598" operator="equal">
      <formula>0.56</formula>
    </cfRule>
  </conditionalFormatting>
  <conditionalFormatting sqref="AK424:AL426 AO424:AP426">
    <cfRule type="cellIs" dxfId="1615" priority="2594" operator="equal">
      <formula>"NO"</formula>
    </cfRule>
  </conditionalFormatting>
  <conditionalFormatting sqref="AK424:AL426">
    <cfRule type="cellIs" dxfId="1614" priority="2595" operator="equal">
      <formula>"SI"</formula>
    </cfRule>
  </conditionalFormatting>
  <conditionalFormatting sqref="AM424:AN426">
    <cfRule type="cellIs" dxfId="1613" priority="2596" operator="equal">
      <formula>"ALE"</formula>
    </cfRule>
  </conditionalFormatting>
  <conditionalFormatting sqref="AM424:AN426">
    <cfRule type="cellIs" dxfId="1612" priority="2597" operator="equal">
      <formula>"CON"</formula>
    </cfRule>
  </conditionalFormatting>
  <conditionalFormatting sqref="AO424:AP425">
    <cfRule type="cellIs" dxfId="1611" priority="2593" operator="equal">
      <formula>"SI"</formula>
    </cfRule>
  </conditionalFormatting>
  <conditionalFormatting sqref="BB422">
    <cfRule type="cellIs" dxfId="1610" priority="2591" operator="equal">
      <formula>"NO"</formula>
    </cfRule>
    <cfRule type="cellIs" dxfId="1609" priority="2592" operator="equal">
      <formula>"SI"</formula>
    </cfRule>
  </conditionalFormatting>
  <conditionalFormatting sqref="AY422:AY426">
    <cfRule type="expression" dxfId="1608" priority="2590">
      <formula>"&lt;,2"</formula>
    </cfRule>
  </conditionalFormatting>
  <conditionalFormatting sqref="AW422:AW426">
    <cfRule type="expression" dxfId="1607" priority="2589">
      <formula>"&lt;,2"</formula>
    </cfRule>
  </conditionalFormatting>
  <conditionalFormatting sqref="AX422:AX426">
    <cfRule type="beginsWith" dxfId="1606" priority="2584" operator="beginsWith" text="MUY ALTA">
      <formula>LEFT(AX422,LEN("MUY ALTA"))="MUY ALTA"</formula>
    </cfRule>
    <cfRule type="beginsWith" dxfId="1605" priority="2585" operator="beginsWith" text="ALTA">
      <formula>LEFT(AX422,LEN("ALTA"))="ALTA"</formula>
    </cfRule>
    <cfRule type="beginsWith" dxfId="1604" priority="2586" operator="beginsWith" text="MEDIA">
      <formula>LEFT(AX422,LEN("MEDIA"))="MEDIA"</formula>
    </cfRule>
    <cfRule type="beginsWith" dxfId="1603" priority="2587" operator="beginsWith" text="BAJA">
      <formula>LEFT(AX422,LEN("BAJA"))="BAJA"</formula>
    </cfRule>
    <cfRule type="beginsWith" dxfId="1602" priority="2588" operator="beginsWith" text="MUY BAJA">
      <formula>LEFT(AX422,LEN("MUY BAJA"))="MUY BAJA"</formula>
    </cfRule>
  </conditionalFormatting>
  <conditionalFormatting sqref="AZ422:AZ426">
    <cfRule type="beginsWith" dxfId="1601" priority="2579" operator="beginsWith" text="MUY ALTA">
      <formula>LEFT(AZ422,LEN("MUY ALTA"))="MUY ALTA"</formula>
    </cfRule>
    <cfRule type="beginsWith" dxfId="1600" priority="2580" operator="beginsWith" text="ALTA">
      <formula>LEFT(AZ422,LEN("ALTA"))="ALTA"</formula>
    </cfRule>
    <cfRule type="beginsWith" dxfId="1599" priority="2581" operator="beginsWith" text="MEDIA">
      <formula>LEFT(AZ422,LEN("MEDIA"))="MEDIA"</formula>
    </cfRule>
    <cfRule type="beginsWith" dxfId="1598" priority="2582" operator="beginsWith" text="BAJA">
      <formula>LEFT(AZ422,LEN("BAJA"))="BAJA"</formula>
    </cfRule>
    <cfRule type="beginsWith" dxfId="1597" priority="2583" operator="beginsWith" text="MUY BAJA">
      <formula>LEFT(AZ422,LEN("MUY BAJA"))="MUY BAJA"</formula>
    </cfRule>
  </conditionalFormatting>
  <conditionalFormatting sqref="BB422:BB426">
    <cfRule type="cellIs" dxfId="1596" priority="2576" operator="equal">
      <formula>"Evitar"</formula>
    </cfRule>
    <cfRule type="cellIs" dxfId="1595" priority="2577" operator="equal">
      <formula>"Aceptar"</formula>
    </cfRule>
    <cfRule type="cellIs" dxfId="1594" priority="2578" operator="equal">
      <formula>"Reducir"</formula>
    </cfRule>
  </conditionalFormatting>
  <conditionalFormatting sqref="BA422">
    <cfRule type="expression" dxfId="1593" priority="2551">
      <formula>$BD422=25</formula>
    </cfRule>
    <cfRule type="expression" dxfId="1592" priority="2552">
      <formula>$BD422=24</formula>
    </cfRule>
    <cfRule type="expression" dxfId="1591" priority="2553">
      <formula>$BD422=23</formula>
    </cfRule>
    <cfRule type="expression" dxfId="1590" priority="2554">
      <formula>$BD422=22</formula>
    </cfRule>
    <cfRule type="expression" dxfId="1589" priority="2555">
      <formula>$BD422=21</formula>
    </cfRule>
    <cfRule type="expression" dxfId="1588" priority="2556">
      <formula>$BD422=20</formula>
    </cfRule>
    <cfRule type="expression" dxfId="1587" priority="2557">
      <formula>$BD422=19</formula>
    </cfRule>
    <cfRule type="expression" dxfId="1586" priority="2558">
      <formula>$BD422=18</formula>
    </cfRule>
    <cfRule type="expression" dxfId="1585" priority="2559">
      <formula>$BD422=17</formula>
    </cfRule>
    <cfRule type="expression" dxfId="1584" priority="2560">
      <formula>$BD422=16</formula>
    </cfRule>
    <cfRule type="expression" dxfId="1583" priority="2561">
      <formula>$BD422=15</formula>
    </cfRule>
    <cfRule type="expression" dxfId="1582" priority="2562">
      <formula>$BD422=14</formula>
    </cfRule>
    <cfRule type="expression" dxfId="1581" priority="2563">
      <formula>$BD422=13</formula>
    </cfRule>
    <cfRule type="expression" dxfId="1580" priority="2564">
      <formula>$BD422=12</formula>
    </cfRule>
    <cfRule type="expression" dxfId="1579" priority="2565">
      <formula>$BD422=11</formula>
    </cfRule>
    <cfRule type="expression" dxfId="1578" priority="2566">
      <formula>$BD422=10</formula>
    </cfRule>
    <cfRule type="expression" dxfId="1577" priority="2567">
      <formula>$BD422=9</formula>
    </cfRule>
    <cfRule type="expression" dxfId="1576" priority="2568">
      <formula>$BD422=8</formula>
    </cfRule>
    <cfRule type="expression" dxfId="1575" priority="2569">
      <formula>$BD422=7</formula>
    </cfRule>
    <cfRule type="expression" dxfId="1574" priority="2570">
      <formula>$BD422=6</formula>
    </cfRule>
    <cfRule type="expression" dxfId="1573" priority="2571">
      <formula>$BD422=5</formula>
    </cfRule>
    <cfRule type="expression" dxfId="1572" priority="2572">
      <formula>$BD422=4</formula>
    </cfRule>
    <cfRule type="expression" dxfId="1571" priority="2573">
      <formula>$BD422=3</formula>
    </cfRule>
    <cfRule type="expression" dxfId="1570" priority="2574">
      <formula>$BD422=2</formula>
    </cfRule>
    <cfRule type="expression" dxfId="1569" priority="2575">
      <formula>$BD422=1</formula>
    </cfRule>
  </conditionalFormatting>
  <conditionalFormatting sqref="AK338:AL339 AO338:AP339">
    <cfRule type="cellIs" dxfId="1566" priority="2545" operator="equal">
      <formula>"NO"</formula>
    </cfRule>
  </conditionalFormatting>
  <conditionalFormatting sqref="AK338:AL339">
    <cfRule type="cellIs" dxfId="1565" priority="2546" operator="equal">
      <formula>"SI"</formula>
    </cfRule>
  </conditionalFormatting>
  <conditionalFormatting sqref="AM338:AN339">
    <cfRule type="cellIs" dxfId="1564" priority="2547" operator="equal">
      <formula>"ALE"</formula>
    </cfRule>
  </conditionalFormatting>
  <conditionalFormatting sqref="AM338:AN339">
    <cfRule type="cellIs" dxfId="1563" priority="2548" operator="equal">
      <formula>"CON"</formula>
    </cfRule>
  </conditionalFormatting>
  <conditionalFormatting sqref="AO338:AP339">
    <cfRule type="cellIs" dxfId="1562" priority="2544" operator="equal">
      <formula>"SI"</formula>
    </cfRule>
  </conditionalFormatting>
  <conditionalFormatting sqref="AK344:AL346 AO344:AP346">
    <cfRule type="cellIs" dxfId="1561" priority="2540" operator="equal">
      <formula>"NO"</formula>
    </cfRule>
  </conditionalFormatting>
  <conditionalFormatting sqref="AK344:AL346">
    <cfRule type="cellIs" dxfId="1560" priority="2541" operator="equal">
      <formula>"SI"</formula>
    </cfRule>
  </conditionalFormatting>
  <conditionalFormatting sqref="AM344:AN346">
    <cfRule type="cellIs" dxfId="1559" priority="2542" operator="equal">
      <formula>"ALE"</formula>
    </cfRule>
  </conditionalFormatting>
  <conditionalFormatting sqref="AM344:AN346">
    <cfRule type="cellIs" dxfId="1558" priority="2543" operator="equal">
      <formula>"CON"</formula>
    </cfRule>
  </conditionalFormatting>
  <conditionalFormatting sqref="AO344:AP346">
    <cfRule type="cellIs" dxfId="1557" priority="2539" operator="equal">
      <formula>"SI"</formula>
    </cfRule>
  </conditionalFormatting>
  <conditionalFormatting sqref="AK350:AL352 AO350:AP352">
    <cfRule type="cellIs" dxfId="1556" priority="2535" operator="equal">
      <formula>"NO"</formula>
    </cfRule>
  </conditionalFormatting>
  <conditionalFormatting sqref="AK350:AL352">
    <cfRule type="cellIs" dxfId="1555" priority="2536" operator="equal">
      <formula>"SI"</formula>
    </cfRule>
  </conditionalFormatting>
  <conditionalFormatting sqref="AM350:AN352">
    <cfRule type="cellIs" dxfId="1554" priority="2537" operator="equal">
      <formula>"ALE"</formula>
    </cfRule>
  </conditionalFormatting>
  <conditionalFormatting sqref="AM350:AN352">
    <cfRule type="cellIs" dxfId="1553" priority="2538" operator="equal">
      <formula>"CON"</formula>
    </cfRule>
  </conditionalFormatting>
  <conditionalFormatting sqref="AO350:AP352">
    <cfRule type="cellIs" dxfId="1552" priority="2534" operator="equal">
      <formula>"SI"</formula>
    </cfRule>
  </conditionalFormatting>
  <conditionalFormatting sqref="AK356:AL358 AO356:AP358">
    <cfRule type="cellIs" dxfId="1551" priority="2530" operator="equal">
      <formula>"NO"</formula>
    </cfRule>
  </conditionalFormatting>
  <conditionalFormatting sqref="AK356:AL358">
    <cfRule type="cellIs" dxfId="1550" priority="2531" operator="equal">
      <formula>"SI"</formula>
    </cfRule>
  </conditionalFormatting>
  <conditionalFormatting sqref="AM356:AN358">
    <cfRule type="cellIs" dxfId="1549" priority="2532" operator="equal">
      <formula>"ALE"</formula>
    </cfRule>
  </conditionalFormatting>
  <conditionalFormatting sqref="AM356:AN358">
    <cfRule type="cellIs" dxfId="1548" priority="2533" operator="equal">
      <formula>"CON"</formula>
    </cfRule>
  </conditionalFormatting>
  <conditionalFormatting sqref="AO356:AP358">
    <cfRule type="cellIs" dxfId="1547" priority="2529" operator="equal">
      <formula>"SI"</formula>
    </cfRule>
  </conditionalFormatting>
  <conditionalFormatting sqref="AK362:AL365 AO362:AP365">
    <cfRule type="cellIs" dxfId="1546" priority="2525" operator="equal">
      <formula>"NO"</formula>
    </cfRule>
  </conditionalFormatting>
  <conditionalFormatting sqref="AK362:AL365">
    <cfRule type="cellIs" dxfId="1545" priority="2526" operator="equal">
      <formula>"SI"</formula>
    </cfRule>
  </conditionalFormatting>
  <conditionalFormatting sqref="AM362:AN365">
    <cfRule type="cellIs" dxfId="1544" priority="2527" operator="equal">
      <formula>"ALE"</formula>
    </cfRule>
  </conditionalFormatting>
  <conditionalFormatting sqref="AM362:AN365">
    <cfRule type="cellIs" dxfId="1543" priority="2528" operator="equal">
      <formula>"CON"</formula>
    </cfRule>
  </conditionalFormatting>
  <conditionalFormatting sqref="AO362:AP365">
    <cfRule type="cellIs" dxfId="1542" priority="2524" operator="equal">
      <formula>"SI"</formula>
    </cfRule>
  </conditionalFormatting>
  <conditionalFormatting sqref="AO206:AP206">
    <cfRule type="cellIs" dxfId="1539" priority="2139" operator="equal">
      <formula>"SI"</formula>
    </cfRule>
  </conditionalFormatting>
  <conditionalFormatting sqref="Q182:Q186">
    <cfRule type="expression" dxfId="1534" priority="2475">
      <formula>"&lt;,2"</formula>
    </cfRule>
  </conditionalFormatting>
  <conditionalFormatting sqref="S182">
    <cfRule type="expression" dxfId="1533" priority="2476">
      <formula>$T182=25</formula>
    </cfRule>
  </conditionalFormatting>
  <conditionalFormatting sqref="S182">
    <cfRule type="expression" dxfId="1532" priority="2477">
      <formula>$T182=24</formula>
    </cfRule>
  </conditionalFormatting>
  <conditionalFormatting sqref="S182">
    <cfRule type="expression" dxfId="1531" priority="2478">
      <formula>$T182=23</formula>
    </cfRule>
  </conditionalFormatting>
  <conditionalFormatting sqref="S182">
    <cfRule type="expression" dxfId="1530" priority="2479">
      <formula>$T182=22</formula>
    </cfRule>
  </conditionalFormatting>
  <conditionalFormatting sqref="S182">
    <cfRule type="expression" dxfId="1529" priority="2480">
      <formula>$T182=21</formula>
    </cfRule>
  </conditionalFormatting>
  <conditionalFormatting sqref="S182">
    <cfRule type="expression" dxfId="1528" priority="2481">
      <formula>$T182=20</formula>
    </cfRule>
  </conditionalFormatting>
  <conditionalFormatting sqref="S182">
    <cfRule type="expression" dxfId="1527" priority="2482">
      <formula>$T182=19</formula>
    </cfRule>
  </conditionalFormatting>
  <conditionalFormatting sqref="S182">
    <cfRule type="expression" dxfId="1526" priority="2483">
      <formula>$T182=18</formula>
    </cfRule>
  </conditionalFormatting>
  <conditionalFormatting sqref="S182">
    <cfRule type="expression" dxfId="1525" priority="2484">
      <formula>$T182=17</formula>
    </cfRule>
  </conditionalFormatting>
  <conditionalFormatting sqref="S182">
    <cfRule type="expression" dxfId="1524" priority="2485">
      <formula>$T182=16</formula>
    </cfRule>
  </conditionalFormatting>
  <conditionalFormatting sqref="S182">
    <cfRule type="expression" dxfId="1523" priority="2486">
      <formula>$T182=15</formula>
    </cfRule>
  </conditionalFormatting>
  <conditionalFormatting sqref="S182">
    <cfRule type="expression" dxfId="1522" priority="2487">
      <formula>$T182=14</formula>
    </cfRule>
  </conditionalFormatting>
  <conditionalFormatting sqref="S182">
    <cfRule type="expression" dxfId="1521" priority="2488">
      <formula>$T182=13</formula>
    </cfRule>
  </conditionalFormatting>
  <conditionalFormatting sqref="S182">
    <cfRule type="expression" dxfId="1520" priority="2489">
      <formula>$T182=12</formula>
    </cfRule>
  </conditionalFormatting>
  <conditionalFormatting sqref="S182">
    <cfRule type="expression" dxfId="1519" priority="2490">
      <formula>$T182=11</formula>
    </cfRule>
  </conditionalFormatting>
  <conditionalFormatting sqref="S182">
    <cfRule type="expression" dxfId="1518" priority="2491">
      <formula>$T182=10</formula>
    </cfRule>
  </conditionalFormatting>
  <conditionalFormatting sqref="S182">
    <cfRule type="expression" dxfId="1517" priority="2492">
      <formula>$T182=9</formula>
    </cfRule>
  </conditionalFormatting>
  <conditionalFormatting sqref="S182">
    <cfRule type="expression" dxfId="1516" priority="2493">
      <formula>$T182=8</formula>
    </cfRule>
  </conditionalFormatting>
  <conditionalFormatting sqref="S182">
    <cfRule type="expression" dxfId="1515" priority="2494">
      <formula>$T182=7</formula>
    </cfRule>
  </conditionalFormatting>
  <conditionalFormatting sqref="S182">
    <cfRule type="expression" dxfId="1514" priority="2495">
      <formula>$T182=6</formula>
    </cfRule>
  </conditionalFormatting>
  <conditionalFormatting sqref="S182">
    <cfRule type="expression" dxfId="1513" priority="2496">
      <formula>$T182=5</formula>
    </cfRule>
  </conditionalFormatting>
  <conditionalFormatting sqref="S182">
    <cfRule type="expression" dxfId="1512" priority="2497">
      <formula>$T182=4</formula>
    </cfRule>
  </conditionalFormatting>
  <conditionalFormatting sqref="S182">
    <cfRule type="expression" dxfId="1511" priority="2498">
      <formula>$T182=3</formula>
    </cfRule>
  </conditionalFormatting>
  <conditionalFormatting sqref="S182">
    <cfRule type="expression" dxfId="1510" priority="2499">
      <formula>$T182=2</formula>
    </cfRule>
  </conditionalFormatting>
  <conditionalFormatting sqref="S182">
    <cfRule type="expression" dxfId="1509" priority="2500">
      <formula>$T182=1</formula>
    </cfRule>
  </conditionalFormatting>
  <conditionalFormatting sqref="R182:R186">
    <cfRule type="cellIs" dxfId="1508" priority="2501" operator="equal">
      <formula>20</formula>
    </cfRule>
  </conditionalFormatting>
  <conditionalFormatting sqref="R182:R186">
    <cfRule type="cellIs" dxfId="1507" priority="2502" operator="equal">
      <formula>10</formula>
    </cfRule>
  </conditionalFormatting>
  <conditionalFormatting sqref="R182:R186">
    <cfRule type="cellIs" dxfId="1506" priority="2503" operator="equal">
      <formula>5</formula>
    </cfRule>
  </conditionalFormatting>
  <conditionalFormatting sqref="R182:R186">
    <cfRule type="cellIs" dxfId="1505" priority="2504" operator="equal">
      <formula>1</formula>
    </cfRule>
  </conditionalFormatting>
  <conditionalFormatting sqref="R182:R186">
    <cfRule type="cellIs" dxfId="1504" priority="2505" operator="equal">
      <formula>0.8</formula>
    </cfRule>
  </conditionalFormatting>
  <conditionalFormatting sqref="R182:R186">
    <cfRule type="cellIs" dxfId="1503" priority="2506" operator="equal">
      <formula>0.6</formula>
    </cfRule>
  </conditionalFormatting>
  <conditionalFormatting sqref="R182:R186">
    <cfRule type="cellIs" dxfId="1502" priority="2507" operator="equal">
      <formula>0.4</formula>
    </cfRule>
  </conditionalFormatting>
  <conditionalFormatting sqref="R182:R186">
    <cfRule type="cellIs" dxfId="1501" priority="2508" operator="equal">
      <formula>20%</formula>
    </cfRule>
  </conditionalFormatting>
  <conditionalFormatting sqref="P182:P186">
    <cfRule type="cellIs" dxfId="1500" priority="2509" operator="equal">
      <formula>"MUY ALTA "</formula>
    </cfRule>
  </conditionalFormatting>
  <conditionalFormatting sqref="P182:P186">
    <cfRule type="cellIs" dxfId="1499" priority="2510" operator="equal">
      <formula>"MUY ALTA"</formula>
    </cfRule>
  </conditionalFormatting>
  <conditionalFormatting sqref="P182:P186">
    <cfRule type="cellIs" dxfId="1498" priority="2511" operator="equal">
      <formula>"ALTA"</formula>
    </cfRule>
  </conditionalFormatting>
  <conditionalFormatting sqref="P182:P186">
    <cfRule type="cellIs" dxfId="1497" priority="2512" operator="equal">
      <formula>"MEDIA"</formula>
    </cfRule>
  </conditionalFormatting>
  <conditionalFormatting sqref="P182:P186">
    <cfRule type="cellIs" dxfId="1496" priority="2513" operator="equal">
      <formula>"BAJA"</formula>
    </cfRule>
  </conditionalFormatting>
  <conditionalFormatting sqref="P182:P186">
    <cfRule type="cellIs" dxfId="1495" priority="2514" operator="equal">
      <formula>"MUY BAJA"</formula>
    </cfRule>
  </conditionalFormatting>
  <conditionalFormatting sqref="P182:P186">
    <cfRule type="cellIs" dxfId="1494" priority="2515" operator="equal">
      <formula>0.2</formula>
    </cfRule>
  </conditionalFormatting>
  <conditionalFormatting sqref="O182:O186">
    <cfRule type="beginsWith" dxfId="1493" priority="2516" operator="beginsWith" text="La actividad que conlleva el riesgo se ejecuta como máximos 2 veces por año">
      <formula>LEFT((O182),LEN("La actividad que conlleva el riesgo se ejecuta como máximos 2 veces por año"))=("La actividad que conlleva el riesgo se ejecuta como máximos 2 veces por año")</formula>
    </cfRule>
  </conditionalFormatting>
  <conditionalFormatting sqref="O182:O186">
    <cfRule type="cellIs" dxfId="1492" priority="2517" operator="equal">
      <formula>"La actividad que conlleva el riesgo se ejecuta como máximos 2 veces por año"</formula>
    </cfRule>
  </conditionalFormatting>
  <conditionalFormatting sqref="O182:O186">
    <cfRule type="cellIs" dxfId="1491" priority="2518" operator="equal">
      <formula>"La actividad que conlleva el riesgo se ejecuta como máximos 2 veces por año "</formula>
    </cfRule>
  </conditionalFormatting>
  <conditionalFormatting sqref="O182:O186">
    <cfRule type="containsText" dxfId="1490" priority="2519" operator="containsText" text="La actividad que conlleva el riesgo se ejecuta como máximos 2 veces por año">
      <formula>NOT(ISERROR(SEARCH(("La actividad que conlleva el riesgo se ejecuta como máximos 2 veces por año"),(O182))))</formula>
    </cfRule>
  </conditionalFormatting>
  <conditionalFormatting sqref="V182:W186">
    <cfRule type="cellIs" dxfId="1489" priority="2450" operator="equal">
      <formula>"X"</formula>
    </cfRule>
  </conditionalFormatting>
  <conditionalFormatting sqref="AD182:AE186 AB183:AC186">
    <cfRule type="cellIs" dxfId="1488" priority="2451" operator="equal">
      <formula>25</formula>
    </cfRule>
  </conditionalFormatting>
  <conditionalFormatting sqref="AF182:AG186">
    <cfRule type="cellIs" dxfId="1487" priority="2452" operator="equal">
      <formula>15</formula>
    </cfRule>
  </conditionalFormatting>
  <conditionalFormatting sqref="V182:V186">
    <cfRule type="cellIs" dxfId="1486" priority="2453" operator="equal">
      <formula>"Y"</formula>
    </cfRule>
  </conditionalFormatting>
  <conditionalFormatting sqref="W182:W186">
    <cfRule type="cellIs" dxfId="1485" priority="2454" operator="equal">
      <formula>"X"</formula>
    </cfRule>
  </conditionalFormatting>
  <conditionalFormatting sqref="AD182:AE186 AB183:AC186 X183:Y186">
    <cfRule type="expression" dxfId="1484" priority="2455">
      <formula>Z182=15</formula>
    </cfRule>
  </conditionalFormatting>
  <conditionalFormatting sqref="AF182:AG186 Z183:AA186">
    <cfRule type="expression" dxfId="1483" priority="2456">
      <formula>X182=25</formula>
    </cfRule>
  </conditionalFormatting>
  <conditionalFormatting sqref="W182:W186">
    <cfRule type="expression" dxfId="1482" priority="2457">
      <formula>V182=Y</formula>
    </cfRule>
  </conditionalFormatting>
  <conditionalFormatting sqref="W182:W186">
    <cfRule type="expression" dxfId="1481" priority="2458">
      <formula>V182="y"</formula>
    </cfRule>
  </conditionalFormatting>
  <conditionalFormatting sqref="W183">
    <cfRule type="expression" dxfId="1480" priority="2459">
      <formula>$V$21=Y</formula>
    </cfRule>
  </conditionalFormatting>
  <conditionalFormatting sqref="W183">
    <cfRule type="expression" dxfId="1479" priority="2460">
      <formula>$V$21=x</formula>
    </cfRule>
  </conditionalFormatting>
  <conditionalFormatting sqref="AB182:AC186">
    <cfRule type="expression" dxfId="1478" priority="2461">
      <formula>AB182=10</formula>
    </cfRule>
  </conditionalFormatting>
  <conditionalFormatting sqref="AB182:AC186">
    <cfRule type="expression" dxfId="1477" priority="2462">
      <formula>Z182=15</formula>
    </cfRule>
  </conditionalFormatting>
  <conditionalFormatting sqref="AB182:AC186">
    <cfRule type="expression" dxfId="1476" priority="2463">
      <formula>X182=25</formula>
    </cfRule>
  </conditionalFormatting>
  <conditionalFormatting sqref="AB182:AC182">
    <cfRule type="cellIs" dxfId="1475" priority="2464" operator="equal">
      <formula>25</formula>
    </cfRule>
  </conditionalFormatting>
  <conditionalFormatting sqref="AB182:AC182">
    <cfRule type="expression" dxfId="1474" priority="2465">
      <formula>AD182=15</formula>
    </cfRule>
  </conditionalFormatting>
  <conditionalFormatting sqref="AB182:AC186 X183:Y186">
    <cfRule type="expression" dxfId="1473" priority="2466">
      <formula>AB182=10</formula>
    </cfRule>
  </conditionalFormatting>
  <conditionalFormatting sqref="AB182:AC182">
    <cfRule type="expression" dxfId="1472" priority="2467">
      <formula>AD182=15</formula>
    </cfRule>
  </conditionalFormatting>
  <conditionalFormatting sqref="X182:Y182">
    <cfRule type="expression" dxfId="1471" priority="2468">
      <formula>AB182=10</formula>
    </cfRule>
  </conditionalFormatting>
  <conditionalFormatting sqref="X182:Y186">
    <cfRule type="expression" dxfId="1470" priority="2469">
      <formula>X182=25</formula>
    </cfRule>
  </conditionalFormatting>
  <conditionalFormatting sqref="X182:Y182">
    <cfRule type="expression" dxfId="1469" priority="2470">
      <formula>Z182=15</formula>
    </cfRule>
  </conditionalFormatting>
  <conditionalFormatting sqref="Z182:AA186">
    <cfRule type="expression" dxfId="1468" priority="2471">
      <formula>Z182=15</formula>
    </cfRule>
  </conditionalFormatting>
  <conditionalFormatting sqref="Z182:AA186">
    <cfRule type="expression" dxfId="1467" priority="2472">
      <formula>AB182=10</formula>
    </cfRule>
  </conditionalFormatting>
  <conditionalFormatting sqref="Z182:AA182">
    <cfRule type="expression" dxfId="1466" priority="2473">
      <formula>X182=25</formula>
    </cfRule>
  </conditionalFormatting>
  <conditionalFormatting sqref="V182:V186">
    <cfRule type="expression" dxfId="1465" priority="2474">
      <formula>W182="X"</formula>
    </cfRule>
  </conditionalFormatting>
  <conditionalFormatting sqref="AI182:AJ186">
    <cfRule type="cellIs" dxfId="1464" priority="2446" operator="equal">
      <formula>0</formula>
    </cfRule>
    <cfRule type="cellIs" dxfId="1463" priority="2447" operator="between">
      <formula>"0.1"</formula>
      <formula>100</formula>
    </cfRule>
    <cfRule type="cellIs" dxfId="1462" priority="2448" operator="between">
      <formula>0</formula>
      <formula>100</formula>
    </cfRule>
    <cfRule type="cellIs" dxfId="1461" priority="2449" operator="between">
      <formula>0</formula>
      <formula>100</formula>
    </cfRule>
  </conditionalFormatting>
  <conditionalFormatting sqref="AJ182:AJ186">
    <cfRule type="cellIs" dxfId="1460" priority="2443" operator="equal">
      <formula>0</formula>
    </cfRule>
    <cfRule type="cellIs" dxfId="1459" priority="2444" operator="between">
      <formula>0</formula>
      <formula>100</formula>
    </cfRule>
    <cfRule type="cellIs" dxfId="1458" priority="2445" operator="between">
      <formula>"0.1"</formula>
      <formula>100</formula>
    </cfRule>
  </conditionalFormatting>
  <conditionalFormatting sqref="AI182:AI186">
    <cfRule type="cellIs" dxfId="1457" priority="2442" operator="equal">
      <formula>0.58</formula>
    </cfRule>
  </conditionalFormatting>
  <conditionalFormatting sqref="AJ182:AJ186">
    <cfRule type="cellIs" dxfId="1456" priority="2441" operator="equal">
      <formula>0.56</formula>
    </cfRule>
  </conditionalFormatting>
  <conditionalFormatting sqref="AK185:AL186 AO185:AP186">
    <cfRule type="cellIs" dxfId="1455" priority="2437" operator="equal">
      <formula>"NO"</formula>
    </cfRule>
  </conditionalFormatting>
  <conditionalFormatting sqref="AK185:AL186">
    <cfRule type="cellIs" dxfId="1454" priority="2438" operator="equal">
      <formula>"SI"</formula>
    </cfRule>
  </conditionalFormatting>
  <conditionalFormatting sqref="AM185:AN186">
    <cfRule type="cellIs" dxfId="1453" priority="2439" operator="equal">
      <formula>"ALE"</formula>
    </cfRule>
  </conditionalFormatting>
  <conditionalFormatting sqref="AM185:AN186">
    <cfRule type="cellIs" dxfId="1452" priority="2440" operator="equal">
      <formula>"CON"</formula>
    </cfRule>
  </conditionalFormatting>
  <conditionalFormatting sqref="AO185:AP185">
    <cfRule type="cellIs" dxfId="1451" priority="2436" operator="equal">
      <formula>"SI"</formula>
    </cfRule>
  </conditionalFormatting>
  <conditionalFormatting sqref="BB182">
    <cfRule type="cellIs" dxfId="1450" priority="2434" operator="equal">
      <formula>"NO"</formula>
    </cfRule>
    <cfRule type="cellIs" dxfId="1449" priority="2435" operator="equal">
      <formula>"SI"</formula>
    </cfRule>
  </conditionalFormatting>
  <conditionalFormatting sqref="AY182:AY186">
    <cfRule type="expression" dxfId="1448" priority="2433">
      <formula>"&lt;,2"</formula>
    </cfRule>
  </conditionalFormatting>
  <conditionalFormatting sqref="AW182:AW186">
    <cfRule type="expression" dxfId="1447" priority="2432">
      <formula>"&lt;,2"</formula>
    </cfRule>
  </conditionalFormatting>
  <conditionalFormatting sqref="AX182:AX186">
    <cfRule type="beginsWith" dxfId="1446" priority="2427" operator="beginsWith" text="MUY ALTA">
      <formula>LEFT(AX182,LEN("MUY ALTA"))="MUY ALTA"</formula>
    </cfRule>
    <cfRule type="beginsWith" dxfId="1445" priority="2428" operator="beginsWith" text="ALTA">
      <formula>LEFT(AX182,LEN("ALTA"))="ALTA"</formula>
    </cfRule>
    <cfRule type="beginsWith" dxfId="1444" priority="2429" operator="beginsWith" text="MEDIA">
      <formula>LEFT(AX182,LEN("MEDIA"))="MEDIA"</formula>
    </cfRule>
    <cfRule type="beginsWith" dxfId="1443" priority="2430" operator="beginsWith" text="BAJA">
      <formula>LEFT(AX182,LEN("BAJA"))="BAJA"</formula>
    </cfRule>
    <cfRule type="beginsWith" dxfId="1442" priority="2431" operator="beginsWith" text="MUY BAJA">
      <formula>LEFT(AX182,LEN("MUY BAJA"))="MUY BAJA"</formula>
    </cfRule>
  </conditionalFormatting>
  <conditionalFormatting sqref="AZ182:AZ186">
    <cfRule type="beginsWith" dxfId="1441" priority="2422" operator="beginsWith" text="MUY ALTA">
      <formula>LEFT(AZ182,LEN("MUY ALTA"))="MUY ALTA"</formula>
    </cfRule>
    <cfRule type="beginsWith" dxfId="1440" priority="2423" operator="beginsWith" text="ALTA">
      <formula>LEFT(AZ182,LEN("ALTA"))="ALTA"</formula>
    </cfRule>
    <cfRule type="beginsWith" dxfId="1439" priority="2424" operator="beginsWith" text="MEDIA">
      <formula>LEFT(AZ182,LEN("MEDIA"))="MEDIA"</formula>
    </cfRule>
    <cfRule type="beginsWith" dxfId="1438" priority="2425" operator="beginsWith" text="BAJA">
      <formula>LEFT(AZ182,LEN("BAJA"))="BAJA"</formula>
    </cfRule>
    <cfRule type="beginsWith" dxfId="1437" priority="2426" operator="beginsWith" text="MUY BAJA">
      <formula>LEFT(AZ182,LEN("MUY BAJA"))="MUY BAJA"</formula>
    </cfRule>
  </conditionalFormatting>
  <conditionalFormatting sqref="BB182:BB186">
    <cfRule type="cellIs" dxfId="1436" priority="2419" operator="equal">
      <formula>"Evitar"</formula>
    </cfRule>
    <cfRule type="cellIs" dxfId="1435" priority="2420" operator="equal">
      <formula>"Aceptar"</formula>
    </cfRule>
    <cfRule type="cellIs" dxfId="1434" priority="2421" operator="equal">
      <formula>"Reducir"</formula>
    </cfRule>
  </conditionalFormatting>
  <conditionalFormatting sqref="BA182">
    <cfRule type="expression" dxfId="1433" priority="2394">
      <formula>$BD182=25</formula>
    </cfRule>
    <cfRule type="expression" dxfId="1432" priority="2395">
      <formula>$BD182=24</formula>
    </cfRule>
    <cfRule type="expression" dxfId="1431" priority="2396">
      <formula>$BD182=23</formula>
    </cfRule>
    <cfRule type="expression" dxfId="1430" priority="2397">
      <formula>$BD182=22</formula>
    </cfRule>
    <cfRule type="expression" dxfId="1429" priority="2398">
      <formula>$BD182=21</formula>
    </cfRule>
    <cfRule type="expression" dxfId="1428" priority="2399">
      <formula>$BD182=20</formula>
    </cfRule>
    <cfRule type="expression" dxfId="1427" priority="2400">
      <formula>$BD182=19</formula>
    </cfRule>
    <cfRule type="expression" dxfId="1426" priority="2401">
      <formula>$BD182=18</formula>
    </cfRule>
    <cfRule type="expression" dxfId="1425" priority="2402">
      <formula>$BD182=17</formula>
    </cfRule>
    <cfRule type="expression" dxfId="1424" priority="2403">
      <formula>$BD182=16</formula>
    </cfRule>
    <cfRule type="expression" dxfId="1423" priority="2404">
      <formula>$BD182=15</formula>
    </cfRule>
    <cfRule type="expression" dxfId="1422" priority="2405">
      <formula>$BD182=14</formula>
    </cfRule>
    <cfRule type="expression" dxfId="1421" priority="2406">
      <formula>$BD182=13</formula>
    </cfRule>
    <cfRule type="expression" dxfId="1420" priority="2407">
      <formula>$BD182=12</formula>
    </cfRule>
    <cfRule type="expression" dxfId="1419" priority="2408">
      <formula>$BD182=11</formula>
    </cfRule>
    <cfRule type="expression" dxfId="1418" priority="2409">
      <formula>$BD182=10</formula>
    </cfRule>
    <cfRule type="expression" dxfId="1417" priority="2410">
      <formula>$BD182=9</formula>
    </cfRule>
    <cfRule type="expression" dxfId="1416" priority="2411">
      <formula>$BD182=8</formula>
    </cfRule>
    <cfRule type="expression" dxfId="1415" priority="2412">
      <formula>$BD182=7</formula>
    </cfRule>
    <cfRule type="expression" dxfId="1414" priority="2413">
      <formula>$BD182=6</formula>
    </cfRule>
    <cfRule type="expression" dxfId="1413" priority="2414">
      <formula>$BD182=5</formula>
    </cfRule>
    <cfRule type="expression" dxfId="1412" priority="2415">
      <formula>$BD182=4</formula>
    </cfRule>
    <cfRule type="expression" dxfId="1411" priority="2416">
      <formula>$BD182=3</formula>
    </cfRule>
    <cfRule type="expression" dxfId="1410" priority="2417">
      <formula>$BD182=2</formula>
    </cfRule>
    <cfRule type="expression" dxfId="1409" priority="2418">
      <formula>$BD182=1</formula>
    </cfRule>
  </conditionalFormatting>
  <conditionalFormatting sqref="Q188:Q192">
    <cfRule type="expression" dxfId="1402" priority="2343">
      <formula>"&lt;,2"</formula>
    </cfRule>
  </conditionalFormatting>
  <conditionalFormatting sqref="S188">
    <cfRule type="expression" dxfId="1401" priority="2344">
      <formula>$T188=25</formula>
    </cfRule>
  </conditionalFormatting>
  <conditionalFormatting sqref="S188">
    <cfRule type="expression" dxfId="1400" priority="2345">
      <formula>$T188=24</formula>
    </cfRule>
  </conditionalFormatting>
  <conditionalFormatting sqref="S188">
    <cfRule type="expression" dxfId="1399" priority="2346">
      <formula>$T188=23</formula>
    </cfRule>
  </conditionalFormatting>
  <conditionalFormatting sqref="S188">
    <cfRule type="expression" dxfId="1398" priority="2347">
      <formula>$T188=22</formula>
    </cfRule>
  </conditionalFormatting>
  <conditionalFormatting sqref="S188">
    <cfRule type="expression" dxfId="1397" priority="2348">
      <formula>$T188=21</formula>
    </cfRule>
  </conditionalFormatting>
  <conditionalFormatting sqref="S188">
    <cfRule type="expression" dxfId="1396" priority="2349">
      <formula>$T188=20</formula>
    </cfRule>
  </conditionalFormatting>
  <conditionalFormatting sqref="S188">
    <cfRule type="expression" dxfId="1395" priority="2350">
      <formula>$T188=19</formula>
    </cfRule>
  </conditionalFormatting>
  <conditionalFormatting sqref="S188">
    <cfRule type="expression" dxfId="1394" priority="2351">
      <formula>$T188=18</formula>
    </cfRule>
  </conditionalFormatting>
  <conditionalFormatting sqref="S188">
    <cfRule type="expression" dxfId="1393" priority="2352">
      <formula>$T188=17</formula>
    </cfRule>
  </conditionalFormatting>
  <conditionalFormatting sqref="S188">
    <cfRule type="expression" dxfId="1392" priority="2353">
      <formula>$T188=16</formula>
    </cfRule>
  </conditionalFormatting>
  <conditionalFormatting sqref="S188">
    <cfRule type="expression" dxfId="1391" priority="2354">
      <formula>$T188=15</formula>
    </cfRule>
  </conditionalFormatting>
  <conditionalFormatting sqref="S188">
    <cfRule type="expression" dxfId="1390" priority="2355">
      <formula>$T188=14</formula>
    </cfRule>
  </conditionalFormatting>
  <conditionalFormatting sqref="S188">
    <cfRule type="expression" dxfId="1389" priority="2356">
      <formula>$T188=13</formula>
    </cfRule>
  </conditionalFormatting>
  <conditionalFormatting sqref="S188">
    <cfRule type="expression" dxfId="1388" priority="2357">
      <formula>$T188=12</formula>
    </cfRule>
  </conditionalFormatting>
  <conditionalFormatting sqref="S188">
    <cfRule type="expression" dxfId="1387" priority="2358">
      <formula>$T188=11</formula>
    </cfRule>
  </conditionalFormatting>
  <conditionalFormatting sqref="S188">
    <cfRule type="expression" dxfId="1386" priority="2359">
      <formula>$T188=10</formula>
    </cfRule>
  </conditionalFormatting>
  <conditionalFormatting sqref="S188">
    <cfRule type="expression" dxfId="1385" priority="2360">
      <formula>$T188=9</formula>
    </cfRule>
  </conditionalFormatting>
  <conditionalFormatting sqref="S188">
    <cfRule type="expression" dxfId="1384" priority="2361">
      <formula>$T188=8</formula>
    </cfRule>
  </conditionalFormatting>
  <conditionalFormatting sqref="S188">
    <cfRule type="expression" dxfId="1383" priority="2362">
      <formula>$T188=7</formula>
    </cfRule>
  </conditionalFormatting>
  <conditionalFormatting sqref="S188">
    <cfRule type="expression" dxfId="1382" priority="2363">
      <formula>$T188=6</formula>
    </cfRule>
  </conditionalFormatting>
  <conditionalFormatting sqref="S188">
    <cfRule type="expression" dxfId="1381" priority="2364">
      <formula>$T188=5</formula>
    </cfRule>
  </conditionalFormatting>
  <conditionalFormatting sqref="S188">
    <cfRule type="expression" dxfId="1380" priority="2365">
      <formula>$T188=4</formula>
    </cfRule>
  </conditionalFormatting>
  <conditionalFormatting sqref="S188">
    <cfRule type="expression" dxfId="1379" priority="2366">
      <formula>$T188=3</formula>
    </cfRule>
  </conditionalFormatting>
  <conditionalFormatting sqref="S188">
    <cfRule type="expression" dxfId="1378" priority="2367">
      <formula>$T188=2</formula>
    </cfRule>
  </conditionalFormatting>
  <conditionalFormatting sqref="S188">
    <cfRule type="expression" dxfId="1377" priority="2368">
      <formula>$T188=1</formula>
    </cfRule>
  </conditionalFormatting>
  <conditionalFormatting sqref="R188:R192">
    <cfRule type="cellIs" dxfId="1376" priority="2369" operator="equal">
      <formula>20</formula>
    </cfRule>
  </conditionalFormatting>
  <conditionalFormatting sqref="R188:R192">
    <cfRule type="cellIs" dxfId="1375" priority="2370" operator="equal">
      <formula>10</formula>
    </cfRule>
  </conditionalFormatting>
  <conditionalFormatting sqref="R188:R192">
    <cfRule type="cellIs" dxfId="1374" priority="2371" operator="equal">
      <formula>5</formula>
    </cfRule>
  </conditionalFormatting>
  <conditionalFormatting sqref="R188:R192">
    <cfRule type="cellIs" dxfId="1373" priority="2372" operator="equal">
      <formula>1</formula>
    </cfRule>
  </conditionalFormatting>
  <conditionalFormatting sqref="R188:R192">
    <cfRule type="cellIs" dxfId="1372" priority="2373" operator="equal">
      <formula>0.8</formula>
    </cfRule>
  </conditionalFormatting>
  <conditionalFormatting sqref="R188:R192">
    <cfRule type="cellIs" dxfId="1371" priority="2374" operator="equal">
      <formula>0.6</formula>
    </cfRule>
  </conditionalFormatting>
  <conditionalFormatting sqref="R188:R192">
    <cfRule type="cellIs" dxfId="1370" priority="2375" operator="equal">
      <formula>0.4</formula>
    </cfRule>
  </conditionalFormatting>
  <conditionalFormatting sqref="R188:R192">
    <cfRule type="cellIs" dxfId="1369" priority="2376" operator="equal">
      <formula>20%</formula>
    </cfRule>
  </conditionalFormatting>
  <conditionalFormatting sqref="P188:P192">
    <cfRule type="cellIs" dxfId="1368" priority="2377" operator="equal">
      <formula>"MUY ALTA "</formula>
    </cfRule>
  </conditionalFormatting>
  <conditionalFormatting sqref="P188:P192">
    <cfRule type="cellIs" dxfId="1367" priority="2378" operator="equal">
      <formula>"MUY ALTA"</formula>
    </cfRule>
  </conditionalFormatting>
  <conditionalFormatting sqref="P188:P192">
    <cfRule type="cellIs" dxfId="1366" priority="2379" operator="equal">
      <formula>"ALTA"</formula>
    </cfRule>
  </conditionalFormatting>
  <conditionalFormatting sqref="P188:P192">
    <cfRule type="cellIs" dxfId="1365" priority="2380" operator="equal">
      <formula>"MEDIA"</formula>
    </cfRule>
  </conditionalFormatting>
  <conditionalFormatting sqref="P188:P192">
    <cfRule type="cellIs" dxfId="1364" priority="2381" operator="equal">
      <formula>"BAJA"</formula>
    </cfRule>
  </conditionalFormatting>
  <conditionalFormatting sqref="P188:P192">
    <cfRule type="cellIs" dxfId="1363" priority="2382" operator="equal">
      <formula>"MUY BAJA"</formula>
    </cfRule>
  </conditionalFormatting>
  <conditionalFormatting sqref="P188:P192">
    <cfRule type="cellIs" dxfId="1362" priority="2383" operator="equal">
      <formula>0.2</formula>
    </cfRule>
  </conditionalFormatting>
  <conditionalFormatting sqref="O188:O192">
    <cfRule type="beginsWith" dxfId="1361" priority="2384" operator="beginsWith" text="La actividad que conlleva el riesgo se ejecuta como máximos 2 veces por año">
      <formula>LEFT((O188),LEN("La actividad que conlleva el riesgo se ejecuta como máximos 2 veces por año"))=("La actividad que conlleva el riesgo se ejecuta como máximos 2 veces por año")</formula>
    </cfRule>
  </conditionalFormatting>
  <conditionalFormatting sqref="O188:O192">
    <cfRule type="cellIs" dxfId="1360" priority="2385" operator="equal">
      <formula>"La actividad que conlleva el riesgo se ejecuta como máximos 2 veces por año"</formula>
    </cfRule>
  </conditionalFormatting>
  <conditionalFormatting sqref="O188:O192">
    <cfRule type="cellIs" dxfId="1359" priority="2386" operator="equal">
      <formula>"La actividad que conlleva el riesgo se ejecuta como máximos 2 veces por año "</formula>
    </cfRule>
  </conditionalFormatting>
  <conditionalFormatting sqref="O188:O192">
    <cfRule type="containsText" dxfId="1358" priority="2387" operator="containsText" text="La actividad que conlleva el riesgo se ejecuta como máximos 2 veces por año">
      <formula>NOT(ISERROR(SEARCH(("La actividad que conlleva el riesgo se ejecuta como máximos 2 veces por año"),(O188))))</formula>
    </cfRule>
  </conditionalFormatting>
  <conditionalFormatting sqref="V188:W192">
    <cfRule type="cellIs" dxfId="1357" priority="2318" operator="equal">
      <formula>"X"</formula>
    </cfRule>
  </conditionalFormatting>
  <conditionalFormatting sqref="AD188:AE192 AB189:AC192">
    <cfRule type="cellIs" dxfId="1356" priority="2319" operator="equal">
      <formula>25</formula>
    </cfRule>
  </conditionalFormatting>
  <conditionalFormatting sqref="AF188:AG192">
    <cfRule type="cellIs" dxfId="1355" priority="2320" operator="equal">
      <formula>15</formula>
    </cfRule>
  </conditionalFormatting>
  <conditionalFormatting sqref="V188:V192">
    <cfRule type="cellIs" dxfId="1354" priority="2321" operator="equal">
      <formula>"Y"</formula>
    </cfRule>
  </conditionalFormatting>
  <conditionalFormatting sqref="W188:W192">
    <cfRule type="cellIs" dxfId="1353" priority="2322" operator="equal">
      <formula>"X"</formula>
    </cfRule>
  </conditionalFormatting>
  <conditionalFormatting sqref="AD188:AE192 AB189:AC192 X189:Y192">
    <cfRule type="expression" dxfId="1352" priority="2323">
      <formula>Z188=15</formula>
    </cfRule>
  </conditionalFormatting>
  <conditionalFormatting sqref="AF188:AG192 Z189:AA192">
    <cfRule type="expression" dxfId="1351" priority="2324">
      <formula>X188=25</formula>
    </cfRule>
  </conditionalFormatting>
  <conditionalFormatting sqref="W188:W192">
    <cfRule type="expression" dxfId="1350" priority="2325">
      <formula>V188=Y</formula>
    </cfRule>
  </conditionalFormatting>
  <conditionalFormatting sqref="W188:W192">
    <cfRule type="expression" dxfId="1349" priority="2326">
      <formula>V188="y"</formula>
    </cfRule>
  </conditionalFormatting>
  <conditionalFormatting sqref="W189">
    <cfRule type="expression" dxfId="1348" priority="2327">
      <formula>$V$21=Y</formula>
    </cfRule>
  </conditionalFormatting>
  <conditionalFormatting sqref="W189">
    <cfRule type="expression" dxfId="1347" priority="2328">
      <formula>$V$21=x</formula>
    </cfRule>
  </conditionalFormatting>
  <conditionalFormatting sqref="AB188:AC192">
    <cfRule type="expression" dxfId="1346" priority="2329">
      <formula>AB188=10</formula>
    </cfRule>
  </conditionalFormatting>
  <conditionalFormatting sqref="AB188:AC192">
    <cfRule type="expression" dxfId="1345" priority="2330">
      <formula>Z188=15</formula>
    </cfRule>
  </conditionalFormatting>
  <conditionalFormatting sqref="AB188:AC192">
    <cfRule type="expression" dxfId="1344" priority="2331">
      <formula>X188=25</formula>
    </cfRule>
  </conditionalFormatting>
  <conditionalFormatting sqref="AB188:AC188">
    <cfRule type="cellIs" dxfId="1343" priority="2332" operator="equal">
      <formula>25</formula>
    </cfRule>
  </conditionalFormatting>
  <conditionalFormatting sqref="AB188:AC188">
    <cfRule type="expression" dxfId="1342" priority="2333">
      <formula>AD188=15</formula>
    </cfRule>
  </conditionalFormatting>
  <conditionalFormatting sqref="AB188:AC192 X189:Y192">
    <cfRule type="expression" dxfId="1341" priority="2334">
      <formula>AB188=10</formula>
    </cfRule>
  </conditionalFormatting>
  <conditionalFormatting sqref="AB188:AC188">
    <cfRule type="expression" dxfId="1340" priority="2335">
      <formula>AD188=15</formula>
    </cfRule>
  </conditionalFormatting>
  <conditionalFormatting sqref="X188:Y188">
    <cfRule type="expression" dxfId="1339" priority="2336">
      <formula>AB188=10</formula>
    </cfRule>
  </conditionalFormatting>
  <conditionalFormatting sqref="X188:Y192">
    <cfRule type="expression" dxfId="1338" priority="2337">
      <formula>X188=25</formula>
    </cfRule>
  </conditionalFormatting>
  <conditionalFormatting sqref="X188:Y188">
    <cfRule type="expression" dxfId="1337" priority="2338">
      <formula>Z188=15</formula>
    </cfRule>
  </conditionalFormatting>
  <conditionalFormatting sqref="Z188:AA192">
    <cfRule type="expression" dxfId="1336" priority="2339">
      <formula>Z188=15</formula>
    </cfRule>
  </conditionalFormatting>
  <conditionalFormatting sqref="Z188:AA192">
    <cfRule type="expression" dxfId="1335" priority="2340">
      <formula>AB188=10</formula>
    </cfRule>
  </conditionalFormatting>
  <conditionalFormatting sqref="Z188:AA188">
    <cfRule type="expression" dxfId="1334" priority="2341">
      <formula>X188=25</formula>
    </cfRule>
  </conditionalFormatting>
  <conditionalFormatting sqref="V188:V192">
    <cfRule type="expression" dxfId="1333" priority="2342">
      <formula>W188="X"</formula>
    </cfRule>
  </conditionalFormatting>
  <conditionalFormatting sqref="AI188:AJ192">
    <cfRule type="cellIs" dxfId="1332" priority="2314" operator="equal">
      <formula>0</formula>
    </cfRule>
    <cfRule type="cellIs" dxfId="1331" priority="2315" operator="between">
      <formula>"0.1"</formula>
      <formula>100</formula>
    </cfRule>
    <cfRule type="cellIs" dxfId="1330" priority="2316" operator="between">
      <formula>0</formula>
      <formula>100</formula>
    </cfRule>
    <cfRule type="cellIs" dxfId="1329" priority="2317" operator="between">
      <formula>0</formula>
      <formula>100</formula>
    </cfRule>
  </conditionalFormatting>
  <conditionalFormatting sqref="AJ188:AJ192">
    <cfRule type="cellIs" dxfId="1328" priority="2311" operator="equal">
      <formula>0</formula>
    </cfRule>
    <cfRule type="cellIs" dxfId="1327" priority="2312" operator="between">
      <formula>0</formula>
      <formula>100</formula>
    </cfRule>
    <cfRule type="cellIs" dxfId="1326" priority="2313" operator="between">
      <formula>"0.1"</formula>
      <formula>100</formula>
    </cfRule>
  </conditionalFormatting>
  <conditionalFormatting sqref="AI188:AI192">
    <cfRule type="cellIs" dxfId="1325" priority="2310" operator="equal">
      <formula>0.58</formula>
    </cfRule>
  </conditionalFormatting>
  <conditionalFormatting sqref="AJ188:AJ192">
    <cfRule type="cellIs" dxfId="1324" priority="2309" operator="equal">
      <formula>0.56</formula>
    </cfRule>
  </conditionalFormatting>
  <conditionalFormatting sqref="AK190:AL192 AO190:AP192">
    <cfRule type="cellIs" dxfId="1323" priority="2305" operator="equal">
      <formula>"NO"</formula>
    </cfRule>
  </conditionalFormatting>
  <conditionalFormatting sqref="AK190:AL192">
    <cfRule type="cellIs" dxfId="1322" priority="2306" operator="equal">
      <formula>"SI"</formula>
    </cfRule>
  </conditionalFormatting>
  <conditionalFormatting sqref="AM190:AN192">
    <cfRule type="cellIs" dxfId="1321" priority="2307" operator="equal">
      <formula>"ALE"</formula>
    </cfRule>
  </conditionalFormatting>
  <conditionalFormatting sqref="AM190:AN192">
    <cfRule type="cellIs" dxfId="1320" priority="2308" operator="equal">
      <formula>"CON"</formula>
    </cfRule>
  </conditionalFormatting>
  <conditionalFormatting sqref="AO190:AP191">
    <cfRule type="cellIs" dxfId="1319" priority="2304" operator="equal">
      <formula>"SI"</formula>
    </cfRule>
  </conditionalFormatting>
  <conditionalFormatting sqref="BB188">
    <cfRule type="cellIs" dxfId="1318" priority="2302" operator="equal">
      <formula>"NO"</formula>
    </cfRule>
    <cfRule type="cellIs" dxfId="1317" priority="2303" operator="equal">
      <formula>"SI"</formula>
    </cfRule>
  </conditionalFormatting>
  <conditionalFormatting sqref="AY188:AY192">
    <cfRule type="expression" dxfId="1316" priority="2301">
      <formula>"&lt;,2"</formula>
    </cfRule>
  </conditionalFormatting>
  <conditionalFormatting sqref="AW188:AW192">
    <cfRule type="expression" dxfId="1315" priority="2300">
      <formula>"&lt;,2"</formula>
    </cfRule>
  </conditionalFormatting>
  <conditionalFormatting sqref="AX188:AX192">
    <cfRule type="beginsWith" dxfId="1314" priority="2295" operator="beginsWith" text="MUY ALTA">
      <formula>LEFT(AX188,LEN("MUY ALTA"))="MUY ALTA"</formula>
    </cfRule>
    <cfRule type="beginsWith" dxfId="1313" priority="2296" operator="beginsWith" text="ALTA">
      <formula>LEFT(AX188,LEN("ALTA"))="ALTA"</formula>
    </cfRule>
    <cfRule type="beginsWith" dxfId="1312" priority="2297" operator="beginsWith" text="MEDIA">
      <formula>LEFT(AX188,LEN("MEDIA"))="MEDIA"</formula>
    </cfRule>
    <cfRule type="beginsWith" dxfId="1311" priority="2298" operator="beginsWith" text="BAJA">
      <formula>LEFT(AX188,LEN("BAJA"))="BAJA"</formula>
    </cfRule>
    <cfRule type="beginsWith" dxfId="1310" priority="2299" operator="beginsWith" text="MUY BAJA">
      <formula>LEFT(AX188,LEN("MUY BAJA"))="MUY BAJA"</formula>
    </cfRule>
  </conditionalFormatting>
  <conditionalFormatting sqref="AZ188:AZ192">
    <cfRule type="beginsWith" dxfId="1309" priority="2290" operator="beginsWith" text="MUY ALTA">
      <formula>LEFT(AZ188,LEN("MUY ALTA"))="MUY ALTA"</formula>
    </cfRule>
    <cfRule type="beginsWith" dxfId="1308" priority="2291" operator="beginsWith" text="ALTA">
      <formula>LEFT(AZ188,LEN("ALTA"))="ALTA"</formula>
    </cfRule>
    <cfRule type="beginsWith" dxfId="1307" priority="2292" operator="beginsWith" text="MEDIA">
      <formula>LEFT(AZ188,LEN("MEDIA"))="MEDIA"</formula>
    </cfRule>
    <cfRule type="beginsWith" dxfId="1306" priority="2293" operator="beginsWith" text="BAJA">
      <formula>LEFT(AZ188,LEN("BAJA"))="BAJA"</formula>
    </cfRule>
    <cfRule type="beginsWith" dxfId="1305" priority="2294" operator="beginsWith" text="MUY BAJA">
      <formula>LEFT(AZ188,LEN("MUY BAJA"))="MUY BAJA"</formula>
    </cfRule>
  </conditionalFormatting>
  <conditionalFormatting sqref="BB188:BB192">
    <cfRule type="cellIs" dxfId="1304" priority="2287" operator="equal">
      <formula>"Evitar"</formula>
    </cfRule>
    <cfRule type="cellIs" dxfId="1303" priority="2288" operator="equal">
      <formula>"Aceptar"</formula>
    </cfRule>
    <cfRule type="cellIs" dxfId="1302" priority="2289" operator="equal">
      <formula>"Reducir"</formula>
    </cfRule>
  </conditionalFormatting>
  <conditionalFormatting sqref="BA188">
    <cfRule type="expression" dxfId="1301" priority="2262">
      <formula>$BD188=25</formula>
    </cfRule>
    <cfRule type="expression" dxfId="1300" priority="2263">
      <formula>$BD188=24</formula>
    </cfRule>
    <cfRule type="expression" dxfId="1299" priority="2264">
      <formula>$BD188=23</formula>
    </cfRule>
    <cfRule type="expression" dxfId="1298" priority="2265">
      <formula>$BD188=22</formula>
    </cfRule>
    <cfRule type="expression" dxfId="1297" priority="2266">
      <formula>$BD188=21</formula>
    </cfRule>
    <cfRule type="expression" dxfId="1296" priority="2267">
      <formula>$BD188=20</formula>
    </cfRule>
    <cfRule type="expression" dxfId="1295" priority="2268">
      <formula>$BD188=19</formula>
    </cfRule>
    <cfRule type="expression" dxfId="1294" priority="2269">
      <formula>$BD188=18</formula>
    </cfRule>
    <cfRule type="expression" dxfId="1293" priority="2270">
      <formula>$BD188=17</formula>
    </cfRule>
    <cfRule type="expression" dxfId="1292" priority="2271">
      <formula>$BD188=16</formula>
    </cfRule>
    <cfRule type="expression" dxfId="1291" priority="2272">
      <formula>$BD188=15</formula>
    </cfRule>
    <cfRule type="expression" dxfId="1290" priority="2273">
      <formula>$BD188=14</formula>
    </cfRule>
    <cfRule type="expression" dxfId="1289" priority="2274">
      <formula>$BD188=13</formula>
    </cfRule>
    <cfRule type="expression" dxfId="1288" priority="2275">
      <formula>$BD188=12</formula>
    </cfRule>
    <cfRule type="expression" dxfId="1287" priority="2276">
      <formula>$BD188=11</formula>
    </cfRule>
    <cfRule type="expression" dxfId="1286" priority="2277">
      <formula>$BD188=10</formula>
    </cfRule>
    <cfRule type="expression" dxfId="1285" priority="2278">
      <formula>$BD188=9</formula>
    </cfRule>
    <cfRule type="expression" dxfId="1284" priority="2279">
      <formula>$BD188=8</formula>
    </cfRule>
    <cfRule type="expression" dxfId="1283" priority="2280">
      <formula>$BD188=7</formula>
    </cfRule>
    <cfRule type="expression" dxfId="1282" priority="2281">
      <formula>$BD188=6</formula>
    </cfRule>
    <cfRule type="expression" dxfId="1281" priority="2282">
      <formula>$BD188=5</formula>
    </cfRule>
    <cfRule type="expression" dxfId="1280" priority="2283">
      <formula>$BD188=4</formula>
    </cfRule>
    <cfRule type="expression" dxfId="1279" priority="2284">
      <formula>$BD188=3</formula>
    </cfRule>
    <cfRule type="expression" dxfId="1278" priority="2285">
      <formula>$BD188=2</formula>
    </cfRule>
    <cfRule type="expression" dxfId="1277" priority="2286">
      <formula>$BD188=1</formula>
    </cfRule>
  </conditionalFormatting>
  <conditionalFormatting sqref="DA193:DP193">
    <cfRule type="cellIs" dxfId="1276" priority="2258" operator="equal">
      <formula>"NO"</formula>
    </cfRule>
    <cfRule type="cellIs" dxfId="1275" priority="2259" operator="equal">
      <formula>"SI"</formula>
    </cfRule>
  </conditionalFormatting>
  <conditionalFormatting sqref="CW193:CZ193">
    <cfRule type="cellIs" dxfId="1274" priority="2256" operator="equal">
      <formula>"NO"</formula>
    </cfRule>
    <cfRule type="cellIs" dxfId="1273" priority="2257" operator="equal">
      <formula>"SI"</formula>
    </cfRule>
  </conditionalFormatting>
  <conditionalFormatting sqref="Q193">
    <cfRule type="expression" dxfId="1272" priority="2236">
      <formula>"&lt;,2"</formula>
    </cfRule>
  </conditionalFormatting>
  <conditionalFormatting sqref="R193">
    <cfRule type="cellIs" dxfId="1271" priority="2237" operator="equal">
      <formula>20</formula>
    </cfRule>
  </conditionalFormatting>
  <conditionalFormatting sqref="R193">
    <cfRule type="cellIs" dxfId="1270" priority="2238" operator="equal">
      <formula>10</formula>
    </cfRule>
  </conditionalFormatting>
  <conditionalFormatting sqref="R193">
    <cfRule type="cellIs" dxfId="1269" priority="2239" operator="equal">
      <formula>5</formula>
    </cfRule>
  </conditionalFormatting>
  <conditionalFormatting sqref="R193">
    <cfRule type="cellIs" dxfId="1268" priority="2240" operator="equal">
      <formula>1</formula>
    </cfRule>
  </conditionalFormatting>
  <conditionalFormatting sqref="R193">
    <cfRule type="cellIs" dxfId="1267" priority="2241" operator="equal">
      <formula>0.8</formula>
    </cfRule>
  </conditionalFormatting>
  <conditionalFormatting sqref="R193">
    <cfRule type="cellIs" dxfId="1266" priority="2242" operator="equal">
      <formula>0.6</formula>
    </cfRule>
  </conditionalFormatting>
  <conditionalFormatting sqref="R193">
    <cfRule type="cellIs" dxfId="1265" priority="2243" operator="equal">
      <formula>0.4</formula>
    </cfRule>
  </conditionalFormatting>
  <conditionalFormatting sqref="R193">
    <cfRule type="cellIs" dxfId="1264" priority="2244" operator="equal">
      <formula>20%</formula>
    </cfRule>
  </conditionalFormatting>
  <conditionalFormatting sqref="P193">
    <cfRule type="cellIs" dxfId="1263" priority="2245" operator="equal">
      <formula>"MUY ALTA "</formula>
    </cfRule>
  </conditionalFormatting>
  <conditionalFormatting sqref="P193">
    <cfRule type="cellIs" dxfId="1262" priority="2246" operator="equal">
      <formula>"MUY ALTA"</formula>
    </cfRule>
  </conditionalFormatting>
  <conditionalFormatting sqref="P193">
    <cfRule type="cellIs" dxfId="1261" priority="2247" operator="equal">
      <formula>"ALTA"</formula>
    </cfRule>
  </conditionalFormatting>
  <conditionalFormatting sqref="P193">
    <cfRule type="cellIs" dxfId="1260" priority="2248" operator="equal">
      <formula>"MEDIA"</formula>
    </cfRule>
  </conditionalFormatting>
  <conditionalFormatting sqref="P193">
    <cfRule type="cellIs" dxfId="1259" priority="2249" operator="equal">
      <formula>"BAJA"</formula>
    </cfRule>
  </conditionalFormatting>
  <conditionalFormatting sqref="P193">
    <cfRule type="cellIs" dxfId="1258" priority="2250" operator="equal">
      <formula>"MUY BAJA"</formula>
    </cfRule>
  </conditionalFormatting>
  <conditionalFormatting sqref="P193">
    <cfRule type="cellIs" dxfId="1257" priority="2251" operator="equal">
      <formula>0.2</formula>
    </cfRule>
  </conditionalFormatting>
  <conditionalFormatting sqref="O193">
    <cfRule type="beginsWith" dxfId="1256" priority="2252" operator="beginsWith" text="La actividad que conlleva el riesgo se ejecuta como máximos 2 veces por año">
      <formula>LEFT((O193),LEN("La actividad que conlleva el riesgo se ejecuta como máximos 2 veces por año"))=("La actividad que conlleva el riesgo se ejecuta como máximos 2 veces por año")</formula>
    </cfRule>
  </conditionalFormatting>
  <conditionalFormatting sqref="O193">
    <cfRule type="cellIs" dxfId="1255" priority="2253" operator="equal">
      <formula>"La actividad que conlleva el riesgo se ejecuta como máximos 2 veces por año"</formula>
    </cfRule>
  </conditionalFormatting>
  <conditionalFormatting sqref="O193">
    <cfRule type="cellIs" dxfId="1254" priority="2254" operator="equal">
      <formula>"La actividad que conlleva el riesgo se ejecuta como máximos 2 veces por año "</formula>
    </cfRule>
  </conditionalFormatting>
  <conditionalFormatting sqref="O193">
    <cfRule type="containsText" dxfId="1253" priority="2255" operator="containsText" text="La actividad que conlleva el riesgo se ejecuta como máximos 2 veces por año">
      <formula>NOT(ISERROR(SEARCH(("La actividad que conlleva el riesgo se ejecuta como máximos 2 veces por año"),(O193))))</formula>
    </cfRule>
  </conditionalFormatting>
  <conditionalFormatting sqref="V193:W193">
    <cfRule type="cellIs" dxfId="1252" priority="2219" operator="equal">
      <formula>"X"</formula>
    </cfRule>
  </conditionalFormatting>
  <conditionalFormatting sqref="AB193:AE193">
    <cfRule type="cellIs" dxfId="1251" priority="2220" operator="equal">
      <formula>25</formula>
    </cfRule>
  </conditionalFormatting>
  <conditionalFormatting sqref="AF193:AG193">
    <cfRule type="cellIs" dxfId="1250" priority="2221" operator="equal">
      <formula>15</formula>
    </cfRule>
  </conditionalFormatting>
  <conditionalFormatting sqref="V193">
    <cfRule type="cellIs" dxfId="1249" priority="2222" operator="equal">
      <formula>"Y"</formula>
    </cfRule>
  </conditionalFormatting>
  <conditionalFormatting sqref="W193">
    <cfRule type="cellIs" dxfId="1248" priority="2223" operator="equal">
      <formula>"X"</formula>
    </cfRule>
  </conditionalFormatting>
  <conditionalFormatting sqref="X193:Y193 AB193:AE193">
    <cfRule type="expression" dxfId="1247" priority="2224">
      <formula>Z193=15</formula>
    </cfRule>
  </conditionalFormatting>
  <conditionalFormatting sqref="Z193:AA193 AF193:AG193">
    <cfRule type="expression" dxfId="1246" priority="2225">
      <formula>X193=25</formula>
    </cfRule>
  </conditionalFormatting>
  <conditionalFormatting sqref="W193">
    <cfRule type="expression" dxfId="1245" priority="2226">
      <formula>V193=Y</formula>
    </cfRule>
  </conditionalFormatting>
  <conditionalFormatting sqref="W193">
    <cfRule type="expression" dxfId="1244" priority="2227">
      <formula>V193="y"</formula>
    </cfRule>
  </conditionalFormatting>
  <conditionalFormatting sqref="AB193:AC193">
    <cfRule type="expression" dxfId="1243" priority="2228">
      <formula>AB193=10</formula>
    </cfRule>
  </conditionalFormatting>
  <conditionalFormatting sqref="AB193:AC193">
    <cfRule type="expression" dxfId="1242" priority="2229">
      <formula>Z193=15</formula>
    </cfRule>
  </conditionalFormatting>
  <conditionalFormatting sqref="AB193:AC193">
    <cfRule type="expression" dxfId="1241" priority="2230">
      <formula>X193=25</formula>
    </cfRule>
  </conditionalFormatting>
  <conditionalFormatting sqref="X193:Y193 AB193:AC193">
    <cfRule type="expression" dxfId="1240" priority="2231">
      <formula>AB193=10</formula>
    </cfRule>
  </conditionalFormatting>
  <conditionalFormatting sqref="X193:Y193">
    <cfRule type="expression" dxfId="1239" priority="2232">
      <formula>X193=25</formula>
    </cfRule>
  </conditionalFormatting>
  <conditionalFormatting sqref="Z193:AA193">
    <cfRule type="expression" dxfId="1238" priority="2233">
      <formula>Z193=15</formula>
    </cfRule>
  </conditionalFormatting>
  <conditionalFormatting sqref="Z193:AA193">
    <cfRule type="expression" dxfId="1237" priority="2234">
      <formula>AB193=10</formula>
    </cfRule>
  </conditionalFormatting>
  <conditionalFormatting sqref="V193">
    <cfRule type="expression" dxfId="1236" priority="2235">
      <formula>W193="X"</formula>
    </cfRule>
  </conditionalFormatting>
  <conditionalFormatting sqref="AI193:AJ193">
    <cfRule type="cellIs" dxfId="1235" priority="2215" operator="equal">
      <formula>0</formula>
    </cfRule>
    <cfRule type="cellIs" dxfId="1234" priority="2216" operator="between">
      <formula>"0.1"</formula>
      <formula>100</formula>
    </cfRule>
    <cfRule type="cellIs" dxfId="1233" priority="2217" operator="between">
      <formula>0</formula>
      <formula>100</formula>
    </cfRule>
    <cfRule type="cellIs" dxfId="1232" priority="2218" operator="between">
      <formula>0</formula>
      <formula>100</formula>
    </cfRule>
  </conditionalFormatting>
  <conditionalFormatting sqref="AJ193">
    <cfRule type="cellIs" dxfId="1231" priority="2212" operator="equal">
      <formula>0</formula>
    </cfRule>
    <cfRule type="cellIs" dxfId="1230" priority="2213" operator="between">
      <formula>0</formula>
      <formula>100</formula>
    </cfRule>
    <cfRule type="cellIs" dxfId="1229" priority="2214" operator="between">
      <formula>"0.1"</formula>
      <formula>100</formula>
    </cfRule>
  </conditionalFormatting>
  <conditionalFormatting sqref="AI193">
    <cfRule type="cellIs" dxfId="1228" priority="2211" operator="equal">
      <formula>0.58</formula>
    </cfRule>
  </conditionalFormatting>
  <conditionalFormatting sqref="AJ193">
    <cfRule type="cellIs" dxfId="1227" priority="2210" operator="equal">
      <formula>0.56</formula>
    </cfRule>
  </conditionalFormatting>
  <conditionalFormatting sqref="AO193:AP193 AK193:AL193">
    <cfRule type="cellIs" dxfId="1226" priority="2206" operator="equal">
      <formula>"NO"</formula>
    </cfRule>
  </conditionalFormatting>
  <conditionalFormatting sqref="AK193:AL193">
    <cfRule type="cellIs" dxfId="1225" priority="2207" operator="equal">
      <formula>"SI"</formula>
    </cfRule>
  </conditionalFormatting>
  <conditionalFormatting sqref="AM193:AN193">
    <cfRule type="cellIs" dxfId="1224" priority="2208" operator="equal">
      <formula>"ALE"</formula>
    </cfRule>
  </conditionalFormatting>
  <conditionalFormatting sqref="AM193:AN193">
    <cfRule type="cellIs" dxfId="1223" priority="2209" operator="equal">
      <formula>"CON"</formula>
    </cfRule>
  </conditionalFormatting>
  <conditionalFormatting sqref="AY193">
    <cfRule type="expression" dxfId="1222" priority="2205">
      <formula>"&lt;,2"</formula>
    </cfRule>
  </conditionalFormatting>
  <conditionalFormatting sqref="AW193">
    <cfRule type="expression" dxfId="1221" priority="2204">
      <formula>"&lt;,2"</formula>
    </cfRule>
  </conditionalFormatting>
  <conditionalFormatting sqref="AX193">
    <cfRule type="beginsWith" dxfId="1220" priority="2199" operator="beginsWith" text="MUY ALTA">
      <formula>LEFT(AX193,LEN("MUY ALTA"))="MUY ALTA"</formula>
    </cfRule>
    <cfRule type="beginsWith" dxfId="1219" priority="2200" operator="beginsWith" text="ALTA">
      <formula>LEFT(AX193,LEN("ALTA"))="ALTA"</formula>
    </cfRule>
    <cfRule type="beginsWith" dxfId="1218" priority="2201" operator="beginsWith" text="MEDIA">
      <formula>LEFT(AX193,LEN("MEDIA"))="MEDIA"</formula>
    </cfRule>
    <cfRule type="beginsWith" dxfId="1217" priority="2202" operator="beginsWith" text="BAJA">
      <formula>LEFT(AX193,LEN("BAJA"))="BAJA"</formula>
    </cfRule>
    <cfRule type="beginsWith" dxfId="1216" priority="2203" operator="beginsWith" text="MUY BAJA">
      <formula>LEFT(AX193,LEN("MUY BAJA"))="MUY BAJA"</formula>
    </cfRule>
  </conditionalFormatting>
  <conditionalFormatting sqref="AZ193">
    <cfRule type="beginsWith" dxfId="1215" priority="2194" operator="beginsWith" text="MUY ALTA">
      <formula>LEFT(AZ193,LEN("MUY ALTA"))="MUY ALTA"</formula>
    </cfRule>
    <cfRule type="beginsWith" dxfId="1214" priority="2195" operator="beginsWith" text="ALTA">
      <formula>LEFT(AZ193,LEN("ALTA"))="ALTA"</formula>
    </cfRule>
    <cfRule type="beginsWith" dxfId="1213" priority="2196" operator="beginsWith" text="MEDIA">
      <formula>LEFT(AZ193,LEN("MEDIA"))="MEDIA"</formula>
    </cfRule>
    <cfRule type="beginsWith" dxfId="1212" priority="2197" operator="beginsWith" text="BAJA">
      <formula>LEFT(AZ193,LEN("BAJA"))="BAJA"</formula>
    </cfRule>
    <cfRule type="beginsWith" dxfId="1211" priority="2198" operator="beginsWith" text="MUY BAJA">
      <formula>LEFT(AZ193,LEN("MUY BAJA"))="MUY BAJA"</formula>
    </cfRule>
  </conditionalFormatting>
  <conditionalFormatting sqref="BB193">
    <cfRule type="cellIs" dxfId="1210" priority="2191" operator="equal">
      <formula>"Evitar"</formula>
    </cfRule>
    <cfRule type="cellIs" dxfId="1209" priority="2192" operator="equal">
      <formula>"Aceptar"</formula>
    </cfRule>
    <cfRule type="cellIs" dxfId="1208" priority="2193" operator="equal">
      <formula>"Reducir"</formula>
    </cfRule>
  </conditionalFormatting>
  <conditionalFormatting sqref="CA193:CP193">
    <cfRule type="cellIs" dxfId="1207" priority="2189" operator="equal">
      <formula>"NO"</formula>
    </cfRule>
    <cfRule type="cellIs" dxfId="1206" priority="2190" operator="equal">
      <formula>"SI"</formula>
    </cfRule>
  </conditionalFormatting>
  <conditionalFormatting sqref="AK183:AL184 AO183:AP184">
    <cfRule type="cellIs" dxfId="1205" priority="2185" operator="equal">
      <formula>"NO"</formula>
    </cfRule>
  </conditionalFormatting>
  <conditionalFormatting sqref="AK183:AL184">
    <cfRule type="cellIs" dxfId="1204" priority="2186" operator="equal">
      <formula>"SI"</formula>
    </cfRule>
  </conditionalFormatting>
  <conditionalFormatting sqref="AM183:AN184">
    <cfRule type="cellIs" dxfId="1203" priority="2187" operator="equal">
      <formula>"ALE"</formula>
    </cfRule>
  </conditionalFormatting>
  <conditionalFormatting sqref="AM183:AN184">
    <cfRule type="cellIs" dxfId="1202" priority="2188" operator="equal">
      <formula>"CON"</formula>
    </cfRule>
  </conditionalFormatting>
  <conditionalFormatting sqref="AO183:AP184">
    <cfRule type="cellIs" dxfId="1201" priority="2184" operator="equal">
      <formula>"SI"</formula>
    </cfRule>
  </conditionalFormatting>
  <conditionalFormatting sqref="AK182:AL182 AO182:AP182">
    <cfRule type="cellIs" dxfId="1200" priority="2180" operator="equal">
      <formula>"NO"</formula>
    </cfRule>
  </conditionalFormatting>
  <conditionalFormatting sqref="AK182:AL182">
    <cfRule type="cellIs" dxfId="1199" priority="2181" operator="equal">
      <formula>"SI"</formula>
    </cfRule>
  </conditionalFormatting>
  <conditionalFormatting sqref="AM182:AN182">
    <cfRule type="cellIs" dxfId="1198" priority="2182" operator="equal">
      <formula>"ALE"</formula>
    </cfRule>
  </conditionalFormatting>
  <conditionalFormatting sqref="AM182:AN182">
    <cfRule type="cellIs" dxfId="1197" priority="2183" operator="equal">
      <formula>"CON"</formula>
    </cfRule>
  </conditionalFormatting>
  <conditionalFormatting sqref="AO182:AP182">
    <cfRule type="cellIs" dxfId="1196" priority="2179" operator="equal">
      <formula>"SI"</formula>
    </cfRule>
  </conditionalFormatting>
  <conditionalFormatting sqref="AK189:AL189 AO189:AP189">
    <cfRule type="cellIs" dxfId="1195" priority="2175" operator="equal">
      <formula>"NO"</formula>
    </cfRule>
  </conditionalFormatting>
  <conditionalFormatting sqref="AK189:AL189">
    <cfRule type="cellIs" dxfId="1194" priority="2176" operator="equal">
      <formula>"SI"</formula>
    </cfRule>
  </conditionalFormatting>
  <conditionalFormatting sqref="AM189:AN189">
    <cfRule type="cellIs" dxfId="1193" priority="2177" operator="equal">
      <formula>"ALE"</formula>
    </cfRule>
  </conditionalFormatting>
  <conditionalFormatting sqref="AM189:AN189">
    <cfRule type="cellIs" dxfId="1192" priority="2178" operator="equal">
      <formula>"CON"</formula>
    </cfRule>
  </conditionalFormatting>
  <conditionalFormatting sqref="AO189:AP189">
    <cfRule type="cellIs" dxfId="1191" priority="2174" operator="equal">
      <formula>"SI"</formula>
    </cfRule>
  </conditionalFormatting>
  <conditionalFormatting sqref="AK188:AL188 AO188:AP188">
    <cfRule type="cellIs" dxfId="1190" priority="2170" operator="equal">
      <formula>"NO"</formula>
    </cfRule>
  </conditionalFormatting>
  <conditionalFormatting sqref="AK188:AL188">
    <cfRule type="cellIs" dxfId="1189" priority="2171" operator="equal">
      <formula>"SI"</formula>
    </cfRule>
  </conditionalFormatting>
  <conditionalFormatting sqref="AM188:AN188">
    <cfRule type="cellIs" dxfId="1188" priority="2172" operator="equal">
      <formula>"ALE"</formula>
    </cfRule>
  </conditionalFormatting>
  <conditionalFormatting sqref="AM188:AN188">
    <cfRule type="cellIs" dxfId="1187" priority="2173" operator="equal">
      <formula>"CON"</formula>
    </cfRule>
  </conditionalFormatting>
  <conditionalFormatting sqref="AO188:AP188">
    <cfRule type="cellIs" dxfId="1186" priority="2169" operator="equal">
      <formula>"SI"</formula>
    </cfRule>
  </conditionalFormatting>
  <conditionalFormatting sqref="AK195:AL196 AO195:AP196">
    <cfRule type="cellIs" dxfId="1185" priority="2165" operator="equal">
      <formula>"NO"</formula>
    </cfRule>
  </conditionalFormatting>
  <conditionalFormatting sqref="AK195:AL196">
    <cfRule type="cellIs" dxfId="1184" priority="2166" operator="equal">
      <formula>"SI"</formula>
    </cfRule>
  </conditionalFormatting>
  <conditionalFormatting sqref="AM195:AN196">
    <cfRule type="cellIs" dxfId="1183" priority="2167" operator="equal">
      <formula>"ALE"</formula>
    </cfRule>
  </conditionalFormatting>
  <conditionalFormatting sqref="AM195:AN196">
    <cfRule type="cellIs" dxfId="1182" priority="2168" operator="equal">
      <formula>"CON"</formula>
    </cfRule>
  </conditionalFormatting>
  <conditionalFormatting sqref="AO195:AP196">
    <cfRule type="cellIs" dxfId="1181" priority="2164" operator="equal">
      <formula>"SI"</formula>
    </cfRule>
  </conditionalFormatting>
  <conditionalFormatting sqref="AK194:AL194 AO194:AP194">
    <cfRule type="cellIs" dxfId="1180" priority="2160" operator="equal">
      <formula>"NO"</formula>
    </cfRule>
  </conditionalFormatting>
  <conditionalFormatting sqref="AK194:AL194">
    <cfRule type="cellIs" dxfId="1179" priority="2161" operator="equal">
      <formula>"SI"</formula>
    </cfRule>
  </conditionalFormatting>
  <conditionalFormatting sqref="AM194:AN194">
    <cfRule type="cellIs" dxfId="1178" priority="2162" operator="equal">
      <formula>"ALE"</formula>
    </cfRule>
  </conditionalFormatting>
  <conditionalFormatting sqref="AM194:AN194">
    <cfRule type="cellIs" dxfId="1177" priority="2163" operator="equal">
      <formula>"CON"</formula>
    </cfRule>
  </conditionalFormatting>
  <conditionalFormatting sqref="AO194:AP194">
    <cfRule type="cellIs" dxfId="1176" priority="2159" operator="equal">
      <formula>"SI"</formula>
    </cfRule>
  </conditionalFormatting>
  <conditionalFormatting sqref="AK201:AL202 AO201:AP202">
    <cfRule type="cellIs" dxfId="1175" priority="2155" operator="equal">
      <formula>"NO"</formula>
    </cfRule>
  </conditionalFormatting>
  <conditionalFormatting sqref="AK201:AL202">
    <cfRule type="cellIs" dxfId="1174" priority="2156" operator="equal">
      <formula>"SI"</formula>
    </cfRule>
  </conditionalFormatting>
  <conditionalFormatting sqref="AM201:AN202">
    <cfRule type="cellIs" dxfId="1173" priority="2157" operator="equal">
      <formula>"ALE"</formula>
    </cfRule>
  </conditionalFormatting>
  <conditionalFormatting sqref="AM201:AN202">
    <cfRule type="cellIs" dxfId="1172" priority="2158" operator="equal">
      <formula>"CON"</formula>
    </cfRule>
  </conditionalFormatting>
  <conditionalFormatting sqref="AO201:AP202">
    <cfRule type="cellIs" dxfId="1171" priority="2154" operator="equal">
      <formula>"SI"</formula>
    </cfRule>
  </conditionalFormatting>
  <conditionalFormatting sqref="AK200:AL200 AO200:AP200">
    <cfRule type="cellIs" dxfId="1170" priority="2150" operator="equal">
      <formula>"NO"</formula>
    </cfRule>
  </conditionalFormatting>
  <conditionalFormatting sqref="AK200:AL200">
    <cfRule type="cellIs" dxfId="1169" priority="2151" operator="equal">
      <formula>"SI"</formula>
    </cfRule>
  </conditionalFormatting>
  <conditionalFormatting sqref="AM200:AN200">
    <cfRule type="cellIs" dxfId="1168" priority="2152" operator="equal">
      <formula>"ALE"</formula>
    </cfRule>
  </conditionalFormatting>
  <conditionalFormatting sqref="AM200:AN200">
    <cfRule type="cellIs" dxfId="1167" priority="2153" operator="equal">
      <formula>"CON"</formula>
    </cfRule>
  </conditionalFormatting>
  <conditionalFormatting sqref="AO200:AP200">
    <cfRule type="cellIs" dxfId="1166" priority="2149" operator="equal">
      <formula>"SI"</formula>
    </cfRule>
  </conditionalFormatting>
  <conditionalFormatting sqref="AK207:AL208 AO207:AP208">
    <cfRule type="cellIs" dxfId="1165" priority="2145" operator="equal">
      <formula>"NO"</formula>
    </cfRule>
  </conditionalFormatting>
  <conditionalFormatting sqref="AK207:AL208">
    <cfRule type="cellIs" dxfId="1164" priority="2146" operator="equal">
      <formula>"SI"</formula>
    </cfRule>
  </conditionalFormatting>
  <conditionalFormatting sqref="AM207:AN208">
    <cfRule type="cellIs" dxfId="1163" priority="2147" operator="equal">
      <formula>"ALE"</formula>
    </cfRule>
  </conditionalFormatting>
  <conditionalFormatting sqref="AM207:AN208">
    <cfRule type="cellIs" dxfId="1162" priority="2148" operator="equal">
      <formula>"CON"</formula>
    </cfRule>
  </conditionalFormatting>
  <conditionalFormatting sqref="AO207:AP208">
    <cfRule type="cellIs" dxfId="1161" priority="2144" operator="equal">
      <formula>"SI"</formula>
    </cfRule>
  </conditionalFormatting>
  <conditionalFormatting sqref="AK206:AL206 AO206:AP206">
    <cfRule type="cellIs" dxfId="1160" priority="2140" operator="equal">
      <formula>"NO"</formula>
    </cfRule>
  </conditionalFormatting>
  <conditionalFormatting sqref="AK206:AL206">
    <cfRule type="cellIs" dxfId="1159" priority="2141" operator="equal">
      <formula>"SI"</formula>
    </cfRule>
  </conditionalFormatting>
  <conditionalFormatting sqref="AM206:AN206">
    <cfRule type="cellIs" dxfId="1158" priority="2142" operator="equal">
      <formula>"ALE"</formula>
    </cfRule>
  </conditionalFormatting>
  <conditionalFormatting sqref="AM206:AN206">
    <cfRule type="cellIs" dxfId="1157" priority="2143" operator="equal">
      <formula>"CON"</formula>
    </cfRule>
  </conditionalFormatting>
  <conditionalFormatting sqref="AK374:AL375 AO374:AP375">
    <cfRule type="cellIs" dxfId="1156" priority="2135" operator="equal">
      <formula>"NO"</formula>
    </cfRule>
  </conditionalFormatting>
  <conditionalFormatting sqref="AK374:AL375">
    <cfRule type="cellIs" dxfId="1155" priority="2136" operator="equal">
      <formula>"SI"</formula>
    </cfRule>
  </conditionalFormatting>
  <conditionalFormatting sqref="AM374:AN375">
    <cfRule type="cellIs" dxfId="1154" priority="2137" operator="equal">
      <formula>"ALE"</formula>
    </cfRule>
  </conditionalFormatting>
  <conditionalFormatting sqref="AM374:AN375">
    <cfRule type="cellIs" dxfId="1153" priority="2138" operator="equal">
      <formula>"CON"</formula>
    </cfRule>
  </conditionalFormatting>
  <conditionalFormatting sqref="AO374:AP375">
    <cfRule type="cellIs" dxfId="1152" priority="2134" operator="equal">
      <formula>"SI"</formula>
    </cfRule>
  </conditionalFormatting>
  <conditionalFormatting sqref="AK380:AL381 AO380:AP381">
    <cfRule type="cellIs" dxfId="1151" priority="2130" operator="equal">
      <formula>"NO"</formula>
    </cfRule>
  </conditionalFormatting>
  <conditionalFormatting sqref="AK380:AL381">
    <cfRule type="cellIs" dxfId="1150" priority="2131" operator="equal">
      <formula>"SI"</formula>
    </cfRule>
  </conditionalFormatting>
  <conditionalFormatting sqref="AM380:AN381">
    <cfRule type="cellIs" dxfId="1149" priority="2132" operator="equal">
      <formula>"ALE"</formula>
    </cfRule>
  </conditionalFormatting>
  <conditionalFormatting sqref="AM380:AN381">
    <cfRule type="cellIs" dxfId="1148" priority="2133" operator="equal">
      <formula>"CON"</formula>
    </cfRule>
  </conditionalFormatting>
  <conditionalFormatting sqref="AO380:AP381">
    <cfRule type="cellIs" dxfId="1147" priority="2129" operator="equal">
      <formula>"SI"</formula>
    </cfRule>
  </conditionalFormatting>
  <conditionalFormatting sqref="AK386:AL388 AO386:AP388">
    <cfRule type="cellIs" dxfId="1146" priority="2125" operator="equal">
      <formula>"NO"</formula>
    </cfRule>
  </conditionalFormatting>
  <conditionalFormatting sqref="AK386:AL388">
    <cfRule type="cellIs" dxfId="1145" priority="2126" operator="equal">
      <formula>"SI"</formula>
    </cfRule>
  </conditionalFormatting>
  <conditionalFormatting sqref="AM386:AN388">
    <cfRule type="cellIs" dxfId="1144" priority="2127" operator="equal">
      <formula>"ALE"</formula>
    </cfRule>
  </conditionalFormatting>
  <conditionalFormatting sqref="AM386:AN388">
    <cfRule type="cellIs" dxfId="1143" priority="2128" operator="equal">
      <formula>"CON"</formula>
    </cfRule>
  </conditionalFormatting>
  <conditionalFormatting sqref="AO386:AP388">
    <cfRule type="cellIs" dxfId="1142" priority="2124" operator="equal">
      <formula>"SI"</formula>
    </cfRule>
  </conditionalFormatting>
  <conditionalFormatting sqref="AK398:AL401 AO398:AP401">
    <cfRule type="cellIs" dxfId="1141" priority="2120" operator="equal">
      <formula>"NO"</formula>
    </cfRule>
  </conditionalFormatting>
  <conditionalFormatting sqref="AK398:AL401">
    <cfRule type="cellIs" dxfId="1140" priority="2121" operator="equal">
      <formula>"SI"</formula>
    </cfRule>
  </conditionalFormatting>
  <conditionalFormatting sqref="AM398:AN401">
    <cfRule type="cellIs" dxfId="1139" priority="2122" operator="equal">
      <formula>"ALE"</formula>
    </cfRule>
  </conditionalFormatting>
  <conditionalFormatting sqref="AM398:AN401">
    <cfRule type="cellIs" dxfId="1138" priority="2123" operator="equal">
      <formula>"CON"</formula>
    </cfRule>
  </conditionalFormatting>
  <conditionalFormatting sqref="AO398:AP401">
    <cfRule type="cellIs" dxfId="1137" priority="2119" operator="equal">
      <formula>"SI"</formula>
    </cfRule>
  </conditionalFormatting>
  <conditionalFormatting sqref="AI404:AI408">
    <cfRule type="cellIs" dxfId="1136" priority="2098" operator="equal">
      <formula>0</formula>
    </cfRule>
  </conditionalFormatting>
  <conditionalFormatting sqref="AI404:AI408">
    <cfRule type="cellIs" dxfId="1135" priority="2099" operator="between">
      <formula>0.1</formula>
      <formula>100</formula>
    </cfRule>
  </conditionalFormatting>
  <conditionalFormatting sqref="AI404:AI408">
    <cfRule type="cellIs" dxfId="1134" priority="2100" operator="between">
      <formula>0</formula>
      <formula>100</formula>
    </cfRule>
  </conditionalFormatting>
  <conditionalFormatting sqref="AI404:AI408">
    <cfRule type="cellIs" dxfId="1133" priority="2101" operator="between">
      <formula>0</formula>
      <formula>100</formula>
    </cfRule>
  </conditionalFormatting>
  <conditionalFormatting sqref="AI404:AI408">
    <cfRule type="cellIs" dxfId="1132" priority="2102" operator="equal">
      <formula>0.58</formula>
    </cfRule>
  </conditionalFormatting>
  <conditionalFormatting sqref="AJ404:AJ406 AJ408">
    <cfRule type="cellIs" dxfId="1131" priority="2094" operator="equal">
      <formula>0</formula>
    </cfRule>
    <cfRule type="cellIs" dxfId="1130" priority="2095" operator="between">
      <formula>"0.1"</formula>
      <formula>100</formula>
    </cfRule>
    <cfRule type="cellIs" dxfId="1129" priority="2096" operator="between">
      <formula>0</formula>
      <formula>100</formula>
    </cfRule>
    <cfRule type="cellIs" dxfId="1128" priority="2097" operator="between">
      <formula>0</formula>
      <formula>100</formula>
    </cfRule>
  </conditionalFormatting>
  <conditionalFormatting sqref="AJ404:AJ406 AJ408">
    <cfRule type="cellIs" dxfId="1127" priority="2091" operator="equal">
      <formula>0</formula>
    </cfRule>
    <cfRule type="cellIs" dxfId="1126" priority="2092" operator="between">
      <formula>0</formula>
      <formula>100</formula>
    </cfRule>
    <cfRule type="cellIs" dxfId="1125" priority="2093" operator="between">
      <formula>"0.1"</formula>
      <formula>100</formula>
    </cfRule>
  </conditionalFormatting>
  <conditionalFormatting sqref="AJ404:AJ406 AJ408">
    <cfRule type="cellIs" dxfId="1124" priority="2090" operator="equal">
      <formula>0.56</formula>
    </cfRule>
  </conditionalFormatting>
  <conditionalFormatting sqref="AJ407">
    <cfRule type="cellIs" dxfId="1123" priority="2086" operator="equal">
      <formula>0</formula>
    </cfRule>
    <cfRule type="cellIs" dxfId="1122" priority="2087" operator="between">
      <formula>"0.1"</formula>
      <formula>100</formula>
    </cfRule>
    <cfRule type="cellIs" dxfId="1121" priority="2088" operator="between">
      <formula>0</formula>
      <formula>100</formula>
    </cfRule>
    <cfRule type="cellIs" dxfId="1120" priority="2089" operator="between">
      <formula>0</formula>
      <formula>100</formula>
    </cfRule>
  </conditionalFormatting>
  <conditionalFormatting sqref="AJ407">
    <cfRule type="cellIs" dxfId="1119" priority="2083" operator="equal">
      <formula>0</formula>
    </cfRule>
    <cfRule type="cellIs" dxfId="1118" priority="2084" operator="between">
      <formula>0</formula>
      <formula>100</formula>
    </cfRule>
    <cfRule type="cellIs" dxfId="1117" priority="2085" operator="between">
      <formula>"0.1"</formula>
      <formula>100</formula>
    </cfRule>
  </conditionalFormatting>
  <conditionalFormatting sqref="AJ407">
    <cfRule type="cellIs" dxfId="1116" priority="2082" operator="equal">
      <formula>0.56</formula>
    </cfRule>
  </conditionalFormatting>
  <conditionalFormatting sqref="AK413:AL413 AO413:AP414">
    <cfRule type="cellIs" dxfId="1115" priority="2078" operator="equal">
      <formula>"NO"</formula>
    </cfRule>
  </conditionalFormatting>
  <conditionalFormatting sqref="AK413:AL413">
    <cfRule type="cellIs" dxfId="1114" priority="2079" operator="equal">
      <formula>"SI"</formula>
    </cfRule>
  </conditionalFormatting>
  <conditionalFormatting sqref="AM413:AN413">
    <cfRule type="cellIs" dxfId="1113" priority="2080" operator="equal">
      <formula>"ALE"</formula>
    </cfRule>
  </conditionalFormatting>
  <conditionalFormatting sqref="AM413:AN413">
    <cfRule type="cellIs" dxfId="1112" priority="2081" operator="equal">
      <formula>"CON"</formula>
    </cfRule>
  </conditionalFormatting>
  <conditionalFormatting sqref="AO413:AP414">
    <cfRule type="cellIs" dxfId="1111" priority="2077" operator="equal">
      <formula>"SI"</formula>
    </cfRule>
  </conditionalFormatting>
  <conditionalFormatting sqref="AK408:AL408">
    <cfRule type="cellIs" dxfId="1110" priority="2073" operator="equal">
      <formula>"NO"</formula>
    </cfRule>
  </conditionalFormatting>
  <conditionalFormatting sqref="AK408:AL408">
    <cfRule type="cellIs" dxfId="1109" priority="2074" operator="equal">
      <formula>"SI"</formula>
    </cfRule>
  </conditionalFormatting>
  <conditionalFormatting sqref="AM408:AN408">
    <cfRule type="cellIs" dxfId="1108" priority="2075" operator="equal">
      <formula>"ALE"</formula>
    </cfRule>
  </conditionalFormatting>
  <conditionalFormatting sqref="AM408:AN408">
    <cfRule type="cellIs" dxfId="1107" priority="2076" operator="equal">
      <formula>"CON"</formula>
    </cfRule>
  </conditionalFormatting>
  <conditionalFormatting sqref="AK404:AL407 AO404:AP408">
    <cfRule type="cellIs" dxfId="1106" priority="2069" operator="equal">
      <formula>"NO"</formula>
    </cfRule>
  </conditionalFormatting>
  <conditionalFormatting sqref="AK404:AL407">
    <cfRule type="cellIs" dxfId="1105" priority="2070" operator="equal">
      <formula>"SI"</formula>
    </cfRule>
  </conditionalFormatting>
  <conditionalFormatting sqref="AM404:AN407">
    <cfRule type="cellIs" dxfId="1104" priority="2071" operator="equal">
      <formula>"ALE"</formula>
    </cfRule>
  </conditionalFormatting>
  <conditionalFormatting sqref="AM404:AN407">
    <cfRule type="cellIs" dxfId="1103" priority="2072" operator="equal">
      <formula>"CON"</formula>
    </cfRule>
  </conditionalFormatting>
  <conditionalFormatting sqref="AO404:AP408">
    <cfRule type="cellIs" dxfId="1102" priority="2068" operator="equal">
      <formula>"SI"</formula>
    </cfRule>
  </conditionalFormatting>
  <conditionalFormatting sqref="AK410:AL412 AO410:AP412">
    <cfRule type="cellIs" dxfId="1101" priority="2064" operator="equal">
      <formula>"NO"</formula>
    </cfRule>
  </conditionalFormatting>
  <conditionalFormatting sqref="AK410:AL412">
    <cfRule type="cellIs" dxfId="1100" priority="2065" operator="equal">
      <formula>"SI"</formula>
    </cfRule>
  </conditionalFormatting>
  <conditionalFormatting sqref="AM410:AN412">
    <cfRule type="cellIs" dxfId="1099" priority="2066" operator="equal">
      <formula>"ALE"</formula>
    </cfRule>
  </conditionalFormatting>
  <conditionalFormatting sqref="AM410:AN412">
    <cfRule type="cellIs" dxfId="1098" priority="2067" operator="equal">
      <formula>"CON"</formula>
    </cfRule>
  </conditionalFormatting>
  <conditionalFormatting sqref="AO410:AP412">
    <cfRule type="cellIs" dxfId="1097" priority="2063" operator="equal">
      <formula>"SI"</formula>
    </cfRule>
  </conditionalFormatting>
  <conditionalFormatting sqref="Q428:Q432">
    <cfRule type="expression" dxfId="1092" priority="2014">
      <formula>"&lt;,2"</formula>
    </cfRule>
  </conditionalFormatting>
  <conditionalFormatting sqref="S428">
    <cfRule type="expression" dxfId="1091" priority="2015">
      <formula>$T428=25</formula>
    </cfRule>
  </conditionalFormatting>
  <conditionalFormatting sqref="S428">
    <cfRule type="expression" dxfId="1090" priority="2016">
      <formula>$T428=24</formula>
    </cfRule>
  </conditionalFormatting>
  <conditionalFormatting sqref="S428">
    <cfRule type="expression" dxfId="1089" priority="2017">
      <formula>$T428=23</formula>
    </cfRule>
  </conditionalFormatting>
  <conditionalFormatting sqref="S428">
    <cfRule type="expression" dxfId="1088" priority="2018">
      <formula>$T428=22</formula>
    </cfRule>
  </conditionalFormatting>
  <conditionalFormatting sqref="S428">
    <cfRule type="expression" dxfId="1087" priority="2019">
      <formula>$T428=21</formula>
    </cfRule>
  </conditionalFormatting>
  <conditionalFormatting sqref="S428">
    <cfRule type="expression" dxfId="1086" priority="2020">
      <formula>$T428=20</formula>
    </cfRule>
  </conditionalFormatting>
  <conditionalFormatting sqref="S428">
    <cfRule type="expression" dxfId="1085" priority="2021">
      <formula>$T428=19</formula>
    </cfRule>
  </conditionalFormatting>
  <conditionalFormatting sqref="S428">
    <cfRule type="expression" dxfId="1084" priority="2022">
      <formula>$T428=18</formula>
    </cfRule>
  </conditionalFormatting>
  <conditionalFormatting sqref="S428">
    <cfRule type="expression" dxfId="1083" priority="2023">
      <formula>$T428=17</formula>
    </cfRule>
  </conditionalFormatting>
  <conditionalFormatting sqref="S428">
    <cfRule type="expression" dxfId="1082" priority="2024">
      <formula>$T428=16</formula>
    </cfRule>
  </conditionalFormatting>
  <conditionalFormatting sqref="S428">
    <cfRule type="expression" dxfId="1081" priority="2025">
      <formula>$T428=15</formula>
    </cfRule>
  </conditionalFormatting>
  <conditionalFormatting sqref="S428">
    <cfRule type="expression" dxfId="1080" priority="2026">
      <formula>$T428=14</formula>
    </cfRule>
  </conditionalFormatting>
  <conditionalFormatting sqref="S428">
    <cfRule type="expression" dxfId="1079" priority="2027">
      <formula>$T428=13</formula>
    </cfRule>
  </conditionalFormatting>
  <conditionalFormatting sqref="S428">
    <cfRule type="expression" dxfId="1078" priority="2028">
      <formula>$T428=12</formula>
    </cfRule>
  </conditionalFormatting>
  <conditionalFormatting sqref="S428">
    <cfRule type="expression" dxfId="1077" priority="2029">
      <formula>$T428=11</formula>
    </cfRule>
  </conditionalFormatting>
  <conditionalFormatting sqref="S428">
    <cfRule type="expression" dxfId="1076" priority="2030">
      <formula>$T428=10</formula>
    </cfRule>
  </conditionalFormatting>
  <conditionalFormatting sqref="S428">
    <cfRule type="expression" dxfId="1075" priority="2031">
      <formula>$T428=9</formula>
    </cfRule>
  </conditionalFormatting>
  <conditionalFormatting sqref="S428">
    <cfRule type="expression" dxfId="1074" priority="2032">
      <formula>$T428=8</formula>
    </cfRule>
  </conditionalFormatting>
  <conditionalFormatting sqref="S428">
    <cfRule type="expression" dxfId="1073" priority="2033">
      <formula>$T428=7</formula>
    </cfRule>
  </conditionalFormatting>
  <conditionalFormatting sqref="S428">
    <cfRule type="expression" dxfId="1072" priority="2034">
      <formula>$T428=6</formula>
    </cfRule>
  </conditionalFormatting>
  <conditionalFormatting sqref="S428">
    <cfRule type="expression" dxfId="1071" priority="2035">
      <formula>$T428=5</formula>
    </cfRule>
  </conditionalFormatting>
  <conditionalFormatting sqref="S428">
    <cfRule type="expression" dxfId="1070" priority="2036">
      <formula>$T428=4</formula>
    </cfRule>
  </conditionalFormatting>
  <conditionalFormatting sqref="S428">
    <cfRule type="expression" dxfId="1069" priority="2037">
      <formula>$T428=3</formula>
    </cfRule>
  </conditionalFormatting>
  <conditionalFormatting sqref="S428">
    <cfRule type="expression" dxfId="1068" priority="2038">
      <formula>$T428=2</formula>
    </cfRule>
  </conditionalFormatting>
  <conditionalFormatting sqref="S428">
    <cfRule type="expression" dxfId="1067" priority="2039">
      <formula>$T428=1</formula>
    </cfRule>
  </conditionalFormatting>
  <conditionalFormatting sqref="R428:R432">
    <cfRule type="cellIs" dxfId="1066" priority="2040" operator="equal">
      <formula>20</formula>
    </cfRule>
  </conditionalFormatting>
  <conditionalFormatting sqref="R428:R432">
    <cfRule type="cellIs" dxfId="1065" priority="2041" operator="equal">
      <formula>10</formula>
    </cfRule>
  </conditionalFormatting>
  <conditionalFormatting sqref="R428:R432">
    <cfRule type="cellIs" dxfId="1064" priority="2042" operator="equal">
      <formula>5</formula>
    </cfRule>
  </conditionalFormatting>
  <conditionalFormatting sqref="R428:R432">
    <cfRule type="cellIs" dxfId="1063" priority="2043" operator="equal">
      <formula>1</formula>
    </cfRule>
  </conditionalFormatting>
  <conditionalFormatting sqref="R428:R432">
    <cfRule type="cellIs" dxfId="1062" priority="2044" operator="equal">
      <formula>0.8</formula>
    </cfRule>
  </conditionalFormatting>
  <conditionalFormatting sqref="R428:R432">
    <cfRule type="cellIs" dxfId="1061" priority="2045" operator="equal">
      <formula>0.6</formula>
    </cfRule>
  </conditionalFormatting>
  <conditionalFormatting sqref="R428:R432">
    <cfRule type="cellIs" dxfId="1060" priority="2046" operator="equal">
      <formula>0.4</formula>
    </cfRule>
  </conditionalFormatting>
  <conditionalFormatting sqref="R428:R432">
    <cfRule type="cellIs" dxfId="1059" priority="2047" operator="equal">
      <formula>20%</formula>
    </cfRule>
  </conditionalFormatting>
  <conditionalFormatting sqref="P428:P432">
    <cfRule type="cellIs" dxfId="1058" priority="2048" operator="equal">
      <formula>"MUY ALTA "</formula>
    </cfRule>
  </conditionalFormatting>
  <conditionalFormatting sqref="P428:P432">
    <cfRule type="cellIs" dxfId="1057" priority="2049" operator="equal">
      <formula>"MUY ALTA"</formula>
    </cfRule>
  </conditionalFormatting>
  <conditionalFormatting sqref="P428:P432">
    <cfRule type="cellIs" dxfId="1056" priority="2050" operator="equal">
      <formula>"ALTA"</formula>
    </cfRule>
  </conditionalFormatting>
  <conditionalFormatting sqref="P428:P432">
    <cfRule type="cellIs" dxfId="1055" priority="2051" operator="equal">
      <formula>"MEDIA"</formula>
    </cfRule>
  </conditionalFormatting>
  <conditionalFormatting sqref="P428:P432">
    <cfRule type="cellIs" dxfId="1054" priority="2052" operator="equal">
      <formula>"BAJA"</formula>
    </cfRule>
  </conditionalFormatting>
  <conditionalFormatting sqref="P428:P432">
    <cfRule type="cellIs" dxfId="1053" priority="2053" operator="equal">
      <formula>"MUY BAJA"</formula>
    </cfRule>
  </conditionalFormatting>
  <conditionalFormatting sqref="P428:P432">
    <cfRule type="cellIs" dxfId="1052" priority="2054" operator="equal">
      <formula>0.2</formula>
    </cfRule>
  </conditionalFormatting>
  <conditionalFormatting sqref="O428:O432">
    <cfRule type="beginsWith" dxfId="1051" priority="2055" operator="beginsWith" text="La actividad que conlleva el riesgo se ejecuta como máximos 2 veces por año">
      <formula>LEFT((O428),LEN("La actividad que conlleva el riesgo se ejecuta como máximos 2 veces por año"))=("La actividad que conlleva el riesgo se ejecuta como máximos 2 veces por año")</formula>
    </cfRule>
  </conditionalFormatting>
  <conditionalFormatting sqref="O428:O432">
    <cfRule type="cellIs" dxfId="1050" priority="2056" operator="equal">
      <formula>"La actividad que conlleva el riesgo se ejecuta como máximos 2 veces por año"</formula>
    </cfRule>
  </conditionalFormatting>
  <conditionalFormatting sqref="O428:O432">
    <cfRule type="cellIs" dxfId="1049" priority="2057" operator="equal">
      <formula>"La actividad que conlleva el riesgo se ejecuta como máximos 2 veces por año "</formula>
    </cfRule>
  </conditionalFormatting>
  <conditionalFormatting sqref="O428:O432">
    <cfRule type="containsText" dxfId="1048" priority="2058" operator="containsText" text="La actividad que conlleva el riesgo se ejecuta como máximos 2 veces por año">
      <formula>NOT(ISERROR(SEARCH(("La actividad que conlleva el riesgo se ejecuta como máximos 2 veces por año"),(O428))))</formula>
    </cfRule>
  </conditionalFormatting>
  <conditionalFormatting sqref="V428:W432">
    <cfRule type="cellIs" dxfId="1047" priority="1989" operator="equal">
      <formula>"X"</formula>
    </cfRule>
  </conditionalFormatting>
  <conditionalFormatting sqref="AD428:AE432 AB429:AC432">
    <cfRule type="cellIs" dxfId="1046" priority="1990" operator="equal">
      <formula>25</formula>
    </cfRule>
  </conditionalFormatting>
  <conditionalFormatting sqref="AF428:AG432">
    <cfRule type="cellIs" dxfId="1045" priority="1991" operator="equal">
      <formula>15</formula>
    </cfRule>
  </conditionalFormatting>
  <conditionalFormatting sqref="V428:V432">
    <cfRule type="cellIs" dxfId="1044" priority="1992" operator="equal">
      <formula>"Y"</formula>
    </cfRule>
  </conditionalFormatting>
  <conditionalFormatting sqref="W428:W432">
    <cfRule type="cellIs" dxfId="1043" priority="1993" operator="equal">
      <formula>"X"</formula>
    </cfRule>
  </conditionalFormatting>
  <conditionalFormatting sqref="AD428:AE432 AB429:AC432 X429:Y432">
    <cfRule type="expression" dxfId="1042" priority="1994">
      <formula>Z428=15</formula>
    </cfRule>
  </conditionalFormatting>
  <conditionalFormatting sqref="AF428:AG432 Z429:AA432">
    <cfRule type="expression" dxfId="1041" priority="1995">
      <formula>X428=25</formula>
    </cfRule>
  </conditionalFormatting>
  <conditionalFormatting sqref="W428:W432">
    <cfRule type="expression" dxfId="1040" priority="1996">
      <formula>V428=Y</formula>
    </cfRule>
  </conditionalFormatting>
  <conditionalFormatting sqref="W428:W432">
    <cfRule type="expression" dxfId="1039" priority="1997">
      <formula>V428="y"</formula>
    </cfRule>
  </conditionalFormatting>
  <conditionalFormatting sqref="W429">
    <cfRule type="expression" dxfId="1038" priority="1998">
      <formula>$V$21=Y</formula>
    </cfRule>
  </conditionalFormatting>
  <conditionalFormatting sqref="W429">
    <cfRule type="expression" dxfId="1037" priority="1999">
      <formula>$V$21=x</formula>
    </cfRule>
  </conditionalFormatting>
  <conditionalFormatting sqref="AB428:AC432">
    <cfRule type="expression" dxfId="1036" priority="2000">
      <formula>AB428=10</formula>
    </cfRule>
  </conditionalFormatting>
  <conditionalFormatting sqref="AB428:AC432">
    <cfRule type="expression" dxfId="1035" priority="2001">
      <formula>Z428=15</formula>
    </cfRule>
  </conditionalFormatting>
  <conditionalFormatting sqref="AB428:AC432">
    <cfRule type="expression" dxfId="1034" priority="2002">
      <formula>X428=25</formula>
    </cfRule>
  </conditionalFormatting>
  <conditionalFormatting sqref="AB428:AC428">
    <cfRule type="cellIs" dxfId="1033" priority="2003" operator="equal">
      <formula>25</formula>
    </cfRule>
  </conditionalFormatting>
  <conditionalFormatting sqref="AB428:AC428">
    <cfRule type="expression" dxfId="1032" priority="2004">
      <formula>AD428=15</formula>
    </cfRule>
  </conditionalFormatting>
  <conditionalFormatting sqref="AB428:AC432 X429:Y432">
    <cfRule type="expression" dxfId="1031" priority="2005">
      <formula>AB428=10</formula>
    </cfRule>
  </conditionalFormatting>
  <conditionalFormatting sqref="AB428:AC428">
    <cfRule type="expression" dxfId="1030" priority="2006">
      <formula>AD428=15</formula>
    </cfRule>
  </conditionalFormatting>
  <conditionalFormatting sqref="X428:Y428">
    <cfRule type="expression" dxfId="1029" priority="2007">
      <formula>AB428=10</formula>
    </cfRule>
  </conditionalFormatting>
  <conditionalFormatting sqref="X428:Y432">
    <cfRule type="expression" dxfId="1028" priority="2008">
      <formula>X428=25</formula>
    </cfRule>
  </conditionalFormatting>
  <conditionalFormatting sqref="X428:Y428">
    <cfRule type="expression" dxfId="1027" priority="2009">
      <formula>Z428=15</formula>
    </cfRule>
  </conditionalFormatting>
  <conditionalFormatting sqref="Z428:AA432">
    <cfRule type="expression" dxfId="1026" priority="2010">
      <formula>Z428=15</formula>
    </cfRule>
  </conditionalFormatting>
  <conditionalFormatting sqref="Z428:AA432">
    <cfRule type="expression" dxfId="1025" priority="2011">
      <formula>AB428=10</formula>
    </cfRule>
  </conditionalFormatting>
  <conditionalFormatting sqref="Z428:AA428">
    <cfRule type="expression" dxfId="1024" priority="2012">
      <formula>X428=25</formula>
    </cfRule>
  </conditionalFormatting>
  <conditionalFormatting sqref="V428:V432">
    <cfRule type="expression" dxfId="1023" priority="2013">
      <formula>W428="X"</formula>
    </cfRule>
  </conditionalFormatting>
  <conditionalFormatting sqref="AI428:AJ432">
    <cfRule type="cellIs" dxfId="1022" priority="1985" operator="equal">
      <formula>0</formula>
    </cfRule>
    <cfRule type="cellIs" dxfId="1021" priority="1986" operator="between">
      <formula>"0.1"</formula>
      <formula>100</formula>
    </cfRule>
    <cfRule type="cellIs" dxfId="1020" priority="1987" operator="between">
      <formula>0</formula>
      <formula>100</formula>
    </cfRule>
    <cfRule type="cellIs" dxfId="1019" priority="1988" operator="between">
      <formula>0</formula>
      <formula>100</formula>
    </cfRule>
  </conditionalFormatting>
  <conditionalFormatting sqref="AJ428:AJ432">
    <cfRule type="cellIs" dxfId="1018" priority="1982" operator="equal">
      <formula>0</formula>
    </cfRule>
    <cfRule type="cellIs" dxfId="1017" priority="1983" operator="between">
      <formula>0</formula>
      <formula>100</formula>
    </cfRule>
    <cfRule type="cellIs" dxfId="1016" priority="1984" operator="between">
      <formula>"0.1"</formula>
      <formula>100</formula>
    </cfRule>
  </conditionalFormatting>
  <conditionalFormatting sqref="AI428:AI432">
    <cfRule type="cellIs" dxfId="1015" priority="1981" operator="equal">
      <formula>0.58</formula>
    </cfRule>
  </conditionalFormatting>
  <conditionalFormatting sqref="AJ428:AJ432">
    <cfRule type="cellIs" dxfId="1014" priority="1980" operator="equal">
      <formula>0.56</formula>
    </cfRule>
  </conditionalFormatting>
  <conditionalFormatting sqref="AK430:AL432 AO430:AP432">
    <cfRule type="cellIs" dxfId="1013" priority="1976" operator="equal">
      <formula>"NO"</formula>
    </cfRule>
  </conditionalFormatting>
  <conditionalFormatting sqref="AK430:AL432">
    <cfRule type="cellIs" dxfId="1012" priority="1977" operator="equal">
      <formula>"SI"</formula>
    </cfRule>
  </conditionalFormatting>
  <conditionalFormatting sqref="AM430:AN432">
    <cfRule type="cellIs" dxfId="1011" priority="1978" operator="equal">
      <formula>"ALE"</formula>
    </cfRule>
  </conditionalFormatting>
  <conditionalFormatting sqref="AM430:AN432">
    <cfRule type="cellIs" dxfId="1010" priority="1979" operator="equal">
      <formula>"CON"</formula>
    </cfRule>
  </conditionalFormatting>
  <conditionalFormatting sqref="AO430:AP431">
    <cfRule type="cellIs" dxfId="1009" priority="1975" operator="equal">
      <formula>"SI"</formula>
    </cfRule>
  </conditionalFormatting>
  <conditionalFormatting sqref="BB428">
    <cfRule type="cellIs" dxfId="1008" priority="1973" operator="equal">
      <formula>"NO"</formula>
    </cfRule>
    <cfRule type="cellIs" dxfId="1007" priority="1974" operator="equal">
      <formula>"SI"</formula>
    </cfRule>
  </conditionalFormatting>
  <conditionalFormatting sqref="AY428:AY432">
    <cfRule type="expression" dxfId="1006" priority="1972">
      <formula>"&lt;,2"</formula>
    </cfRule>
  </conditionalFormatting>
  <conditionalFormatting sqref="AW428:AW432">
    <cfRule type="expression" dxfId="1005" priority="1971">
      <formula>"&lt;,2"</formula>
    </cfRule>
  </conditionalFormatting>
  <conditionalFormatting sqref="AX428:AX432">
    <cfRule type="beginsWith" dxfId="1004" priority="1966" operator="beginsWith" text="MUY ALTA">
      <formula>LEFT(AX428,LEN("MUY ALTA"))="MUY ALTA"</formula>
    </cfRule>
    <cfRule type="beginsWith" dxfId="1003" priority="1967" operator="beginsWith" text="ALTA">
      <formula>LEFT(AX428,LEN("ALTA"))="ALTA"</formula>
    </cfRule>
    <cfRule type="beginsWith" dxfId="1002" priority="1968" operator="beginsWith" text="MEDIA">
      <formula>LEFT(AX428,LEN("MEDIA"))="MEDIA"</formula>
    </cfRule>
    <cfRule type="beginsWith" dxfId="1001" priority="1969" operator="beginsWith" text="BAJA">
      <formula>LEFT(AX428,LEN("BAJA"))="BAJA"</formula>
    </cfRule>
    <cfRule type="beginsWith" dxfId="1000" priority="1970" operator="beginsWith" text="MUY BAJA">
      <formula>LEFT(AX428,LEN("MUY BAJA"))="MUY BAJA"</formula>
    </cfRule>
  </conditionalFormatting>
  <conditionalFormatting sqref="AZ428:AZ432">
    <cfRule type="beginsWith" dxfId="999" priority="1961" operator="beginsWith" text="MUY ALTA">
      <formula>LEFT(AZ428,LEN("MUY ALTA"))="MUY ALTA"</formula>
    </cfRule>
    <cfRule type="beginsWith" dxfId="998" priority="1962" operator="beginsWith" text="ALTA">
      <formula>LEFT(AZ428,LEN("ALTA"))="ALTA"</formula>
    </cfRule>
    <cfRule type="beginsWith" dxfId="997" priority="1963" operator="beginsWith" text="MEDIA">
      <formula>LEFT(AZ428,LEN("MEDIA"))="MEDIA"</formula>
    </cfRule>
    <cfRule type="beginsWith" dxfId="996" priority="1964" operator="beginsWith" text="BAJA">
      <formula>LEFT(AZ428,LEN("BAJA"))="BAJA"</formula>
    </cfRule>
    <cfRule type="beginsWith" dxfId="995" priority="1965" operator="beginsWith" text="MUY BAJA">
      <formula>LEFT(AZ428,LEN("MUY BAJA"))="MUY BAJA"</formula>
    </cfRule>
  </conditionalFormatting>
  <conditionalFormatting sqref="BB428:BB432">
    <cfRule type="cellIs" dxfId="994" priority="1958" operator="equal">
      <formula>"Evitar"</formula>
    </cfRule>
    <cfRule type="cellIs" dxfId="993" priority="1959" operator="equal">
      <formula>"Aceptar"</formula>
    </cfRule>
    <cfRule type="cellIs" dxfId="992" priority="1960" operator="equal">
      <formula>"Reducir"</formula>
    </cfRule>
  </conditionalFormatting>
  <conditionalFormatting sqref="BA428">
    <cfRule type="expression" dxfId="991" priority="1933">
      <formula>$BD428=25</formula>
    </cfRule>
    <cfRule type="expression" dxfId="990" priority="1934">
      <formula>$BD428=24</formula>
    </cfRule>
    <cfRule type="expression" dxfId="989" priority="1935">
      <formula>$BD428=23</formula>
    </cfRule>
    <cfRule type="expression" dxfId="988" priority="1936">
      <formula>$BD428=22</formula>
    </cfRule>
    <cfRule type="expression" dxfId="987" priority="1937">
      <formula>$BD428=21</formula>
    </cfRule>
    <cfRule type="expression" dxfId="986" priority="1938">
      <formula>$BD428=20</formula>
    </cfRule>
    <cfRule type="expression" dxfId="985" priority="1939">
      <formula>$BD428=19</formula>
    </cfRule>
    <cfRule type="expression" dxfId="984" priority="1940">
      <formula>$BD428=18</formula>
    </cfRule>
    <cfRule type="expression" dxfId="983" priority="1941">
      <formula>$BD428=17</formula>
    </cfRule>
    <cfRule type="expression" dxfId="982" priority="1942">
      <formula>$BD428=16</formula>
    </cfRule>
    <cfRule type="expression" dxfId="981" priority="1943">
      <formula>$BD428=15</formula>
    </cfRule>
    <cfRule type="expression" dxfId="980" priority="1944">
      <formula>$BD428=14</formula>
    </cfRule>
    <cfRule type="expression" dxfId="979" priority="1945">
      <formula>$BD428=13</formula>
    </cfRule>
    <cfRule type="expression" dxfId="978" priority="1946">
      <formula>$BD428=12</formula>
    </cfRule>
    <cfRule type="expression" dxfId="977" priority="1947">
      <formula>$BD428=11</formula>
    </cfRule>
    <cfRule type="expression" dxfId="976" priority="1948">
      <formula>$BD428=10</formula>
    </cfRule>
    <cfRule type="expression" dxfId="975" priority="1949">
      <formula>$BD428=9</formula>
    </cfRule>
    <cfRule type="expression" dxfId="974" priority="1950">
      <formula>$BD428=8</formula>
    </cfRule>
    <cfRule type="expression" dxfId="973" priority="1951">
      <formula>$BD428=7</formula>
    </cfRule>
    <cfRule type="expression" dxfId="972" priority="1952">
      <formula>$BD428=6</formula>
    </cfRule>
    <cfRule type="expression" dxfId="971" priority="1953">
      <formula>$BD428=5</formula>
    </cfRule>
    <cfRule type="expression" dxfId="970" priority="1954">
      <formula>$BD428=4</formula>
    </cfRule>
    <cfRule type="expression" dxfId="969" priority="1955">
      <formula>$BD428=3</formula>
    </cfRule>
    <cfRule type="expression" dxfId="968" priority="1956">
      <formula>$BD428=2</formula>
    </cfRule>
    <cfRule type="expression" dxfId="967" priority="1957">
      <formula>$BD428=1</formula>
    </cfRule>
  </conditionalFormatting>
  <conditionalFormatting sqref="Q434:Q438">
    <cfRule type="expression" dxfId="960" priority="1882">
      <formula>"&lt;,2"</formula>
    </cfRule>
  </conditionalFormatting>
  <conditionalFormatting sqref="S434">
    <cfRule type="expression" dxfId="959" priority="1883">
      <formula>$T434=25</formula>
    </cfRule>
  </conditionalFormatting>
  <conditionalFormatting sqref="S434">
    <cfRule type="expression" dxfId="958" priority="1884">
      <formula>$T434=24</formula>
    </cfRule>
  </conditionalFormatting>
  <conditionalFormatting sqref="S434">
    <cfRule type="expression" dxfId="957" priority="1885">
      <formula>$T434=23</formula>
    </cfRule>
  </conditionalFormatting>
  <conditionalFormatting sqref="S434">
    <cfRule type="expression" dxfId="956" priority="1886">
      <formula>$T434=22</formula>
    </cfRule>
  </conditionalFormatting>
  <conditionalFormatting sqref="S434">
    <cfRule type="expression" dxfId="955" priority="1887">
      <formula>$T434=21</formula>
    </cfRule>
  </conditionalFormatting>
  <conditionalFormatting sqref="S434">
    <cfRule type="expression" dxfId="954" priority="1888">
      <formula>$T434=20</formula>
    </cfRule>
  </conditionalFormatting>
  <conditionalFormatting sqref="S434">
    <cfRule type="expression" dxfId="953" priority="1889">
      <formula>$T434=19</formula>
    </cfRule>
  </conditionalFormatting>
  <conditionalFormatting sqref="S434">
    <cfRule type="expression" dxfId="952" priority="1890">
      <formula>$T434=18</formula>
    </cfRule>
  </conditionalFormatting>
  <conditionalFormatting sqref="S434">
    <cfRule type="expression" dxfId="951" priority="1891">
      <formula>$T434=17</formula>
    </cfRule>
  </conditionalFormatting>
  <conditionalFormatting sqref="S434">
    <cfRule type="expression" dxfId="950" priority="1892">
      <formula>$T434=16</formula>
    </cfRule>
  </conditionalFormatting>
  <conditionalFormatting sqref="S434">
    <cfRule type="expression" dxfId="949" priority="1893">
      <formula>$T434=15</formula>
    </cfRule>
  </conditionalFormatting>
  <conditionalFormatting sqref="S434">
    <cfRule type="expression" dxfId="948" priority="1894">
      <formula>$T434=14</formula>
    </cfRule>
  </conditionalFormatting>
  <conditionalFormatting sqref="S434">
    <cfRule type="expression" dxfId="947" priority="1895">
      <formula>$T434=13</formula>
    </cfRule>
  </conditionalFormatting>
  <conditionalFormatting sqref="S434">
    <cfRule type="expression" dxfId="946" priority="1896">
      <formula>$T434=12</formula>
    </cfRule>
  </conditionalFormatting>
  <conditionalFormatting sqref="S434">
    <cfRule type="expression" dxfId="945" priority="1897">
      <formula>$T434=11</formula>
    </cfRule>
  </conditionalFormatting>
  <conditionalFormatting sqref="S434">
    <cfRule type="expression" dxfId="944" priority="1898">
      <formula>$T434=10</formula>
    </cfRule>
  </conditionalFormatting>
  <conditionalFormatting sqref="S434">
    <cfRule type="expression" dxfId="943" priority="1899">
      <formula>$T434=9</formula>
    </cfRule>
  </conditionalFormatting>
  <conditionalFormatting sqref="S434">
    <cfRule type="expression" dxfId="942" priority="1900">
      <formula>$T434=8</formula>
    </cfRule>
  </conditionalFormatting>
  <conditionalFormatting sqref="S434">
    <cfRule type="expression" dxfId="941" priority="1901">
      <formula>$T434=7</formula>
    </cfRule>
  </conditionalFormatting>
  <conditionalFormatting sqref="S434">
    <cfRule type="expression" dxfId="940" priority="1902">
      <formula>$T434=6</formula>
    </cfRule>
  </conditionalFormatting>
  <conditionalFormatting sqref="S434">
    <cfRule type="expression" dxfId="939" priority="1903">
      <formula>$T434=5</formula>
    </cfRule>
  </conditionalFormatting>
  <conditionalFormatting sqref="S434">
    <cfRule type="expression" dxfId="938" priority="1904">
      <formula>$T434=4</formula>
    </cfRule>
  </conditionalFormatting>
  <conditionalFormatting sqref="S434">
    <cfRule type="expression" dxfId="937" priority="1905">
      <formula>$T434=3</formula>
    </cfRule>
  </conditionalFormatting>
  <conditionalFormatting sqref="S434">
    <cfRule type="expression" dxfId="936" priority="1906">
      <formula>$T434=2</formula>
    </cfRule>
  </conditionalFormatting>
  <conditionalFormatting sqref="S434">
    <cfRule type="expression" dxfId="935" priority="1907">
      <formula>$T434=1</formula>
    </cfRule>
  </conditionalFormatting>
  <conditionalFormatting sqref="R434:R438">
    <cfRule type="cellIs" dxfId="934" priority="1908" operator="equal">
      <formula>20</formula>
    </cfRule>
  </conditionalFormatting>
  <conditionalFormatting sqref="R434:R438">
    <cfRule type="cellIs" dxfId="933" priority="1909" operator="equal">
      <formula>10</formula>
    </cfRule>
  </conditionalFormatting>
  <conditionalFormatting sqref="R434:R438">
    <cfRule type="cellIs" dxfId="932" priority="1910" operator="equal">
      <formula>5</formula>
    </cfRule>
  </conditionalFormatting>
  <conditionalFormatting sqref="R434:R438">
    <cfRule type="cellIs" dxfId="931" priority="1911" operator="equal">
      <formula>1</formula>
    </cfRule>
  </conditionalFormatting>
  <conditionalFormatting sqref="R434:R438">
    <cfRule type="cellIs" dxfId="930" priority="1912" operator="equal">
      <formula>0.8</formula>
    </cfRule>
  </conditionalFormatting>
  <conditionalFormatting sqref="R434:R438">
    <cfRule type="cellIs" dxfId="929" priority="1913" operator="equal">
      <formula>0.6</formula>
    </cfRule>
  </conditionalFormatting>
  <conditionalFormatting sqref="R434:R438">
    <cfRule type="cellIs" dxfId="928" priority="1914" operator="equal">
      <formula>0.4</formula>
    </cfRule>
  </conditionalFormatting>
  <conditionalFormatting sqref="R434:R438">
    <cfRule type="cellIs" dxfId="927" priority="1915" operator="equal">
      <formula>20%</formula>
    </cfRule>
  </conditionalFormatting>
  <conditionalFormatting sqref="P434:P438">
    <cfRule type="cellIs" dxfId="926" priority="1916" operator="equal">
      <formula>"MUY ALTA "</formula>
    </cfRule>
  </conditionalFormatting>
  <conditionalFormatting sqref="P434:P438">
    <cfRule type="cellIs" dxfId="925" priority="1917" operator="equal">
      <formula>"MUY ALTA"</formula>
    </cfRule>
  </conditionalFormatting>
  <conditionalFormatting sqref="P434:P438">
    <cfRule type="cellIs" dxfId="924" priority="1918" operator="equal">
      <formula>"ALTA"</formula>
    </cfRule>
  </conditionalFormatting>
  <conditionalFormatting sqref="P434:P438">
    <cfRule type="cellIs" dxfId="923" priority="1919" operator="equal">
      <formula>"MEDIA"</formula>
    </cfRule>
  </conditionalFormatting>
  <conditionalFormatting sqref="P434:P438">
    <cfRule type="cellIs" dxfId="922" priority="1920" operator="equal">
      <formula>"BAJA"</formula>
    </cfRule>
  </conditionalFormatting>
  <conditionalFormatting sqref="P434:P438">
    <cfRule type="cellIs" dxfId="921" priority="1921" operator="equal">
      <formula>"MUY BAJA"</formula>
    </cfRule>
  </conditionalFormatting>
  <conditionalFormatting sqref="P434:P438">
    <cfRule type="cellIs" dxfId="920" priority="1922" operator="equal">
      <formula>0.2</formula>
    </cfRule>
  </conditionalFormatting>
  <conditionalFormatting sqref="O434:O438">
    <cfRule type="beginsWith" dxfId="919" priority="1923" operator="beginsWith" text="La actividad que conlleva el riesgo se ejecuta como máximos 2 veces por año">
      <formula>LEFT((O434),LEN("La actividad que conlleva el riesgo se ejecuta como máximos 2 veces por año"))=("La actividad que conlleva el riesgo se ejecuta como máximos 2 veces por año")</formula>
    </cfRule>
  </conditionalFormatting>
  <conditionalFormatting sqref="O434:O438">
    <cfRule type="cellIs" dxfId="918" priority="1924" operator="equal">
      <formula>"La actividad que conlleva el riesgo se ejecuta como máximos 2 veces por año"</formula>
    </cfRule>
  </conditionalFormatting>
  <conditionalFormatting sqref="O434:O438">
    <cfRule type="cellIs" dxfId="917" priority="1925" operator="equal">
      <formula>"La actividad que conlleva el riesgo se ejecuta como máximos 2 veces por año "</formula>
    </cfRule>
  </conditionalFormatting>
  <conditionalFormatting sqref="O434:O438">
    <cfRule type="containsText" dxfId="916" priority="1926" operator="containsText" text="La actividad que conlleva el riesgo se ejecuta como máximos 2 veces por año">
      <formula>NOT(ISERROR(SEARCH(("La actividad que conlleva el riesgo se ejecuta como máximos 2 veces por año"),(O434))))</formula>
    </cfRule>
  </conditionalFormatting>
  <conditionalFormatting sqref="V434:W438">
    <cfRule type="cellIs" dxfId="915" priority="1857" operator="equal">
      <formula>"X"</formula>
    </cfRule>
  </conditionalFormatting>
  <conditionalFormatting sqref="AD434:AE438 AB435:AC438">
    <cfRule type="cellIs" dxfId="914" priority="1858" operator="equal">
      <formula>25</formula>
    </cfRule>
  </conditionalFormatting>
  <conditionalFormatting sqref="AF434:AG438">
    <cfRule type="cellIs" dxfId="913" priority="1859" operator="equal">
      <formula>15</formula>
    </cfRule>
  </conditionalFormatting>
  <conditionalFormatting sqref="V434:V438">
    <cfRule type="cellIs" dxfId="912" priority="1860" operator="equal">
      <formula>"Y"</formula>
    </cfRule>
  </conditionalFormatting>
  <conditionalFormatting sqref="W434:W438">
    <cfRule type="cellIs" dxfId="911" priority="1861" operator="equal">
      <formula>"X"</formula>
    </cfRule>
  </conditionalFormatting>
  <conditionalFormatting sqref="AD434:AE438 AB435:AC438 X435:Y438">
    <cfRule type="expression" dxfId="910" priority="1862">
      <formula>Z434=15</formula>
    </cfRule>
  </conditionalFormatting>
  <conditionalFormatting sqref="AF434:AG438 Z435:AA438">
    <cfRule type="expression" dxfId="909" priority="1863">
      <formula>X434=25</formula>
    </cfRule>
  </conditionalFormatting>
  <conditionalFormatting sqref="W434:W438">
    <cfRule type="expression" dxfId="908" priority="1864">
      <formula>V434=Y</formula>
    </cfRule>
  </conditionalFormatting>
  <conditionalFormatting sqref="W434:W438">
    <cfRule type="expression" dxfId="907" priority="1865">
      <formula>V434="y"</formula>
    </cfRule>
  </conditionalFormatting>
  <conditionalFormatting sqref="W435">
    <cfRule type="expression" dxfId="906" priority="1866">
      <formula>$V$21=Y</formula>
    </cfRule>
  </conditionalFormatting>
  <conditionalFormatting sqref="W435">
    <cfRule type="expression" dxfId="905" priority="1867">
      <formula>$V$21=x</formula>
    </cfRule>
  </conditionalFormatting>
  <conditionalFormatting sqref="AB434:AC438">
    <cfRule type="expression" dxfId="904" priority="1868">
      <formula>AB434=10</formula>
    </cfRule>
  </conditionalFormatting>
  <conditionalFormatting sqref="AB434:AC438">
    <cfRule type="expression" dxfId="903" priority="1869">
      <formula>Z434=15</formula>
    </cfRule>
  </conditionalFormatting>
  <conditionalFormatting sqref="AB434:AC438">
    <cfRule type="expression" dxfId="902" priority="1870">
      <formula>X434=25</formula>
    </cfRule>
  </conditionalFormatting>
  <conditionalFormatting sqref="AB434:AC434">
    <cfRule type="cellIs" dxfId="901" priority="1871" operator="equal">
      <formula>25</formula>
    </cfRule>
  </conditionalFormatting>
  <conditionalFormatting sqref="AB434:AC434">
    <cfRule type="expression" dxfId="900" priority="1872">
      <formula>AD434=15</formula>
    </cfRule>
  </conditionalFormatting>
  <conditionalFormatting sqref="AB434:AC438 X435:Y438">
    <cfRule type="expression" dxfId="899" priority="1873">
      <formula>AB434=10</formula>
    </cfRule>
  </conditionalFormatting>
  <conditionalFormatting sqref="AB434:AC434">
    <cfRule type="expression" dxfId="898" priority="1874">
      <formula>AD434=15</formula>
    </cfRule>
  </conditionalFormatting>
  <conditionalFormatting sqref="X434:Y434">
    <cfRule type="expression" dxfId="897" priority="1875">
      <formula>AB434=10</formula>
    </cfRule>
  </conditionalFormatting>
  <conditionalFormatting sqref="X434:Y438">
    <cfRule type="expression" dxfId="896" priority="1876">
      <formula>X434=25</formula>
    </cfRule>
  </conditionalFormatting>
  <conditionalFormatting sqref="X434:Y434">
    <cfRule type="expression" dxfId="895" priority="1877">
      <formula>Z434=15</formula>
    </cfRule>
  </conditionalFormatting>
  <conditionalFormatting sqref="Z434:AA438">
    <cfRule type="expression" dxfId="894" priority="1878">
      <formula>Z434=15</formula>
    </cfRule>
  </conditionalFormatting>
  <conditionalFormatting sqref="Z434:AA438">
    <cfRule type="expression" dxfId="893" priority="1879">
      <formula>AB434=10</formula>
    </cfRule>
  </conditionalFormatting>
  <conditionalFormatting sqref="Z434:AA434">
    <cfRule type="expression" dxfId="892" priority="1880">
      <formula>X434=25</formula>
    </cfRule>
  </conditionalFormatting>
  <conditionalFormatting sqref="V434:V438">
    <cfRule type="expression" dxfId="891" priority="1881">
      <formula>W434="X"</formula>
    </cfRule>
  </conditionalFormatting>
  <conditionalFormatting sqref="AI434:AJ438">
    <cfRule type="cellIs" dxfId="890" priority="1853" operator="equal">
      <formula>0</formula>
    </cfRule>
    <cfRule type="cellIs" dxfId="889" priority="1854" operator="between">
      <formula>"0.1"</formula>
      <formula>100</formula>
    </cfRule>
    <cfRule type="cellIs" dxfId="888" priority="1855" operator="between">
      <formula>0</formula>
      <formula>100</formula>
    </cfRule>
    <cfRule type="cellIs" dxfId="887" priority="1856" operator="between">
      <formula>0</formula>
      <formula>100</formula>
    </cfRule>
  </conditionalFormatting>
  <conditionalFormatting sqref="AJ434:AJ438">
    <cfRule type="cellIs" dxfId="886" priority="1850" operator="equal">
      <formula>0</formula>
    </cfRule>
    <cfRule type="cellIs" dxfId="885" priority="1851" operator="between">
      <formula>0</formula>
      <formula>100</formula>
    </cfRule>
    <cfRule type="cellIs" dxfId="884" priority="1852" operator="between">
      <formula>"0.1"</formula>
      <formula>100</formula>
    </cfRule>
  </conditionalFormatting>
  <conditionalFormatting sqref="AI434:AI438">
    <cfRule type="cellIs" dxfId="883" priority="1849" operator="equal">
      <formula>0.58</formula>
    </cfRule>
  </conditionalFormatting>
  <conditionalFormatting sqref="AJ434:AJ438">
    <cfRule type="cellIs" dxfId="882" priority="1848" operator="equal">
      <formula>0.56</formula>
    </cfRule>
  </conditionalFormatting>
  <conditionalFormatting sqref="AK436:AL438 AO436:AP438">
    <cfRule type="cellIs" dxfId="881" priority="1844" operator="equal">
      <formula>"NO"</formula>
    </cfRule>
  </conditionalFormatting>
  <conditionalFormatting sqref="AK436:AL438">
    <cfRule type="cellIs" dxfId="880" priority="1845" operator="equal">
      <formula>"SI"</formula>
    </cfRule>
  </conditionalFormatting>
  <conditionalFormatting sqref="AM436:AN438">
    <cfRule type="cellIs" dxfId="879" priority="1846" operator="equal">
      <formula>"ALE"</formula>
    </cfRule>
  </conditionalFormatting>
  <conditionalFormatting sqref="AM436:AN438">
    <cfRule type="cellIs" dxfId="878" priority="1847" operator="equal">
      <formula>"CON"</formula>
    </cfRule>
  </conditionalFormatting>
  <conditionalFormatting sqref="AO436:AP437">
    <cfRule type="cellIs" dxfId="877" priority="1843" operator="equal">
      <formula>"SI"</formula>
    </cfRule>
  </conditionalFormatting>
  <conditionalFormatting sqref="BB434">
    <cfRule type="cellIs" dxfId="876" priority="1841" operator="equal">
      <formula>"NO"</formula>
    </cfRule>
    <cfRule type="cellIs" dxfId="875" priority="1842" operator="equal">
      <formula>"SI"</formula>
    </cfRule>
  </conditionalFormatting>
  <conditionalFormatting sqref="AY434:AY438">
    <cfRule type="expression" dxfId="874" priority="1840">
      <formula>"&lt;,2"</formula>
    </cfRule>
  </conditionalFormatting>
  <conditionalFormatting sqref="AW434:AW438">
    <cfRule type="expression" dxfId="873" priority="1839">
      <formula>"&lt;,2"</formula>
    </cfRule>
  </conditionalFormatting>
  <conditionalFormatting sqref="AX434:AX438">
    <cfRule type="beginsWith" dxfId="872" priority="1834" operator="beginsWith" text="MUY ALTA">
      <formula>LEFT(AX434,LEN("MUY ALTA"))="MUY ALTA"</formula>
    </cfRule>
    <cfRule type="beginsWith" dxfId="871" priority="1835" operator="beginsWith" text="ALTA">
      <formula>LEFT(AX434,LEN("ALTA"))="ALTA"</formula>
    </cfRule>
    <cfRule type="beginsWith" dxfId="870" priority="1836" operator="beginsWith" text="MEDIA">
      <formula>LEFT(AX434,LEN("MEDIA"))="MEDIA"</formula>
    </cfRule>
    <cfRule type="beginsWith" dxfId="869" priority="1837" operator="beginsWith" text="BAJA">
      <formula>LEFT(AX434,LEN("BAJA"))="BAJA"</formula>
    </cfRule>
    <cfRule type="beginsWith" dxfId="868" priority="1838" operator="beginsWith" text="MUY BAJA">
      <formula>LEFT(AX434,LEN("MUY BAJA"))="MUY BAJA"</formula>
    </cfRule>
  </conditionalFormatting>
  <conditionalFormatting sqref="AZ434:AZ438">
    <cfRule type="beginsWith" dxfId="867" priority="1829" operator="beginsWith" text="MUY ALTA">
      <formula>LEFT(AZ434,LEN("MUY ALTA"))="MUY ALTA"</formula>
    </cfRule>
    <cfRule type="beginsWith" dxfId="866" priority="1830" operator="beginsWith" text="ALTA">
      <formula>LEFT(AZ434,LEN("ALTA"))="ALTA"</formula>
    </cfRule>
    <cfRule type="beginsWith" dxfId="865" priority="1831" operator="beginsWith" text="MEDIA">
      <formula>LEFT(AZ434,LEN("MEDIA"))="MEDIA"</formula>
    </cfRule>
    <cfRule type="beginsWith" dxfId="864" priority="1832" operator="beginsWith" text="BAJA">
      <formula>LEFT(AZ434,LEN("BAJA"))="BAJA"</formula>
    </cfRule>
    <cfRule type="beginsWith" dxfId="863" priority="1833" operator="beginsWith" text="MUY BAJA">
      <formula>LEFT(AZ434,LEN("MUY BAJA"))="MUY BAJA"</formula>
    </cfRule>
  </conditionalFormatting>
  <conditionalFormatting sqref="BB434:BB438">
    <cfRule type="cellIs" dxfId="862" priority="1826" operator="equal">
      <formula>"Evitar"</formula>
    </cfRule>
    <cfRule type="cellIs" dxfId="861" priority="1827" operator="equal">
      <formula>"Aceptar"</formula>
    </cfRule>
    <cfRule type="cellIs" dxfId="860" priority="1828" operator="equal">
      <formula>"Reducir"</formula>
    </cfRule>
  </conditionalFormatting>
  <conditionalFormatting sqref="BA434">
    <cfRule type="expression" dxfId="859" priority="1801">
      <formula>$BD434=25</formula>
    </cfRule>
    <cfRule type="expression" dxfId="858" priority="1802">
      <formula>$BD434=24</formula>
    </cfRule>
    <cfRule type="expression" dxfId="857" priority="1803">
      <formula>$BD434=23</formula>
    </cfRule>
    <cfRule type="expression" dxfId="856" priority="1804">
      <formula>$BD434=22</formula>
    </cfRule>
    <cfRule type="expression" dxfId="855" priority="1805">
      <formula>$BD434=21</formula>
    </cfRule>
    <cfRule type="expression" dxfId="854" priority="1806">
      <formula>$BD434=20</formula>
    </cfRule>
    <cfRule type="expression" dxfId="853" priority="1807">
      <formula>$BD434=19</formula>
    </cfRule>
    <cfRule type="expression" dxfId="852" priority="1808">
      <formula>$BD434=18</formula>
    </cfRule>
    <cfRule type="expression" dxfId="851" priority="1809">
      <formula>$BD434=17</formula>
    </cfRule>
    <cfRule type="expression" dxfId="850" priority="1810">
      <formula>$BD434=16</formula>
    </cfRule>
    <cfRule type="expression" dxfId="849" priority="1811">
      <formula>$BD434=15</formula>
    </cfRule>
    <cfRule type="expression" dxfId="848" priority="1812">
      <formula>$BD434=14</formula>
    </cfRule>
    <cfRule type="expression" dxfId="847" priority="1813">
      <formula>$BD434=13</formula>
    </cfRule>
    <cfRule type="expression" dxfId="846" priority="1814">
      <formula>$BD434=12</formula>
    </cfRule>
    <cfRule type="expression" dxfId="845" priority="1815">
      <formula>$BD434=11</formula>
    </cfRule>
    <cfRule type="expression" dxfId="844" priority="1816">
      <formula>$BD434=10</formula>
    </cfRule>
    <cfRule type="expression" dxfId="843" priority="1817">
      <formula>$BD434=9</formula>
    </cfRule>
    <cfRule type="expression" dxfId="842" priority="1818">
      <formula>$BD434=8</formula>
    </cfRule>
    <cfRule type="expression" dxfId="841" priority="1819">
      <formula>$BD434=7</formula>
    </cfRule>
    <cfRule type="expression" dxfId="840" priority="1820">
      <formula>$BD434=6</formula>
    </cfRule>
    <cfRule type="expression" dxfId="839" priority="1821">
      <formula>$BD434=5</formula>
    </cfRule>
    <cfRule type="expression" dxfId="838" priority="1822">
      <formula>$BD434=4</formula>
    </cfRule>
    <cfRule type="expression" dxfId="837" priority="1823">
      <formula>$BD434=3</formula>
    </cfRule>
    <cfRule type="expression" dxfId="836" priority="1824">
      <formula>$BD434=2</formula>
    </cfRule>
    <cfRule type="expression" dxfId="835" priority="1825">
      <formula>$BD434=1</formula>
    </cfRule>
  </conditionalFormatting>
  <conditionalFormatting sqref="Q392:Q396">
    <cfRule type="expression" dxfId="828" priority="1750">
      <formula>"&lt;,2"</formula>
    </cfRule>
  </conditionalFormatting>
  <conditionalFormatting sqref="R392:R396">
    <cfRule type="cellIs" dxfId="827" priority="1776" operator="equal">
      <formula>20</formula>
    </cfRule>
  </conditionalFormatting>
  <conditionalFormatting sqref="R392:R396">
    <cfRule type="cellIs" dxfId="826" priority="1777" operator="equal">
      <formula>10</formula>
    </cfRule>
  </conditionalFormatting>
  <conditionalFormatting sqref="R392:R396">
    <cfRule type="cellIs" dxfId="825" priority="1778" operator="equal">
      <formula>5</formula>
    </cfRule>
  </conditionalFormatting>
  <conditionalFormatting sqref="R392:R396">
    <cfRule type="cellIs" dxfId="824" priority="1779" operator="equal">
      <formula>1</formula>
    </cfRule>
  </conditionalFormatting>
  <conditionalFormatting sqref="R392:R396">
    <cfRule type="cellIs" dxfId="823" priority="1780" operator="equal">
      <formula>0.8</formula>
    </cfRule>
  </conditionalFormatting>
  <conditionalFormatting sqref="R392:R396">
    <cfRule type="cellIs" dxfId="822" priority="1781" operator="equal">
      <formula>0.6</formula>
    </cfRule>
  </conditionalFormatting>
  <conditionalFormatting sqref="R392:R396">
    <cfRule type="cellIs" dxfId="821" priority="1782" operator="equal">
      <formula>0.4</formula>
    </cfRule>
  </conditionalFormatting>
  <conditionalFormatting sqref="R392:R396">
    <cfRule type="cellIs" dxfId="820" priority="1783" operator="equal">
      <formula>20%</formula>
    </cfRule>
  </conditionalFormatting>
  <conditionalFormatting sqref="P392:P396">
    <cfRule type="cellIs" dxfId="819" priority="1784" operator="equal">
      <formula>"MUY ALTA "</formula>
    </cfRule>
  </conditionalFormatting>
  <conditionalFormatting sqref="P392:P396">
    <cfRule type="cellIs" dxfId="818" priority="1785" operator="equal">
      <formula>"MUY ALTA"</formula>
    </cfRule>
  </conditionalFormatting>
  <conditionalFormatting sqref="P392:P396">
    <cfRule type="cellIs" dxfId="817" priority="1786" operator="equal">
      <formula>"ALTA"</formula>
    </cfRule>
  </conditionalFormatting>
  <conditionalFormatting sqref="P392:P396">
    <cfRule type="cellIs" dxfId="816" priority="1787" operator="equal">
      <formula>"MEDIA"</formula>
    </cfRule>
  </conditionalFormatting>
  <conditionalFormatting sqref="P392:P396">
    <cfRule type="cellIs" dxfId="815" priority="1788" operator="equal">
      <formula>"BAJA"</formula>
    </cfRule>
  </conditionalFormatting>
  <conditionalFormatting sqref="P392:P396">
    <cfRule type="cellIs" dxfId="814" priority="1789" operator="equal">
      <formula>"MUY BAJA"</formula>
    </cfRule>
  </conditionalFormatting>
  <conditionalFormatting sqref="P392:P396">
    <cfRule type="cellIs" dxfId="813" priority="1790" operator="equal">
      <formula>0.2</formula>
    </cfRule>
  </conditionalFormatting>
  <conditionalFormatting sqref="O392:O396">
    <cfRule type="beginsWith" dxfId="812" priority="1791" operator="beginsWith" text="La actividad que conlleva el riesgo se ejecuta como máximos 2 veces por año">
      <formula>LEFT((O392),LEN("La actividad que conlleva el riesgo se ejecuta como máximos 2 veces por año"))=("La actividad que conlleva el riesgo se ejecuta como máximos 2 veces por año")</formula>
    </cfRule>
  </conditionalFormatting>
  <conditionalFormatting sqref="O392:O396">
    <cfRule type="cellIs" dxfId="811" priority="1792" operator="equal">
      <formula>"La actividad que conlleva el riesgo se ejecuta como máximos 2 veces por año"</formula>
    </cfRule>
  </conditionalFormatting>
  <conditionalFormatting sqref="O392:O396">
    <cfRule type="cellIs" dxfId="810" priority="1793" operator="equal">
      <formula>"La actividad que conlleva el riesgo se ejecuta como máximos 2 veces por año "</formula>
    </cfRule>
  </conditionalFormatting>
  <conditionalFormatting sqref="O392:O396">
    <cfRule type="containsText" dxfId="809" priority="1794" operator="containsText" text="La actividad que conlleva el riesgo se ejecuta como máximos 2 veces por año">
      <formula>NOT(ISERROR(SEARCH(("La actividad que conlleva el riesgo se ejecuta como máximos 2 veces por año"),(O392))))</formula>
    </cfRule>
  </conditionalFormatting>
  <conditionalFormatting sqref="V392:W396">
    <cfRule type="cellIs" dxfId="808" priority="1725" operator="equal">
      <formula>"X"</formula>
    </cfRule>
  </conditionalFormatting>
  <conditionalFormatting sqref="AD392:AE396 AB393:AC396">
    <cfRule type="cellIs" dxfId="807" priority="1726" operator="equal">
      <formula>25</formula>
    </cfRule>
  </conditionalFormatting>
  <conditionalFormatting sqref="AF392:AG396">
    <cfRule type="cellIs" dxfId="806" priority="1727" operator="equal">
      <formula>15</formula>
    </cfRule>
  </conditionalFormatting>
  <conditionalFormatting sqref="V392:V396">
    <cfRule type="cellIs" dxfId="805" priority="1728" operator="equal">
      <formula>"Y"</formula>
    </cfRule>
  </conditionalFormatting>
  <conditionalFormatting sqref="W392:W396">
    <cfRule type="cellIs" dxfId="804" priority="1729" operator="equal">
      <formula>"X"</formula>
    </cfRule>
  </conditionalFormatting>
  <conditionalFormatting sqref="W393">
    <cfRule type="expression" dxfId="803" priority="1734">
      <formula>$V$21=Y</formula>
    </cfRule>
  </conditionalFormatting>
  <conditionalFormatting sqref="W393">
    <cfRule type="expression" dxfId="802" priority="1735">
      <formula>$V$21=x</formula>
    </cfRule>
  </conditionalFormatting>
  <conditionalFormatting sqref="AB392:AC396">
    <cfRule type="expression" dxfId="801" priority="1736">
      <formula>AB392=10</formula>
    </cfRule>
  </conditionalFormatting>
  <conditionalFormatting sqref="AB392:AC392">
    <cfRule type="cellIs" dxfId="800" priority="1739" operator="equal">
      <formula>25</formula>
    </cfRule>
  </conditionalFormatting>
  <conditionalFormatting sqref="AB392:AC392">
    <cfRule type="expression" dxfId="799" priority="1740">
      <formula>AD392=15</formula>
    </cfRule>
  </conditionalFormatting>
  <conditionalFormatting sqref="AB392:AC392">
    <cfRule type="expression" dxfId="798" priority="1742">
      <formula>AD392=15</formula>
    </cfRule>
  </conditionalFormatting>
  <conditionalFormatting sqref="X392:Y392">
    <cfRule type="expression" dxfId="797" priority="1743">
      <formula>AB392=10</formula>
    </cfRule>
  </conditionalFormatting>
  <conditionalFormatting sqref="X392:Y396">
    <cfRule type="expression" dxfId="796" priority="1744">
      <formula>X392=25</formula>
    </cfRule>
  </conditionalFormatting>
  <conditionalFormatting sqref="X392:Y392">
    <cfRule type="expression" dxfId="795" priority="1745">
      <formula>Z392=15</formula>
    </cfRule>
  </conditionalFormatting>
  <conditionalFormatting sqref="Z392:AA396">
    <cfRule type="expression" dxfId="794" priority="1746">
      <formula>Z392=15</formula>
    </cfRule>
  </conditionalFormatting>
  <conditionalFormatting sqref="Z392:AA392">
    <cfRule type="expression" dxfId="793" priority="1748">
      <formula>X392=25</formula>
    </cfRule>
  </conditionalFormatting>
  <conditionalFormatting sqref="AI392:AJ396">
    <cfRule type="cellIs" dxfId="792" priority="1721" operator="equal">
      <formula>0</formula>
    </cfRule>
    <cfRule type="cellIs" dxfId="791" priority="1722" operator="between">
      <formula>"0.1"</formula>
      <formula>100</formula>
    </cfRule>
    <cfRule type="cellIs" dxfId="790" priority="1723" operator="between">
      <formula>0</formula>
      <formula>100</formula>
    </cfRule>
    <cfRule type="cellIs" dxfId="789" priority="1724" operator="between">
      <formula>0</formula>
      <formula>100</formula>
    </cfRule>
  </conditionalFormatting>
  <conditionalFormatting sqref="AJ392:AJ396">
    <cfRule type="cellIs" dxfId="788" priority="1718" operator="equal">
      <formula>0</formula>
    </cfRule>
    <cfRule type="cellIs" dxfId="787" priority="1719" operator="between">
      <formula>0</formula>
      <formula>100</formula>
    </cfRule>
    <cfRule type="cellIs" dxfId="786" priority="1720" operator="between">
      <formula>"0.1"</formula>
      <formula>100</formula>
    </cfRule>
  </conditionalFormatting>
  <conditionalFormatting sqref="AI392:AI396">
    <cfRule type="cellIs" dxfId="785" priority="1717" operator="equal">
      <formula>0.58</formula>
    </cfRule>
  </conditionalFormatting>
  <conditionalFormatting sqref="AJ392:AJ396">
    <cfRule type="cellIs" dxfId="784" priority="1716" operator="equal">
      <formula>0.56</formula>
    </cfRule>
  </conditionalFormatting>
  <conditionalFormatting sqref="AK396:AL396 AO396:AP396">
    <cfRule type="cellIs" dxfId="783" priority="1712" operator="equal">
      <formula>"NO"</formula>
    </cfRule>
  </conditionalFormatting>
  <conditionalFormatting sqref="AK396:AL396">
    <cfRule type="cellIs" dxfId="782" priority="1713" operator="equal">
      <formula>"SI"</formula>
    </cfRule>
  </conditionalFormatting>
  <conditionalFormatting sqref="AM396:AN396">
    <cfRule type="cellIs" dxfId="781" priority="1714" operator="equal">
      <formula>"ALE"</formula>
    </cfRule>
  </conditionalFormatting>
  <conditionalFormatting sqref="AM396:AN396">
    <cfRule type="cellIs" dxfId="780" priority="1715" operator="equal">
      <formula>"CON"</formula>
    </cfRule>
  </conditionalFormatting>
  <conditionalFormatting sqref="BB392">
    <cfRule type="cellIs" dxfId="779" priority="1709" operator="equal">
      <formula>"NO"</formula>
    </cfRule>
    <cfRule type="cellIs" dxfId="778" priority="1710" operator="equal">
      <formula>"SI"</formula>
    </cfRule>
  </conditionalFormatting>
  <conditionalFormatting sqref="AY392:AY396">
    <cfRule type="expression" dxfId="777" priority="1708">
      <formula>"&lt;,2"</formula>
    </cfRule>
  </conditionalFormatting>
  <conditionalFormatting sqref="AW392:AW396">
    <cfRule type="expression" dxfId="776" priority="1707">
      <formula>"&lt;,2"</formula>
    </cfRule>
  </conditionalFormatting>
  <conditionalFormatting sqref="AX392:AX396">
    <cfRule type="beginsWith" dxfId="775" priority="1702" operator="beginsWith" text="MUY ALTA">
      <formula>LEFT(AX392,LEN("MUY ALTA"))="MUY ALTA"</formula>
    </cfRule>
    <cfRule type="beginsWith" dxfId="774" priority="1703" operator="beginsWith" text="ALTA">
      <formula>LEFT(AX392,LEN("ALTA"))="ALTA"</formula>
    </cfRule>
    <cfRule type="beginsWith" dxfId="773" priority="1704" operator="beginsWith" text="MEDIA">
      <formula>LEFT(AX392,LEN("MEDIA"))="MEDIA"</formula>
    </cfRule>
    <cfRule type="beginsWith" dxfId="772" priority="1705" operator="beginsWith" text="BAJA">
      <formula>LEFT(AX392,LEN("BAJA"))="BAJA"</formula>
    </cfRule>
    <cfRule type="beginsWith" dxfId="771" priority="1706" operator="beginsWith" text="MUY BAJA">
      <formula>LEFT(AX392,LEN("MUY BAJA"))="MUY BAJA"</formula>
    </cfRule>
  </conditionalFormatting>
  <conditionalFormatting sqref="AZ392:AZ396">
    <cfRule type="beginsWith" dxfId="770" priority="1697" operator="beginsWith" text="MUY ALTA">
      <formula>LEFT(AZ392,LEN("MUY ALTA"))="MUY ALTA"</formula>
    </cfRule>
    <cfRule type="beginsWith" dxfId="769" priority="1698" operator="beginsWith" text="ALTA">
      <formula>LEFT(AZ392,LEN("ALTA"))="ALTA"</formula>
    </cfRule>
    <cfRule type="beginsWith" dxfId="768" priority="1699" operator="beginsWith" text="MEDIA">
      <formula>LEFT(AZ392,LEN("MEDIA"))="MEDIA"</formula>
    </cfRule>
    <cfRule type="beginsWith" dxfId="767" priority="1700" operator="beginsWith" text="BAJA">
      <formula>LEFT(AZ392,LEN("BAJA"))="BAJA"</formula>
    </cfRule>
    <cfRule type="beginsWith" dxfId="766" priority="1701" operator="beginsWith" text="MUY BAJA">
      <formula>LEFT(AZ392,LEN("MUY BAJA"))="MUY BAJA"</formula>
    </cfRule>
  </conditionalFormatting>
  <conditionalFormatting sqref="BB392:BB396">
    <cfRule type="cellIs" dxfId="765" priority="1694" operator="equal">
      <formula>"Evitar"</formula>
    </cfRule>
    <cfRule type="cellIs" dxfId="764" priority="1695" operator="equal">
      <formula>"Aceptar"</formula>
    </cfRule>
    <cfRule type="cellIs" dxfId="763" priority="1696" operator="equal">
      <formula>"Reducir"</formula>
    </cfRule>
  </conditionalFormatting>
  <conditionalFormatting sqref="Q44:Q48 Q50:Q54 Q56:Q60">
    <cfRule type="expression" dxfId="756" priority="1618">
      <formula>"&lt;,2"</formula>
    </cfRule>
  </conditionalFormatting>
  <conditionalFormatting sqref="R44:R48 R50:R54 R56:R60">
    <cfRule type="cellIs" dxfId="755" priority="1644" operator="equal">
      <formula>20</formula>
    </cfRule>
  </conditionalFormatting>
  <conditionalFormatting sqref="R44:R48 R50:R54 R56:R60">
    <cfRule type="cellIs" dxfId="754" priority="1645" operator="equal">
      <formula>10</formula>
    </cfRule>
  </conditionalFormatting>
  <conditionalFormatting sqref="R44:R48 R50:R54 R56:R60">
    <cfRule type="cellIs" dxfId="753" priority="1646" operator="equal">
      <formula>5</formula>
    </cfRule>
  </conditionalFormatting>
  <conditionalFormatting sqref="R44:R48 R50:R54 R56:R60">
    <cfRule type="cellIs" dxfId="752" priority="1647" operator="equal">
      <formula>1</formula>
    </cfRule>
  </conditionalFormatting>
  <conditionalFormatting sqref="R44:R48 R50:R54 R56:R60">
    <cfRule type="cellIs" dxfId="751" priority="1648" operator="equal">
      <formula>0.8</formula>
    </cfRule>
  </conditionalFormatting>
  <conditionalFormatting sqref="R44:R48 R50:R54 R56:R60">
    <cfRule type="cellIs" dxfId="750" priority="1649" operator="equal">
      <formula>0.6</formula>
    </cfRule>
  </conditionalFormatting>
  <conditionalFormatting sqref="R44:R48 R50:R54 R56:R60">
    <cfRule type="cellIs" dxfId="749" priority="1650" operator="equal">
      <formula>0.4</formula>
    </cfRule>
  </conditionalFormatting>
  <conditionalFormatting sqref="R44:R48 R50:R54 R56:R60">
    <cfRule type="cellIs" dxfId="748" priority="1651" operator="equal">
      <formula>20%</formula>
    </cfRule>
  </conditionalFormatting>
  <conditionalFormatting sqref="P44:P48 P50:P54 P56:P60">
    <cfRule type="cellIs" dxfId="747" priority="1652" operator="equal">
      <formula>"MUY ALTA "</formula>
    </cfRule>
  </conditionalFormatting>
  <conditionalFormatting sqref="P44:P48 P50:P54 P56:P60">
    <cfRule type="cellIs" dxfId="746" priority="1653" operator="equal">
      <formula>"MUY ALTA"</formula>
    </cfRule>
  </conditionalFormatting>
  <conditionalFormatting sqref="P44:P48 P50:P54 P56:P60">
    <cfRule type="cellIs" dxfId="745" priority="1654" operator="equal">
      <formula>"ALTA"</formula>
    </cfRule>
  </conditionalFormatting>
  <conditionalFormatting sqref="P44:P48 P50:P54 P56:P60">
    <cfRule type="cellIs" dxfId="744" priority="1655" operator="equal">
      <formula>"MEDIA"</formula>
    </cfRule>
  </conditionalFormatting>
  <conditionalFormatting sqref="P44:P48 P50:P54 P56:P60">
    <cfRule type="cellIs" dxfId="743" priority="1656" operator="equal">
      <formula>"BAJA"</formula>
    </cfRule>
  </conditionalFormatting>
  <conditionalFormatting sqref="P44:P48 P50:P54 P56:P60">
    <cfRule type="cellIs" dxfId="742" priority="1657" operator="equal">
      <formula>"MUY BAJA"</formula>
    </cfRule>
  </conditionalFormatting>
  <conditionalFormatting sqref="P44:P48 P50:P54 P56:P60">
    <cfRule type="cellIs" dxfId="741" priority="1658" operator="equal">
      <formula>0.2</formula>
    </cfRule>
  </conditionalFormatting>
  <conditionalFormatting sqref="O44:O48 O50:O54 O56:O60">
    <cfRule type="beginsWith" dxfId="740" priority="1659" operator="beginsWith" text="La actividad que conlleva el riesgo se ejecuta como máximos 2 veces por año">
      <formula>LEFT((O44),LEN("La actividad que conlleva el riesgo se ejecuta como máximos 2 veces por año"))=("La actividad que conlleva el riesgo se ejecuta como máximos 2 veces por año")</formula>
    </cfRule>
  </conditionalFormatting>
  <conditionalFormatting sqref="O44:O48 O50:O54 O56:O60">
    <cfRule type="cellIs" dxfId="739" priority="1660" operator="equal">
      <formula>"La actividad que conlleva el riesgo se ejecuta como máximos 2 veces por año"</formula>
    </cfRule>
  </conditionalFormatting>
  <conditionalFormatting sqref="O44:O48 O50:O54 O56:O60">
    <cfRule type="cellIs" dxfId="738" priority="1661" operator="equal">
      <formula>"La actividad que conlleva el riesgo se ejecuta como máximos 2 veces por año "</formula>
    </cfRule>
  </conditionalFormatting>
  <conditionalFormatting sqref="O44:O48 O50:O54 O56:O60">
    <cfRule type="containsText" dxfId="737" priority="1662" operator="containsText" text="La actividad que conlleva el riesgo se ejecuta como máximos 2 veces por año">
      <formula>NOT(ISERROR(SEARCH(("La actividad que conlleva el riesgo se ejecuta como máximos 2 veces por año"),(O44))))</formula>
    </cfRule>
  </conditionalFormatting>
  <conditionalFormatting sqref="V44:W48 V50:W54 V56:W60">
    <cfRule type="cellIs" dxfId="736" priority="1593" operator="equal">
      <formula>"X"</formula>
    </cfRule>
  </conditionalFormatting>
  <conditionalFormatting sqref="AD44:AE48 AB45:AC48 AB50:AE54 AB56:AE60">
    <cfRule type="cellIs" dxfId="735" priority="1594" operator="equal">
      <formula>25</formula>
    </cfRule>
  </conditionalFormatting>
  <conditionalFormatting sqref="AF44:AG48 AF50:AG54 AF56:AG60">
    <cfRule type="cellIs" dxfId="734" priority="1595" operator="equal">
      <formula>15</formula>
    </cfRule>
  </conditionalFormatting>
  <conditionalFormatting sqref="V44:V48 V50:V54 V56:V60">
    <cfRule type="cellIs" dxfId="733" priority="1596" operator="equal">
      <formula>"Y"</formula>
    </cfRule>
  </conditionalFormatting>
  <conditionalFormatting sqref="W44:W48 W50:W54 W56:W60">
    <cfRule type="cellIs" dxfId="732" priority="1597" operator="equal">
      <formula>"X"</formula>
    </cfRule>
  </conditionalFormatting>
  <conditionalFormatting sqref="W45">
    <cfRule type="expression" dxfId="731" priority="1602">
      <formula>$V$21=Y</formula>
    </cfRule>
  </conditionalFormatting>
  <conditionalFormatting sqref="W45">
    <cfRule type="expression" dxfId="730" priority="1603">
      <formula>$V$21=x</formula>
    </cfRule>
  </conditionalFormatting>
  <conditionalFormatting sqref="AB44:AC48 AB50:AC54 AB56:AC60">
    <cfRule type="expression" dxfId="729" priority="1604">
      <formula>AB44=10</formula>
    </cfRule>
  </conditionalFormatting>
  <conditionalFormatting sqref="AB44:AC44">
    <cfRule type="cellIs" dxfId="728" priority="1607" operator="equal">
      <formula>25</formula>
    </cfRule>
  </conditionalFormatting>
  <conditionalFormatting sqref="AB44:AC44">
    <cfRule type="expression" dxfId="727" priority="1608">
      <formula>AD44=15</formula>
    </cfRule>
  </conditionalFormatting>
  <conditionalFormatting sqref="AB44:AC44">
    <cfRule type="expression" dxfId="726" priority="1610">
      <formula>AD44=15</formula>
    </cfRule>
  </conditionalFormatting>
  <conditionalFormatting sqref="X44:Y44">
    <cfRule type="expression" dxfId="725" priority="1611">
      <formula>AB44=10</formula>
    </cfRule>
  </conditionalFormatting>
  <conditionalFormatting sqref="X44:Y48 X50:Y54 X56:Y60">
    <cfRule type="expression" dxfId="724" priority="1612">
      <formula>X44=25</formula>
    </cfRule>
  </conditionalFormatting>
  <conditionalFormatting sqref="X44:Y44">
    <cfRule type="expression" dxfId="723" priority="1613">
      <formula>Z44=15</formula>
    </cfRule>
  </conditionalFormatting>
  <conditionalFormatting sqref="Z44:AA48 Z50:AA54 Z56:AA60">
    <cfRule type="expression" dxfId="722" priority="1614">
      <formula>Z44=15</formula>
    </cfRule>
  </conditionalFormatting>
  <conditionalFormatting sqref="Z44:AA44">
    <cfRule type="expression" dxfId="721" priority="1616">
      <formula>X44=25</formula>
    </cfRule>
  </conditionalFormatting>
  <conditionalFormatting sqref="AI44:AJ48 AI50:AJ54 AI56:AJ60">
    <cfRule type="cellIs" dxfId="720" priority="1589" operator="equal">
      <formula>0</formula>
    </cfRule>
    <cfRule type="cellIs" dxfId="719" priority="1590" operator="between">
      <formula>"0.1"</formula>
      <formula>100</formula>
    </cfRule>
    <cfRule type="cellIs" dxfId="718" priority="1591" operator="between">
      <formula>0</formula>
      <formula>100</formula>
    </cfRule>
    <cfRule type="cellIs" dxfId="717" priority="1592" operator="between">
      <formula>0</formula>
      <formula>100</formula>
    </cfRule>
  </conditionalFormatting>
  <conditionalFormatting sqref="AJ44:AJ48 AJ50:AJ54 AJ56:AJ60">
    <cfRule type="cellIs" dxfId="716" priority="1586" operator="equal">
      <formula>0</formula>
    </cfRule>
    <cfRule type="cellIs" dxfId="715" priority="1587" operator="between">
      <formula>0</formula>
      <formula>100</formula>
    </cfRule>
    <cfRule type="cellIs" dxfId="714" priority="1588" operator="between">
      <formula>"0.1"</formula>
      <formula>100</formula>
    </cfRule>
  </conditionalFormatting>
  <conditionalFormatting sqref="AI44:AI48 AI50:AI54 AI56:AI60">
    <cfRule type="cellIs" dxfId="713" priority="1585" operator="equal">
      <formula>0.58</formula>
    </cfRule>
  </conditionalFormatting>
  <conditionalFormatting sqref="AJ44:AJ48 AJ50:AJ54 AJ56:AJ60">
    <cfRule type="cellIs" dxfId="712" priority="1584" operator="equal">
      <formula>0.56</formula>
    </cfRule>
  </conditionalFormatting>
  <conditionalFormatting sqref="AK48:AL48 AO48:AP48 AO50:AP54 AK50:AL54 AK56:AL60 AO56:AP60">
    <cfRule type="cellIs" dxfId="711" priority="1580" operator="equal">
      <formula>"NO"</formula>
    </cfRule>
  </conditionalFormatting>
  <conditionalFormatting sqref="AK48:AL48 AK50:AL54 AK56:AL60">
    <cfRule type="cellIs" dxfId="710" priority="1581" operator="equal">
      <formula>"SI"</formula>
    </cfRule>
  </conditionalFormatting>
  <conditionalFormatting sqref="AM48:AN48 AM50:AN54 AM56:AN60">
    <cfRule type="cellIs" dxfId="709" priority="1582" operator="equal">
      <formula>"ALE"</formula>
    </cfRule>
  </conditionalFormatting>
  <conditionalFormatting sqref="AM48:AN48 AM50:AN54 AM56:AN60">
    <cfRule type="cellIs" dxfId="708" priority="1583" operator="equal">
      <formula>"CON"</formula>
    </cfRule>
  </conditionalFormatting>
  <conditionalFormatting sqref="BB44">
    <cfRule type="cellIs" dxfId="707" priority="1577" operator="equal">
      <formula>"NO"</formula>
    </cfRule>
    <cfRule type="cellIs" dxfId="706" priority="1578" operator="equal">
      <formula>"SI"</formula>
    </cfRule>
  </conditionalFormatting>
  <conditionalFormatting sqref="AY44:AY48 AY50:AY54 AY56:AY60">
    <cfRule type="expression" dxfId="705" priority="1576">
      <formula>"&lt;,2"</formula>
    </cfRule>
  </conditionalFormatting>
  <conditionalFormatting sqref="AW44:AW48 AW50:AW54 AW56:AW60">
    <cfRule type="expression" dxfId="704" priority="1575">
      <formula>"&lt;,2"</formula>
    </cfRule>
  </conditionalFormatting>
  <conditionalFormatting sqref="AX44:AX48 AX50:AX54 AX56:AX60">
    <cfRule type="beginsWith" dxfId="703" priority="1570" operator="beginsWith" text="MUY ALTA">
      <formula>LEFT(AX44,LEN("MUY ALTA"))="MUY ALTA"</formula>
    </cfRule>
    <cfRule type="beginsWith" dxfId="702" priority="1571" operator="beginsWith" text="ALTA">
      <formula>LEFT(AX44,LEN("ALTA"))="ALTA"</formula>
    </cfRule>
    <cfRule type="beginsWith" dxfId="701" priority="1572" operator="beginsWith" text="MEDIA">
      <formula>LEFT(AX44,LEN("MEDIA"))="MEDIA"</formula>
    </cfRule>
    <cfRule type="beginsWith" dxfId="700" priority="1573" operator="beginsWith" text="BAJA">
      <formula>LEFT(AX44,LEN("BAJA"))="BAJA"</formula>
    </cfRule>
    <cfRule type="beginsWith" dxfId="699" priority="1574" operator="beginsWith" text="MUY BAJA">
      <formula>LEFT(AX44,LEN("MUY BAJA"))="MUY BAJA"</formula>
    </cfRule>
  </conditionalFormatting>
  <conditionalFormatting sqref="AZ44:AZ48 AZ50:AZ54 AZ56:AZ60">
    <cfRule type="beginsWith" dxfId="698" priority="1565" operator="beginsWith" text="MUY ALTA">
      <formula>LEFT(AZ44,LEN("MUY ALTA"))="MUY ALTA"</formula>
    </cfRule>
    <cfRule type="beginsWith" dxfId="697" priority="1566" operator="beginsWith" text="ALTA">
      <formula>LEFT(AZ44,LEN("ALTA"))="ALTA"</formula>
    </cfRule>
    <cfRule type="beginsWith" dxfId="696" priority="1567" operator="beginsWith" text="MEDIA">
      <formula>LEFT(AZ44,LEN("MEDIA"))="MEDIA"</formula>
    </cfRule>
    <cfRule type="beginsWith" dxfId="695" priority="1568" operator="beginsWith" text="BAJA">
      <formula>LEFT(AZ44,LEN("BAJA"))="BAJA"</formula>
    </cfRule>
    <cfRule type="beginsWith" dxfId="694" priority="1569" operator="beginsWith" text="MUY BAJA">
      <formula>LEFT(AZ44,LEN("MUY BAJA"))="MUY BAJA"</formula>
    </cfRule>
  </conditionalFormatting>
  <conditionalFormatting sqref="BB44:BB48 BB50:BB54 BB56:BB60">
    <cfRule type="cellIs" dxfId="693" priority="1562" operator="equal">
      <formula>"Evitar"</formula>
    </cfRule>
    <cfRule type="cellIs" dxfId="692" priority="1563" operator="equal">
      <formula>"Aceptar"</formula>
    </cfRule>
    <cfRule type="cellIs" dxfId="691" priority="1564" operator="equal">
      <formula>"Reducir"</formula>
    </cfRule>
  </conditionalFormatting>
  <conditionalFormatting sqref="AK416:AL418 AO416:AP418">
    <cfRule type="cellIs" dxfId="688" priority="1531" operator="equal">
      <formula>"NO"</formula>
    </cfRule>
  </conditionalFormatting>
  <conditionalFormatting sqref="AK416:AL418">
    <cfRule type="cellIs" dxfId="687" priority="1532" operator="equal">
      <formula>"SI"</formula>
    </cfRule>
  </conditionalFormatting>
  <conditionalFormatting sqref="AM416:AN418">
    <cfRule type="cellIs" dxfId="686" priority="1533" operator="equal">
      <formula>"ALE"</formula>
    </cfRule>
  </conditionalFormatting>
  <conditionalFormatting sqref="AM416:AN418">
    <cfRule type="cellIs" dxfId="685" priority="1534" operator="equal">
      <formula>"CON"</formula>
    </cfRule>
  </conditionalFormatting>
  <conditionalFormatting sqref="AO416:AP418">
    <cfRule type="cellIs" dxfId="684" priority="1530" operator="equal">
      <formula>"SI"</formula>
    </cfRule>
  </conditionalFormatting>
  <conditionalFormatting sqref="AK422:AL423 AO422:AP423">
    <cfRule type="cellIs" dxfId="683" priority="1526" operator="equal">
      <formula>"NO"</formula>
    </cfRule>
  </conditionalFormatting>
  <conditionalFormatting sqref="AK422:AL423">
    <cfRule type="cellIs" dxfId="682" priority="1527" operator="equal">
      <formula>"SI"</formula>
    </cfRule>
  </conditionalFormatting>
  <conditionalFormatting sqref="AM422:AN423">
    <cfRule type="cellIs" dxfId="681" priority="1528" operator="equal">
      <formula>"ALE"</formula>
    </cfRule>
  </conditionalFormatting>
  <conditionalFormatting sqref="AM422:AN423">
    <cfRule type="cellIs" dxfId="680" priority="1529" operator="equal">
      <formula>"CON"</formula>
    </cfRule>
  </conditionalFormatting>
  <conditionalFormatting sqref="AO422:AP423">
    <cfRule type="cellIs" dxfId="679" priority="1525" operator="equal">
      <formula>"SI"</formula>
    </cfRule>
  </conditionalFormatting>
  <conditionalFormatting sqref="AK428:AL429 AO428:AP429">
    <cfRule type="cellIs" dxfId="678" priority="1521" operator="equal">
      <formula>"NO"</formula>
    </cfRule>
  </conditionalFormatting>
  <conditionalFormatting sqref="AK428:AL429">
    <cfRule type="cellIs" dxfId="677" priority="1522" operator="equal">
      <formula>"SI"</formula>
    </cfRule>
  </conditionalFormatting>
  <conditionalFormatting sqref="AM428:AN429">
    <cfRule type="cellIs" dxfId="676" priority="1523" operator="equal">
      <formula>"ALE"</formula>
    </cfRule>
  </conditionalFormatting>
  <conditionalFormatting sqref="AM428:AN429">
    <cfRule type="cellIs" dxfId="675" priority="1524" operator="equal">
      <formula>"CON"</formula>
    </cfRule>
  </conditionalFormatting>
  <conditionalFormatting sqref="AO428:AP429">
    <cfRule type="cellIs" dxfId="674" priority="1520" operator="equal">
      <formula>"SI"</formula>
    </cfRule>
  </conditionalFormatting>
  <conditionalFormatting sqref="AK434:AL435 AO434:AP435">
    <cfRule type="cellIs" dxfId="673" priority="1516" operator="equal">
      <formula>"NO"</formula>
    </cfRule>
  </conditionalFormatting>
  <conditionalFormatting sqref="AK434:AL435">
    <cfRule type="cellIs" dxfId="672" priority="1517" operator="equal">
      <formula>"SI"</formula>
    </cfRule>
  </conditionalFormatting>
  <conditionalFormatting sqref="AM434:AN435">
    <cfRule type="cellIs" dxfId="671" priority="1518" operator="equal">
      <formula>"ALE"</formula>
    </cfRule>
  </conditionalFormatting>
  <conditionalFormatting sqref="AM434:AN435">
    <cfRule type="cellIs" dxfId="670" priority="1519" operator="equal">
      <formula>"CON"</formula>
    </cfRule>
  </conditionalFormatting>
  <conditionalFormatting sqref="AO434:AP435">
    <cfRule type="cellIs" dxfId="669" priority="1515" operator="equal">
      <formula>"SI"</formula>
    </cfRule>
  </conditionalFormatting>
  <conditionalFormatting sqref="Q368:Q372">
    <cfRule type="expression" dxfId="664" priority="1334">
      <formula>"&lt;,2"</formula>
    </cfRule>
  </conditionalFormatting>
  <conditionalFormatting sqref="R368:R372">
    <cfRule type="cellIs" dxfId="663" priority="1360" operator="equal">
      <formula>20</formula>
    </cfRule>
  </conditionalFormatting>
  <conditionalFormatting sqref="R368:R372">
    <cfRule type="cellIs" dxfId="662" priority="1361" operator="equal">
      <formula>10</formula>
    </cfRule>
  </conditionalFormatting>
  <conditionalFormatting sqref="R368:R372">
    <cfRule type="cellIs" dxfId="661" priority="1362" operator="equal">
      <formula>5</formula>
    </cfRule>
  </conditionalFormatting>
  <conditionalFormatting sqref="R368:R372">
    <cfRule type="cellIs" dxfId="660" priority="1363" operator="equal">
      <formula>1</formula>
    </cfRule>
  </conditionalFormatting>
  <conditionalFormatting sqref="R368:R372">
    <cfRule type="cellIs" dxfId="659" priority="1364" operator="equal">
      <formula>0.8</formula>
    </cfRule>
  </conditionalFormatting>
  <conditionalFormatting sqref="R368:R372">
    <cfRule type="cellIs" dxfId="658" priority="1365" operator="equal">
      <formula>0.6</formula>
    </cfRule>
  </conditionalFormatting>
  <conditionalFormatting sqref="R368:R372">
    <cfRule type="cellIs" dxfId="657" priority="1366" operator="equal">
      <formula>0.4</formula>
    </cfRule>
  </conditionalFormatting>
  <conditionalFormatting sqref="R368:R372">
    <cfRule type="cellIs" dxfId="656" priority="1367" operator="equal">
      <formula>20%</formula>
    </cfRule>
  </conditionalFormatting>
  <conditionalFormatting sqref="P368:P372">
    <cfRule type="cellIs" dxfId="655" priority="1368" operator="equal">
      <formula>"MUY ALTA "</formula>
    </cfRule>
  </conditionalFormatting>
  <conditionalFormatting sqref="P368:P372">
    <cfRule type="cellIs" dxfId="654" priority="1369" operator="equal">
      <formula>"MUY ALTA"</formula>
    </cfRule>
  </conditionalFormatting>
  <conditionalFormatting sqref="P368:P372">
    <cfRule type="cellIs" dxfId="653" priority="1370" operator="equal">
      <formula>"ALTA"</formula>
    </cfRule>
  </conditionalFormatting>
  <conditionalFormatting sqref="P368:P372">
    <cfRule type="cellIs" dxfId="652" priority="1371" operator="equal">
      <formula>"MEDIA"</formula>
    </cfRule>
  </conditionalFormatting>
  <conditionalFormatting sqref="P368:P372">
    <cfRule type="cellIs" dxfId="651" priority="1372" operator="equal">
      <formula>"BAJA"</formula>
    </cfRule>
  </conditionalFormatting>
  <conditionalFormatting sqref="P368:P372">
    <cfRule type="cellIs" dxfId="650" priority="1373" operator="equal">
      <formula>"MUY BAJA"</formula>
    </cfRule>
  </conditionalFormatting>
  <conditionalFormatting sqref="P368:P372">
    <cfRule type="cellIs" dxfId="649" priority="1374" operator="equal">
      <formula>0.2</formula>
    </cfRule>
  </conditionalFormatting>
  <conditionalFormatting sqref="O368:O372">
    <cfRule type="beginsWith" dxfId="648" priority="1375" operator="beginsWith" text="La actividad que conlleva el riesgo se ejecuta como máximos 2 veces por año">
      <formula>LEFT((O368),LEN("La actividad que conlleva el riesgo se ejecuta como máximos 2 veces por año"))=("La actividad que conlleva el riesgo se ejecuta como máximos 2 veces por año")</formula>
    </cfRule>
  </conditionalFormatting>
  <conditionalFormatting sqref="O368:O372">
    <cfRule type="cellIs" dxfId="647" priority="1376" operator="equal">
      <formula>"La actividad que conlleva el riesgo se ejecuta como máximos 2 veces por año"</formula>
    </cfRule>
  </conditionalFormatting>
  <conditionalFormatting sqref="O368:O372">
    <cfRule type="cellIs" dxfId="646" priority="1377" operator="equal">
      <formula>"La actividad que conlleva el riesgo se ejecuta como máximos 2 veces por año "</formula>
    </cfRule>
  </conditionalFormatting>
  <conditionalFormatting sqref="O368:O372">
    <cfRule type="containsText" dxfId="645" priority="1378" operator="containsText" text="La actividad que conlleva el riesgo se ejecuta como máximos 2 veces por año">
      <formula>NOT(ISERROR(SEARCH(("La actividad que conlleva el riesgo se ejecuta como máximos 2 veces por año"),(O368))))</formula>
    </cfRule>
  </conditionalFormatting>
  <conditionalFormatting sqref="V368:W372">
    <cfRule type="cellIs" dxfId="644" priority="1309" operator="equal">
      <formula>"X"</formula>
    </cfRule>
  </conditionalFormatting>
  <conditionalFormatting sqref="AD368:AE372 AB369:AC372">
    <cfRule type="cellIs" dxfId="643" priority="1310" operator="equal">
      <formula>25</formula>
    </cfRule>
  </conditionalFormatting>
  <conditionalFormatting sqref="AF368:AG372">
    <cfRule type="cellIs" dxfId="642" priority="1311" operator="equal">
      <formula>15</formula>
    </cfRule>
  </conditionalFormatting>
  <conditionalFormatting sqref="V368:V372">
    <cfRule type="cellIs" dxfId="641" priority="1312" operator="equal">
      <formula>"Y"</formula>
    </cfRule>
  </conditionalFormatting>
  <conditionalFormatting sqref="W368:W372">
    <cfRule type="cellIs" dxfId="640" priority="1313" operator="equal">
      <formula>"X"</formula>
    </cfRule>
  </conditionalFormatting>
  <conditionalFormatting sqref="AD368:AE372 AB369:AC372 X369:Y372">
    <cfRule type="expression" dxfId="639" priority="1314">
      <formula>Z368=15</formula>
    </cfRule>
  </conditionalFormatting>
  <conditionalFormatting sqref="AF368:AG372 Z369:AA372">
    <cfRule type="expression" dxfId="638" priority="1315">
      <formula>X368=25</formula>
    </cfRule>
  </conditionalFormatting>
  <conditionalFormatting sqref="W368:W372">
    <cfRule type="expression" dxfId="637" priority="1316">
      <formula>V368=Y</formula>
    </cfRule>
  </conditionalFormatting>
  <conditionalFormatting sqref="W368:W372">
    <cfRule type="expression" dxfId="636" priority="1317">
      <formula>V368="y"</formula>
    </cfRule>
  </conditionalFormatting>
  <conditionalFormatting sqref="W369">
    <cfRule type="expression" dxfId="635" priority="1318">
      <formula>$V$21=Y</formula>
    </cfRule>
  </conditionalFormatting>
  <conditionalFormatting sqref="W369">
    <cfRule type="expression" dxfId="634" priority="1319">
      <formula>$V$21=x</formula>
    </cfRule>
  </conditionalFormatting>
  <conditionalFormatting sqref="AB368:AC372">
    <cfRule type="expression" dxfId="633" priority="1320">
      <formula>AB368=10</formula>
    </cfRule>
  </conditionalFormatting>
  <conditionalFormatting sqref="AB368:AC372">
    <cfRule type="expression" dxfId="632" priority="1321">
      <formula>Z368=15</formula>
    </cfRule>
  </conditionalFormatting>
  <conditionalFormatting sqref="AB368:AC372">
    <cfRule type="expression" dxfId="631" priority="1322">
      <formula>X368=25</formula>
    </cfRule>
  </conditionalFormatting>
  <conditionalFormatting sqref="AB368:AC368">
    <cfRule type="cellIs" dxfId="630" priority="1323" operator="equal">
      <formula>25</formula>
    </cfRule>
  </conditionalFormatting>
  <conditionalFormatting sqref="AB368:AC368">
    <cfRule type="expression" dxfId="629" priority="1324">
      <formula>AD368=15</formula>
    </cfRule>
  </conditionalFormatting>
  <conditionalFormatting sqref="AB368:AC372 X369:Y372">
    <cfRule type="expression" dxfId="628" priority="1325">
      <formula>AB368=10</formula>
    </cfRule>
  </conditionalFormatting>
  <conditionalFormatting sqref="AB368:AC368">
    <cfRule type="expression" dxfId="627" priority="1326">
      <formula>AD368=15</formula>
    </cfRule>
  </conditionalFormatting>
  <conditionalFormatting sqref="X368:Y368">
    <cfRule type="expression" dxfId="626" priority="1327">
      <formula>AB368=10</formula>
    </cfRule>
  </conditionalFormatting>
  <conditionalFormatting sqref="X368:Y372">
    <cfRule type="expression" dxfId="625" priority="1328">
      <formula>X368=25</formula>
    </cfRule>
  </conditionalFormatting>
  <conditionalFormatting sqref="X368:Y368">
    <cfRule type="expression" dxfId="624" priority="1329">
      <formula>Z368=15</formula>
    </cfRule>
  </conditionalFormatting>
  <conditionalFormatting sqref="Z368:AA372">
    <cfRule type="expression" dxfId="623" priority="1330">
      <formula>Z368=15</formula>
    </cfRule>
  </conditionalFormatting>
  <conditionalFormatting sqref="Z368:AA372">
    <cfRule type="expression" dxfId="622" priority="1331">
      <formula>AB368=10</formula>
    </cfRule>
  </conditionalFormatting>
  <conditionalFormatting sqref="Z368:AA368">
    <cfRule type="expression" dxfId="621" priority="1332">
      <formula>X368=25</formula>
    </cfRule>
  </conditionalFormatting>
  <conditionalFormatting sqref="V368:V372">
    <cfRule type="expression" dxfId="620" priority="1333">
      <formula>W368="X"</formula>
    </cfRule>
  </conditionalFormatting>
  <conditionalFormatting sqref="AK372:AL372 AO372:AP372">
    <cfRule type="cellIs" dxfId="619" priority="1296" operator="equal">
      <formula>"NO"</formula>
    </cfRule>
  </conditionalFormatting>
  <conditionalFormatting sqref="AK372:AL372">
    <cfRule type="cellIs" dxfId="618" priority="1297" operator="equal">
      <formula>"SI"</formula>
    </cfRule>
  </conditionalFormatting>
  <conditionalFormatting sqref="AM372:AN372">
    <cfRule type="cellIs" dxfId="617" priority="1298" operator="equal">
      <formula>"ALE"</formula>
    </cfRule>
  </conditionalFormatting>
  <conditionalFormatting sqref="AM372:AN372">
    <cfRule type="cellIs" dxfId="616" priority="1299" operator="equal">
      <formula>"CON"</formula>
    </cfRule>
  </conditionalFormatting>
  <conditionalFormatting sqref="BB368">
    <cfRule type="cellIs" dxfId="615" priority="1293" operator="equal">
      <formula>"NO"</formula>
    </cfRule>
    <cfRule type="cellIs" dxfId="614" priority="1294" operator="equal">
      <formula>"SI"</formula>
    </cfRule>
  </conditionalFormatting>
  <conditionalFormatting sqref="AY368:AY372">
    <cfRule type="expression" dxfId="613" priority="1292">
      <formula>"&lt;,2"</formula>
    </cfRule>
  </conditionalFormatting>
  <conditionalFormatting sqref="AW368:AW372">
    <cfRule type="expression" dxfId="612" priority="1291">
      <formula>"&lt;,2"</formula>
    </cfRule>
  </conditionalFormatting>
  <conditionalFormatting sqref="AX368:AX372">
    <cfRule type="beginsWith" dxfId="611" priority="1286" operator="beginsWith" text="MUY ALTA">
      <formula>LEFT(AX368,LEN("MUY ALTA"))="MUY ALTA"</formula>
    </cfRule>
    <cfRule type="beginsWith" dxfId="610" priority="1287" operator="beginsWith" text="ALTA">
      <formula>LEFT(AX368,LEN("ALTA"))="ALTA"</formula>
    </cfRule>
    <cfRule type="beginsWith" dxfId="609" priority="1288" operator="beginsWith" text="MEDIA">
      <formula>LEFT(AX368,LEN("MEDIA"))="MEDIA"</formula>
    </cfRule>
    <cfRule type="beginsWith" dxfId="608" priority="1289" operator="beginsWith" text="BAJA">
      <formula>LEFT(AX368,LEN("BAJA"))="BAJA"</formula>
    </cfRule>
    <cfRule type="beginsWith" dxfId="607" priority="1290" operator="beginsWith" text="MUY BAJA">
      <formula>LEFT(AX368,LEN("MUY BAJA"))="MUY BAJA"</formula>
    </cfRule>
  </conditionalFormatting>
  <conditionalFormatting sqref="AZ368:AZ372">
    <cfRule type="beginsWith" dxfId="606" priority="1281" operator="beginsWith" text="MUY ALTA">
      <formula>LEFT(AZ368,LEN("MUY ALTA"))="MUY ALTA"</formula>
    </cfRule>
    <cfRule type="beginsWith" dxfId="605" priority="1282" operator="beginsWith" text="ALTA">
      <formula>LEFT(AZ368,LEN("ALTA"))="ALTA"</formula>
    </cfRule>
    <cfRule type="beginsWith" dxfId="604" priority="1283" operator="beginsWith" text="MEDIA">
      <formula>LEFT(AZ368,LEN("MEDIA"))="MEDIA"</formula>
    </cfRule>
    <cfRule type="beginsWith" dxfId="603" priority="1284" operator="beginsWith" text="BAJA">
      <formula>LEFT(AZ368,LEN("BAJA"))="BAJA"</formula>
    </cfRule>
    <cfRule type="beginsWith" dxfId="602" priority="1285" operator="beginsWith" text="MUY BAJA">
      <formula>LEFT(AZ368,LEN("MUY BAJA"))="MUY BAJA"</formula>
    </cfRule>
  </conditionalFormatting>
  <conditionalFormatting sqref="BB368:BB372">
    <cfRule type="cellIs" dxfId="601" priority="1278" operator="equal">
      <formula>"Evitar"</formula>
    </cfRule>
    <cfRule type="cellIs" dxfId="600" priority="1279" operator="equal">
      <formula>"Aceptar"</formula>
    </cfRule>
    <cfRule type="cellIs" dxfId="599" priority="1280" operator="equal">
      <formula>"Reducir"</formula>
    </cfRule>
  </conditionalFormatting>
  <conditionalFormatting sqref="Q50:Q54">
    <cfRule type="expression" dxfId="592" priority="1202">
      <formula>"&lt;,2"</formula>
    </cfRule>
  </conditionalFormatting>
  <conditionalFormatting sqref="R50:R54">
    <cfRule type="cellIs" dxfId="591" priority="1228" operator="equal">
      <formula>20</formula>
    </cfRule>
  </conditionalFormatting>
  <conditionalFormatting sqref="R50:R54">
    <cfRule type="cellIs" dxfId="590" priority="1229" operator="equal">
      <formula>10</formula>
    </cfRule>
  </conditionalFormatting>
  <conditionalFormatting sqref="R50:R54">
    <cfRule type="cellIs" dxfId="589" priority="1230" operator="equal">
      <formula>5</formula>
    </cfRule>
  </conditionalFormatting>
  <conditionalFormatting sqref="R50:R54">
    <cfRule type="cellIs" dxfId="588" priority="1231" operator="equal">
      <formula>1</formula>
    </cfRule>
  </conditionalFormatting>
  <conditionalFormatting sqref="R50:R54">
    <cfRule type="cellIs" dxfId="587" priority="1232" operator="equal">
      <formula>0.8</formula>
    </cfRule>
  </conditionalFormatting>
  <conditionalFormatting sqref="R50:R54">
    <cfRule type="cellIs" dxfId="586" priority="1233" operator="equal">
      <formula>0.6</formula>
    </cfRule>
  </conditionalFormatting>
  <conditionalFormatting sqref="R50:R54">
    <cfRule type="cellIs" dxfId="585" priority="1234" operator="equal">
      <formula>0.4</formula>
    </cfRule>
  </conditionalFormatting>
  <conditionalFormatting sqref="R50:R54">
    <cfRule type="cellIs" dxfId="584" priority="1235" operator="equal">
      <formula>20%</formula>
    </cfRule>
  </conditionalFormatting>
  <conditionalFormatting sqref="P50:P54">
    <cfRule type="cellIs" dxfId="583" priority="1236" operator="equal">
      <formula>"MUY ALTA "</formula>
    </cfRule>
  </conditionalFormatting>
  <conditionalFormatting sqref="P50:P54">
    <cfRule type="cellIs" dxfId="582" priority="1237" operator="equal">
      <formula>"MUY ALTA"</formula>
    </cfRule>
  </conditionalFormatting>
  <conditionalFormatting sqref="P50:P54">
    <cfRule type="cellIs" dxfId="581" priority="1238" operator="equal">
      <formula>"ALTA"</formula>
    </cfRule>
  </conditionalFormatting>
  <conditionalFormatting sqref="P50:P54">
    <cfRule type="cellIs" dxfId="580" priority="1239" operator="equal">
      <formula>"MEDIA"</formula>
    </cfRule>
  </conditionalFormatting>
  <conditionalFormatting sqref="P50:P54">
    <cfRule type="cellIs" dxfId="579" priority="1240" operator="equal">
      <formula>"BAJA"</formula>
    </cfRule>
  </conditionalFormatting>
  <conditionalFormatting sqref="P50:P54">
    <cfRule type="cellIs" dxfId="578" priority="1241" operator="equal">
      <formula>"MUY BAJA"</formula>
    </cfRule>
  </conditionalFormatting>
  <conditionalFormatting sqref="P50:P54">
    <cfRule type="cellIs" dxfId="577" priority="1242" operator="equal">
      <formula>0.2</formula>
    </cfRule>
  </conditionalFormatting>
  <conditionalFormatting sqref="O50:O54">
    <cfRule type="beginsWith" dxfId="576" priority="1243" operator="beginsWith" text="La actividad que conlleva el riesgo se ejecuta como máximos 2 veces por año">
      <formula>LEFT((O50),LEN("La actividad que conlleva el riesgo se ejecuta como máximos 2 veces por año"))=("La actividad que conlleva el riesgo se ejecuta como máximos 2 veces por año")</formula>
    </cfRule>
  </conditionalFormatting>
  <conditionalFormatting sqref="O50:O54">
    <cfRule type="cellIs" dxfId="575" priority="1244" operator="equal">
      <formula>"La actividad que conlleva el riesgo se ejecuta como máximos 2 veces por año"</formula>
    </cfRule>
  </conditionalFormatting>
  <conditionalFormatting sqref="O50:O54">
    <cfRule type="cellIs" dxfId="574" priority="1245" operator="equal">
      <formula>"La actividad que conlleva el riesgo se ejecuta como máximos 2 veces por año "</formula>
    </cfRule>
  </conditionalFormatting>
  <conditionalFormatting sqref="O50:O54">
    <cfRule type="containsText" dxfId="573" priority="1246" operator="containsText" text="La actividad que conlleva el riesgo se ejecuta como máximos 2 veces por año">
      <formula>NOT(ISERROR(SEARCH(("La actividad que conlleva el riesgo se ejecuta como máximos 2 veces por año"),(O50))))</formula>
    </cfRule>
  </conditionalFormatting>
  <conditionalFormatting sqref="V50:W54">
    <cfRule type="cellIs" dxfId="572" priority="1177" operator="equal">
      <formula>"X"</formula>
    </cfRule>
  </conditionalFormatting>
  <conditionalFormatting sqref="AD50:AE54 AB51:AC54">
    <cfRule type="cellIs" dxfId="571" priority="1178" operator="equal">
      <formula>25</formula>
    </cfRule>
  </conditionalFormatting>
  <conditionalFormatting sqref="AF50:AG54">
    <cfRule type="cellIs" dxfId="570" priority="1179" operator="equal">
      <formula>15</formula>
    </cfRule>
  </conditionalFormatting>
  <conditionalFormatting sqref="V50:V54">
    <cfRule type="cellIs" dxfId="569" priority="1180" operator="equal">
      <formula>"Y"</formula>
    </cfRule>
  </conditionalFormatting>
  <conditionalFormatting sqref="W50:W54">
    <cfRule type="cellIs" dxfId="568" priority="1181" operator="equal">
      <formula>"X"</formula>
    </cfRule>
  </conditionalFormatting>
  <conditionalFormatting sqref="AD50:AE54 AB51:AC54 X51:Y54">
    <cfRule type="expression" dxfId="567" priority="1182">
      <formula>Z50=15</formula>
    </cfRule>
  </conditionalFormatting>
  <conditionalFormatting sqref="AF50:AG54 Z51:AA54">
    <cfRule type="expression" dxfId="566" priority="1183">
      <formula>X50=25</formula>
    </cfRule>
  </conditionalFormatting>
  <conditionalFormatting sqref="W50:W54">
    <cfRule type="expression" dxfId="565" priority="1184">
      <formula>V50=Y</formula>
    </cfRule>
  </conditionalFormatting>
  <conditionalFormatting sqref="W50:W54">
    <cfRule type="expression" dxfId="564" priority="1185">
      <formula>V50="y"</formula>
    </cfRule>
  </conditionalFormatting>
  <conditionalFormatting sqref="W51">
    <cfRule type="expression" dxfId="563" priority="1186">
      <formula>$V$21=Y</formula>
    </cfRule>
  </conditionalFormatting>
  <conditionalFormatting sqref="W51">
    <cfRule type="expression" dxfId="562" priority="1187">
      <formula>$V$21=x</formula>
    </cfRule>
  </conditionalFormatting>
  <conditionalFormatting sqref="AB50:AC54">
    <cfRule type="expression" dxfId="561" priority="1188">
      <formula>AB50=10</formula>
    </cfRule>
  </conditionalFormatting>
  <conditionalFormatting sqref="AB50:AC54">
    <cfRule type="expression" dxfId="560" priority="1189">
      <formula>Z50=15</formula>
    </cfRule>
  </conditionalFormatting>
  <conditionalFormatting sqref="AB50:AC54">
    <cfRule type="expression" dxfId="559" priority="1190">
      <formula>X50=25</formula>
    </cfRule>
  </conditionalFormatting>
  <conditionalFormatting sqref="AB50:AC50">
    <cfRule type="cellIs" dxfId="558" priority="1191" operator="equal">
      <formula>25</formula>
    </cfRule>
  </conditionalFormatting>
  <conditionalFormatting sqref="AB50:AC50">
    <cfRule type="expression" dxfId="557" priority="1192">
      <formula>AD50=15</formula>
    </cfRule>
  </conditionalFormatting>
  <conditionalFormatting sqref="AB50:AC54 X51:Y54">
    <cfRule type="expression" dxfId="556" priority="1193">
      <formula>AB50=10</formula>
    </cfRule>
  </conditionalFormatting>
  <conditionalFormatting sqref="AB50:AC50">
    <cfRule type="expression" dxfId="555" priority="1194">
      <formula>AD50=15</formula>
    </cfRule>
  </conditionalFormatting>
  <conditionalFormatting sqref="X50:Y50">
    <cfRule type="expression" dxfId="554" priority="1195">
      <formula>AB50=10</formula>
    </cfRule>
  </conditionalFormatting>
  <conditionalFormatting sqref="X50:Y54">
    <cfRule type="expression" dxfId="553" priority="1196">
      <formula>X50=25</formula>
    </cfRule>
  </conditionalFormatting>
  <conditionalFormatting sqref="X50:Y50">
    <cfRule type="expression" dxfId="552" priority="1197">
      <formula>Z50=15</formula>
    </cfRule>
  </conditionalFormatting>
  <conditionalFormatting sqref="Z50:AA54">
    <cfRule type="expression" dxfId="551" priority="1198">
      <formula>Z50=15</formula>
    </cfRule>
  </conditionalFormatting>
  <conditionalFormatting sqref="Z50:AA54">
    <cfRule type="expression" dxfId="550" priority="1199">
      <formula>AB50=10</formula>
    </cfRule>
  </conditionalFormatting>
  <conditionalFormatting sqref="Z50:AA50">
    <cfRule type="expression" dxfId="549" priority="1200">
      <formula>X50=25</formula>
    </cfRule>
  </conditionalFormatting>
  <conditionalFormatting sqref="V50:V54">
    <cfRule type="expression" dxfId="548" priority="1201">
      <formula>W50="X"</formula>
    </cfRule>
  </conditionalFormatting>
  <conditionalFormatting sqref="AI50:AJ54">
    <cfRule type="cellIs" dxfId="547" priority="1173" operator="equal">
      <formula>0</formula>
    </cfRule>
    <cfRule type="cellIs" dxfId="546" priority="1174" operator="between">
      <formula>"0.1"</formula>
      <formula>100</formula>
    </cfRule>
    <cfRule type="cellIs" dxfId="545" priority="1175" operator="between">
      <formula>0</formula>
      <formula>100</formula>
    </cfRule>
    <cfRule type="cellIs" dxfId="544" priority="1176" operator="between">
      <formula>0</formula>
      <formula>100</formula>
    </cfRule>
  </conditionalFormatting>
  <conditionalFormatting sqref="AJ50:AJ54">
    <cfRule type="cellIs" dxfId="543" priority="1170" operator="equal">
      <formula>0</formula>
    </cfRule>
    <cfRule type="cellIs" dxfId="542" priority="1171" operator="between">
      <formula>0</formula>
      <formula>100</formula>
    </cfRule>
    <cfRule type="cellIs" dxfId="541" priority="1172" operator="between">
      <formula>"0.1"</formula>
      <formula>100</formula>
    </cfRule>
  </conditionalFormatting>
  <conditionalFormatting sqref="AI50:AI54">
    <cfRule type="cellIs" dxfId="540" priority="1169" operator="equal">
      <formula>0.58</formula>
    </cfRule>
  </conditionalFormatting>
  <conditionalFormatting sqref="AJ50:AJ54">
    <cfRule type="cellIs" dxfId="539" priority="1168" operator="equal">
      <formula>0.56</formula>
    </cfRule>
  </conditionalFormatting>
  <conditionalFormatting sqref="AK53:AL54 AO53:AP54">
    <cfRule type="cellIs" dxfId="538" priority="1164" operator="equal">
      <formula>"NO"</formula>
    </cfRule>
  </conditionalFormatting>
  <conditionalFormatting sqref="AK53:AL54">
    <cfRule type="cellIs" dxfId="537" priority="1165" operator="equal">
      <formula>"SI"</formula>
    </cfRule>
  </conditionalFormatting>
  <conditionalFormatting sqref="AM53:AN54">
    <cfRule type="cellIs" dxfId="536" priority="1166" operator="equal">
      <formula>"ALE"</formula>
    </cfRule>
  </conditionalFormatting>
  <conditionalFormatting sqref="AM53:AN54">
    <cfRule type="cellIs" dxfId="535" priority="1167" operator="equal">
      <formula>"CON"</formula>
    </cfRule>
  </conditionalFormatting>
  <conditionalFormatting sqref="AO53:AP53">
    <cfRule type="cellIs" dxfId="534" priority="1163" operator="equal">
      <formula>"SI"</formula>
    </cfRule>
  </conditionalFormatting>
  <conditionalFormatting sqref="BB50">
    <cfRule type="cellIs" dxfId="533" priority="1161" operator="equal">
      <formula>"NO"</formula>
    </cfRule>
    <cfRule type="cellIs" dxfId="532" priority="1162" operator="equal">
      <formula>"SI"</formula>
    </cfRule>
  </conditionalFormatting>
  <conditionalFormatting sqref="AY50:AY54">
    <cfRule type="expression" dxfId="531" priority="1160">
      <formula>"&lt;,2"</formula>
    </cfRule>
  </conditionalFormatting>
  <conditionalFormatting sqref="AW50:AW54">
    <cfRule type="expression" dxfId="530" priority="1159">
      <formula>"&lt;,2"</formula>
    </cfRule>
  </conditionalFormatting>
  <conditionalFormatting sqref="AX50:AX54">
    <cfRule type="beginsWith" dxfId="529" priority="1154" operator="beginsWith" text="MUY ALTA">
      <formula>LEFT(AX50,LEN("MUY ALTA"))="MUY ALTA"</formula>
    </cfRule>
    <cfRule type="beginsWith" dxfId="528" priority="1155" operator="beginsWith" text="ALTA">
      <formula>LEFT(AX50,LEN("ALTA"))="ALTA"</formula>
    </cfRule>
    <cfRule type="beginsWith" dxfId="527" priority="1156" operator="beginsWith" text="MEDIA">
      <formula>LEFT(AX50,LEN("MEDIA"))="MEDIA"</formula>
    </cfRule>
    <cfRule type="beginsWith" dxfId="526" priority="1157" operator="beginsWith" text="BAJA">
      <formula>LEFT(AX50,LEN("BAJA"))="BAJA"</formula>
    </cfRule>
    <cfRule type="beginsWith" dxfId="525" priority="1158" operator="beginsWith" text="MUY BAJA">
      <formula>LEFT(AX50,LEN("MUY BAJA"))="MUY BAJA"</formula>
    </cfRule>
  </conditionalFormatting>
  <conditionalFormatting sqref="AZ50:AZ54">
    <cfRule type="beginsWith" dxfId="524" priority="1149" operator="beginsWith" text="MUY ALTA">
      <formula>LEFT(AZ50,LEN("MUY ALTA"))="MUY ALTA"</formula>
    </cfRule>
    <cfRule type="beginsWith" dxfId="523" priority="1150" operator="beginsWith" text="ALTA">
      <formula>LEFT(AZ50,LEN("ALTA"))="ALTA"</formula>
    </cfRule>
    <cfRule type="beginsWith" dxfId="522" priority="1151" operator="beginsWith" text="MEDIA">
      <formula>LEFT(AZ50,LEN("MEDIA"))="MEDIA"</formula>
    </cfRule>
    <cfRule type="beginsWith" dxfId="521" priority="1152" operator="beginsWith" text="BAJA">
      <formula>LEFT(AZ50,LEN("BAJA"))="BAJA"</formula>
    </cfRule>
    <cfRule type="beginsWith" dxfId="520" priority="1153" operator="beginsWith" text="MUY BAJA">
      <formula>LEFT(AZ50,LEN("MUY BAJA"))="MUY BAJA"</formula>
    </cfRule>
  </conditionalFormatting>
  <conditionalFormatting sqref="BB50:BB54">
    <cfRule type="cellIs" dxfId="519" priority="1146" operator="equal">
      <formula>"Evitar"</formula>
    </cfRule>
    <cfRule type="cellIs" dxfId="518" priority="1147" operator="equal">
      <formula>"Aceptar"</formula>
    </cfRule>
    <cfRule type="cellIs" dxfId="517" priority="1148" operator="equal">
      <formula>"Reducir"</formula>
    </cfRule>
  </conditionalFormatting>
  <conditionalFormatting sqref="Q56:Q60">
    <cfRule type="expression" dxfId="510" priority="938">
      <formula>"&lt;,2"</formula>
    </cfRule>
  </conditionalFormatting>
  <conditionalFormatting sqref="R56:R60">
    <cfRule type="cellIs" dxfId="509" priority="964" operator="equal">
      <formula>20</formula>
    </cfRule>
  </conditionalFormatting>
  <conditionalFormatting sqref="R56:R60">
    <cfRule type="cellIs" dxfId="508" priority="965" operator="equal">
      <formula>10</formula>
    </cfRule>
  </conditionalFormatting>
  <conditionalFormatting sqref="R56:R60">
    <cfRule type="cellIs" dxfId="507" priority="966" operator="equal">
      <formula>5</formula>
    </cfRule>
  </conditionalFormatting>
  <conditionalFormatting sqref="R56:R60">
    <cfRule type="cellIs" dxfId="506" priority="967" operator="equal">
      <formula>1</formula>
    </cfRule>
  </conditionalFormatting>
  <conditionalFormatting sqref="R56:R60">
    <cfRule type="cellIs" dxfId="505" priority="968" operator="equal">
      <formula>0.8</formula>
    </cfRule>
  </conditionalFormatting>
  <conditionalFormatting sqref="R56:R60">
    <cfRule type="cellIs" dxfId="504" priority="969" operator="equal">
      <formula>0.6</formula>
    </cfRule>
  </conditionalFormatting>
  <conditionalFormatting sqref="R56:R60">
    <cfRule type="cellIs" dxfId="503" priority="970" operator="equal">
      <formula>0.4</formula>
    </cfRule>
  </conditionalFormatting>
  <conditionalFormatting sqref="R56:R60">
    <cfRule type="cellIs" dxfId="502" priority="971" operator="equal">
      <formula>20%</formula>
    </cfRule>
  </conditionalFormatting>
  <conditionalFormatting sqref="P56:P60">
    <cfRule type="cellIs" dxfId="501" priority="972" operator="equal">
      <formula>"MUY ALTA "</formula>
    </cfRule>
  </conditionalFormatting>
  <conditionalFormatting sqref="P56:P60">
    <cfRule type="cellIs" dxfId="500" priority="973" operator="equal">
      <formula>"MUY ALTA"</formula>
    </cfRule>
  </conditionalFormatting>
  <conditionalFormatting sqref="P56:P60">
    <cfRule type="cellIs" dxfId="499" priority="974" operator="equal">
      <formula>"ALTA"</formula>
    </cfRule>
  </conditionalFormatting>
  <conditionalFormatting sqref="P56:P60">
    <cfRule type="cellIs" dxfId="498" priority="975" operator="equal">
      <formula>"MEDIA"</formula>
    </cfRule>
  </conditionalFormatting>
  <conditionalFormatting sqref="P56:P60">
    <cfRule type="cellIs" dxfId="497" priority="976" operator="equal">
      <formula>"BAJA"</formula>
    </cfRule>
  </conditionalFormatting>
  <conditionalFormatting sqref="P56:P60">
    <cfRule type="cellIs" dxfId="496" priority="977" operator="equal">
      <formula>"MUY BAJA"</formula>
    </cfRule>
  </conditionalFormatting>
  <conditionalFormatting sqref="P56:P60">
    <cfRule type="cellIs" dxfId="495" priority="978" operator="equal">
      <formula>0.2</formula>
    </cfRule>
  </conditionalFormatting>
  <conditionalFormatting sqref="O56:O60">
    <cfRule type="beginsWith" dxfId="494" priority="979" operator="beginsWith" text="La actividad que conlleva el riesgo se ejecuta como máximos 2 veces por año">
      <formula>LEFT((O56),LEN("La actividad que conlleva el riesgo se ejecuta como máximos 2 veces por año"))=("La actividad que conlleva el riesgo se ejecuta como máximos 2 veces por año")</formula>
    </cfRule>
  </conditionalFormatting>
  <conditionalFormatting sqref="O56:O60">
    <cfRule type="cellIs" dxfId="493" priority="980" operator="equal">
      <formula>"La actividad que conlleva el riesgo se ejecuta como máximos 2 veces por año"</formula>
    </cfRule>
  </conditionalFormatting>
  <conditionalFormatting sqref="O56:O60">
    <cfRule type="cellIs" dxfId="492" priority="981" operator="equal">
      <formula>"La actividad que conlleva el riesgo se ejecuta como máximos 2 veces por año "</formula>
    </cfRule>
  </conditionalFormatting>
  <conditionalFormatting sqref="O56:O60">
    <cfRule type="containsText" dxfId="491" priority="982" operator="containsText" text="La actividad que conlleva el riesgo se ejecuta como máximos 2 veces por año">
      <formula>NOT(ISERROR(SEARCH(("La actividad que conlleva el riesgo se ejecuta como máximos 2 veces por año"),(O56))))</formula>
    </cfRule>
  </conditionalFormatting>
  <conditionalFormatting sqref="V56:W60">
    <cfRule type="cellIs" dxfId="490" priority="913" operator="equal">
      <formula>"X"</formula>
    </cfRule>
  </conditionalFormatting>
  <conditionalFormatting sqref="AD56:AE60 AB57:AC60">
    <cfRule type="cellIs" dxfId="489" priority="914" operator="equal">
      <formula>25</formula>
    </cfRule>
  </conditionalFormatting>
  <conditionalFormatting sqref="AF56:AG60">
    <cfRule type="cellIs" dxfId="488" priority="915" operator="equal">
      <formula>15</formula>
    </cfRule>
  </conditionalFormatting>
  <conditionalFormatting sqref="V56:V60">
    <cfRule type="cellIs" dxfId="487" priority="916" operator="equal">
      <formula>"Y"</formula>
    </cfRule>
  </conditionalFormatting>
  <conditionalFormatting sqref="W56:W60">
    <cfRule type="cellIs" dxfId="486" priority="917" operator="equal">
      <formula>"X"</formula>
    </cfRule>
  </conditionalFormatting>
  <conditionalFormatting sqref="AD56:AE60 AB57:AC60 X57:Y60">
    <cfRule type="expression" dxfId="485" priority="918">
      <formula>Z56=15</formula>
    </cfRule>
  </conditionalFormatting>
  <conditionalFormatting sqref="AF56:AG60 Z57:AA60">
    <cfRule type="expression" dxfId="484" priority="919">
      <formula>X56=25</formula>
    </cfRule>
  </conditionalFormatting>
  <conditionalFormatting sqref="W56:W60">
    <cfRule type="expression" dxfId="483" priority="920">
      <formula>V56=Y</formula>
    </cfRule>
  </conditionalFormatting>
  <conditionalFormatting sqref="W56:W60">
    <cfRule type="expression" dxfId="482" priority="921">
      <formula>V56="y"</formula>
    </cfRule>
  </conditionalFormatting>
  <conditionalFormatting sqref="W57">
    <cfRule type="expression" dxfId="481" priority="922">
      <formula>$V$21=Y</formula>
    </cfRule>
  </conditionalFormatting>
  <conditionalFormatting sqref="W57">
    <cfRule type="expression" dxfId="480" priority="923">
      <formula>$V$21=x</formula>
    </cfRule>
  </conditionalFormatting>
  <conditionalFormatting sqref="AB56:AC60">
    <cfRule type="expression" dxfId="479" priority="924">
      <formula>AB56=10</formula>
    </cfRule>
  </conditionalFormatting>
  <conditionalFormatting sqref="AB56:AC60">
    <cfRule type="expression" dxfId="478" priority="925">
      <formula>Z56=15</formula>
    </cfRule>
  </conditionalFormatting>
  <conditionalFormatting sqref="AB56:AC60">
    <cfRule type="expression" dxfId="477" priority="926">
      <formula>X56=25</formula>
    </cfRule>
  </conditionalFormatting>
  <conditionalFormatting sqref="AB56:AC56">
    <cfRule type="cellIs" dxfId="476" priority="927" operator="equal">
      <formula>25</formula>
    </cfRule>
  </conditionalFormatting>
  <conditionalFormatting sqref="AB56:AC56">
    <cfRule type="expression" dxfId="475" priority="928">
      <formula>AD56=15</formula>
    </cfRule>
  </conditionalFormatting>
  <conditionalFormatting sqref="AB56:AC60 X57:Y60">
    <cfRule type="expression" dxfId="474" priority="929">
      <formula>AB56=10</formula>
    </cfRule>
  </conditionalFormatting>
  <conditionalFormatting sqref="AB56:AC56">
    <cfRule type="expression" dxfId="473" priority="930">
      <formula>AD56=15</formula>
    </cfRule>
  </conditionalFormatting>
  <conditionalFormatting sqref="X56:Y56">
    <cfRule type="expression" dxfId="472" priority="931">
      <formula>AB56=10</formula>
    </cfRule>
  </conditionalFormatting>
  <conditionalFormatting sqref="X56:Y60">
    <cfRule type="expression" dxfId="471" priority="932">
      <formula>X56=25</formula>
    </cfRule>
  </conditionalFormatting>
  <conditionalFormatting sqref="X56:Y56">
    <cfRule type="expression" dxfId="470" priority="933">
      <formula>Z56=15</formula>
    </cfRule>
  </conditionalFormatting>
  <conditionalFormatting sqref="Z56:AA60">
    <cfRule type="expression" dxfId="469" priority="934">
      <formula>Z56=15</formula>
    </cfRule>
  </conditionalFormatting>
  <conditionalFormatting sqref="Z56:AA60">
    <cfRule type="expression" dxfId="468" priority="935">
      <formula>AB56=10</formula>
    </cfRule>
  </conditionalFormatting>
  <conditionalFormatting sqref="Z56:AA56">
    <cfRule type="expression" dxfId="467" priority="936">
      <formula>X56=25</formula>
    </cfRule>
  </conditionalFormatting>
  <conditionalFormatting sqref="V56:V60">
    <cfRule type="expression" dxfId="466" priority="937">
      <formula>W56="X"</formula>
    </cfRule>
  </conditionalFormatting>
  <conditionalFormatting sqref="AI56:AJ60">
    <cfRule type="cellIs" dxfId="465" priority="909" operator="equal">
      <formula>0</formula>
    </cfRule>
    <cfRule type="cellIs" dxfId="464" priority="910" operator="between">
      <formula>"0.1"</formula>
      <formula>100</formula>
    </cfRule>
    <cfRule type="cellIs" dxfId="463" priority="911" operator="between">
      <formula>0</formula>
      <formula>100</formula>
    </cfRule>
    <cfRule type="cellIs" dxfId="462" priority="912" operator="between">
      <formula>0</formula>
      <formula>100</formula>
    </cfRule>
  </conditionalFormatting>
  <conditionalFormatting sqref="AJ56:AJ60">
    <cfRule type="cellIs" dxfId="461" priority="906" operator="equal">
      <formula>0</formula>
    </cfRule>
    <cfRule type="cellIs" dxfId="460" priority="907" operator="between">
      <formula>0</formula>
      <formula>100</formula>
    </cfRule>
    <cfRule type="cellIs" dxfId="459" priority="908" operator="between">
      <formula>"0.1"</formula>
      <formula>100</formula>
    </cfRule>
  </conditionalFormatting>
  <conditionalFormatting sqref="AI56:AI60">
    <cfRule type="cellIs" dxfId="458" priority="905" operator="equal">
      <formula>0.58</formula>
    </cfRule>
  </conditionalFormatting>
  <conditionalFormatting sqref="AJ56:AJ60">
    <cfRule type="cellIs" dxfId="457" priority="904" operator="equal">
      <formula>0.56</formula>
    </cfRule>
  </conditionalFormatting>
  <conditionalFormatting sqref="AK60:AL60 AO60:AP60">
    <cfRule type="cellIs" dxfId="456" priority="900" operator="equal">
      <formula>"NO"</formula>
    </cfRule>
  </conditionalFormatting>
  <conditionalFormatting sqref="AK60:AL60">
    <cfRule type="cellIs" dxfId="455" priority="901" operator="equal">
      <formula>"SI"</formula>
    </cfRule>
  </conditionalFormatting>
  <conditionalFormatting sqref="AM60:AN60">
    <cfRule type="cellIs" dxfId="454" priority="902" operator="equal">
      <formula>"ALE"</formula>
    </cfRule>
  </conditionalFormatting>
  <conditionalFormatting sqref="AM60:AN60">
    <cfRule type="cellIs" dxfId="453" priority="903" operator="equal">
      <formula>"CON"</formula>
    </cfRule>
  </conditionalFormatting>
  <conditionalFormatting sqref="BB56">
    <cfRule type="cellIs" dxfId="452" priority="897" operator="equal">
      <formula>"NO"</formula>
    </cfRule>
    <cfRule type="cellIs" dxfId="451" priority="898" operator="equal">
      <formula>"SI"</formula>
    </cfRule>
  </conditionalFormatting>
  <conditionalFormatting sqref="AY56:AY60">
    <cfRule type="expression" dxfId="450" priority="896">
      <formula>"&lt;,2"</formula>
    </cfRule>
  </conditionalFormatting>
  <conditionalFormatting sqref="AW56:AW60">
    <cfRule type="expression" dxfId="449" priority="895">
      <formula>"&lt;,2"</formula>
    </cfRule>
  </conditionalFormatting>
  <conditionalFormatting sqref="AX56:AX60">
    <cfRule type="beginsWith" dxfId="448" priority="890" operator="beginsWith" text="MUY ALTA">
      <formula>LEFT(AX56,LEN("MUY ALTA"))="MUY ALTA"</formula>
    </cfRule>
    <cfRule type="beginsWith" dxfId="447" priority="891" operator="beginsWith" text="ALTA">
      <formula>LEFT(AX56,LEN("ALTA"))="ALTA"</formula>
    </cfRule>
    <cfRule type="beginsWith" dxfId="446" priority="892" operator="beginsWith" text="MEDIA">
      <formula>LEFT(AX56,LEN("MEDIA"))="MEDIA"</formula>
    </cfRule>
    <cfRule type="beginsWith" dxfId="445" priority="893" operator="beginsWith" text="BAJA">
      <formula>LEFT(AX56,LEN("BAJA"))="BAJA"</formula>
    </cfRule>
    <cfRule type="beginsWith" dxfId="444" priority="894" operator="beginsWith" text="MUY BAJA">
      <formula>LEFT(AX56,LEN("MUY BAJA"))="MUY BAJA"</formula>
    </cfRule>
  </conditionalFormatting>
  <conditionalFormatting sqref="AZ56:AZ60">
    <cfRule type="beginsWith" dxfId="443" priority="885" operator="beginsWith" text="MUY ALTA">
      <formula>LEFT(AZ56,LEN("MUY ALTA"))="MUY ALTA"</formula>
    </cfRule>
    <cfRule type="beginsWith" dxfId="442" priority="886" operator="beginsWith" text="ALTA">
      <formula>LEFT(AZ56,LEN("ALTA"))="ALTA"</formula>
    </cfRule>
    <cfRule type="beginsWith" dxfId="441" priority="887" operator="beginsWith" text="MEDIA">
      <formula>LEFT(AZ56,LEN("MEDIA"))="MEDIA"</formula>
    </cfRule>
    <cfRule type="beginsWith" dxfId="440" priority="888" operator="beginsWith" text="BAJA">
      <formula>LEFT(AZ56,LEN("BAJA"))="BAJA"</formula>
    </cfRule>
    <cfRule type="beginsWith" dxfId="439" priority="889" operator="beginsWith" text="MUY BAJA">
      <formula>LEFT(AZ56,LEN("MUY BAJA"))="MUY BAJA"</formula>
    </cfRule>
  </conditionalFormatting>
  <conditionalFormatting sqref="BB56:BB60">
    <cfRule type="cellIs" dxfId="438" priority="882" operator="equal">
      <formula>"Evitar"</formula>
    </cfRule>
    <cfRule type="cellIs" dxfId="437" priority="883" operator="equal">
      <formula>"Aceptar"</formula>
    </cfRule>
    <cfRule type="cellIs" dxfId="436" priority="884" operator="equal">
      <formula>"Reducir"</formula>
    </cfRule>
  </conditionalFormatting>
  <conditionalFormatting sqref="AK392:AL395 AO392:AP395">
    <cfRule type="cellIs" dxfId="433" priority="455" operator="equal">
      <formula>"NO"</formula>
    </cfRule>
  </conditionalFormatting>
  <conditionalFormatting sqref="AK392:AL395">
    <cfRule type="cellIs" dxfId="432" priority="456" operator="equal">
      <formula>"SI"</formula>
    </cfRule>
  </conditionalFormatting>
  <conditionalFormatting sqref="AM392:AN395">
    <cfRule type="cellIs" dxfId="431" priority="457" operator="equal">
      <formula>"ALE"</formula>
    </cfRule>
  </conditionalFormatting>
  <conditionalFormatting sqref="AM392:AN395">
    <cfRule type="cellIs" dxfId="430" priority="458" operator="equal">
      <formula>"CON"</formula>
    </cfRule>
  </conditionalFormatting>
  <conditionalFormatting sqref="AO392:AP395">
    <cfRule type="cellIs" dxfId="429" priority="454" operator="equal">
      <formula>"SI"</formula>
    </cfRule>
  </conditionalFormatting>
  <conditionalFormatting sqref="AK44:AL47 AO44:AP47">
    <cfRule type="cellIs" dxfId="428" priority="450" operator="equal">
      <formula>"NO"</formula>
    </cfRule>
  </conditionalFormatting>
  <conditionalFormatting sqref="AK44:AL47">
    <cfRule type="cellIs" dxfId="427" priority="451" operator="equal">
      <formula>"SI"</formula>
    </cfRule>
  </conditionalFormatting>
  <conditionalFormatting sqref="AM44:AN47">
    <cfRule type="cellIs" dxfId="426" priority="452" operator="equal">
      <formula>"ALE"</formula>
    </cfRule>
  </conditionalFormatting>
  <conditionalFormatting sqref="AM44:AN47">
    <cfRule type="cellIs" dxfId="425" priority="453" operator="equal">
      <formula>"CON"</formula>
    </cfRule>
  </conditionalFormatting>
  <conditionalFormatting sqref="AO44:AP47">
    <cfRule type="cellIs" dxfId="424" priority="449" operator="equal">
      <formula>"SI"</formula>
    </cfRule>
  </conditionalFormatting>
  <conditionalFormatting sqref="AK368:AL371 AO368:AP371">
    <cfRule type="cellIs" dxfId="423" priority="440" operator="equal">
      <formula>"NO"</formula>
    </cfRule>
  </conditionalFormatting>
  <conditionalFormatting sqref="AK368:AL371">
    <cfRule type="cellIs" dxfId="422" priority="441" operator="equal">
      <formula>"SI"</formula>
    </cfRule>
  </conditionalFormatting>
  <conditionalFormatting sqref="AM368:AN371">
    <cfRule type="cellIs" dxfId="421" priority="442" operator="equal">
      <formula>"ALE"</formula>
    </cfRule>
  </conditionalFormatting>
  <conditionalFormatting sqref="AM368:AN371">
    <cfRule type="cellIs" dxfId="420" priority="443" operator="equal">
      <formula>"CON"</formula>
    </cfRule>
  </conditionalFormatting>
  <conditionalFormatting sqref="AO368:AP371">
    <cfRule type="cellIs" dxfId="419" priority="439" operator="equal">
      <formula>"SI"</formula>
    </cfRule>
  </conditionalFormatting>
  <conditionalFormatting sqref="AK50:AL52 AO50:AP52">
    <cfRule type="cellIs" dxfId="418" priority="435" operator="equal">
      <formula>"NO"</formula>
    </cfRule>
  </conditionalFormatting>
  <conditionalFormatting sqref="AK50:AL52">
    <cfRule type="cellIs" dxfId="417" priority="436" operator="equal">
      <formula>"SI"</formula>
    </cfRule>
  </conditionalFormatting>
  <conditionalFormatting sqref="AM50:AN52">
    <cfRule type="cellIs" dxfId="416" priority="437" operator="equal">
      <formula>"ALE"</formula>
    </cfRule>
  </conditionalFormatting>
  <conditionalFormatting sqref="AM50:AN52">
    <cfRule type="cellIs" dxfId="415" priority="438" operator="equal">
      <formula>"CON"</formula>
    </cfRule>
  </conditionalFormatting>
  <conditionalFormatting sqref="AO50:AP52">
    <cfRule type="cellIs" dxfId="414" priority="434" operator="equal">
      <formula>"SI"</formula>
    </cfRule>
  </conditionalFormatting>
  <conditionalFormatting sqref="AK56:AL59 AO56:AP59">
    <cfRule type="cellIs" dxfId="413" priority="425" operator="equal">
      <formula>"NO"</formula>
    </cfRule>
  </conditionalFormatting>
  <conditionalFormatting sqref="AK56:AL59">
    <cfRule type="cellIs" dxfId="412" priority="426" operator="equal">
      <formula>"SI"</formula>
    </cfRule>
  </conditionalFormatting>
  <conditionalFormatting sqref="AM56:AN59">
    <cfRule type="cellIs" dxfId="411" priority="427" operator="equal">
      <formula>"ALE"</formula>
    </cfRule>
  </conditionalFormatting>
  <conditionalFormatting sqref="AM56:AN59">
    <cfRule type="cellIs" dxfId="410" priority="428" operator="equal">
      <formula>"CON"</formula>
    </cfRule>
  </conditionalFormatting>
  <conditionalFormatting sqref="AO56:AP59">
    <cfRule type="cellIs" dxfId="409" priority="424" operator="equal">
      <formula>"SI"</formula>
    </cfRule>
  </conditionalFormatting>
  <conditionalFormatting sqref="CA26:CP30">
    <cfRule type="cellIs" dxfId="407" priority="407" operator="equal">
      <formula>"NO"</formula>
    </cfRule>
    <cfRule type="cellIs" dxfId="406" priority="408" operator="equal">
      <formula>"SI"</formula>
    </cfRule>
  </conditionalFormatting>
  <conditionalFormatting sqref="CA32:CP36">
    <cfRule type="cellIs" dxfId="405" priority="405" operator="equal">
      <formula>"NO"</formula>
    </cfRule>
    <cfRule type="cellIs" dxfId="404" priority="406" operator="equal">
      <formula>"SI"</formula>
    </cfRule>
  </conditionalFormatting>
  <conditionalFormatting sqref="CA38:CP42">
    <cfRule type="cellIs" dxfId="403" priority="403" operator="equal">
      <formula>"NO"</formula>
    </cfRule>
    <cfRule type="cellIs" dxfId="402" priority="404" operator="equal">
      <formula>"SI"</formula>
    </cfRule>
  </conditionalFormatting>
  <conditionalFormatting sqref="CA44:CP48">
    <cfRule type="cellIs" dxfId="401" priority="401" operator="equal">
      <formula>"NO"</formula>
    </cfRule>
    <cfRule type="cellIs" dxfId="400" priority="402" operator="equal">
      <formula>"SI"</formula>
    </cfRule>
  </conditionalFormatting>
  <conditionalFormatting sqref="CA50:CP54">
    <cfRule type="cellIs" dxfId="399" priority="399" operator="equal">
      <formula>"NO"</formula>
    </cfRule>
    <cfRule type="cellIs" dxfId="398" priority="400" operator="equal">
      <formula>"SI"</formula>
    </cfRule>
  </conditionalFormatting>
  <conditionalFormatting sqref="CA56:CP60">
    <cfRule type="cellIs" dxfId="397" priority="397" operator="equal">
      <formula>"NO"</formula>
    </cfRule>
    <cfRule type="cellIs" dxfId="396" priority="398" operator="equal">
      <formula>"SI"</formula>
    </cfRule>
  </conditionalFormatting>
  <conditionalFormatting sqref="CA62:CP66">
    <cfRule type="cellIs" dxfId="395" priority="395" operator="equal">
      <formula>"NO"</formula>
    </cfRule>
    <cfRule type="cellIs" dxfId="394" priority="396" operator="equal">
      <formula>"SI"</formula>
    </cfRule>
  </conditionalFormatting>
  <conditionalFormatting sqref="CA68:CP72">
    <cfRule type="cellIs" dxfId="393" priority="393" operator="equal">
      <formula>"NO"</formula>
    </cfRule>
    <cfRule type="cellIs" dxfId="392" priority="394" operator="equal">
      <formula>"SI"</formula>
    </cfRule>
  </conditionalFormatting>
  <conditionalFormatting sqref="CA74:CP78">
    <cfRule type="cellIs" dxfId="391" priority="391" operator="equal">
      <formula>"NO"</formula>
    </cfRule>
    <cfRule type="cellIs" dxfId="390" priority="392" operator="equal">
      <formula>"SI"</formula>
    </cfRule>
  </conditionalFormatting>
  <conditionalFormatting sqref="CA80:CP84">
    <cfRule type="cellIs" dxfId="389" priority="389" operator="equal">
      <formula>"NO"</formula>
    </cfRule>
    <cfRule type="cellIs" dxfId="388" priority="390" operator="equal">
      <formula>"SI"</formula>
    </cfRule>
  </conditionalFormatting>
  <conditionalFormatting sqref="CA86:CP90">
    <cfRule type="cellIs" dxfId="387" priority="387" operator="equal">
      <formula>"NO"</formula>
    </cfRule>
    <cfRule type="cellIs" dxfId="386" priority="388" operator="equal">
      <formula>"SI"</formula>
    </cfRule>
  </conditionalFormatting>
  <conditionalFormatting sqref="CA92:CP96">
    <cfRule type="cellIs" dxfId="385" priority="385" operator="equal">
      <formula>"NO"</formula>
    </cfRule>
    <cfRule type="cellIs" dxfId="384" priority="386" operator="equal">
      <formula>"SI"</formula>
    </cfRule>
  </conditionalFormatting>
  <conditionalFormatting sqref="CA98:CP102">
    <cfRule type="cellIs" dxfId="383" priority="383" operator="equal">
      <formula>"NO"</formula>
    </cfRule>
    <cfRule type="cellIs" dxfId="382" priority="384" operator="equal">
      <formula>"SI"</formula>
    </cfRule>
  </conditionalFormatting>
  <conditionalFormatting sqref="CA104:CP108">
    <cfRule type="cellIs" dxfId="381" priority="381" operator="equal">
      <formula>"NO"</formula>
    </cfRule>
    <cfRule type="cellIs" dxfId="380" priority="382" operator="equal">
      <formula>"SI"</formula>
    </cfRule>
  </conditionalFormatting>
  <conditionalFormatting sqref="CA110:CP114">
    <cfRule type="cellIs" dxfId="379" priority="379" operator="equal">
      <formula>"NO"</formula>
    </cfRule>
    <cfRule type="cellIs" dxfId="378" priority="380" operator="equal">
      <formula>"SI"</formula>
    </cfRule>
  </conditionalFormatting>
  <conditionalFormatting sqref="CA116:CP120">
    <cfRule type="cellIs" dxfId="377" priority="377" operator="equal">
      <formula>"NO"</formula>
    </cfRule>
    <cfRule type="cellIs" dxfId="376" priority="378" operator="equal">
      <formula>"SI"</formula>
    </cfRule>
  </conditionalFormatting>
  <conditionalFormatting sqref="CA122:CP126">
    <cfRule type="cellIs" dxfId="375" priority="375" operator="equal">
      <formula>"NO"</formula>
    </cfRule>
    <cfRule type="cellIs" dxfId="374" priority="376" operator="equal">
      <formula>"SI"</formula>
    </cfRule>
  </conditionalFormatting>
  <conditionalFormatting sqref="CA128:CP132">
    <cfRule type="cellIs" dxfId="373" priority="373" operator="equal">
      <formula>"NO"</formula>
    </cfRule>
    <cfRule type="cellIs" dxfId="372" priority="374" operator="equal">
      <formula>"SI"</formula>
    </cfRule>
  </conditionalFormatting>
  <conditionalFormatting sqref="CA134:CP138">
    <cfRule type="cellIs" dxfId="371" priority="371" operator="equal">
      <formula>"NO"</formula>
    </cfRule>
    <cfRule type="cellIs" dxfId="370" priority="372" operator="equal">
      <formula>"SI"</formula>
    </cfRule>
  </conditionalFormatting>
  <conditionalFormatting sqref="CA140:CP144">
    <cfRule type="cellIs" dxfId="369" priority="369" operator="equal">
      <formula>"NO"</formula>
    </cfRule>
    <cfRule type="cellIs" dxfId="368" priority="370" operator="equal">
      <formula>"SI"</formula>
    </cfRule>
  </conditionalFormatting>
  <conditionalFormatting sqref="CA146:CP150">
    <cfRule type="cellIs" dxfId="367" priority="367" operator="equal">
      <formula>"NO"</formula>
    </cfRule>
    <cfRule type="cellIs" dxfId="366" priority="368" operator="equal">
      <formula>"SI"</formula>
    </cfRule>
  </conditionalFormatting>
  <conditionalFormatting sqref="CA152:CP156">
    <cfRule type="cellIs" dxfId="365" priority="365" operator="equal">
      <formula>"NO"</formula>
    </cfRule>
    <cfRule type="cellIs" dxfId="364" priority="366" operator="equal">
      <formula>"SI"</formula>
    </cfRule>
  </conditionalFormatting>
  <conditionalFormatting sqref="CA158:CP162">
    <cfRule type="cellIs" dxfId="363" priority="363" operator="equal">
      <formula>"NO"</formula>
    </cfRule>
    <cfRule type="cellIs" dxfId="362" priority="364" operator="equal">
      <formula>"SI"</formula>
    </cfRule>
  </conditionalFormatting>
  <conditionalFormatting sqref="CA170:CP174">
    <cfRule type="cellIs" dxfId="361" priority="361" operator="equal">
      <formula>"NO"</formula>
    </cfRule>
    <cfRule type="cellIs" dxfId="360" priority="362" operator="equal">
      <formula>"SI"</formula>
    </cfRule>
  </conditionalFormatting>
  <conditionalFormatting sqref="CA176:CP180">
    <cfRule type="cellIs" dxfId="359" priority="359" operator="equal">
      <formula>"NO"</formula>
    </cfRule>
    <cfRule type="cellIs" dxfId="358" priority="360" operator="equal">
      <formula>"SI"</formula>
    </cfRule>
  </conditionalFormatting>
  <conditionalFormatting sqref="CA182:CP186">
    <cfRule type="cellIs" dxfId="357" priority="357" operator="equal">
      <formula>"NO"</formula>
    </cfRule>
    <cfRule type="cellIs" dxfId="356" priority="358" operator="equal">
      <formula>"SI"</formula>
    </cfRule>
  </conditionalFormatting>
  <conditionalFormatting sqref="CA188:CP192">
    <cfRule type="cellIs" dxfId="355" priority="355" operator="equal">
      <formula>"NO"</formula>
    </cfRule>
    <cfRule type="cellIs" dxfId="354" priority="356" operator="equal">
      <formula>"SI"</formula>
    </cfRule>
  </conditionalFormatting>
  <conditionalFormatting sqref="CA194:CP198">
    <cfRule type="cellIs" dxfId="353" priority="353" operator="equal">
      <formula>"NO"</formula>
    </cfRule>
    <cfRule type="cellIs" dxfId="352" priority="354" operator="equal">
      <formula>"SI"</formula>
    </cfRule>
  </conditionalFormatting>
  <conditionalFormatting sqref="CA200:CP204">
    <cfRule type="cellIs" dxfId="351" priority="351" operator="equal">
      <formula>"NO"</formula>
    </cfRule>
    <cfRule type="cellIs" dxfId="350" priority="352" operator="equal">
      <formula>"SI"</formula>
    </cfRule>
  </conditionalFormatting>
  <conditionalFormatting sqref="CA206:CP210">
    <cfRule type="cellIs" dxfId="349" priority="349" operator="equal">
      <formula>"NO"</formula>
    </cfRule>
    <cfRule type="cellIs" dxfId="348" priority="350" operator="equal">
      <formula>"SI"</formula>
    </cfRule>
  </conditionalFormatting>
  <conditionalFormatting sqref="CA212:CP216">
    <cfRule type="cellIs" dxfId="347" priority="347" operator="equal">
      <formula>"NO"</formula>
    </cfRule>
    <cfRule type="cellIs" dxfId="346" priority="348" operator="equal">
      <formula>"SI"</formula>
    </cfRule>
  </conditionalFormatting>
  <conditionalFormatting sqref="CA218:CP222">
    <cfRule type="cellIs" dxfId="345" priority="345" operator="equal">
      <formula>"NO"</formula>
    </cfRule>
    <cfRule type="cellIs" dxfId="344" priority="346" operator="equal">
      <formula>"SI"</formula>
    </cfRule>
  </conditionalFormatting>
  <conditionalFormatting sqref="CA224:CP228">
    <cfRule type="cellIs" dxfId="343" priority="343" operator="equal">
      <formula>"NO"</formula>
    </cfRule>
    <cfRule type="cellIs" dxfId="342" priority="344" operator="equal">
      <formula>"SI"</formula>
    </cfRule>
  </conditionalFormatting>
  <conditionalFormatting sqref="CA230:CP234">
    <cfRule type="cellIs" dxfId="341" priority="341" operator="equal">
      <formula>"NO"</formula>
    </cfRule>
    <cfRule type="cellIs" dxfId="340" priority="342" operator="equal">
      <formula>"SI"</formula>
    </cfRule>
  </conditionalFormatting>
  <conditionalFormatting sqref="CA236:CP240">
    <cfRule type="cellIs" dxfId="339" priority="339" operator="equal">
      <formula>"NO"</formula>
    </cfRule>
    <cfRule type="cellIs" dxfId="338" priority="340" operator="equal">
      <formula>"SI"</formula>
    </cfRule>
  </conditionalFormatting>
  <conditionalFormatting sqref="CA242:CP246">
    <cfRule type="cellIs" dxfId="337" priority="337" operator="equal">
      <formula>"NO"</formula>
    </cfRule>
    <cfRule type="cellIs" dxfId="336" priority="338" operator="equal">
      <formula>"SI"</formula>
    </cfRule>
  </conditionalFormatting>
  <conditionalFormatting sqref="CA248:CP252">
    <cfRule type="cellIs" dxfId="335" priority="335" operator="equal">
      <formula>"NO"</formula>
    </cfRule>
    <cfRule type="cellIs" dxfId="334" priority="336" operator="equal">
      <formula>"SI"</formula>
    </cfRule>
  </conditionalFormatting>
  <conditionalFormatting sqref="CA254:CP258">
    <cfRule type="cellIs" dxfId="333" priority="333" operator="equal">
      <formula>"NO"</formula>
    </cfRule>
    <cfRule type="cellIs" dxfId="332" priority="334" operator="equal">
      <formula>"SI"</formula>
    </cfRule>
  </conditionalFormatting>
  <conditionalFormatting sqref="CA260:CP264">
    <cfRule type="cellIs" dxfId="331" priority="331" operator="equal">
      <formula>"NO"</formula>
    </cfRule>
    <cfRule type="cellIs" dxfId="330" priority="332" operator="equal">
      <formula>"SI"</formula>
    </cfRule>
  </conditionalFormatting>
  <conditionalFormatting sqref="CA266:CP270">
    <cfRule type="cellIs" dxfId="329" priority="329" operator="equal">
      <formula>"NO"</formula>
    </cfRule>
    <cfRule type="cellIs" dxfId="328" priority="330" operator="equal">
      <formula>"SI"</formula>
    </cfRule>
  </conditionalFormatting>
  <conditionalFormatting sqref="CA272:CP276">
    <cfRule type="cellIs" dxfId="327" priority="327" operator="equal">
      <formula>"NO"</formula>
    </cfRule>
    <cfRule type="cellIs" dxfId="326" priority="328" operator="equal">
      <formula>"SI"</formula>
    </cfRule>
  </conditionalFormatting>
  <conditionalFormatting sqref="CA278:CP282">
    <cfRule type="cellIs" dxfId="325" priority="325" operator="equal">
      <formula>"NO"</formula>
    </cfRule>
    <cfRule type="cellIs" dxfId="324" priority="326" operator="equal">
      <formula>"SI"</formula>
    </cfRule>
  </conditionalFormatting>
  <conditionalFormatting sqref="CA284:CP288">
    <cfRule type="cellIs" dxfId="323" priority="323" operator="equal">
      <formula>"NO"</formula>
    </cfRule>
    <cfRule type="cellIs" dxfId="322" priority="324" operator="equal">
      <formula>"SI"</formula>
    </cfRule>
  </conditionalFormatting>
  <conditionalFormatting sqref="CA290:CP294">
    <cfRule type="cellIs" dxfId="321" priority="321" operator="equal">
      <formula>"NO"</formula>
    </cfRule>
    <cfRule type="cellIs" dxfId="320" priority="322" operator="equal">
      <formula>"SI"</formula>
    </cfRule>
  </conditionalFormatting>
  <conditionalFormatting sqref="CA296:CP300">
    <cfRule type="cellIs" dxfId="319" priority="319" operator="equal">
      <formula>"NO"</formula>
    </cfRule>
    <cfRule type="cellIs" dxfId="318" priority="320" operator="equal">
      <formula>"SI"</formula>
    </cfRule>
  </conditionalFormatting>
  <conditionalFormatting sqref="CA302:CP306">
    <cfRule type="cellIs" dxfId="317" priority="317" operator="equal">
      <formula>"NO"</formula>
    </cfRule>
    <cfRule type="cellIs" dxfId="316" priority="318" operator="equal">
      <formula>"SI"</formula>
    </cfRule>
  </conditionalFormatting>
  <conditionalFormatting sqref="CA308:CP312">
    <cfRule type="cellIs" dxfId="315" priority="315" operator="equal">
      <formula>"NO"</formula>
    </cfRule>
    <cfRule type="cellIs" dxfId="314" priority="316" operator="equal">
      <formula>"SI"</formula>
    </cfRule>
  </conditionalFormatting>
  <conditionalFormatting sqref="CA314:CP318">
    <cfRule type="cellIs" dxfId="313" priority="313" operator="equal">
      <formula>"NO"</formula>
    </cfRule>
    <cfRule type="cellIs" dxfId="312" priority="314" operator="equal">
      <formula>"SI"</formula>
    </cfRule>
  </conditionalFormatting>
  <conditionalFormatting sqref="CA320:CP324">
    <cfRule type="cellIs" dxfId="311" priority="311" operator="equal">
      <formula>"NO"</formula>
    </cfRule>
    <cfRule type="cellIs" dxfId="310" priority="312" operator="equal">
      <formula>"SI"</formula>
    </cfRule>
  </conditionalFormatting>
  <conditionalFormatting sqref="CA326:CP330">
    <cfRule type="cellIs" dxfId="309" priority="309" operator="equal">
      <formula>"NO"</formula>
    </cfRule>
    <cfRule type="cellIs" dxfId="308" priority="310" operator="equal">
      <formula>"SI"</formula>
    </cfRule>
  </conditionalFormatting>
  <conditionalFormatting sqref="CA332:CP336">
    <cfRule type="cellIs" dxfId="307" priority="307" operator="equal">
      <formula>"NO"</formula>
    </cfRule>
    <cfRule type="cellIs" dxfId="306" priority="308" operator="equal">
      <formula>"SI"</formula>
    </cfRule>
  </conditionalFormatting>
  <conditionalFormatting sqref="CA338:CP342">
    <cfRule type="cellIs" dxfId="305" priority="305" operator="equal">
      <formula>"NO"</formula>
    </cfRule>
    <cfRule type="cellIs" dxfId="304" priority="306" operator="equal">
      <formula>"SI"</formula>
    </cfRule>
  </conditionalFormatting>
  <conditionalFormatting sqref="CA344:CP348">
    <cfRule type="cellIs" dxfId="303" priority="303" operator="equal">
      <formula>"NO"</formula>
    </cfRule>
    <cfRule type="cellIs" dxfId="302" priority="304" operator="equal">
      <formula>"SI"</formula>
    </cfRule>
  </conditionalFormatting>
  <conditionalFormatting sqref="CA350:CP354">
    <cfRule type="cellIs" dxfId="301" priority="301" operator="equal">
      <formula>"NO"</formula>
    </cfRule>
    <cfRule type="cellIs" dxfId="300" priority="302" operator="equal">
      <formula>"SI"</formula>
    </cfRule>
  </conditionalFormatting>
  <conditionalFormatting sqref="CA356:CP360">
    <cfRule type="cellIs" dxfId="299" priority="299" operator="equal">
      <formula>"NO"</formula>
    </cfRule>
    <cfRule type="cellIs" dxfId="298" priority="300" operator="equal">
      <formula>"SI"</formula>
    </cfRule>
  </conditionalFormatting>
  <conditionalFormatting sqref="CA362:CP366">
    <cfRule type="cellIs" dxfId="297" priority="297" operator="equal">
      <formula>"NO"</formula>
    </cfRule>
    <cfRule type="cellIs" dxfId="296" priority="298" operator="equal">
      <formula>"SI"</formula>
    </cfRule>
  </conditionalFormatting>
  <conditionalFormatting sqref="CA368:CP372">
    <cfRule type="cellIs" dxfId="295" priority="295" operator="equal">
      <formula>"NO"</formula>
    </cfRule>
    <cfRule type="cellIs" dxfId="294" priority="296" operator="equal">
      <formula>"SI"</formula>
    </cfRule>
  </conditionalFormatting>
  <conditionalFormatting sqref="CA374:CP378">
    <cfRule type="cellIs" dxfId="293" priority="293" operator="equal">
      <formula>"NO"</formula>
    </cfRule>
    <cfRule type="cellIs" dxfId="292" priority="294" operator="equal">
      <formula>"SI"</formula>
    </cfRule>
  </conditionalFormatting>
  <conditionalFormatting sqref="CA380:CP384">
    <cfRule type="cellIs" dxfId="291" priority="291" operator="equal">
      <formula>"NO"</formula>
    </cfRule>
    <cfRule type="cellIs" dxfId="290" priority="292" operator="equal">
      <formula>"SI"</formula>
    </cfRule>
  </conditionalFormatting>
  <conditionalFormatting sqref="CA386:CP390">
    <cfRule type="cellIs" dxfId="289" priority="289" operator="equal">
      <formula>"NO"</formula>
    </cfRule>
    <cfRule type="cellIs" dxfId="288" priority="290" operator="equal">
      <formula>"SI"</formula>
    </cfRule>
  </conditionalFormatting>
  <conditionalFormatting sqref="CA392:CP396">
    <cfRule type="cellIs" dxfId="287" priority="287" operator="equal">
      <formula>"NO"</formula>
    </cfRule>
    <cfRule type="cellIs" dxfId="286" priority="288" operator="equal">
      <formula>"SI"</formula>
    </cfRule>
  </conditionalFormatting>
  <conditionalFormatting sqref="CA398:CP402">
    <cfRule type="cellIs" dxfId="285" priority="285" operator="equal">
      <formula>"NO"</formula>
    </cfRule>
    <cfRule type="cellIs" dxfId="284" priority="286" operator="equal">
      <formula>"SI"</formula>
    </cfRule>
  </conditionalFormatting>
  <conditionalFormatting sqref="CA404:CP408">
    <cfRule type="cellIs" dxfId="283" priority="283" operator="equal">
      <formula>"NO"</formula>
    </cfRule>
    <cfRule type="cellIs" dxfId="282" priority="284" operator="equal">
      <formula>"SI"</formula>
    </cfRule>
  </conditionalFormatting>
  <conditionalFormatting sqref="CA410:CP414">
    <cfRule type="cellIs" dxfId="281" priority="281" operator="equal">
      <formula>"NO"</formula>
    </cfRule>
    <cfRule type="cellIs" dxfId="280" priority="282" operator="equal">
      <formula>"SI"</formula>
    </cfRule>
  </conditionalFormatting>
  <conditionalFormatting sqref="CA416:CP420">
    <cfRule type="cellIs" dxfId="279" priority="279" operator="equal">
      <formula>"NO"</formula>
    </cfRule>
    <cfRule type="cellIs" dxfId="278" priority="280" operator="equal">
      <formula>"SI"</formula>
    </cfRule>
  </conditionalFormatting>
  <conditionalFormatting sqref="CA422:CP426">
    <cfRule type="cellIs" dxfId="277" priority="277" operator="equal">
      <formula>"NO"</formula>
    </cfRule>
    <cfRule type="cellIs" dxfId="276" priority="278" operator="equal">
      <formula>"SI"</formula>
    </cfRule>
  </conditionalFormatting>
  <conditionalFormatting sqref="CA428:CP432">
    <cfRule type="cellIs" dxfId="275" priority="275" operator="equal">
      <formula>"NO"</formula>
    </cfRule>
    <cfRule type="cellIs" dxfId="274" priority="276" operator="equal">
      <formula>"SI"</formula>
    </cfRule>
  </conditionalFormatting>
  <conditionalFormatting sqref="CA434:CP438">
    <cfRule type="cellIs" dxfId="273" priority="273" operator="equal">
      <formula>"NO"</formula>
    </cfRule>
    <cfRule type="cellIs" dxfId="272" priority="274" operator="equal">
      <formula>"SI"</formula>
    </cfRule>
  </conditionalFormatting>
  <conditionalFormatting sqref="DA26:DP30">
    <cfRule type="cellIs" dxfId="271" priority="271" operator="equal">
      <formula>"NO"</formula>
    </cfRule>
    <cfRule type="cellIs" dxfId="270" priority="272" operator="equal">
      <formula>"SI"</formula>
    </cfRule>
  </conditionalFormatting>
  <conditionalFormatting sqref="CW26:CZ30">
    <cfRule type="cellIs" dxfId="269" priority="269" operator="equal">
      <formula>"NO"</formula>
    </cfRule>
    <cfRule type="cellIs" dxfId="268" priority="270" operator="equal">
      <formula>"SI"</formula>
    </cfRule>
  </conditionalFormatting>
  <conditionalFormatting sqref="DA32:DP36">
    <cfRule type="cellIs" dxfId="267" priority="267" operator="equal">
      <formula>"NO"</formula>
    </cfRule>
    <cfRule type="cellIs" dxfId="266" priority="268" operator="equal">
      <formula>"SI"</formula>
    </cfRule>
  </conditionalFormatting>
  <conditionalFormatting sqref="CW32:CZ36">
    <cfRule type="cellIs" dxfId="265" priority="265" operator="equal">
      <formula>"NO"</formula>
    </cfRule>
    <cfRule type="cellIs" dxfId="264" priority="266" operator="equal">
      <formula>"SI"</formula>
    </cfRule>
  </conditionalFormatting>
  <conditionalFormatting sqref="DA38:DP42">
    <cfRule type="cellIs" dxfId="263" priority="263" operator="equal">
      <formula>"NO"</formula>
    </cfRule>
    <cfRule type="cellIs" dxfId="262" priority="264" operator="equal">
      <formula>"SI"</formula>
    </cfRule>
  </conditionalFormatting>
  <conditionalFormatting sqref="CW38:CZ42">
    <cfRule type="cellIs" dxfId="261" priority="261" operator="equal">
      <formula>"NO"</formula>
    </cfRule>
    <cfRule type="cellIs" dxfId="260" priority="262" operator="equal">
      <formula>"SI"</formula>
    </cfRule>
  </conditionalFormatting>
  <conditionalFormatting sqref="DA44:DP48">
    <cfRule type="cellIs" dxfId="259" priority="259" operator="equal">
      <formula>"NO"</formula>
    </cfRule>
    <cfRule type="cellIs" dxfId="258" priority="260" operator="equal">
      <formula>"SI"</formula>
    </cfRule>
  </conditionalFormatting>
  <conditionalFormatting sqref="CW44:CZ48">
    <cfRule type="cellIs" dxfId="257" priority="257" operator="equal">
      <formula>"NO"</formula>
    </cfRule>
    <cfRule type="cellIs" dxfId="256" priority="258" operator="equal">
      <formula>"SI"</formula>
    </cfRule>
  </conditionalFormatting>
  <conditionalFormatting sqref="DA50:DP54">
    <cfRule type="cellIs" dxfId="255" priority="255" operator="equal">
      <formula>"NO"</formula>
    </cfRule>
    <cfRule type="cellIs" dxfId="254" priority="256" operator="equal">
      <formula>"SI"</formula>
    </cfRule>
  </conditionalFormatting>
  <conditionalFormatting sqref="CW50:CZ54">
    <cfRule type="cellIs" dxfId="253" priority="253" operator="equal">
      <formula>"NO"</formula>
    </cfRule>
    <cfRule type="cellIs" dxfId="252" priority="254" operator="equal">
      <formula>"SI"</formula>
    </cfRule>
  </conditionalFormatting>
  <conditionalFormatting sqref="DA56:DP60">
    <cfRule type="cellIs" dxfId="251" priority="251" operator="equal">
      <formula>"NO"</formula>
    </cfRule>
    <cfRule type="cellIs" dxfId="250" priority="252" operator="equal">
      <formula>"SI"</formula>
    </cfRule>
  </conditionalFormatting>
  <conditionalFormatting sqref="CW56:CZ60">
    <cfRule type="cellIs" dxfId="249" priority="249" operator="equal">
      <formula>"NO"</formula>
    </cfRule>
    <cfRule type="cellIs" dxfId="248" priority="250" operator="equal">
      <formula>"SI"</formula>
    </cfRule>
  </conditionalFormatting>
  <conditionalFormatting sqref="DA62:DP66">
    <cfRule type="cellIs" dxfId="247" priority="247" operator="equal">
      <formula>"NO"</formula>
    </cfRule>
    <cfRule type="cellIs" dxfId="246" priority="248" operator="equal">
      <formula>"SI"</formula>
    </cfRule>
  </conditionalFormatting>
  <conditionalFormatting sqref="CW62:CZ66">
    <cfRule type="cellIs" dxfId="245" priority="245" operator="equal">
      <formula>"NO"</formula>
    </cfRule>
    <cfRule type="cellIs" dxfId="244" priority="246" operator="equal">
      <formula>"SI"</formula>
    </cfRule>
  </conditionalFormatting>
  <conditionalFormatting sqref="DA68:DP72">
    <cfRule type="cellIs" dxfId="243" priority="243" operator="equal">
      <formula>"NO"</formula>
    </cfRule>
    <cfRule type="cellIs" dxfId="242" priority="244" operator="equal">
      <formula>"SI"</formula>
    </cfRule>
  </conditionalFormatting>
  <conditionalFormatting sqref="CW68:CZ72">
    <cfRule type="cellIs" dxfId="241" priority="241" operator="equal">
      <formula>"NO"</formula>
    </cfRule>
    <cfRule type="cellIs" dxfId="240" priority="242" operator="equal">
      <formula>"SI"</formula>
    </cfRule>
  </conditionalFormatting>
  <conditionalFormatting sqref="DA74:DP78">
    <cfRule type="cellIs" dxfId="239" priority="239" operator="equal">
      <formula>"NO"</formula>
    </cfRule>
    <cfRule type="cellIs" dxfId="238" priority="240" operator="equal">
      <formula>"SI"</formula>
    </cfRule>
  </conditionalFormatting>
  <conditionalFormatting sqref="CW74:CZ78">
    <cfRule type="cellIs" dxfId="237" priority="237" operator="equal">
      <formula>"NO"</formula>
    </cfRule>
    <cfRule type="cellIs" dxfId="236" priority="238" operator="equal">
      <formula>"SI"</formula>
    </cfRule>
  </conditionalFormatting>
  <conditionalFormatting sqref="DA80:DP84">
    <cfRule type="cellIs" dxfId="235" priority="235" operator="equal">
      <formula>"NO"</formula>
    </cfRule>
    <cfRule type="cellIs" dxfId="234" priority="236" operator="equal">
      <formula>"SI"</formula>
    </cfRule>
  </conditionalFormatting>
  <conditionalFormatting sqref="CW80:CZ84">
    <cfRule type="cellIs" dxfId="233" priority="233" operator="equal">
      <formula>"NO"</formula>
    </cfRule>
    <cfRule type="cellIs" dxfId="232" priority="234" operator="equal">
      <formula>"SI"</formula>
    </cfRule>
  </conditionalFormatting>
  <conditionalFormatting sqref="DA86:DP90">
    <cfRule type="cellIs" dxfId="231" priority="231" operator="equal">
      <formula>"NO"</formula>
    </cfRule>
    <cfRule type="cellIs" dxfId="230" priority="232" operator="equal">
      <formula>"SI"</formula>
    </cfRule>
  </conditionalFormatting>
  <conditionalFormatting sqref="CW86:CZ90">
    <cfRule type="cellIs" dxfId="229" priority="229" operator="equal">
      <formula>"NO"</formula>
    </cfRule>
    <cfRule type="cellIs" dxfId="228" priority="230" operator="equal">
      <formula>"SI"</formula>
    </cfRule>
  </conditionalFormatting>
  <conditionalFormatting sqref="DA92:DP96">
    <cfRule type="cellIs" dxfId="227" priority="227" operator="equal">
      <formula>"NO"</formula>
    </cfRule>
    <cfRule type="cellIs" dxfId="226" priority="228" operator="equal">
      <formula>"SI"</formula>
    </cfRule>
  </conditionalFormatting>
  <conditionalFormatting sqref="CW92:CZ96">
    <cfRule type="cellIs" dxfId="225" priority="225" operator="equal">
      <formula>"NO"</formula>
    </cfRule>
    <cfRule type="cellIs" dxfId="224" priority="226" operator="equal">
      <formula>"SI"</formula>
    </cfRule>
  </conditionalFormatting>
  <conditionalFormatting sqref="DA98:DP102">
    <cfRule type="cellIs" dxfId="223" priority="223" operator="equal">
      <formula>"NO"</formula>
    </cfRule>
    <cfRule type="cellIs" dxfId="222" priority="224" operator="equal">
      <formula>"SI"</formula>
    </cfRule>
  </conditionalFormatting>
  <conditionalFormatting sqref="CW98:CZ102">
    <cfRule type="cellIs" dxfId="221" priority="221" operator="equal">
      <formula>"NO"</formula>
    </cfRule>
    <cfRule type="cellIs" dxfId="220" priority="222" operator="equal">
      <formula>"SI"</formula>
    </cfRule>
  </conditionalFormatting>
  <conditionalFormatting sqref="DA104:DP108">
    <cfRule type="cellIs" dxfId="219" priority="219" operator="equal">
      <formula>"NO"</formula>
    </cfRule>
    <cfRule type="cellIs" dxfId="218" priority="220" operator="equal">
      <formula>"SI"</formula>
    </cfRule>
  </conditionalFormatting>
  <conditionalFormatting sqref="CW104:CZ108">
    <cfRule type="cellIs" dxfId="217" priority="217" operator="equal">
      <formula>"NO"</formula>
    </cfRule>
    <cfRule type="cellIs" dxfId="216" priority="218" operator="equal">
      <formula>"SI"</formula>
    </cfRule>
  </conditionalFormatting>
  <conditionalFormatting sqref="DA110:DP114">
    <cfRule type="cellIs" dxfId="215" priority="215" operator="equal">
      <formula>"NO"</formula>
    </cfRule>
    <cfRule type="cellIs" dxfId="214" priority="216" operator="equal">
      <formula>"SI"</formula>
    </cfRule>
  </conditionalFormatting>
  <conditionalFormatting sqref="CW110:CZ114">
    <cfRule type="cellIs" dxfId="213" priority="213" operator="equal">
      <formula>"NO"</formula>
    </cfRule>
    <cfRule type="cellIs" dxfId="212" priority="214" operator="equal">
      <formula>"SI"</formula>
    </cfRule>
  </conditionalFormatting>
  <conditionalFormatting sqref="DA116:DP120">
    <cfRule type="cellIs" dxfId="211" priority="211" operator="equal">
      <formula>"NO"</formula>
    </cfRule>
    <cfRule type="cellIs" dxfId="210" priority="212" operator="equal">
      <formula>"SI"</formula>
    </cfRule>
  </conditionalFormatting>
  <conditionalFormatting sqref="CW116:CZ120">
    <cfRule type="cellIs" dxfId="209" priority="209" operator="equal">
      <formula>"NO"</formula>
    </cfRule>
    <cfRule type="cellIs" dxfId="208" priority="210" operator="equal">
      <formula>"SI"</formula>
    </cfRule>
  </conditionalFormatting>
  <conditionalFormatting sqref="DA122:DP126">
    <cfRule type="cellIs" dxfId="207" priority="207" operator="equal">
      <formula>"NO"</formula>
    </cfRule>
    <cfRule type="cellIs" dxfId="206" priority="208" operator="equal">
      <formula>"SI"</formula>
    </cfRule>
  </conditionalFormatting>
  <conditionalFormatting sqref="CW122:CZ126">
    <cfRule type="cellIs" dxfId="205" priority="205" operator="equal">
      <formula>"NO"</formula>
    </cfRule>
    <cfRule type="cellIs" dxfId="204" priority="206" operator="equal">
      <formula>"SI"</formula>
    </cfRule>
  </conditionalFormatting>
  <conditionalFormatting sqref="DA128:DP132">
    <cfRule type="cellIs" dxfId="203" priority="203" operator="equal">
      <formula>"NO"</formula>
    </cfRule>
    <cfRule type="cellIs" dxfId="202" priority="204" operator="equal">
      <formula>"SI"</formula>
    </cfRule>
  </conditionalFormatting>
  <conditionalFormatting sqref="CW128:CZ132">
    <cfRule type="cellIs" dxfId="201" priority="201" operator="equal">
      <formula>"NO"</formula>
    </cfRule>
    <cfRule type="cellIs" dxfId="200" priority="202" operator="equal">
      <formula>"SI"</formula>
    </cfRule>
  </conditionalFormatting>
  <conditionalFormatting sqref="DA134:DP138">
    <cfRule type="cellIs" dxfId="199" priority="199" operator="equal">
      <formula>"NO"</formula>
    </cfRule>
    <cfRule type="cellIs" dxfId="198" priority="200" operator="equal">
      <formula>"SI"</formula>
    </cfRule>
  </conditionalFormatting>
  <conditionalFormatting sqref="CW134:CZ138">
    <cfRule type="cellIs" dxfId="197" priority="197" operator="equal">
      <formula>"NO"</formula>
    </cfRule>
    <cfRule type="cellIs" dxfId="196" priority="198" operator="equal">
      <formula>"SI"</formula>
    </cfRule>
  </conditionalFormatting>
  <conditionalFormatting sqref="DA140:DP144">
    <cfRule type="cellIs" dxfId="195" priority="195" operator="equal">
      <formula>"NO"</formula>
    </cfRule>
    <cfRule type="cellIs" dxfId="194" priority="196" operator="equal">
      <formula>"SI"</formula>
    </cfRule>
  </conditionalFormatting>
  <conditionalFormatting sqref="CW140:CZ144">
    <cfRule type="cellIs" dxfId="193" priority="193" operator="equal">
      <formula>"NO"</formula>
    </cfRule>
    <cfRule type="cellIs" dxfId="192" priority="194" operator="equal">
      <formula>"SI"</formula>
    </cfRule>
  </conditionalFormatting>
  <conditionalFormatting sqref="DA146:DP150">
    <cfRule type="cellIs" dxfId="191" priority="191" operator="equal">
      <formula>"NO"</formula>
    </cfRule>
    <cfRule type="cellIs" dxfId="190" priority="192" operator="equal">
      <formula>"SI"</formula>
    </cfRule>
  </conditionalFormatting>
  <conditionalFormatting sqref="CW146:CZ150">
    <cfRule type="cellIs" dxfId="189" priority="189" operator="equal">
      <formula>"NO"</formula>
    </cfRule>
    <cfRule type="cellIs" dxfId="188" priority="190" operator="equal">
      <formula>"SI"</formula>
    </cfRule>
  </conditionalFormatting>
  <conditionalFormatting sqref="DA152:DP156">
    <cfRule type="cellIs" dxfId="187" priority="187" operator="equal">
      <formula>"NO"</formula>
    </cfRule>
    <cfRule type="cellIs" dxfId="186" priority="188" operator="equal">
      <formula>"SI"</formula>
    </cfRule>
  </conditionalFormatting>
  <conditionalFormatting sqref="CW152:CZ156">
    <cfRule type="cellIs" dxfId="185" priority="185" operator="equal">
      <formula>"NO"</formula>
    </cfRule>
    <cfRule type="cellIs" dxfId="184" priority="186" operator="equal">
      <formula>"SI"</formula>
    </cfRule>
  </conditionalFormatting>
  <conditionalFormatting sqref="DA158:DP162">
    <cfRule type="cellIs" dxfId="183" priority="183" operator="equal">
      <formula>"NO"</formula>
    </cfRule>
    <cfRule type="cellIs" dxfId="182" priority="184" operator="equal">
      <formula>"SI"</formula>
    </cfRule>
  </conditionalFormatting>
  <conditionalFormatting sqref="CW158:CZ162">
    <cfRule type="cellIs" dxfId="181" priority="181" operator="equal">
      <formula>"NO"</formula>
    </cfRule>
    <cfRule type="cellIs" dxfId="180" priority="182" operator="equal">
      <formula>"SI"</formula>
    </cfRule>
  </conditionalFormatting>
  <conditionalFormatting sqref="DA170:DP174">
    <cfRule type="cellIs" dxfId="179" priority="179" operator="equal">
      <formula>"NO"</formula>
    </cfRule>
    <cfRule type="cellIs" dxfId="178" priority="180" operator="equal">
      <formula>"SI"</formula>
    </cfRule>
  </conditionalFormatting>
  <conditionalFormatting sqref="CW170:CZ174">
    <cfRule type="cellIs" dxfId="177" priority="177" operator="equal">
      <formula>"NO"</formula>
    </cfRule>
    <cfRule type="cellIs" dxfId="176" priority="178" operator="equal">
      <formula>"SI"</formula>
    </cfRule>
  </conditionalFormatting>
  <conditionalFormatting sqref="DA176:DP180">
    <cfRule type="cellIs" dxfId="175" priority="175" operator="equal">
      <formula>"NO"</formula>
    </cfRule>
    <cfRule type="cellIs" dxfId="174" priority="176" operator="equal">
      <formula>"SI"</formula>
    </cfRule>
  </conditionalFormatting>
  <conditionalFormatting sqref="CW176:CZ180">
    <cfRule type="cellIs" dxfId="173" priority="173" operator="equal">
      <formula>"NO"</formula>
    </cfRule>
    <cfRule type="cellIs" dxfId="172" priority="174" operator="equal">
      <formula>"SI"</formula>
    </cfRule>
  </conditionalFormatting>
  <conditionalFormatting sqref="DA182:DP186">
    <cfRule type="cellIs" dxfId="171" priority="171" operator="equal">
      <formula>"NO"</formula>
    </cfRule>
    <cfRule type="cellIs" dxfId="170" priority="172" operator="equal">
      <formula>"SI"</formula>
    </cfRule>
  </conditionalFormatting>
  <conditionalFormatting sqref="CW182:CZ186">
    <cfRule type="cellIs" dxfId="169" priority="169" operator="equal">
      <formula>"NO"</formula>
    </cfRule>
    <cfRule type="cellIs" dxfId="168" priority="170" operator="equal">
      <formula>"SI"</formula>
    </cfRule>
  </conditionalFormatting>
  <conditionalFormatting sqref="DA188:DP192">
    <cfRule type="cellIs" dxfId="167" priority="167" operator="equal">
      <formula>"NO"</formula>
    </cfRule>
    <cfRule type="cellIs" dxfId="166" priority="168" operator="equal">
      <formula>"SI"</formula>
    </cfRule>
  </conditionalFormatting>
  <conditionalFormatting sqref="CW188:CZ192">
    <cfRule type="cellIs" dxfId="165" priority="165" operator="equal">
      <formula>"NO"</formula>
    </cfRule>
    <cfRule type="cellIs" dxfId="164" priority="166" operator="equal">
      <formula>"SI"</formula>
    </cfRule>
  </conditionalFormatting>
  <conditionalFormatting sqref="DA194:DP198">
    <cfRule type="cellIs" dxfId="163" priority="163" operator="equal">
      <formula>"NO"</formula>
    </cfRule>
    <cfRule type="cellIs" dxfId="162" priority="164" operator="equal">
      <formula>"SI"</formula>
    </cfRule>
  </conditionalFormatting>
  <conditionalFormatting sqref="CW194:CZ198">
    <cfRule type="cellIs" dxfId="161" priority="161" operator="equal">
      <formula>"NO"</formula>
    </cfRule>
    <cfRule type="cellIs" dxfId="160" priority="162" operator="equal">
      <formula>"SI"</formula>
    </cfRule>
  </conditionalFormatting>
  <conditionalFormatting sqref="DA200:DP204">
    <cfRule type="cellIs" dxfId="159" priority="159" operator="equal">
      <formula>"NO"</formula>
    </cfRule>
    <cfRule type="cellIs" dxfId="158" priority="160" operator="equal">
      <formula>"SI"</formula>
    </cfRule>
  </conditionalFormatting>
  <conditionalFormatting sqref="CW200:CZ204">
    <cfRule type="cellIs" dxfId="157" priority="157" operator="equal">
      <formula>"NO"</formula>
    </cfRule>
    <cfRule type="cellIs" dxfId="156" priority="158" operator="equal">
      <formula>"SI"</formula>
    </cfRule>
  </conditionalFormatting>
  <conditionalFormatting sqref="DA206:DP210">
    <cfRule type="cellIs" dxfId="155" priority="155" operator="equal">
      <formula>"NO"</formula>
    </cfRule>
    <cfRule type="cellIs" dxfId="154" priority="156" operator="equal">
      <formula>"SI"</formula>
    </cfRule>
  </conditionalFormatting>
  <conditionalFormatting sqref="CW206:CZ210">
    <cfRule type="cellIs" dxfId="153" priority="153" operator="equal">
      <formula>"NO"</formula>
    </cfRule>
    <cfRule type="cellIs" dxfId="152" priority="154" operator="equal">
      <formula>"SI"</formula>
    </cfRule>
  </conditionalFormatting>
  <conditionalFormatting sqref="DA212:DP216">
    <cfRule type="cellIs" dxfId="151" priority="151" operator="equal">
      <formula>"NO"</formula>
    </cfRule>
    <cfRule type="cellIs" dxfId="150" priority="152" operator="equal">
      <formula>"SI"</formula>
    </cfRule>
  </conditionalFormatting>
  <conditionalFormatting sqref="CW212:CZ216">
    <cfRule type="cellIs" dxfId="149" priority="149" operator="equal">
      <formula>"NO"</formula>
    </cfRule>
    <cfRule type="cellIs" dxfId="148" priority="150" operator="equal">
      <formula>"SI"</formula>
    </cfRule>
  </conditionalFormatting>
  <conditionalFormatting sqref="DA218:DP222">
    <cfRule type="cellIs" dxfId="147" priority="147" operator="equal">
      <formula>"NO"</formula>
    </cfRule>
    <cfRule type="cellIs" dxfId="146" priority="148" operator="equal">
      <formula>"SI"</formula>
    </cfRule>
  </conditionalFormatting>
  <conditionalFormatting sqref="CW218:CZ222">
    <cfRule type="cellIs" dxfId="145" priority="145" operator="equal">
      <formula>"NO"</formula>
    </cfRule>
    <cfRule type="cellIs" dxfId="144" priority="146" operator="equal">
      <formula>"SI"</formula>
    </cfRule>
  </conditionalFormatting>
  <conditionalFormatting sqref="DA224:DP228">
    <cfRule type="cellIs" dxfId="143" priority="143" operator="equal">
      <formula>"NO"</formula>
    </cfRule>
    <cfRule type="cellIs" dxfId="142" priority="144" operator="equal">
      <formula>"SI"</formula>
    </cfRule>
  </conditionalFormatting>
  <conditionalFormatting sqref="CW224:CZ228">
    <cfRule type="cellIs" dxfId="141" priority="141" operator="equal">
      <formula>"NO"</formula>
    </cfRule>
    <cfRule type="cellIs" dxfId="140" priority="142" operator="equal">
      <formula>"SI"</formula>
    </cfRule>
  </conditionalFormatting>
  <conditionalFormatting sqref="DA230:DP234">
    <cfRule type="cellIs" dxfId="139" priority="139" operator="equal">
      <formula>"NO"</formula>
    </cfRule>
    <cfRule type="cellIs" dxfId="138" priority="140" operator="equal">
      <formula>"SI"</formula>
    </cfRule>
  </conditionalFormatting>
  <conditionalFormatting sqref="CW230:CZ234">
    <cfRule type="cellIs" dxfId="137" priority="137" operator="equal">
      <formula>"NO"</formula>
    </cfRule>
    <cfRule type="cellIs" dxfId="136" priority="138" operator="equal">
      <formula>"SI"</formula>
    </cfRule>
  </conditionalFormatting>
  <conditionalFormatting sqref="DA236:DP240">
    <cfRule type="cellIs" dxfId="135" priority="135" operator="equal">
      <formula>"NO"</formula>
    </cfRule>
    <cfRule type="cellIs" dxfId="134" priority="136" operator="equal">
      <formula>"SI"</formula>
    </cfRule>
  </conditionalFormatting>
  <conditionalFormatting sqref="CW236:CZ240">
    <cfRule type="cellIs" dxfId="133" priority="133" operator="equal">
      <formula>"NO"</formula>
    </cfRule>
    <cfRule type="cellIs" dxfId="132" priority="134" operator="equal">
      <formula>"SI"</formula>
    </cfRule>
  </conditionalFormatting>
  <conditionalFormatting sqref="DA242:DP246">
    <cfRule type="cellIs" dxfId="131" priority="131" operator="equal">
      <formula>"NO"</formula>
    </cfRule>
    <cfRule type="cellIs" dxfId="130" priority="132" operator="equal">
      <formula>"SI"</formula>
    </cfRule>
  </conditionalFormatting>
  <conditionalFormatting sqref="CW242:CZ246">
    <cfRule type="cellIs" dxfId="129" priority="129" operator="equal">
      <formula>"NO"</formula>
    </cfRule>
    <cfRule type="cellIs" dxfId="128" priority="130" operator="equal">
      <formula>"SI"</formula>
    </cfRule>
  </conditionalFormatting>
  <conditionalFormatting sqref="DA248:DP252">
    <cfRule type="cellIs" dxfId="127" priority="127" operator="equal">
      <formula>"NO"</formula>
    </cfRule>
    <cfRule type="cellIs" dxfId="126" priority="128" operator="equal">
      <formula>"SI"</formula>
    </cfRule>
  </conditionalFormatting>
  <conditionalFormatting sqref="CW248:CZ252">
    <cfRule type="cellIs" dxfId="125" priority="125" operator="equal">
      <formula>"NO"</formula>
    </cfRule>
    <cfRule type="cellIs" dxfId="124" priority="126" operator="equal">
      <formula>"SI"</formula>
    </cfRule>
  </conditionalFormatting>
  <conditionalFormatting sqref="DA254:DP258">
    <cfRule type="cellIs" dxfId="123" priority="123" operator="equal">
      <formula>"NO"</formula>
    </cfRule>
    <cfRule type="cellIs" dxfId="122" priority="124" operator="equal">
      <formula>"SI"</formula>
    </cfRule>
  </conditionalFormatting>
  <conditionalFormatting sqref="CW254:CZ258">
    <cfRule type="cellIs" dxfId="121" priority="121" operator="equal">
      <formula>"NO"</formula>
    </cfRule>
    <cfRule type="cellIs" dxfId="120" priority="122" operator="equal">
      <formula>"SI"</formula>
    </cfRule>
  </conditionalFormatting>
  <conditionalFormatting sqref="DA260:DP264">
    <cfRule type="cellIs" dxfId="119" priority="119" operator="equal">
      <formula>"NO"</formula>
    </cfRule>
    <cfRule type="cellIs" dxfId="118" priority="120" operator="equal">
      <formula>"SI"</formula>
    </cfRule>
  </conditionalFormatting>
  <conditionalFormatting sqref="CW260:CZ264">
    <cfRule type="cellIs" dxfId="117" priority="117" operator="equal">
      <formula>"NO"</formula>
    </cfRule>
    <cfRule type="cellIs" dxfId="116" priority="118" operator="equal">
      <formula>"SI"</formula>
    </cfRule>
  </conditionalFormatting>
  <conditionalFormatting sqref="DA266:DP270">
    <cfRule type="cellIs" dxfId="115" priority="115" operator="equal">
      <formula>"NO"</formula>
    </cfRule>
    <cfRule type="cellIs" dxfId="114" priority="116" operator="equal">
      <formula>"SI"</formula>
    </cfRule>
  </conditionalFormatting>
  <conditionalFormatting sqref="CW266:CZ270">
    <cfRule type="cellIs" dxfId="113" priority="113" operator="equal">
      <formula>"NO"</formula>
    </cfRule>
    <cfRule type="cellIs" dxfId="112" priority="114" operator="equal">
      <formula>"SI"</formula>
    </cfRule>
  </conditionalFormatting>
  <conditionalFormatting sqref="DA272:DP276">
    <cfRule type="cellIs" dxfId="111" priority="111" operator="equal">
      <formula>"NO"</formula>
    </cfRule>
    <cfRule type="cellIs" dxfId="110" priority="112" operator="equal">
      <formula>"SI"</formula>
    </cfRule>
  </conditionalFormatting>
  <conditionalFormatting sqref="CW272:CZ276">
    <cfRule type="cellIs" dxfId="109" priority="109" operator="equal">
      <formula>"NO"</formula>
    </cfRule>
    <cfRule type="cellIs" dxfId="108" priority="110" operator="equal">
      <formula>"SI"</formula>
    </cfRule>
  </conditionalFormatting>
  <conditionalFormatting sqref="DA278:DP282">
    <cfRule type="cellIs" dxfId="107" priority="107" operator="equal">
      <formula>"NO"</formula>
    </cfRule>
    <cfRule type="cellIs" dxfId="106" priority="108" operator="equal">
      <formula>"SI"</formula>
    </cfRule>
  </conditionalFormatting>
  <conditionalFormatting sqref="CW278:CZ282">
    <cfRule type="cellIs" dxfId="105" priority="105" operator="equal">
      <formula>"NO"</formula>
    </cfRule>
    <cfRule type="cellIs" dxfId="104" priority="106" operator="equal">
      <formula>"SI"</formula>
    </cfRule>
  </conditionalFormatting>
  <conditionalFormatting sqref="DA284:DP288">
    <cfRule type="cellIs" dxfId="103" priority="103" operator="equal">
      <formula>"NO"</formula>
    </cfRule>
    <cfRule type="cellIs" dxfId="102" priority="104" operator="equal">
      <formula>"SI"</formula>
    </cfRule>
  </conditionalFormatting>
  <conditionalFormatting sqref="CW284:CZ288">
    <cfRule type="cellIs" dxfId="101" priority="101" operator="equal">
      <formula>"NO"</formula>
    </cfRule>
    <cfRule type="cellIs" dxfId="100" priority="102" operator="equal">
      <formula>"SI"</formula>
    </cfRule>
  </conditionalFormatting>
  <conditionalFormatting sqref="DA290:DP294">
    <cfRule type="cellIs" dxfId="99" priority="99" operator="equal">
      <formula>"NO"</formula>
    </cfRule>
    <cfRule type="cellIs" dxfId="98" priority="100" operator="equal">
      <formula>"SI"</formula>
    </cfRule>
  </conditionalFormatting>
  <conditionalFormatting sqref="CW290:CZ294">
    <cfRule type="cellIs" dxfId="97" priority="97" operator="equal">
      <formula>"NO"</formula>
    </cfRule>
    <cfRule type="cellIs" dxfId="96" priority="98" operator="equal">
      <formula>"SI"</formula>
    </cfRule>
  </conditionalFormatting>
  <conditionalFormatting sqref="DA296:DP300">
    <cfRule type="cellIs" dxfId="95" priority="95" operator="equal">
      <formula>"NO"</formula>
    </cfRule>
    <cfRule type="cellIs" dxfId="94" priority="96" operator="equal">
      <formula>"SI"</formula>
    </cfRule>
  </conditionalFormatting>
  <conditionalFormatting sqref="CW296:CZ300">
    <cfRule type="cellIs" dxfId="93" priority="93" operator="equal">
      <formula>"NO"</formula>
    </cfRule>
    <cfRule type="cellIs" dxfId="92" priority="94" operator="equal">
      <formula>"SI"</formula>
    </cfRule>
  </conditionalFormatting>
  <conditionalFormatting sqref="DA302:DP306">
    <cfRule type="cellIs" dxfId="91" priority="91" operator="equal">
      <formula>"NO"</formula>
    </cfRule>
    <cfRule type="cellIs" dxfId="90" priority="92" operator="equal">
      <formula>"SI"</formula>
    </cfRule>
  </conditionalFormatting>
  <conditionalFormatting sqref="CW302:CZ306">
    <cfRule type="cellIs" dxfId="89" priority="89" operator="equal">
      <formula>"NO"</formula>
    </cfRule>
    <cfRule type="cellIs" dxfId="88" priority="90" operator="equal">
      <formula>"SI"</formula>
    </cfRule>
  </conditionalFormatting>
  <conditionalFormatting sqref="DA308:DP312">
    <cfRule type="cellIs" dxfId="87" priority="87" operator="equal">
      <formula>"NO"</formula>
    </cfRule>
    <cfRule type="cellIs" dxfId="86" priority="88" operator="equal">
      <formula>"SI"</formula>
    </cfRule>
  </conditionalFormatting>
  <conditionalFormatting sqref="CW308:CZ312">
    <cfRule type="cellIs" dxfId="85" priority="85" operator="equal">
      <formula>"NO"</formula>
    </cfRule>
    <cfRule type="cellIs" dxfId="84" priority="86" operator="equal">
      <formula>"SI"</formula>
    </cfRule>
  </conditionalFormatting>
  <conditionalFormatting sqref="DA314:DP318">
    <cfRule type="cellIs" dxfId="83" priority="83" operator="equal">
      <formula>"NO"</formula>
    </cfRule>
    <cfRule type="cellIs" dxfId="82" priority="84" operator="equal">
      <formula>"SI"</formula>
    </cfRule>
  </conditionalFormatting>
  <conditionalFormatting sqref="CW314:CZ318">
    <cfRule type="cellIs" dxfId="81" priority="81" operator="equal">
      <formula>"NO"</formula>
    </cfRule>
    <cfRule type="cellIs" dxfId="80" priority="82" operator="equal">
      <formula>"SI"</formula>
    </cfRule>
  </conditionalFormatting>
  <conditionalFormatting sqref="DA320:DP324">
    <cfRule type="cellIs" dxfId="79" priority="79" operator="equal">
      <formula>"NO"</formula>
    </cfRule>
    <cfRule type="cellIs" dxfId="78" priority="80" operator="equal">
      <formula>"SI"</formula>
    </cfRule>
  </conditionalFormatting>
  <conditionalFormatting sqref="CW320:CZ324">
    <cfRule type="cellIs" dxfId="77" priority="77" operator="equal">
      <formula>"NO"</formula>
    </cfRule>
    <cfRule type="cellIs" dxfId="76" priority="78" operator="equal">
      <formula>"SI"</formula>
    </cfRule>
  </conditionalFormatting>
  <conditionalFormatting sqref="DA326:DP330">
    <cfRule type="cellIs" dxfId="75" priority="75" operator="equal">
      <formula>"NO"</formula>
    </cfRule>
    <cfRule type="cellIs" dxfId="74" priority="76" operator="equal">
      <formula>"SI"</formula>
    </cfRule>
  </conditionalFormatting>
  <conditionalFormatting sqref="CW326:CZ330">
    <cfRule type="cellIs" dxfId="73" priority="73" operator="equal">
      <formula>"NO"</formula>
    </cfRule>
    <cfRule type="cellIs" dxfId="72" priority="74" operator="equal">
      <formula>"SI"</formula>
    </cfRule>
  </conditionalFormatting>
  <conditionalFormatting sqref="DA332:DP336">
    <cfRule type="cellIs" dxfId="71" priority="71" operator="equal">
      <formula>"NO"</formula>
    </cfRule>
    <cfRule type="cellIs" dxfId="70" priority="72" operator="equal">
      <formula>"SI"</formula>
    </cfRule>
  </conditionalFormatting>
  <conditionalFormatting sqref="CW332:CZ336">
    <cfRule type="cellIs" dxfId="69" priority="69" operator="equal">
      <formula>"NO"</formula>
    </cfRule>
    <cfRule type="cellIs" dxfId="68" priority="70" operator="equal">
      <formula>"SI"</formula>
    </cfRule>
  </conditionalFormatting>
  <conditionalFormatting sqref="DA338:DP342">
    <cfRule type="cellIs" dxfId="67" priority="67" operator="equal">
      <formula>"NO"</formula>
    </cfRule>
    <cfRule type="cellIs" dxfId="66" priority="68" operator="equal">
      <formula>"SI"</formula>
    </cfRule>
  </conditionalFormatting>
  <conditionalFormatting sqref="CW338:CZ342">
    <cfRule type="cellIs" dxfId="65" priority="65" operator="equal">
      <formula>"NO"</formula>
    </cfRule>
    <cfRule type="cellIs" dxfId="64" priority="66" operator="equal">
      <formula>"SI"</formula>
    </cfRule>
  </conditionalFormatting>
  <conditionalFormatting sqref="DA344:DP348">
    <cfRule type="cellIs" dxfId="63" priority="63" operator="equal">
      <formula>"NO"</formula>
    </cfRule>
    <cfRule type="cellIs" dxfId="62" priority="64" operator="equal">
      <formula>"SI"</formula>
    </cfRule>
  </conditionalFormatting>
  <conditionalFormatting sqref="CW344:CZ348">
    <cfRule type="cellIs" dxfId="61" priority="61" operator="equal">
      <formula>"NO"</formula>
    </cfRule>
    <cfRule type="cellIs" dxfId="60" priority="62" operator="equal">
      <formula>"SI"</formula>
    </cfRule>
  </conditionalFormatting>
  <conditionalFormatting sqref="DA350:DP354">
    <cfRule type="cellIs" dxfId="59" priority="59" operator="equal">
      <formula>"NO"</formula>
    </cfRule>
    <cfRule type="cellIs" dxfId="58" priority="60" operator="equal">
      <formula>"SI"</formula>
    </cfRule>
  </conditionalFormatting>
  <conditionalFormatting sqref="CW350:CZ354">
    <cfRule type="cellIs" dxfId="57" priority="57" operator="equal">
      <formula>"NO"</formula>
    </cfRule>
    <cfRule type="cellIs" dxfId="56" priority="58" operator="equal">
      <formula>"SI"</formula>
    </cfRule>
  </conditionalFormatting>
  <conditionalFormatting sqref="DA356:DP360">
    <cfRule type="cellIs" dxfId="55" priority="55" operator="equal">
      <formula>"NO"</formula>
    </cfRule>
    <cfRule type="cellIs" dxfId="54" priority="56" operator="equal">
      <formula>"SI"</formula>
    </cfRule>
  </conditionalFormatting>
  <conditionalFormatting sqref="CW356:CZ360">
    <cfRule type="cellIs" dxfId="53" priority="53" operator="equal">
      <formula>"NO"</formula>
    </cfRule>
    <cfRule type="cellIs" dxfId="52" priority="54" operator="equal">
      <formula>"SI"</formula>
    </cfRule>
  </conditionalFormatting>
  <conditionalFormatting sqref="DA362:DP366">
    <cfRule type="cellIs" dxfId="51" priority="51" operator="equal">
      <formula>"NO"</formula>
    </cfRule>
    <cfRule type="cellIs" dxfId="50" priority="52" operator="equal">
      <formula>"SI"</formula>
    </cfRule>
  </conditionalFormatting>
  <conditionalFormatting sqref="CW362:CZ366">
    <cfRule type="cellIs" dxfId="49" priority="49" operator="equal">
      <formula>"NO"</formula>
    </cfRule>
    <cfRule type="cellIs" dxfId="48" priority="50" operator="equal">
      <formula>"SI"</formula>
    </cfRule>
  </conditionalFormatting>
  <conditionalFormatting sqref="DA368:DP372">
    <cfRule type="cellIs" dxfId="47" priority="47" operator="equal">
      <formula>"NO"</formula>
    </cfRule>
    <cfRule type="cellIs" dxfId="46" priority="48" operator="equal">
      <formula>"SI"</formula>
    </cfRule>
  </conditionalFormatting>
  <conditionalFormatting sqref="CW368:CZ372">
    <cfRule type="cellIs" dxfId="45" priority="45" operator="equal">
      <formula>"NO"</formula>
    </cfRule>
    <cfRule type="cellIs" dxfId="44" priority="46" operator="equal">
      <formula>"SI"</formula>
    </cfRule>
  </conditionalFormatting>
  <conditionalFormatting sqref="DA374:DP378">
    <cfRule type="cellIs" dxfId="43" priority="43" operator="equal">
      <formula>"NO"</formula>
    </cfRule>
    <cfRule type="cellIs" dxfId="42" priority="44" operator="equal">
      <formula>"SI"</formula>
    </cfRule>
  </conditionalFormatting>
  <conditionalFormatting sqref="CW374:CZ378">
    <cfRule type="cellIs" dxfId="41" priority="41" operator="equal">
      <formula>"NO"</formula>
    </cfRule>
    <cfRule type="cellIs" dxfId="40" priority="42" operator="equal">
      <formula>"SI"</formula>
    </cfRule>
  </conditionalFormatting>
  <conditionalFormatting sqref="DA380:DP384">
    <cfRule type="cellIs" dxfId="39" priority="39" operator="equal">
      <formula>"NO"</formula>
    </cfRule>
    <cfRule type="cellIs" dxfId="38" priority="40" operator="equal">
      <formula>"SI"</formula>
    </cfRule>
  </conditionalFormatting>
  <conditionalFormatting sqref="CW380:CZ384">
    <cfRule type="cellIs" dxfId="37" priority="37" operator="equal">
      <formula>"NO"</formula>
    </cfRule>
    <cfRule type="cellIs" dxfId="36" priority="38" operator="equal">
      <formula>"SI"</formula>
    </cfRule>
  </conditionalFormatting>
  <conditionalFormatting sqref="DA386:DP390">
    <cfRule type="cellIs" dxfId="35" priority="35" operator="equal">
      <formula>"NO"</formula>
    </cfRule>
    <cfRule type="cellIs" dxfId="34" priority="36" operator="equal">
      <formula>"SI"</formula>
    </cfRule>
  </conditionalFormatting>
  <conditionalFormatting sqref="CW386:CZ390">
    <cfRule type="cellIs" dxfId="33" priority="33" operator="equal">
      <formula>"NO"</formula>
    </cfRule>
    <cfRule type="cellIs" dxfId="32" priority="34" operator="equal">
      <formula>"SI"</formula>
    </cfRule>
  </conditionalFormatting>
  <conditionalFormatting sqref="DA392:DP396">
    <cfRule type="cellIs" dxfId="31" priority="31" operator="equal">
      <formula>"NO"</formula>
    </cfRule>
    <cfRule type="cellIs" dxfId="30" priority="32" operator="equal">
      <formula>"SI"</formula>
    </cfRule>
  </conditionalFormatting>
  <conditionalFormatting sqref="CW392:CZ396">
    <cfRule type="cellIs" dxfId="29" priority="29" operator="equal">
      <formula>"NO"</formula>
    </cfRule>
    <cfRule type="cellIs" dxfId="28" priority="30" operator="equal">
      <formula>"SI"</formula>
    </cfRule>
  </conditionalFormatting>
  <conditionalFormatting sqref="DA398:DP402">
    <cfRule type="cellIs" dxfId="27" priority="27" operator="equal">
      <formula>"NO"</formula>
    </cfRule>
    <cfRule type="cellIs" dxfId="26" priority="28" operator="equal">
      <formula>"SI"</formula>
    </cfRule>
  </conditionalFormatting>
  <conditionalFormatting sqref="CW398:CZ402">
    <cfRule type="cellIs" dxfId="25" priority="25" operator="equal">
      <formula>"NO"</formula>
    </cfRule>
    <cfRule type="cellIs" dxfId="24" priority="26" operator="equal">
      <formula>"SI"</formula>
    </cfRule>
  </conditionalFormatting>
  <conditionalFormatting sqref="DA404:DP408">
    <cfRule type="cellIs" dxfId="23" priority="23" operator="equal">
      <formula>"NO"</formula>
    </cfRule>
    <cfRule type="cellIs" dxfId="22" priority="24" operator="equal">
      <formula>"SI"</formula>
    </cfRule>
  </conditionalFormatting>
  <conditionalFormatting sqref="CW404:CZ408">
    <cfRule type="cellIs" dxfId="21" priority="21" operator="equal">
      <formula>"NO"</formula>
    </cfRule>
    <cfRule type="cellIs" dxfId="20" priority="22" operator="equal">
      <formula>"SI"</formula>
    </cfRule>
  </conditionalFormatting>
  <conditionalFormatting sqref="DA410:DP414">
    <cfRule type="cellIs" dxfId="19" priority="19" operator="equal">
      <formula>"NO"</formula>
    </cfRule>
    <cfRule type="cellIs" dxfId="18" priority="20" operator="equal">
      <formula>"SI"</formula>
    </cfRule>
  </conditionalFormatting>
  <conditionalFormatting sqref="CW410:CZ414">
    <cfRule type="cellIs" dxfId="17" priority="17" operator="equal">
      <formula>"NO"</formula>
    </cfRule>
    <cfRule type="cellIs" dxfId="16" priority="18" operator="equal">
      <formula>"SI"</formula>
    </cfRule>
  </conditionalFormatting>
  <conditionalFormatting sqref="DA416:DP420">
    <cfRule type="cellIs" dxfId="15" priority="15" operator="equal">
      <formula>"NO"</formula>
    </cfRule>
    <cfRule type="cellIs" dxfId="14" priority="16" operator="equal">
      <formula>"SI"</formula>
    </cfRule>
  </conditionalFormatting>
  <conditionalFormatting sqref="CW416:CZ420">
    <cfRule type="cellIs" dxfId="13" priority="13" operator="equal">
      <formula>"NO"</formula>
    </cfRule>
    <cfRule type="cellIs" dxfId="12" priority="14" operator="equal">
      <formula>"SI"</formula>
    </cfRule>
  </conditionalFormatting>
  <conditionalFormatting sqref="DA422:DP426">
    <cfRule type="cellIs" dxfId="11" priority="11" operator="equal">
      <formula>"NO"</formula>
    </cfRule>
    <cfRule type="cellIs" dxfId="10" priority="12" operator="equal">
      <formula>"SI"</formula>
    </cfRule>
  </conditionalFormatting>
  <conditionalFormatting sqref="CW422:CZ426">
    <cfRule type="cellIs" dxfId="9" priority="9" operator="equal">
      <formula>"NO"</formula>
    </cfRule>
    <cfRule type="cellIs" dxfId="8" priority="10" operator="equal">
      <formula>"SI"</formula>
    </cfRule>
  </conditionalFormatting>
  <conditionalFormatting sqref="DA428:DP432">
    <cfRule type="cellIs" dxfId="7" priority="7" operator="equal">
      <formula>"NO"</formula>
    </cfRule>
    <cfRule type="cellIs" dxfId="6" priority="8" operator="equal">
      <formula>"SI"</formula>
    </cfRule>
  </conditionalFormatting>
  <conditionalFormatting sqref="CW428:CZ432">
    <cfRule type="cellIs" dxfId="5" priority="5" operator="equal">
      <formula>"NO"</formula>
    </cfRule>
    <cfRule type="cellIs" dxfId="4" priority="6" operator="equal">
      <formula>"SI"</formula>
    </cfRule>
  </conditionalFormatting>
  <conditionalFormatting sqref="DA434:DP438">
    <cfRule type="cellIs" dxfId="3" priority="3" operator="equal">
      <formula>"NO"</formula>
    </cfRule>
    <cfRule type="cellIs" dxfId="2" priority="4" operator="equal">
      <formula>"SI"</formula>
    </cfRule>
  </conditionalFormatting>
  <conditionalFormatting sqref="CW434:CZ438">
    <cfRule type="cellIs" dxfId="1" priority="1" operator="equal">
      <formula>"NO"</formula>
    </cfRule>
    <cfRule type="cellIs" dxfId="0" priority="2" operator="equal">
      <formula>"SI"</formula>
    </cfRule>
  </conditionalFormatting>
  <pageMargins left="0.7" right="0.7" top="0.75" bottom="0.75" header="0.3" footer="0.3"/>
  <pageSetup scale="10" fitToHeight="0" orientation="landscape" horizontalDpi="4294967294" verticalDpi="4294967294" r:id="rId1"/>
  <drawing r:id="rId2"/>
  <legacyDrawing r:id="rId3"/>
  <extLst>
    <ext xmlns:x14="http://schemas.microsoft.com/office/spreadsheetml/2009/9/main" uri="{CCE6A557-97BC-4b89-ADB6-D9C93CAAB3DF}">
      <x14:dataValidations xmlns:xm="http://schemas.microsoft.com/office/excel/2006/main" count="23">
        <x14:dataValidation type="list" allowBlank="1" showInputMessage="1" showErrorMessage="1" xr:uid="{00000000-0002-0000-0200-000000000000}">
          <x14:formula1>
            <xm:f>Listas!$L$34:$L$35</xm:f>
          </x14:formula1>
          <xm:sqref>X20:Y24 X74:Y78 X80:Y84 X32:Y36 X26:Y30 X62:Y66 X68:Y72 X86:Y90 X92:Y96 X98:Y102 X134:Y138 X110:Y114 X116:Y120 X122:Y126 X128:Y132 X104:Y108 X146:Y150 X140:Y144 X158:Y162 X152:Y156 X170:Y174 X164:Y168 X182:Y186 X422:Y426 X206:Y210 X200:Y204 X218:Y222 X212:Y216 X230:Y234 X224:Y228 X242:Y246 X236:Y240 X254:Y258 X248:Y252 X266:Y270 X260:Y264 X278:Y282 X272:Y276 X284:Y288 X296:Y300 X302:Y306 X308:Y312 X314:Y318 X320:Y324 X326:Y330 X332:Y336 X338:Y342 X344:Y348 X350:Y354 X356:Y360 X362:Y366 X374:Y378 X380:Y384 X386:Y390 X398:Y402 X404:Y408 X410:Y414 X416:Y420 X176:Y180 X188:Y192 X194:Y198 X428:Y432 X434:Y438 X392:Y396 X290:Y294 X368:Y372 X56:Y60 X38:Y42 X44:Y48 X50:Y54</xm:sqref>
        </x14:dataValidation>
        <x14:dataValidation type="list" allowBlank="1" showInputMessage="1" showErrorMessage="1" xr:uid="{00000000-0002-0000-0200-000001000000}">
          <x14:formula1>
            <xm:f>Listas!$M$39:$M$40</xm:f>
          </x14:formula1>
          <xm:sqref>AO20:AP24 AK20:AL24 AO26:AP30 AO32:AP36 AK74:AL78 AO62:AP66 AK68:AL72 AK26:AL30 AK80:AL84 AK32:AL36 AO74:AP78 AK62:AL66 CW128:CZ132 CW68:CZ72 CW20:CZ24 CW44:CZ48 CW26:CZ30 CW74:CZ78 CW56:CZ60 CW62:CZ66 AK86:AL90 AO80:AP84 CW80:CZ84 AK92:AL96 AO86:AP90 CW86:CZ90 AK98:AL102 AO92:AP96 CW92:CZ96 AK104:AL108 AO98:AP102 CW98:CZ102 AO104:AP108 CW104:CZ108 AK116:AL120 AK110:AL114 CW110:CZ114 AK122:AL126 AO116:AP120 CW116:CZ120 AK128:AL132 CW122:CZ126 AK134:AL138 AO128:AP132 AO68:AP72 AO110:AP114 AO122:AP126 CW140:CZ144 AK140:AL144 AO134:AP138 CW134:CZ138 AK146:AL150 AO140:AP144 CW152:CZ156 AK152:AL156 AO146:AP150 CW146:CZ150 AO152:AP156 CW158:CZ162 AK158:AL162 CW164:CZ168 AK170:AL174 AK164:AL168 AK194:AL198 AO170:AP174 CW188:CZ192 AK188:AL192 CW176:CZ180 CW200:CZ204 AK200:AL204 AO194:AP198 CW194:CZ198 AK206:AL210 AO200:AP204 CW212:CZ216 AK362:AL366 CW206:CZ210 AK218:AL222 AK212:AL216 CW224:CZ228 AO218:AP222 CW218:CZ222 AK230:AL234 CW236:CZ240 AO236:AP240 AK236:AL240 CW230:CZ234 AO230:AP234 CW248:CZ252 AK248:AL252 AK242:AL246 CW242:CZ246 AK254:AL258 AO248:AP252 CW260:CZ264 AO254:AP258 AO260:AP264 CW272:CZ276 AK266:AL270 CW266:CZ270 AK272:AL276 AO158:AP162 AO164:AP168 AO212:AP216 AO224:AP228 AK224:AL228 AK284:AL288 CW278:CZ282 AO284:AP288 AK278:AL282 AK296:AL300 CW290:CZ294 AO296:AP300 CW296:CZ300 AO308:AP312 CW302:CZ306 AK302:AL306 CW308:CZ312 AK308:AL312 AO320:AP324 CW314:CZ318 AO314:AP318 AO326:AP330 CW320:CZ324 AK320:AL324 CW326:CZ330 AK326:AL330 AO338:AP342 CW332:CZ336 CW416:CZ420 AK338:AL342 CW338:CZ342 AO242:AP246 AO266:AP270 AO272:AP276 AO278:AP282 AO302:AP306 AK314:AL318 AK332:AL336 AO332:AP336 AK350:AL354 AK344:AL348 CW344:CZ348 AK356:AL360 AO350:AP354 CW350:CZ354 AO356:AP360 CW356:CZ360 AK374:AL378 AO206:AP210 CW368:CZ372 AK380:AL384 AO374:AP378 CW374:CZ378 AO380:AP384 CW380:CZ384 AK386:AL390 CW392:CZ396 AO398:AP402 AK410:AL414 CW398:CZ402 AK404:AL408 AK398:AL402 CW404:CZ408 AK416:AL420 CW410:CZ414 AK422:AL426 AO416:AP420 AO344:AP348 AO362:AP366 AO176:AP180 CW170:CZ174 AK176:AL180 AO188:AP192 AK182:AL186 CW182:CZ186 AO182:AP186 AO386:AP390 AO404:AP408 AO410:AP414 CW422:CZ426 AK428:AL432 AO422:AP426 CW428:CZ432 AK434:AL438 AO428:AP432 CW386:CZ390 AK260:AL264 AK392:AL396 AO434:AP438 AO290:AP294 CW284:CZ288 AO368:AP372 CW362:CZ366 AK290:AL294 AK368:AL372 AO56:AP60 CW50:CZ54 CW254:CZ258 AO392:AP396 AK56:AL60 AO38:AP42 AK38:AL42 AK44:AL48 CW38:CZ42 AO44:AP48 AO50:AP54 AK50:AL54 CW32:CZ36 CW434:CZ438</xm:sqref>
        </x14:dataValidation>
        <x14:dataValidation type="list" allowBlank="1" showInputMessage="1" showErrorMessage="1" xr:uid="{00000000-0002-0000-0200-000003000000}">
          <x14:formula1>
            <xm:f>Listas!$M$34:$M$35</xm:f>
          </x14:formula1>
          <xm:sqref>Z74:AA78 AA22:AA24 Z80:AA84 Z32:AA36 Z26 Z62:AA66 Z68:AA72 Z20:Z24 Z27:AA30 Z86:AA90 Z92:AA96 Z98:AA102 Z134:AA138 Z110:AA114 Z116:AA120 Z122:AA126 Z128:AA132 Z104:AA108 Z146:AA150 Z140:AA144 Z158:AA162 Z152:AA156 Z170:AA174 Z164:AA168 Z182:AA186 Z422:AA426 Z206:AA210 Z200:AA204 Z218:AA222 Z212:AA216 Z230:AA234 Z224:AA228 Z242:AA246 Z236:AA240 Z254:AA258 Z248:AA252 Z266:AA270 Z260:AA264 Z278:AA282 Z272:AA276 Z284:AA288 Z296:AA300 Z302:AA306 Z308:AA312 Z314:AA318 Z320:AA324 Z326:AA330 Z332:AA336 Z338:AA342 Z344:AA348 Z350:AA354 Z356:AA360 Z362:AA366 Z374:AA378 Z380:AA384 Z386:AA390 Z398:AA402 Z404:AA408 Z410:AA414 Z416:AA420 Z176:AA180 Z188:AA192 Z194:AA198 Z428:AA432 Z434:AA438 Z392:AA396 Z290:AA294 Z368:AA372 Z56:AA60 Z38:AA42 Z44:AA48 Z50:AA54</xm:sqref>
        </x14:dataValidation>
        <x14:dataValidation type="list" allowBlank="1" showInputMessage="1" showErrorMessage="1" xr:uid="{00000000-0002-0000-0200-000004000000}">
          <x14:formula1>
            <xm:f>Listas!$N$34:$N$35</xm:f>
          </x14:formula1>
          <xm:sqref>AB20:AC24 AB74:AC78 AB80:AC84 AB32:AC36 AB26:AC30 AB62:AC66 AB68:AC72 AB86:AC90 AB92:AC96 AB98:AC102 AB134:AC138 AB110:AC114 AB116:AC120 AB122:AC126 AB128:AC132 AB104:AC108 AB146:AC150 AB140:AC144 AB158:AC162 AB152:AC156 AB170:AC174 AB164:AC168 AB182:AC186 AB422:AC426 AB206:AC210 AB200:AC204 AB218:AC222 AB212:AC216 AB230:AC234 AB224:AC228 AB242:AC246 AB236:AC240 AB254:AC258 AB248:AC252 AB266:AC270 AB260:AC264 AB278:AC282 AB272:AC276 AB284:AC288 AB296:AC300 AB302:AC306 AB308:AC312 AB314:AC318 AB320:AC324 AB326:AC330 AB332:AC336 AB338:AC342 AB344:AC348 AB350:AC354 AB356:AC360 AB362:AC366 AB374:AC378 AB380:AC384 AB386:AC390 AB398:AC402 AB404:AC408 AB410:AC414 AB416:AC420 AB176:AC180 AB188:AC192 AB194:AC198 AB428:AC432 AB434:AC438 AB392:AC396 AB290:AC294 AB368:AC372 AB56:AC60 AB38:AC42 AB44:AC48 AB50:AC54</xm:sqref>
        </x14:dataValidation>
        <x14:dataValidation type="list" allowBlank="1" showInputMessage="1" showErrorMessage="1" xr:uid="{00000000-0002-0000-0200-000005000000}">
          <x14:formula1>
            <xm:f>Listas!$P$34:$P$35</xm:f>
          </x14:formula1>
          <xm:sqref>AF20:AG24 AF26:AG30 AF80:AG84 AF32:AG36 AF74:AG78 AF62:AG66 AF68:AG72 AF86:AG90 AF92:AG96 AF98:AG102 AF134:AG138 AF110:AG114 AF116:AG120 AF122:AG126 AF128:AG132 AF104:AG108 AF146:AG150 AF140:AG144 AF158:AG162 AF152:AG156 AF170:AG174 AF164:AG168 AF182:AG186 AF422:AG426 AF206:AG210 AF200:AG204 AF218:AG222 AF212:AG216 AF230:AG234 AF224:AG228 AF242:AG246 AF236:AG240 AF254:AG258 AF248:AG252 AF266:AG270 AF260:AG264 AF278:AG282 AF272:AG276 AF284:AG288 AF296:AG300 AF302:AG306 AF308:AG312 AF314:AG318 AF320:AG324 AF326:AG330 AF332:AG336 AF338:AG342 AF344:AG348 AF350:AG354 AF356:AG360 AF362:AG366 AF374:AG378 AF380:AG384 AF386:AG390 AF398:AG402 AF404:AG408 AF410:AG414 AF416:AG420 AF176:AG180 AF188:AG192 AF194:AG198 AF428:AG432 AF434:AG438 AF392:AG396 AF290:AG294 AF368:AG372 AF56:AG60 AF38:AG42 AF44:AG48 AF50:AG54</xm:sqref>
        </x14:dataValidation>
        <x14:dataValidation type="list" operator="equal" allowBlank="1" showInputMessage="1" showErrorMessage="1" xr:uid="{00000000-0002-0000-0200-000006000000}">
          <x14:formula1>
            <xm:f>Listas!$P$39:$P$40</xm:f>
          </x14:formula1>
          <xm:sqref>AM20:AN24 AM26:AN30 AM74:AN78 AM32:AN36 AM68:AN72 AM128:AN132 AM62:AN66 AM80:AN84 AM86:AN90 AM92:AN96 AM98:AN102 AM104:AN108 AM110:AN114 AM116:AN120 AM266:AN270 AM122:AN126 AM140:AN144 AM134:AN138 AM152:AN156 AM146:AN150 AM164:AN168 AM158:AN162 AM188:AN192 AM170:AN174 AM200:AN204 AM194:AN198 AM212:AN216 AM362:AN366 AM338:AN342 AM218:AN222 AM230:AN234 AM236:AN240 AM248:AN252 AM242:AN246 AM260:AN264 AM254:AN258 AM272:AN276 AM224:AN228 AM284:AN288 AM278:AN282 AM296:AN300 AM302:AN306 AM308:AN312 AM314:AN318 AM320:AN324 AM326:AN330 AM416:AN420 AM332:AN336 AM344:AN348 AM350:AN354 AM356:AN360 AM206:AN210 AM374:AN378 AM380:AN384 AM386:AN390 AM404:AN408 AM398:AN402 AM392:AN396 AM176:AN180 AM182:AN186 AM410:AN414 AM422:AN426 AM428:AN432 AM434:AN438 AM290:AN294 AM368:AN372 AM56:AN60 AM38:AN42 AM44:AN48 AM50:AN54</xm:sqref>
        </x14:dataValidation>
        <x14:dataValidation type="list" allowBlank="1" showInputMessage="1" showErrorMessage="1" xr:uid="{00000000-0002-0000-0200-000007000000}">
          <x14:formula1>
            <xm:f>Listas!$L$43</xm:f>
          </x14:formula1>
          <xm:sqref>W20:W24 W26:W30 W32:W36 W80:W84 W62:W66 W68:W72 W74:W78 W86:W90 W92:W96 W98:W102 W134:W138 W110:W114 W116:W120 W122:W126 W128:W132 W104:W108 W146:W150 W140:W144 W158:W162 W152:W156 W170:W174 W164:W168 W182:W186 W422:W426 W206:W210 W200:W204 W218:W222 W212:W216 W230:W234 W224:W228 W242:W246 W236:W240 W254:W258 W248:W252 W266:W270 W260:W264 W278:W282 W272:W276 W284:W288 W296:W300 W302:W306 W308:W312 W314:W318 W320:W324 W326:W330 W332:W336 W338:W342 W344:W348 W350:W354 W356:W360 W362:W366 W374:W378 W380:W384 W386:W390 W398:W402 W404:W408 W410:W414 W416:W420 W176:W180 W188:W192 W194:W198 W428:W432 W434:W438 W392:W396 W290:W294 W368:W372 W56:W60 W38:W42 W44:W48 W50:W54</xm:sqref>
        </x14:dataValidation>
        <x14:dataValidation type="list" allowBlank="1" showInputMessage="1" showErrorMessage="1" xr:uid="{00000000-0002-0000-0200-000008000000}">
          <x14:formula1>
            <xm:f>Listas!$E$20:$E$24</xm:f>
          </x14:formula1>
          <xm:sqref>N68:N72 N20:N24 N26:N30 N80:N84 N32:N36 N74:N78 N62:N66 N86:N90 N92:N96 N98:N102 N134:N138 N110:N114 N116:N120 N122:N126 N128:N132 N104:N108 N146:N150 N140:N144 N158:N162 N152:N156 N170:N174 N164:N168 N182:N186 N422:N426 N206:N210 N200:N204 N218:N222 N212:N216 N230:N234 N224:N228 N242:N246 N236:N240 N254:N258 N248:N252 N266:N270 N260:N264 N278:N282 N272:N276 N284:N288 N296:N300 N302:N306 N308:N312 N314:N318 N320:N324 N326:N330 N332:N336 N338:N342 N344:N348 N350:N354 N356:N360 N362:N366 N374:N378 N380:N384 N386:N390 N398:N402 N404:N408 N410:N414 N416:N420 N176:N180 N188:N192 N194:N198 N428:N432 N434:N438 N392:N396 N290:N294 N368:N372 N56:N60 N38:N42 N44:N48 N50:N54</xm:sqref>
        </x14:dataValidation>
        <x14:dataValidation type="list" allowBlank="1" showInputMessage="1" showErrorMessage="1" xr:uid="{00000000-0002-0000-0200-000009000000}">
          <x14:formula1>
            <xm:f>Listas!$A$30:$A$32</xm:f>
          </x14:formula1>
          <xm:sqref>BB20:BB24 BB26:BB30 BB80:BB84 BB32:BB36 BB74:BB78 BB62:BB66 BB68:BB72 BB86:BB90 BB92:BB96 BB98:BB102 BB104:BB108 BB110:BB114 BB116:BB120 BB122:BB126 BB128:BB132 BB134:BB138 BB140:BB144 BB146:BB150 BB152:BB156 BB158:BB162 BB164:BB168 BB170:BB174 BB422:BB426 BB182:BB186 BB200:BB204 BB206:BB210 BB212:BB216 BB218:BB222 BB224:BB228 BB230:BB234 BB236:BB240 BB242:BB246 BB248:BB252 BB254:BB258 BB266:BB270 BB272:BB276 BB278:BB282 BB284:BB288 BB296:BB300 BB302:BB306 BB308:BB312 BB314:BB318 BB320:BB324 BB326:BB330 BB332:BB336 BB338:BB342 BB344:BB348 BB350:BB354 BB356:BB360 BB362:BB366 BB374:BB378 BB380:BB384 BB386:BB390 BB398:BB402 BB404:BB408 BB410:BB414 BB416:BB420 BB176:BB180 BB188:BB192 BB194:BB198 BB428:BB432 BB434:BB438 BB392:BB396 BB260:BB264 BB290:BB294 BB368:BB372 BB56:BB60 BB44:BB48 BB50:BB54</xm:sqref>
        </x14:dataValidation>
        <x14:dataValidation type="list" allowBlank="1" showInputMessage="1" showErrorMessage="1" xr:uid="{00000000-0002-0000-0200-00000A000000}">
          <x14:formula1>
            <xm:f>Listas!$R$2:$R$3</xm:f>
          </x14:formula1>
          <xm:sqref>CA20:CP24 DA68:DP72 CA434:CP438 DA26:DP30 DA74:DP78 DA56:DP60 DA62:DP66 CA26:CP30 CA68:CP72 CA44:CP48 DA20:DP24 CA74:CP78 CA56:CP60 CA62:CP66 DA80:DP84 CA80:CP84 DA86:DP90 CA86:CP90 DA92:DP96 CA92:CP96 DA98:DP102 CA98:CP102 DA104:DP108 CA104:CP108 DA110:DP114 CA110:CP114 DA116:DP120 CA116:CP120 DA122:DP126 CA122:CP126 DA128:DP132 CA128:CP132 DA134:DP138 CA134:CP138 DA140:DP144 CA140:CP144 DA146:DP150 CA146:CP150 DA152:DP156 CA152:CP156 DA164:DP168 CA164:CP168 DA158:DP162 CA158:CP162 DA176:DP180 CA416:CP420 CA188:CP192 CA176:CP180 DA194:DP198 CA194:CP198 DA200:DP204 CA200:CP204 DA206:DP210 CA206:CP210 DA212:DP216 CA212:CP216 DA218:DP222 CA218:CP222 DA224:DP228 CA224:CP228 DA230:DP234 CA230:CP234 DA236:DP240 CA236:CP240 DA242:DP246 CA242:CP246 DA248:DP252 CA248:CP252 DA254:DP258 DA260:DP264 CA260:CP264 DA266:DP270 CA266:CP270 DA272:DP276 CA272:CP276 DA278:DP282 CA278:CP282 DA290:DP294 CA290:CP294 DA296:DP300 CA296:CP300 DA302:DP306 CA302:CP306 DA308:DP312 CA308:CP312 DA314:DP318 CA314:CP318 DA320:DP324 CA320:CP324 DA326:DP330 CA326:CP330 DA332:DP336 CA332:CP336 DA338:DP342 CA338:CP342 DA344:DP348 CA344:CP348 DA350:DP354 CA350:CP354 DA356:DP360 CA356:CP360 DA368:DP372 CA368:CP372 DA374:DP378 CA374:CP378 DA380:DP384 CA380:CP384 DA392:DP396 CA392:CP396 DA398:DP402 CA398:CP402 DA404:DP408 CA404:CP408 DA410:DP414 CA410:CP414 DA416:DP420 CA170:CP174 DA170:DP174 CA182:CP186 DA182:DP186 DA188:DP192 CA422:CP426 DA422:DP426 CA428:CP432 DA428:DP432 CA386:CP390 DA386:DP390 CA284:CP288 DA284:DP288 CA362:CP366 DA362:DP366 DA50:DP54 CA50:CP54 CA254:CP258 CA32:CP36 CA38:CP42 DA38:DP42 DA44:DP48 DA32:DP36 DA434:DP438</xm:sqref>
        </x14:dataValidation>
        <x14:dataValidation type="list" allowBlank="1" showInputMessage="1" showErrorMessage="1" xr:uid="{00000000-0002-0000-0200-00000B000000}">
          <x14:formula1>
            <xm:f>Listas!$A$39:$A$41</xm:f>
          </x14:formula1>
          <xm:sqref>BQ20 BQ26 BQ32 BQ80 BQ62 BQ68 BQ74 BQ86 BQ92 BQ98 BQ104 BQ110 BQ116 BQ122 BQ128 BQ134 BQ140 BQ146 BQ152 BQ158 BQ164 BQ170 BQ176 BQ194 BQ200 BQ206 BQ212 BQ218 BQ224 BQ230 BQ236 BQ242 BQ248 BQ254 BQ260 BQ266 BQ272 BQ278 BQ284 BQ290 BQ296 BQ302 BQ308 BQ314 BQ320 BQ326 BQ332 BQ338 BQ344 BQ350 BQ356 BQ362 BQ374 BQ380 BQ386 BQ398 BQ404 BQ410 BQ416 BQ422 BQ182 BQ188 BQ428 BQ434 BQ392 BQ44 BQ368 BQ50 BQ56</xm:sqref>
        </x14:dataValidation>
        <x14:dataValidation type="list" operator="equal" allowBlank="1" showInputMessage="1" showErrorMessage="1" xr:uid="{00000000-0002-0000-0200-00000C000000}">
          <x14:formula1>
            <xm:f>Listas!$O$34:$O$36</xm:f>
          </x14:formula1>
          <xm:sqref>AD20:AE24 AD26:AE30 AD80:AE84 AD32:AE36 AD74:AE78 AD62:AE66 AD68:AE72 AD86:AE90 AD92:AE96 AD98:AE102 AD134:AE138 AD110:AE114 AD116:AE120 AD122:AE126 AD128:AE132 AD104:AE108 AD146:AE150 AD140:AE144 AD158:AE162 AD152:AE156 AD170:AE174 AD164:AE168 AD182:AE186 AD422:AE426 AD206:AE210 AD200:AE204 AD218:AE222 AD212:AE216 AD230:AE234 AD224:AE228 AD242:AE246 AD236:AE240 AD254:AE258 AD248:AE252 AD266:AE270 AD260:AE264 AD278:AE282 AD272:AE276 AD284:AE288 AD296:AE300 AD302:AE306 AD308:AE312 AD314:AE318 AD320:AE324 AD326:AE330 AD332:AE336 AD338:AE342 AD344:AE348 AD350:AE354 AD356:AE360 AD362:AE366 AD374:AE378 AD380:AE384 AD386:AE390 AD398:AE402 AD404:AE408 AD410:AE414 AD416:AE420 AD176:AE180 AD188:AE192 AD194:AE198 AD428:AE432 AD434:AE438 AD392:AE396 AD290:AE294 AD368:AE372 AD56:AE60 AD38:AE42 AD44:AE48 AD50:AE54</xm:sqref>
        </x14:dataValidation>
        <x14:dataValidation type="list" allowBlank="1" showInputMessage="1" showErrorMessage="1" xr:uid="{00000000-0002-0000-0200-00000E000000}">
          <x14:formula1>
            <xm:f>Listas!$A$43</xm:f>
          </x14:formula1>
          <xm:sqref>V20:V24 V26:V30 V32:V36 V80:V84 V62:V66 V68:V72 V74:V78 V86:V90 V92:V96 V98:V102 V134:V138 V110:V114 V116:V120 V122:V126 V128:V132 V104:V108 V146:V150 V140:V144 V158:V162 V152:V156 V170:V174 V164:V168 V182:V186 V422:V426 V206:V210 V200:V204 V218:V222 V212:V216 V230:V234 V224:V228 V242:V246 V236:V240 V254:V258 V248:V252 V266:V270 V260:V264 V278:V282 V272:V276 V284:V288 V296:V300 V302:V306 V308:V312 V314:V318 V320:V324 V326:V330 V332:V336 V338:V342 V344:V348 V350:V354 V356:V360 V362:V366 V374:V378 V380:V384 V386:V390 V398:V402 V404:V408 V410:V414 V416:V420 V176:V180 V188:V192 V194:V198 V428:V432 V434:V438 V392:V396 V290:V294 V368:V372 V56:V60 V38:V42 V44:V48 V50:V54</xm:sqref>
        </x14:dataValidation>
        <x14:dataValidation type="list" allowBlank="1" showInputMessage="1" showErrorMessage="1" xr:uid="{00000000-0002-0000-0200-00000F000000}">
          <x14:formula1>
            <xm:f>Listas!$B$31:$B$37</xm:f>
          </x14:formula1>
          <xm:sqref>L74:L78 L68:L72 L20:L24 L26:L30 L80:L84 L32:L36 L62:L66 L86:L90 L92:L96 L98:L102 L134:L138 L110:L114 L116:L120 L122:L126 L128:L132 L104:L108 L146:L150 L140:L144 L158:L162 L152:L156 L170:L174 L164:L168 L182:L186 L422:L426 L206:L210 L200:L204 L218:L222 L212:L216 L230:L234 L224:L228 L242:L246 L236:L240 L254:L258 L248:L252 L266:L270 L260:L264 L278:L282 L272:L276 L284:L288 L296:L300 L302:L306 L308:L312 L314:L318 L320:L324 L326:L330 L332:L336 L338:L342 L344:L348 L350:L354 L356:L360 L362:L366 L374:L378 L380:L384 L386:L390 L398:L402 L404:L408 L410:L414 L416:L420 L176:L180 L188:L192 L194:L198 L428:L432 L434:L438 L392:L396 L290:L294 L368:L372 L56:L60 L38:L42 L44:L48 L50:L54</xm:sqref>
        </x14:dataValidation>
        <x14:dataValidation type="list" allowBlank="1" showInputMessage="1" showErrorMessage="1" xr:uid="{00000000-0002-0000-0200-000010000000}">
          <x14:formula1>
            <xm:f>Listas!$E$14:$E$17</xm:f>
          </x14:formula1>
          <xm:sqref>G74:G78 G68:G72 G20:G24 G26:G30 G80:G84 G32:G36 G62:G66 G86:G90 G92:G96 G98:G102 G134:G138 G110:G114 G116:G120 G122:G126 G128:G132 G104:G108 G146:G150 G140:G144 G158:G162 G152:G156 G170:G174 G164:G168 G182:G186 G422:G426 G206:G210 G200:G204 G218:G222 G212:G216 G230:G234 G224:G228 G242:G246 G236:G240 G254:G258 G248:G252 G266:G270 G260:G264 G278:G282 G272:G276 G284:G288 G296:G300 G302:G306 G308:G312 G314:G318 G320:G324 G326:G330 G332:G336 G338:G342 G344:G348 G350:G354 G356:G360 G362:G366 G374:G378 G380:G384 G386:G390 G398:G402 G404:G408 G410:G414 G416:G420 G176:G180 G188:G192 G194:G198 G428:G432 G434:G438 G392:G396 G290:G294 G368:G372 G56:G60 G38:G42 G44:G48 G50:G54</xm:sqref>
        </x14:dataValidation>
        <x14:dataValidation type="list" allowBlank="1" showInputMessage="1" showErrorMessage="1" xr:uid="{00000000-0002-0000-0200-000011000000}">
          <x14:formula1>
            <xm:f>Listas!$G$3:$G$7</xm:f>
          </x14:formula1>
          <xm:sqref>Q68:Q72 Q20:Q24 Q26:Q30 Q80:Q84 Q32:Q36 Q74:Q78 Q62:Q66 Q86:Q90 Q92:Q96 Q98:Q102 Q134:Q138 Q110:Q114 Q116:Q120 Q122:Q126 Q128:Q132 Q104:Q108 Q146:Q150 Q140:Q144 Q158:Q162 Q152:Q156 Q170:Q174 Q164:Q168 Q182:Q186 Q422:Q426 Q206:Q210 Q200:Q204 Q218:Q222 Q212:Q216 Q230:Q234 Q224:Q228 Q242:Q246 Q236:Q240 Q254:Q258 Q248:Q252 Q266:Q270 Q260:Q264 Q278:Q282 Q272:Q276 Q284:Q288 Q296:Q300 Q302:Q306 Q308:Q312 Q314:Q318 Q320:Q324 Q326:Q330 Q332:Q336 Q338:Q342 Q344:Q348 Q350:Q354 Q356:Q360 Q362:Q366 Q374:Q378 Q380:Q384 Q386:Q390 Q398:Q402 Q404:Q408 Q410:Q414 Q416:Q420 Q176:Q180 Q188:Q192 Q194:Q198 Q428:Q432 Q434:Q438 Q392:Q396 Q290:Q294 Q368:Q372 Q56:Q60 Q38:Q42 Q44:Q48 Q50:Q54</xm:sqref>
        </x14:dataValidation>
        <x14:dataValidation type="list" allowBlank="1" showInputMessage="1" showErrorMessage="1" xr:uid="{00000000-0002-0000-0200-000012000000}">
          <x14:formula1>
            <xm:f>Listas!$A$46:$A$50</xm:f>
          </x14:formula1>
          <xm:sqref>K74:K78 K68:K72 K20:K24 K26:K30 K80:K84 K32:K36 K62:K66 K86:K90 K92:K96 K98:K102 K134:K138 K110:K114 K116:K120 K122:K126 K128:K132 K104:K108 K146:K150 K140:K144 K158:K162 K152:K156 K170:K174 K164:K168 K182:K186 K422:K426 K206:K210 K200:K204 K218:K222 K212:K216 K230:K234 K224:K228 K242:K246 K236:K240 K254:K258 K248:K252 K266:K270 K260:K264 K278:K282 K272:K276 K284:K288 K296:K300 K302:K306 K308:K312 K314:K318 K320:K324 K326:K330 K332:K336 K338:K342 K344:K348 K350:K354 K356:K360 K362:K366 K374:K378 K380:K384 K386:K390 K398:K402 K404:K408 K410:K414 K416:K420 K176:K180 K188:K192 K194:K198 K428:K432 K434:K438 K392:K396 K290:K294 K368:K372 K56:K60 K38:K42 K44:K48 K50:K54</xm:sqref>
        </x14:dataValidation>
        <x14:dataValidation type="list" allowBlank="1" showInputMessage="1" showErrorMessage="1" xr:uid="{00000000-0002-0000-0200-000013000000}">
          <x14:formula1>
            <xm:f>Listas!$A$4:$A$25</xm:f>
          </x14:formula1>
          <xm:sqref>D20:D24 D26:D30 D80:D84 D32:D36 D74:D78 D62:D66 D68:D72 L7:S7 D86:D90 D92:D96 D98:D102 D134:D138 D110:D114 D116:D120 D122:D126 D128:D132 D104:D108 D146:D150 D140:D144 D158:D162 D152:D156 D170:D174 D164:D168 D182:D186 D362:D366 D206:D210 D200:D204 D266:D270 D212:D216 D230:D234 D218:D222 D236:D240 D344:D348 D248:D252 D242:D246 D260:D264 D254:D258 D278:D282 D224:D228 D272:D276 D284:D288 D296:D300 D302:D306 D308:D312 D314:D318 D320:D324 D326:D330 D404:D408 D332:D336 D338:D342 D350:D354 D356:D360 D374:D378 D194:D198 D380:D384 D398:D402 D386:D390 D410:D414 D416:D420 D176:D180 D188:D192 D422:D426 D434:D438 D428:D432 D392:D396 D290:D294 D368:D372 D56:D60 D38:D42 D44:D48 D50:D54</xm:sqref>
        </x14:dataValidation>
        <x14:dataValidation type="list" allowBlank="1" showInputMessage="1" showErrorMessage="1" xr:uid="{00000000-0002-0000-0200-000014000000}">
          <x14:formula1>
            <xm:f>Listas!$B$88:$B$108</xm:f>
          </x14:formula1>
          <xm:sqref>E20:E24 E26:E30 E80:E84 E32:E36 E74:E78 E62:E66 E68:E72 E86:E90 E92:E96 E98:E102 E134:E138 E110:E114 E116:E120 E122:E126 E128:E132 E104:E108 E146:E150 E140:E144 E158:E162 E152:E156 E170:E174 E164:E168 E182:E186 E362:E366 E206:E210 E200:E204 E266:E270 E212:E216 E230:E234 E218:E222 E236:E240 E344:E348 E248:E252 E242:E246 E260:E264 E254:E258 E278:E282 E224:E228 E272:E276 E284:E288 E296:E300 E302:E306 E308:E312 E314:E318 E320:E324 E326:E330 E404:E408 E332:E336 E338:E342 E350:E354 E356:E360 E374:E378 E194:E198 E380:E384 E398:E402 E386:E390 E410:E414 E416:E420 E176:E180 E188:E192 E422:E426 E434:E438 E428:E432 E392:E396 E290:E294 E368:E372 E56:E60 E38:E42 E44:E48 E50:E54</xm:sqref>
        </x14:dataValidation>
        <x14:dataValidation type="list" allowBlank="1" showInputMessage="1" showErrorMessage="1" xr:uid="{00000000-0002-0000-0200-000015000000}">
          <x14:formula1>
            <xm:f>Listas!$A$88:$A$105</xm:f>
          </x14:formula1>
          <xm:sqref>F20:F24 F26:F30 F80:F84 F32:F36 F74:F78 F56:F60 F62:F66 F86:F90 F92:F96 F98:F102 F134:F138 F110:F114 F116:F120 F122:F126 F128:F132 F104:F108 F146:F150 F140:F144 F158:F162 F152:F156 F170:F174 F164:F168 F182:F186 F422:F426 F206:F210 F200:F204 F218:F222 F212:F216 F230:F234 F224:F228 F242:F246 F236:F240 F254:F258 F248:F252 F266:F270 F260:F264 F278:F282 F272:F276 F284:F288 F344:F348 F296:F300 F302:F306 F308:F312 F314:F318 F320:F324 F326:F330 F332:F336 F338:F342 F350:F354 F356:F360 F362:F366 F374:F378 F380:F384 F386:F390 F398:F402 F404:F408 F410:F414 F416:F420 F176:F180 F188:F192 F194:F198 F428:F432 F434:F438 F392:F396 F290:F294 F368:F372 F38:F42 F44:F48 F50:F54</xm:sqref>
        </x14:dataValidation>
        <x14:dataValidation type="list" allowBlank="1" showInputMessage="1" showErrorMessage="1" xr:uid="{00000000-0002-0000-0200-000016000000}">
          <x14:formula1>
            <xm:f>Listas!$F$39:$F$45</xm:f>
          </x14:formula1>
          <xm:sqref>AR20:AR24 AR80:AR84 AR74:AR78 AR68:AR72 AR62:AR66 AR26:AR30 AR32:AR36 AR86:AR90 AR92:AR96 AR98:AR102 AR104:AR108 AR110:AR114 AR116:AR120 AR122:AR126 AR128:AR132 AR134:AR138 AR140:AR144 AR146:AR150 AR152:AR156 AR158:AR162 AR164:AR168 AR170:AR174 AR422:AR426 AR182:AR186 AR200:AR204 AR206:AR210 AR212:AR216 AR218:AR222 AR224:AR228 AR230:AR234 AR236:AR240 AR242:AR246 AR248:AR252 AR254:AR258 AR260:AR264 AR266:AR270 AR272:AR276 AR278:AR282 AR284:AR288 AR296:AR300 AR302:AR306 AR308:AR312 AR314:AR318 AR320:AR324 AR326:AR330 AR332:AR336 AR338:AR342 AR344:AR348 AR350:AR354 AR356:AR360 AR362:AR366 AR374:AR378 AR380:AR384 AR386:AR390 AR194:AR198 AR404:AR408 AR410:AR414 AR416:AR420 AR176:AR180 AR188:AR192 AR398:AR402 AR428:AR432 AR434:AR438 AR392:AR396 AR290:AR294 AR368:AR372 AR56:AR60 AR38:AR42 AR44:AR48 AR50:AR54</xm:sqref>
        </x14:dataValidation>
        <x14:dataValidation type="list" allowBlank="1" showInputMessage="1" showErrorMessage="1" xr:uid="{B65D97B0-7E25-45A5-91E0-A61195BC4922}">
          <x14:formula1>
            <xm:f>Listas!$B$24:$B$28</xm:f>
          </x14:formula1>
          <xm:sqref>L6:S6</xm:sqref>
        </x14:dataValidation>
        <x14:dataValidation type="list" allowBlank="1" showInputMessage="1" showErrorMessage="1" xr:uid="{D4D63250-565C-4BDD-A589-8B81D843DDD7}">
          <x14:formula1>
            <xm:f>Listas!$A$88:$A$106</xm:f>
          </x14:formula1>
          <xm:sqref>F68:F72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B3:AF26"/>
  <sheetViews>
    <sheetView showGridLines="0" topLeftCell="A19" zoomScale="80" zoomScaleNormal="80" workbookViewId="0">
      <selection activeCell="A23" sqref="A23"/>
    </sheetView>
  </sheetViews>
  <sheetFormatPr baseColWidth="10" defaultRowHeight="12.75" x14ac:dyDescent="0.2"/>
  <cols>
    <col min="1" max="2" width="11.42578125" customWidth="1"/>
    <col min="3" max="3" width="18" customWidth="1"/>
    <col min="4" max="4" width="31.140625" customWidth="1"/>
    <col min="5" max="5" width="22.140625" customWidth="1"/>
    <col min="6" max="7" width="22" customWidth="1"/>
    <col min="8" max="8" width="24.5703125" customWidth="1"/>
    <col min="9" max="11" width="21.5703125" customWidth="1"/>
    <col min="12" max="14" width="21.140625" customWidth="1"/>
    <col min="15" max="17" width="21" customWidth="1"/>
    <col min="18" max="20" width="21.7109375" customWidth="1"/>
    <col min="21" max="23" width="21" customWidth="1"/>
    <col min="24" max="25" width="21.140625" customWidth="1"/>
    <col min="26" max="26" width="26.42578125" customWidth="1"/>
    <col min="27" max="29" width="21.5703125" customWidth="1"/>
    <col min="30" max="30" width="18.85546875" customWidth="1"/>
    <col min="31" max="31" width="21.85546875" customWidth="1"/>
    <col min="32" max="32" width="24.28515625" customWidth="1"/>
  </cols>
  <sheetData>
    <row r="3" spans="2:5" ht="14.25" customHeight="1" x14ac:dyDescent="0.2">
      <c r="B3" s="1337" t="s">
        <v>22</v>
      </c>
      <c r="C3" s="1337"/>
      <c r="D3" s="1337"/>
      <c r="E3" s="1337"/>
    </row>
    <row r="4" spans="2:5" ht="66.75" customHeight="1" x14ac:dyDescent="0.2">
      <c r="B4" s="1337"/>
      <c r="C4" s="1337"/>
      <c r="D4" s="1337"/>
      <c r="E4" s="1337"/>
    </row>
    <row r="5" spans="2:5" ht="13.5" thickBot="1" x14ac:dyDescent="0.25"/>
    <row r="6" spans="2:5" ht="15.75" customHeight="1" thickBot="1" x14ac:dyDescent="0.25">
      <c r="B6" s="1" t="s">
        <v>9</v>
      </c>
      <c r="C6" s="2" t="s">
        <v>2</v>
      </c>
      <c r="D6" s="2" t="s">
        <v>10</v>
      </c>
      <c r="E6" s="2" t="s">
        <v>11</v>
      </c>
    </row>
    <row r="7" spans="2:5" ht="66" customHeight="1" thickBot="1" x14ac:dyDescent="0.25">
      <c r="B7" s="3">
        <v>5</v>
      </c>
      <c r="C7" s="4" t="s">
        <v>67</v>
      </c>
      <c r="D7" s="5" t="s">
        <v>12</v>
      </c>
      <c r="E7" s="5" t="s">
        <v>13</v>
      </c>
    </row>
    <row r="8" spans="2:5" ht="66" customHeight="1" thickBot="1" x14ac:dyDescent="0.25">
      <c r="B8" s="3">
        <v>4</v>
      </c>
      <c r="C8" s="4" t="s">
        <v>68</v>
      </c>
      <c r="D8" s="5" t="s">
        <v>14</v>
      </c>
      <c r="E8" s="5" t="s">
        <v>15</v>
      </c>
    </row>
    <row r="9" spans="2:5" ht="66" customHeight="1" thickBot="1" x14ac:dyDescent="0.25">
      <c r="B9" s="3">
        <v>3</v>
      </c>
      <c r="C9" s="4" t="s">
        <v>69</v>
      </c>
      <c r="D9" s="5" t="s">
        <v>16</v>
      </c>
      <c r="E9" s="5" t="s">
        <v>17</v>
      </c>
    </row>
    <row r="10" spans="2:5" ht="66" customHeight="1" thickBot="1" x14ac:dyDescent="0.25">
      <c r="B10" s="3">
        <v>2</v>
      </c>
      <c r="C10" s="4" t="s">
        <v>70</v>
      </c>
      <c r="D10" s="5" t="s">
        <v>18</v>
      </c>
      <c r="E10" s="5" t="s">
        <v>19</v>
      </c>
    </row>
    <row r="11" spans="2:5" ht="66" customHeight="1" thickBot="1" x14ac:dyDescent="0.25">
      <c r="B11" s="3">
        <v>1</v>
      </c>
      <c r="C11" s="4" t="s">
        <v>71</v>
      </c>
      <c r="D11" s="5" t="s">
        <v>20</v>
      </c>
      <c r="E11" s="5" t="s">
        <v>21</v>
      </c>
    </row>
    <row r="15" spans="2:5" ht="41.25" customHeight="1" x14ac:dyDescent="0.2">
      <c r="B15" s="1342" t="s">
        <v>32</v>
      </c>
      <c r="C15" s="1342"/>
      <c r="D15" s="1342"/>
      <c r="E15" s="1342"/>
    </row>
    <row r="16" spans="2:5" ht="25.5" customHeight="1" thickBot="1" x14ac:dyDescent="0.25">
      <c r="B16" s="1342"/>
      <c r="C16" s="1342"/>
      <c r="D16" s="1342"/>
      <c r="E16" s="1342"/>
    </row>
    <row r="17" spans="2:32" ht="36" customHeight="1" thickBot="1" x14ac:dyDescent="0.25">
      <c r="F17" s="1331" t="s">
        <v>126</v>
      </c>
      <c r="G17" s="1332"/>
      <c r="H17" s="1333"/>
      <c r="I17" s="1328" t="s">
        <v>103</v>
      </c>
      <c r="J17" s="1326"/>
      <c r="K17" s="1334"/>
      <c r="L17" s="1325" t="s">
        <v>127</v>
      </c>
      <c r="M17" s="1326"/>
      <c r="N17" s="1327"/>
      <c r="O17" s="1328" t="s">
        <v>133</v>
      </c>
      <c r="P17" s="1326"/>
      <c r="Q17" s="1327"/>
      <c r="R17" s="1316" t="s">
        <v>139</v>
      </c>
      <c r="S17" s="1317"/>
      <c r="T17" s="1318"/>
      <c r="U17" s="1316" t="s">
        <v>145</v>
      </c>
      <c r="V17" s="1317"/>
      <c r="W17" s="1329"/>
      <c r="X17" s="1330" t="s">
        <v>150</v>
      </c>
      <c r="Y17" s="1317"/>
      <c r="Z17" s="1318"/>
      <c r="AA17" s="1316" t="s">
        <v>114</v>
      </c>
      <c r="AB17" s="1317"/>
      <c r="AC17" s="1318"/>
      <c r="AD17" s="1316" t="s">
        <v>166</v>
      </c>
      <c r="AE17" s="1317"/>
      <c r="AF17" s="1318"/>
    </row>
    <row r="18" spans="2:32" ht="15.75" customHeight="1" thickBot="1" x14ac:dyDescent="0.25">
      <c r="B18" s="1" t="s">
        <v>23</v>
      </c>
      <c r="C18" s="7" t="s">
        <v>24</v>
      </c>
      <c r="D18" s="1338" t="s">
        <v>10</v>
      </c>
      <c r="E18" s="1339"/>
      <c r="F18" s="16" t="s">
        <v>23</v>
      </c>
      <c r="G18" s="21" t="s">
        <v>120</v>
      </c>
      <c r="H18" s="22" t="s">
        <v>10</v>
      </c>
      <c r="I18" s="9" t="s">
        <v>23</v>
      </c>
      <c r="J18" s="10" t="s">
        <v>24</v>
      </c>
      <c r="K18" s="11" t="s">
        <v>10</v>
      </c>
      <c r="L18" s="9" t="s">
        <v>23</v>
      </c>
      <c r="M18" s="10" t="s">
        <v>24</v>
      </c>
      <c r="N18" s="10" t="s">
        <v>10</v>
      </c>
      <c r="O18" s="9" t="s">
        <v>23</v>
      </c>
      <c r="P18" s="10" t="s">
        <v>24</v>
      </c>
      <c r="Q18" s="10" t="s">
        <v>10</v>
      </c>
      <c r="R18" s="9" t="s">
        <v>23</v>
      </c>
      <c r="S18" s="10" t="s">
        <v>24</v>
      </c>
      <c r="T18" s="10" t="s">
        <v>10</v>
      </c>
      <c r="U18" s="9" t="s">
        <v>23</v>
      </c>
      <c r="V18" s="10" t="s">
        <v>24</v>
      </c>
      <c r="W18" s="11" t="s">
        <v>10</v>
      </c>
      <c r="X18" s="9" t="s">
        <v>23</v>
      </c>
      <c r="Y18" s="10" t="s">
        <v>24</v>
      </c>
      <c r="Z18" s="10" t="s">
        <v>10</v>
      </c>
      <c r="AA18" s="9" t="s">
        <v>23</v>
      </c>
      <c r="AB18" s="10" t="s">
        <v>24</v>
      </c>
      <c r="AC18" s="10" t="s">
        <v>10</v>
      </c>
      <c r="AD18" s="55" t="s">
        <v>23</v>
      </c>
      <c r="AE18" s="55" t="s">
        <v>24</v>
      </c>
      <c r="AF18" s="52" t="s">
        <v>10</v>
      </c>
    </row>
    <row r="19" spans="2:32" ht="51.75" customHeight="1" thickBot="1" x14ac:dyDescent="0.25">
      <c r="B19" s="148" t="s">
        <v>344</v>
      </c>
      <c r="C19" s="58" t="s">
        <v>72</v>
      </c>
      <c r="D19" s="1345" t="s">
        <v>25</v>
      </c>
      <c r="E19" s="1346"/>
      <c r="F19" s="16"/>
      <c r="G19" s="21"/>
      <c r="H19" s="22"/>
      <c r="I19" s="9"/>
      <c r="J19" s="10"/>
      <c r="K19" s="57"/>
      <c r="L19" s="9"/>
      <c r="M19" s="10"/>
      <c r="N19" s="10"/>
      <c r="O19" s="9"/>
      <c r="P19" s="10"/>
      <c r="Q19" s="57"/>
      <c r="R19" s="9"/>
      <c r="S19" s="10"/>
      <c r="T19" s="10"/>
      <c r="U19" s="9"/>
      <c r="V19" s="10"/>
      <c r="W19" s="57"/>
      <c r="X19" s="9"/>
      <c r="Y19" s="10"/>
      <c r="Z19" s="57"/>
      <c r="AA19" s="9"/>
      <c r="AB19" s="10"/>
      <c r="AC19" s="57"/>
      <c r="AD19" s="9"/>
      <c r="AE19" s="10"/>
      <c r="AF19" s="52"/>
    </row>
    <row r="20" spans="2:32" ht="43.5" customHeight="1" thickBot="1" x14ac:dyDescent="0.25">
      <c r="B20" s="149" t="s">
        <v>343</v>
      </c>
      <c r="C20" s="58" t="s">
        <v>73</v>
      </c>
      <c r="D20" s="1343" t="s">
        <v>172</v>
      </c>
      <c r="E20" s="1344"/>
      <c r="F20" s="16"/>
      <c r="G20" s="21"/>
      <c r="H20" s="22"/>
      <c r="I20" s="9"/>
      <c r="J20" s="10"/>
      <c r="K20" s="57"/>
      <c r="L20" s="9"/>
      <c r="M20" s="10"/>
      <c r="N20" s="10"/>
      <c r="O20" s="9"/>
      <c r="P20" s="10"/>
      <c r="Q20" s="57"/>
      <c r="R20" s="9"/>
      <c r="S20" s="10"/>
      <c r="T20" s="10"/>
      <c r="U20" s="9"/>
      <c r="V20" s="10"/>
      <c r="W20" s="57"/>
      <c r="X20" s="9"/>
      <c r="Y20" s="10"/>
      <c r="Z20" s="57"/>
      <c r="AA20" s="9"/>
      <c r="AB20" s="10"/>
      <c r="AC20" s="57"/>
      <c r="AD20" s="9"/>
      <c r="AE20" s="10"/>
      <c r="AF20" s="52"/>
    </row>
    <row r="21" spans="2:32" ht="43.5" customHeight="1" thickBot="1" x14ac:dyDescent="0.25">
      <c r="B21" s="149" t="s">
        <v>342</v>
      </c>
      <c r="C21" s="58" t="s">
        <v>74</v>
      </c>
      <c r="D21" s="1343" t="s">
        <v>171</v>
      </c>
      <c r="E21" s="1344"/>
      <c r="F21" s="16"/>
      <c r="G21" s="21"/>
      <c r="H21" s="22"/>
      <c r="I21" s="9"/>
      <c r="J21" s="10"/>
      <c r="K21" s="57"/>
      <c r="L21" s="9"/>
      <c r="M21" s="10"/>
      <c r="N21" s="10"/>
      <c r="O21" s="9"/>
      <c r="P21" s="10"/>
      <c r="Q21" s="57"/>
      <c r="R21" s="9"/>
      <c r="S21" s="10"/>
      <c r="T21" s="10"/>
      <c r="U21" s="9"/>
      <c r="V21" s="10"/>
      <c r="W21" s="57"/>
      <c r="X21" s="9"/>
      <c r="Y21" s="10"/>
      <c r="Z21" s="57"/>
      <c r="AA21" s="9"/>
      <c r="AB21" s="10"/>
      <c r="AC21" s="57"/>
      <c r="AD21" s="9"/>
      <c r="AE21" s="10"/>
      <c r="AF21" s="52"/>
    </row>
    <row r="22" spans="2:32" ht="111.75" customHeight="1" thickBot="1" x14ac:dyDescent="0.25">
      <c r="B22" s="6">
        <v>5</v>
      </c>
      <c r="C22" s="8" t="s">
        <v>72</v>
      </c>
      <c r="D22" s="1340" t="s">
        <v>25</v>
      </c>
      <c r="E22" s="1341"/>
      <c r="F22" s="17">
        <v>5</v>
      </c>
      <c r="G22" s="18" t="s">
        <v>104</v>
      </c>
      <c r="H22" s="19" t="s">
        <v>121</v>
      </c>
      <c r="I22" s="12">
        <v>5</v>
      </c>
      <c r="J22" s="13" t="s">
        <v>104</v>
      </c>
      <c r="K22" s="14" t="s">
        <v>105</v>
      </c>
      <c r="L22" s="12">
        <v>5</v>
      </c>
      <c r="M22" s="13" t="s">
        <v>104</v>
      </c>
      <c r="N22" s="14" t="s">
        <v>128</v>
      </c>
      <c r="O22" s="12">
        <v>5</v>
      </c>
      <c r="P22" s="13" t="s">
        <v>104</v>
      </c>
      <c r="Q22" s="23" t="s">
        <v>134</v>
      </c>
      <c r="R22" s="15">
        <v>5</v>
      </c>
      <c r="S22" s="13" t="s">
        <v>104</v>
      </c>
      <c r="T22" s="24" t="s">
        <v>140</v>
      </c>
      <c r="U22" s="15">
        <v>5</v>
      </c>
      <c r="V22" s="13" t="s">
        <v>104</v>
      </c>
      <c r="W22" s="14" t="s">
        <v>146</v>
      </c>
      <c r="X22" s="15">
        <v>5</v>
      </c>
      <c r="Y22" s="25" t="s">
        <v>104</v>
      </c>
      <c r="Z22" s="26" t="s">
        <v>151</v>
      </c>
      <c r="AA22" s="15">
        <v>5</v>
      </c>
      <c r="AB22" s="13" t="s">
        <v>104</v>
      </c>
      <c r="AC22" s="51" t="s">
        <v>115</v>
      </c>
      <c r="AD22" s="15">
        <v>5</v>
      </c>
      <c r="AE22" s="13" t="s">
        <v>104</v>
      </c>
      <c r="AF22" s="53" t="s">
        <v>169</v>
      </c>
    </row>
    <row r="23" spans="2:32" ht="104.25" customHeight="1" thickBot="1" x14ac:dyDescent="0.25">
      <c r="B23" s="6">
        <v>4</v>
      </c>
      <c r="C23" s="8" t="s">
        <v>73</v>
      </c>
      <c r="D23" s="1335" t="s">
        <v>26</v>
      </c>
      <c r="E23" s="1336"/>
      <c r="F23" s="17">
        <v>4</v>
      </c>
      <c r="G23" s="18" t="s">
        <v>106</v>
      </c>
      <c r="H23" s="19" t="s">
        <v>122</v>
      </c>
      <c r="I23" s="12">
        <v>4</v>
      </c>
      <c r="J23" s="13" t="s">
        <v>106</v>
      </c>
      <c r="K23" s="14" t="s">
        <v>107</v>
      </c>
      <c r="L23" s="12">
        <v>4</v>
      </c>
      <c r="M23" s="13" t="s">
        <v>106</v>
      </c>
      <c r="N23" s="14" t="s">
        <v>129</v>
      </c>
      <c r="O23" s="12">
        <v>4</v>
      </c>
      <c r="P23" s="13" t="s">
        <v>106</v>
      </c>
      <c r="Q23" s="23" t="s">
        <v>135</v>
      </c>
      <c r="R23" s="15">
        <v>4</v>
      </c>
      <c r="S23" s="13" t="s">
        <v>106</v>
      </c>
      <c r="T23" s="24" t="s">
        <v>141</v>
      </c>
      <c r="U23" s="15">
        <v>4</v>
      </c>
      <c r="V23" s="13" t="s">
        <v>106</v>
      </c>
      <c r="W23" s="14" t="s">
        <v>147</v>
      </c>
      <c r="X23" s="15">
        <v>4</v>
      </c>
      <c r="Y23" s="25" t="s">
        <v>106</v>
      </c>
      <c r="Z23" s="14" t="s">
        <v>152</v>
      </c>
      <c r="AA23" s="15">
        <v>4</v>
      </c>
      <c r="AB23" s="13" t="s">
        <v>106</v>
      </c>
      <c r="AC23" s="51" t="s">
        <v>116</v>
      </c>
      <c r="AD23" s="15">
        <v>4</v>
      </c>
      <c r="AE23" s="13" t="s">
        <v>106</v>
      </c>
      <c r="AF23" s="54" t="s">
        <v>167</v>
      </c>
    </row>
    <row r="24" spans="2:32" ht="94.5" customHeight="1" thickBot="1" x14ac:dyDescent="0.25">
      <c r="B24" s="6">
        <v>3</v>
      </c>
      <c r="C24" s="8" t="s">
        <v>74</v>
      </c>
      <c r="D24" s="1335" t="s">
        <v>27</v>
      </c>
      <c r="E24" s="1336"/>
      <c r="F24" s="15">
        <v>3</v>
      </c>
      <c r="G24" s="18" t="s">
        <v>108</v>
      </c>
      <c r="H24" s="19" t="s">
        <v>123</v>
      </c>
      <c r="I24" s="12">
        <v>3</v>
      </c>
      <c r="J24" s="13" t="s">
        <v>108</v>
      </c>
      <c r="K24" s="14" t="s">
        <v>109</v>
      </c>
      <c r="L24" s="12">
        <v>3</v>
      </c>
      <c r="M24" s="13" t="s">
        <v>108</v>
      </c>
      <c r="N24" s="14" t="s">
        <v>130</v>
      </c>
      <c r="O24" s="12">
        <v>3</v>
      </c>
      <c r="P24" s="13" t="s">
        <v>108</v>
      </c>
      <c r="Q24" s="23" t="s">
        <v>136</v>
      </c>
      <c r="R24" s="15">
        <v>3</v>
      </c>
      <c r="S24" s="13" t="s">
        <v>108</v>
      </c>
      <c r="T24" s="24" t="s">
        <v>142</v>
      </c>
      <c r="U24" s="15">
        <v>3</v>
      </c>
      <c r="V24" s="13" t="s">
        <v>108</v>
      </c>
      <c r="W24" s="14" t="s">
        <v>148</v>
      </c>
      <c r="X24" s="15">
        <v>3</v>
      </c>
      <c r="Y24" s="25" t="s">
        <v>108</v>
      </c>
      <c r="Z24" s="14" t="s">
        <v>153</v>
      </c>
      <c r="AA24" s="15">
        <v>3</v>
      </c>
      <c r="AB24" s="13" t="s">
        <v>108</v>
      </c>
      <c r="AC24" s="51" t="s">
        <v>117</v>
      </c>
      <c r="AD24" s="15">
        <v>3</v>
      </c>
      <c r="AE24" s="13" t="s">
        <v>108</v>
      </c>
      <c r="AF24" s="54" t="s">
        <v>168</v>
      </c>
    </row>
    <row r="25" spans="2:32" ht="113.25" customHeight="1" thickBot="1" x14ac:dyDescent="0.25">
      <c r="B25" s="6">
        <v>2</v>
      </c>
      <c r="C25" s="8" t="s">
        <v>75</v>
      </c>
      <c r="D25" s="1335" t="s">
        <v>28</v>
      </c>
      <c r="E25" s="1336"/>
      <c r="F25" s="15">
        <v>2</v>
      </c>
      <c r="G25" s="18" t="s">
        <v>110</v>
      </c>
      <c r="H25" s="19" t="s">
        <v>124</v>
      </c>
      <c r="I25" s="12">
        <v>2</v>
      </c>
      <c r="J25" s="13" t="s">
        <v>110</v>
      </c>
      <c r="K25" s="14" t="s">
        <v>111</v>
      </c>
      <c r="L25" s="12">
        <v>2</v>
      </c>
      <c r="M25" s="13" t="s">
        <v>110</v>
      </c>
      <c r="N25" s="14" t="s">
        <v>131</v>
      </c>
      <c r="O25" s="12">
        <v>2</v>
      </c>
      <c r="P25" s="13" t="s">
        <v>110</v>
      </c>
      <c r="Q25" s="23" t="s">
        <v>137</v>
      </c>
      <c r="R25" s="15">
        <v>2</v>
      </c>
      <c r="S25" s="13" t="s">
        <v>110</v>
      </c>
      <c r="T25" s="24" t="s">
        <v>143</v>
      </c>
      <c r="U25" s="15">
        <v>2</v>
      </c>
      <c r="V25" s="13" t="s">
        <v>110</v>
      </c>
      <c r="W25" s="14" t="s">
        <v>149</v>
      </c>
      <c r="X25" s="15">
        <v>2</v>
      </c>
      <c r="Y25" s="25" t="s">
        <v>110</v>
      </c>
      <c r="Z25" s="14" t="s">
        <v>154</v>
      </c>
      <c r="AA25" s="15">
        <v>2</v>
      </c>
      <c r="AB25" s="13" t="s">
        <v>110</v>
      </c>
      <c r="AC25" s="14" t="s">
        <v>118</v>
      </c>
      <c r="AD25" s="1319" t="s">
        <v>170</v>
      </c>
      <c r="AE25" s="1320"/>
      <c r="AF25" s="1321"/>
    </row>
    <row r="26" spans="2:32" ht="90.75" customHeight="1" thickBot="1" x14ac:dyDescent="0.25">
      <c r="B26" s="6">
        <v>1</v>
      </c>
      <c r="C26" s="8" t="s">
        <v>76</v>
      </c>
      <c r="D26" s="1335" t="s">
        <v>29</v>
      </c>
      <c r="E26" s="1336"/>
      <c r="F26" s="15">
        <v>1</v>
      </c>
      <c r="G26" s="18" t="s">
        <v>112</v>
      </c>
      <c r="H26" s="20" t="s">
        <v>125</v>
      </c>
      <c r="I26" s="12">
        <v>1</v>
      </c>
      <c r="J26" s="13" t="s">
        <v>112</v>
      </c>
      <c r="K26" s="14" t="s">
        <v>113</v>
      </c>
      <c r="L26" s="12">
        <v>1</v>
      </c>
      <c r="M26" s="13" t="s">
        <v>112</v>
      </c>
      <c r="N26" s="14" t="s">
        <v>132</v>
      </c>
      <c r="O26" s="12">
        <v>1</v>
      </c>
      <c r="P26" s="13" t="s">
        <v>112</v>
      </c>
      <c r="Q26" s="23" t="s">
        <v>138</v>
      </c>
      <c r="R26" s="15">
        <v>1</v>
      </c>
      <c r="S26" s="13" t="s">
        <v>112</v>
      </c>
      <c r="T26" s="24" t="s">
        <v>144</v>
      </c>
      <c r="U26" s="15">
        <v>1</v>
      </c>
      <c r="V26" s="13" t="s">
        <v>112</v>
      </c>
      <c r="W26" s="14" t="s">
        <v>144</v>
      </c>
      <c r="X26" s="15">
        <v>1</v>
      </c>
      <c r="Y26" s="25" t="s">
        <v>112</v>
      </c>
      <c r="Z26" s="14" t="s">
        <v>155</v>
      </c>
      <c r="AA26" s="15">
        <v>1</v>
      </c>
      <c r="AB26" s="13" t="s">
        <v>112</v>
      </c>
      <c r="AC26" s="14" t="s">
        <v>119</v>
      </c>
      <c r="AD26" s="1322"/>
      <c r="AE26" s="1323"/>
      <c r="AF26" s="1324"/>
    </row>
  </sheetData>
  <mergeCells count="21">
    <mergeCell ref="F17:H17"/>
    <mergeCell ref="I17:K17"/>
    <mergeCell ref="D26:E26"/>
    <mergeCell ref="B3:E4"/>
    <mergeCell ref="D18:E18"/>
    <mergeCell ref="D22:E22"/>
    <mergeCell ref="D23:E23"/>
    <mergeCell ref="D24:E24"/>
    <mergeCell ref="D25:E25"/>
    <mergeCell ref="B15:E16"/>
    <mergeCell ref="D20:E20"/>
    <mergeCell ref="D21:E21"/>
    <mergeCell ref="D19:E19"/>
    <mergeCell ref="AD17:AF17"/>
    <mergeCell ref="AD25:AF26"/>
    <mergeCell ref="AA17:AC17"/>
    <mergeCell ref="L17:N17"/>
    <mergeCell ref="O17:Q17"/>
    <mergeCell ref="R17:T17"/>
    <mergeCell ref="U17:W17"/>
    <mergeCell ref="X17:Z1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Q225"/>
  <sheetViews>
    <sheetView view="pageBreakPreview" topLeftCell="A16" zoomScale="60" zoomScaleNormal="100" workbookViewId="0">
      <selection activeCell="O8" sqref="O8"/>
    </sheetView>
  </sheetViews>
  <sheetFormatPr baseColWidth="10" defaultRowHeight="12.75" x14ac:dyDescent="0.2"/>
  <cols>
    <col min="1" max="1" width="11.42578125" style="27"/>
    <col min="2" max="2" width="20.42578125" style="27" customWidth="1"/>
    <col min="3" max="3" width="20.28515625" style="27" customWidth="1"/>
    <col min="4" max="4" width="23.140625" style="27" customWidth="1"/>
    <col min="5" max="5" width="25.140625" style="27" customWidth="1"/>
    <col min="6" max="6" width="20.28515625" style="27" customWidth="1"/>
    <col min="7" max="7" width="8.42578125" style="27" customWidth="1"/>
    <col min="8" max="8" width="10.7109375" style="27" customWidth="1"/>
    <col min="9" max="9" width="11.42578125" style="27" customWidth="1"/>
    <col min="10" max="10" width="20.28515625" style="27" customWidth="1"/>
    <col min="11" max="11" width="9.28515625" style="27" customWidth="1"/>
    <col min="12" max="12" width="29.42578125" style="27" customWidth="1"/>
    <col min="13" max="17" width="34.140625" style="27" customWidth="1"/>
    <col min="18" max="16384" width="11.42578125" style="27"/>
  </cols>
  <sheetData>
    <row r="1" spans="1:17" ht="24.75" customHeight="1" x14ac:dyDescent="0.2">
      <c r="A1" s="1347" t="s">
        <v>324</v>
      </c>
      <c r="B1" s="1347"/>
      <c r="C1" s="1347"/>
      <c r="D1" s="1347"/>
      <c r="E1" s="1347"/>
      <c r="F1" s="1347"/>
      <c r="G1" s="1347"/>
      <c r="H1" s="1347"/>
      <c r="I1" s="1347"/>
      <c r="J1" s="1347"/>
      <c r="L1" s="1348" t="s">
        <v>325</v>
      </c>
      <c r="M1" s="1348"/>
      <c r="N1" s="1348"/>
      <c r="O1" s="1348"/>
      <c r="P1" s="1348"/>
      <c r="Q1" s="1348"/>
    </row>
    <row r="2" spans="1:17" ht="25.5" customHeight="1" x14ac:dyDescent="0.2">
      <c r="A2" s="1347"/>
      <c r="B2" s="1347"/>
      <c r="C2" s="1347"/>
      <c r="D2" s="1347"/>
      <c r="E2" s="1347"/>
      <c r="F2" s="1347"/>
      <c r="G2" s="1347"/>
      <c r="H2" s="1347"/>
      <c r="I2" s="1347"/>
      <c r="J2" s="1347"/>
      <c r="L2" s="1348"/>
      <c r="M2" s="1348"/>
      <c r="N2" s="1348"/>
      <c r="O2" s="1348"/>
      <c r="P2" s="1348"/>
      <c r="Q2" s="1348"/>
    </row>
    <row r="3" spans="1:17" ht="15.75" thickBot="1" x14ac:dyDescent="0.3">
      <c r="C3" s="56"/>
      <c r="D3" s="56"/>
      <c r="E3" s="56"/>
      <c r="F3" s="56"/>
      <c r="G3" s="56"/>
      <c r="H3" s="56"/>
      <c r="I3" s="56"/>
      <c r="J3" s="56"/>
      <c r="K3" s="56"/>
    </row>
    <row r="4" spans="1:17" ht="45" customHeight="1" x14ac:dyDescent="0.25">
      <c r="A4" s="1383" t="s">
        <v>54</v>
      </c>
      <c r="B4" s="1383" t="s">
        <v>259</v>
      </c>
      <c r="C4" s="1383" t="s">
        <v>184</v>
      </c>
      <c r="D4" s="1425" t="s">
        <v>185</v>
      </c>
      <c r="E4" s="1383" t="s">
        <v>186</v>
      </c>
      <c r="F4" s="1383" t="s">
        <v>187</v>
      </c>
      <c r="G4" s="1418" t="s">
        <v>188</v>
      </c>
      <c r="H4" s="1419"/>
      <c r="I4" s="1420"/>
      <c r="J4" s="1383" t="s">
        <v>221</v>
      </c>
      <c r="K4" s="56"/>
      <c r="L4" s="147" t="s">
        <v>222</v>
      </c>
      <c r="M4" s="127" t="s">
        <v>223</v>
      </c>
      <c r="N4" s="1412" t="s">
        <v>224</v>
      </c>
    </row>
    <row r="5" spans="1:17" ht="29.25" customHeight="1" thickBot="1" x14ac:dyDescent="0.3">
      <c r="A5" s="1384"/>
      <c r="B5" s="1384"/>
      <c r="C5" s="1384"/>
      <c r="D5" s="1426"/>
      <c r="E5" s="1384"/>
      <c r="F5" s="1384"/>
      <c r="G5" s="1421"/>
      <c r="H5" s="1422"/>
      <c r="I5" s="1423"/>
      <c r="J5" s="1384"/>
      <c r="K5" s="56"/>
      <c r="L5" s="145" t="s">
        <v>225</v>
      </c>
      <c r="M5" s="145" t="s">
        <v>226</v>
      </c>
      <c r="N5" s="1413"/>
    </row>
    <row r="6" spans="1:17" ht="33.75" customHeight="1" thickBot="1" x14ac:dyDescent="0.3">
      <c r="A6" s="1385"/>
      <c r="B6" s="1385"/>
      <c r="C6" s="142"/>
      <c r="D6" s="135"/>
      <c r="E6" s="142"/>
      <c r="F6" s="1385"/>
      <c r="G6" s="143" t="s">
        <v>189</v>
      </c>
      <c r="H6" s="143" t="s">
        <v>323</v>
      </c>
      <c r="I6" s="143" t="s">
        <v>39</v>
      </c>
      <c r="J6" s="1385"/>
      <c r="K6" s="56"/>
      <c r="L6" s="145" t="s">
        <v>74</v>
      </c>
      <c r="M6" s="145" t="s">
        <v>227</v>
      </c>
      <c r="N6" s="1413"/>
    </row>
    <row r="7" spans="1:17" ht="65.25" customHeight="1" x14ac:dyDescent="0.25">
      <c r="A7" s="1375">
        <v>1</v>
      </c>
      <c r="B7" s="1389"/>
      <c r="C7" s="1392" t="s">
        <v>40</v>
      </c>
      <c r="D7" s="1387" t="s">
        <v>190</v>
      </c>
      <c r="E7" s="1395" t="s">
        <v>191</v>
      </c>
      <c r="F7" s="105" t="s">
        <v>192</v>
      </c>
      <c r="G7" s="106"/>
      <c r="H7" s="106"/>
      <c r="I7" s="105"/>
      <c r="J7" s="136">
        <v>15</v>
      </c>
      <c r="K7" s="56"/>
      <c r="L7" s="145" t="s">
        <v>228</v>
      </c>
      <c r="M7" s="146" t="s">
        <v>229</v>
      </c>
      <c r="N7" s="1414"/>
    </row>
    <row r="8" spans="1:17" ht="48" customHeight="1" thickBot="1" x14ac:dyDescent="0.3">
      <c r="A8" s="1376"/>
      <c r="B8" s="1390"/>
      <c r="C8" s="1393"/>
      <c r="D8" s="1388"/>
      <c r="E8" s="1396"/>
      <c r="F8" s="107" t="s">
        <v>193</v>
      </c>
      <c r="G8" s="108"/>
      <c r="H8" s="109"/>
      <c r="I8" s="107"/>
      <c r="J8" s="137">
        <v>0</v>
      </c>
      <c r="K8" s="56"/>
      <c r="L8" s="123"/>
      <c r="M8" s="123"/>
      <c r="N8" s="123"/>
    </row>
    <row r="9" spans="1:17" ht="48" customHeight="1" x14ac:dyDescent="0.25">
      <c r="A9" s="1376"/>
      <c r="B9" s="1390"/>
      <c r="C9" s="1393"/>
      <c r="D9" s="1397" t="s">
        <v>194</v>
      </c>
      <c r="E9" s="1386" t="s">
        <v>195</v>
      </c>
      <c r="F9" s="110" t="s">
        <v>196</v>
      </c>
      <c r="G9" s="111"/>
      <c r="H9" s="111"/>
      <c r="I9" s="110"/>
      <c r="J9" s="138">
        <v>15</v>
      </c>
      <c r="K9" s="56"/>
      <c r="L9" s="127" t="s">
        <v>230</v>
      </c>
      <c r="M9" s="127" t="s">
        <v>231</v>
      </c>
      <c r="N9" s="1401" t="s">
        <v>232</v>
      </c>
    </row>
    <row r="10" spans="1:17" ht="48" customHeight="1" thickBot="1" x14ac:dyDescent="0.3">
      <c r="A10" s="1376"/>
      <c r="B10" s="1390"/>
      <c r="C10" s="1393"/>
      <c r="D10" s="1398"/>
      <c r="E10" s="1386"/>
      <c r="F10" s="112" t="s">
        <v>197</v>
      </c>
      <c r="G10" s="113"/>
      <c r="H10" s="114"/>
      <c r="I10" s="112"/>
      <c r="J10" s="139">
        <v>0</v>
      </c>
      <c r="K10" s="56"/>
      <c r="L10" s="128" t="s">
        <v>228</v>
      </c>
      <c r="M10" s="129" t="s">
        <v>233</v>
      </c>
      <c r="N10" s="1402"/>
    </row>
    <row r="11" spans="1:17" ht="48" customHeight="1" x14ac:dyDescent="0.25">
      <c r="A11" s="1376"/>
      <c r="B11" s="1390"/>
      <c r="C11" s="1393"/>
      <c r="D11" s="1387" t="s">
        <v>198</v>
      </c>
      <c r="E11" s="1395" t="s">
        <v>199</v>
      </c>
      <c r="F11" s="105" t="s">
        <v>200</v>
      </c>
      <c r="G11" s="106"/>
      <c r="H11" s="106"/>
      <c r="I11" s="105"/>
      <c r="J11" s="136">
        <v>15</v>
      </c>
      <c r="K11" s="56"/>
      <c r="L11" s="128" t="s">
        <v>74</v>
      </c>
      <c r="M11" s="129" t="s">
        <v>234</v>
      </c>
      <c r="N11" s="1402"/>
    </row>
    <row r="12" spans="1:17" ht="65.25" customHeight="1" thickBot="1" x14ac:dyDescent="0.3">
      <c r="A12" s="1376"/>
      <c r="B12" s="1390"/>
      <c r="C12" s="1393"/>
      <c r="D12" s="1388"/>
      <c r="E12" s="1396"/>
      <c r="F12" s="107" t="s">
        <v>201</v>
      </c>
      <c r="G12" s="108"/>
      <c r="H12" s="109"/>
      <c r="I12" s="107"/>
      <c r="J12" s="137">
        <v>0</v>
      </c>
      <c r="K12" s="56"/>
      <c r="L12" s="128" t="s">
        <v>225</v>
      </c>
      <c r="M12" s="130" t="s">
        <v>235</v>
      </c>
      <c r="N12" s="1403"/>
    </row>
    <row r="13" spans="1:17" ht="48" customHeight="1" thickBot="1" x14ac:dyDescent="0.3">
      <c r="A13" s="1376"/>
      <c r="B13" s="1390"/>
      <c r="C13" s="1393"/>
      <c r="D13" s="1397" t="s">
        <v>202</v>
      </c>
      <c r="E13" s="1386" t="s">
        <v>203</v>
      </c>
      <c r="F13" s="110" t="s">
        <v>204</v>
      </c>
      <c r="G13" s="111"/>
      <c r="H13" s="111"/>
      <c r="I13" s="110"/>
      <c r="J13" s="138">
        <v>15</v>
      </c>
      <c r="K13" s="56"/>
    </row>
    <row r="14" spans="1:17" ht="64.5" customHeight="1" thickTop="1" thickBot="1" x14ac:dyDescent="0.3">
      <c r="A14" s="1376"/>
      <c r="B14" s="1390"/>
      <c r="C14" s="1393"/>
      <c r="D14" s="1424"/>
      <c r="E14" s="1386"/>
      <c r="F14" s="115" t="s">
        <v>205</v>
      </c>
      <c r="G14" s="116"/>
      <c r="H14" s="111"/>
      <c r="I14" s="115"/>
      <c r="J14" s="140">
        <v>10</v>
      </c>
      <c r="K14" s="56"/>
      <c r="L14" s="144" t="s">
        <v>236</v>
      </c>
      <c r="M14" s="144" t="s">
        <v>237</v>
      </c>
      <c r="N14" s="144" t="s">
        <v>238</v>
      </c>
      <c r="O14" s="144" t="s">
        <v>239</v>
      </c>
      <c r="P14" s="144" t="s">
        <v>240</v>
      </c>
      <c r="Q14" s="144" t="s">
        <v>241</v>
      </c>
    </row>
    <row r="15" spans="1:17" ht="48" customHeight="1" thickTop="1" thickBot="1" x14ac:dyDescent="0.3">
      <c r="A15" s="1376"/>
      <c r="B15" s="1390"/>
      <c r="C15" s="1393"/>
      <c r="D15" s="1398"/>
      <c r="E15" s="1386"/>
      <c r="F15" s="112" t="s">
        <v>206</v>
      </c>
      <c r="G15" s="113"/>
      <c r="H15" s="114"/>
      <c r="I15" s="112"/>
      <c r="J15" s="139">
        <v>0</v>
      </c>
      <c r="K15" s="56"/>
      <c r="L15" s="1404" t="s">
        <v>242</v>
      </c>
      <c r="M15" s="131" t="s">
        <v>243</v>
      </c>
      <c r="N15" s="131" t="s">
        <v>244</v>
      </c>
      <c r="O15" s="132" t="s">
        <v>245</v>
      </c>
      <c r="P15" s="132">
        <v>2</v>
      </c>
      <c r="Q15" s="132">
        <v>2</v>
      </c>
    </row>
    <row r="16" spans="1:17" ht="48" customHeight="1" thickTop="1" thickBot="1" x14ac:dyDescent="0.3">
      <c r="A16" s="1376"/>
      <c r="B16" s="1390"/>
      <c r="C16" s="1393"/>
      <c r="D16" s="1387" t="s">
        <v>207</v>
      </c>
      <c r="E16" s="1395" t="s">
        <v>208</v>
      </c>
      <c r="F16" s="105" t="s">
        <v>209</v>
      </c>
      <c r="G16" s="106"/>
      <c r="H16" s="106"/>
      <c r="I16" s="105"/>
      <c r="J16" s="136">
        <v>15</v>
      </c>
      <c r="K16" s="56"/>
      <c r="L16" s="1405"/>
      <c r="M16" s="131" t="s">
        <v>246</v>
      </c>
      <c r="N16" s="131" t="s">
        <v>247</v>
      </c>
      <c r="O16" s="132" t="s">
        <v>248</v>
      </c>
      <c r="P16" s="132">
        <v>1</v>
      </c>
      <c r="Q16" s="132">
        <v>1</v>
      </c>
    </row>
    <row r="17" spans="1:17" ht="48" customHeight="1" thickTop="1" thickBot="1" x14ac:dyDescent="0.3">
      <c r="A17" s="1376"/>
      <c r="B17" s="1390"/>
      <c r="C17" s="1393"/>
      <c r="D17" s="1388"/>
      <c r="E17" s="1396"/>
      <c r="F17" s="117" t="s">
        <v>210</v>
      </c>
      <c r="G17" s="108"/>
      <c r="H17" s="109"/>
      <c r="I17" s="117"/>
      <c r="J17" s="137">
        <v>0</v>
      </c>
      <c r="K17" s="56"/>
      <c r="L17" s="1405"/>
      <c r="M17" s="131" t="s">
        <v>249</v>
      </c>
      <c r="N17" s="131" t="s">
        <v>250</v>
      </c>
      <c r="O17" s="132" t="s">
        <v>248</v>
      </c>
      <c r="P17" s="132">
        <v>0</v>
      </c>
      <c r="Q17" s="132">
        <v>0</v>
      </c>
    </row>
    <row r="18" spans="1:17" ht="48" customHeight="1" thickTop="1" thickBot="1" x14ac:dyDescent="0.3">
      <c r="A18" s="1376"/>
      <c r="B18" s="1390"/>
      <c r="C18" s="1393"/>
      <c r="D18" s="1397" t="s">
        <v>211</v>
      </c>
      <c r="E18" s="1386" t="s">
        <v>212</v>
      </c>
      <c r="F18" s="110" t="s">
        <v>213</v>
      </c>
      <c r="G18" s="111"/>
      <c r="H18" s="111"/>
      <c r="I18" s="110"/>
      <c r="J18" s="138">
        <v>15</v>
      </c>
      <c r="K18" s="56"/>
      <c r="L18" s="1406" t="s">
        <v>251</v>
      </c>
      <c r="M18" s="133" t="s">
        <v>243</v>
      </c>
      <c r="N18" s="133" t="s">
        <v>252</v>
      </c>
      <c r="O18" s="134" t="s">
        <v>248</v>
      </c>
      <c r="P18" s="134">
        <v>1</v>
      </c>
      <c r="Q18" s="134">
        <v>1</v>
      </c>
    </row>
    <row r="19" spans="1:17" ht="66.75" customHeight="1" thickTop="1" thickBot="1" x14ac:dyDescent="0.3">
      <c r="A19" s="1376"/>
      <c r="B19" s="1390"/>
      <c r="C19" s="1393"/>
      <c r="D19" s="1398"/>
      <c r="E19" s="1386"/>
      <c r="F19" s="112" t="s">
        <v>214</v>
      </c>
      <c r="G19" s="113"/>
      <c r="H19" s="114"/>
      <c r="I19" s="112"/>
      <c r="J19" s="139">
        <v>0</v>
      </c>
      <c r="K19" s="56"/>
      <c r="L19" s="1406"/>
      <c r="M19" s="133" t="s">
        <v>246</v>
      </c>
      <c r="N19" s="133" t="s">
        <v>253</v>
      </c>
      <c r="O19" s="134" t="s">
        <v>248</v>
      </c>
      <c r="P19" s="134">
        <v>1</v>
      </c>
      <c r="Q19" s="134">
        <v>1</v>
      </c>
    </row>
    <row r="20" spans="1:17" ht="48" customHeight="1" thickTop="1" thickBot="1" x14ac:dyDescent="0.3">
      <c r="A20" s="1376"/>
      <c r="B20" s="1390"/>
      <c r="C20" s="1393"/>
      <c r="D20" s="1387" t="s">
        <v>215</v>
      </c>
      <c r="E20" s="1395" t="s">
        <v>216</v>
      </c>
      <c r="F20" s="105" t="s">
        <v>217</v>
      </c>
      <c r="G20" s="106"/>
      <c r="H20" s="106"/>
      <c r="I20" s="105"/>
      <c r="J20" s="136">
        <v>10</v>
      </c>
      <c r="K20" s="56"/>
      <c r="L20" s="1406"/>
      <c r="M20" s="133" t="s">
        <v>249</v>
      </c>
      <c r="N20" s="133" t="s">
        <v>254</v>
      </c>
      <c r="O20" s="134" t="s">
        <v>248</v>
      </c>
      <c r="P20" s="134">
        <v>0</v>
      </c>
      <c r="Q20" s="134">
        <v>0</v>
      </c>
    </row>
    <row r="21" spans="1:17" ht="48" customHeight="1" thickTop="1" thickBot="1" x14ac:dyDescent="0.3">
      <c r="A21" s="1376"/>
      <c r="B21" s="1390"/>
      <c r="C21" s="1393"/>
      <c r="D21" s="1399"/>
      <c r="E21" s="1400"/>
      <c r="F21" s="118" t="s">
        <v>218</v>
      </c>
      <c r="G21" s="119"/>
      <c r="H21" s="120"/>
      <c r="I21" s="118"/>
      <c r="J21" s="141">
        <v>5</v>
      </c>
      <c r="K21" s="56"/>
      <c r="L21" s="1404" t="s">
        <v>255</v>
      </c>
      <c r="M21" s="131" t="s">
        <v>243</v>
      </c>
      <c r="N21" s="131" t="s">
        <v>256</v>
      </c>
      <c r="O21" s="132" t="s">
        <v>248</v>
      </c>
      <c r="P21" s="132">
        <v>0</v>
      </c>
      <c r="Q21" s="132">
        <v>0</v>
      </c>
    </row>
    <row r="22" spans="1:17" ht="48" customHeight="1" thickTop="1" thickBot="1" x14ac:dyDescent="0.3">
      <c r="A22" s="1377"/>
      <c r="B22" s="1391"/>
      <c r="C22" s="1394"/>
      <c r="D22" s="1388"/>
      <c r="E22" s="1396"/>
      <c r="F22" s="107" t="s">
        <v>219</v>
      </c>
      <c r="G22" s="108"/>
      <c r="H22" s="109"/>
      <c r="I22" s="107"/>
      <c r="J22" s="137">
        <v>0</v>
      </c>
      <c r="K22" s="56"/>
      <c r="L22" s="1404"/>
      <c r="M22" s="131" t="s">
        <v>246</v>
      </c>
      <c r="N22" s="131" t="s">
        <v>257</v>
      </c>
      <c r="O22" s="132" t="s">
        <v>248</v>
      </c>
      <c r="P22" s="132">
        <v>0</v>
      </c>
      <c r="Q22" s="132">
        <v>0</v>
      </c>
    </row>
    <row r="23" spans="1:17" ht="35.25" customHeight="1" thickTop="1" thickBot="1" x14ac:dyDescent="0.3">
      <c r="C23" s="104"/>
      <c r="D23" s="104"/>
      <c r="E23" s="104"/>
      <c r="F23" s="121" t="s">
        <v>220</v>
      </c>
      <c r="G23" s="1409"/>
      <c r="H23" s="1410"/>
      <c r="I23" s="1410"/>
      <c r="J23" s="1411"/>
      <c r="K23" s="56"/>
      <c r="L23" s="1404"/>
      <c r="M23" s="131" t="s">
        <v>249</v>
      </c>
      <c r="N23" s="131" t="s">
        <v>258</v>
      </c>
      <c r="O23" s="132" t="s">
        <v>248</v>
      </c>
      <c r="P23" s="132">
        <v>0</v>
      </c>
      <c r="Q23" s="132">
        <v>0</v>
      </c>
    </row>
    <row r="24" spans="1:17" ht="30.75" customHeight="1" thickTop="1" thickBot="1" x14ac:dyDescent="0.3">
      <c r="A24" s="1415" t="s">
        <v>314</v>
      </c>
      <c r="B24" s="1415"/>
      <c r="C24" s="1415"/>
      <c r="D24" s="1415"/>
      <c r="E24" s="104"/>
      <c r="F24" s="118" t="s">
        <v>269</v>
      </c>
      <c r="G24" s="1407"/>
      <c r="H24" s="1408"/>
      <c r="I24" s="122"/>
      <c r="J24" s="119"/>
      <c r="K24" s="56"/>
      <c r="L24" s="126"/>
      <c r="M24" s="124"/>
      <c r="N24" s="124"/>
      <c r="O24" s="125"/>
      <c r="P24" s="125"/>
      <c r="Q24" s="125"/>
    </row>
    <row r="25" spans="1:17" ht="16.5" thickTop="1" thickBot="1" x14ac:dyDescent="0.3">
      <c r="C25" s="56"/>
      <c r="D25" s="56"/>
      <c r="E25" s="56"/>
      <c r="F25" s="56"/>
      <c r="G25" s="56"/>
      <c r="H25" s="56"/>
      <c r="I25" s="56"/>
      <c r="J25" s="56"/>
      <c r="K25" s="56"/>
    </row>
    <row r="26" spans="1:17" ht="22.5" customHeight="1" x14ac:dyDescent="0.25">
      <c r="A26" s="1369" t="s">
        <v>54</v>
      </c>
      <c r="B26" s="1369" t="s">
        <v>259</v>
      </c>
      <c r="C26" s="1369" t="s">
        <v>184</v>
      </c>
      <c r="D26" s="1369" t="s">
        <v>185</v>
      </c>
      <c r="E26" s="1369" t="s">
        <v>186</v>
      </c>
      <c r="F26" s="1369" t="s">
        <v>187</v>
      </c>
      <c r="G26" s="1363" t="s">
        <v>188</v>
      </c>
      <c r="H26" s="1364"/>
      <c r="I26" s="1365"/>
      <c r="J26" s="1369" t="s">
        <v>221</v>
      </c>
      <c r="K26" s="56"/>
      <c r="L26" s="85" t="s">
        <v>222</v>
      </c>
      <c r="M26" s="85" t="s">
        <v>223</v>
      </c>
      <c r="N26" s="1372" t="s">
        <v>224</v>
      </c>
    </row>
    <row r="27" spans="1:17" ht="34.5" customHeight="1" thickBot="1" x14ac:dyDescent="0.3">
      <c r="A27" s="1370"/>
      <c r="B27" s="1370"/>
      <c r="C27" s="1370"/>
      <c r="D27" s="1370"/>
      <c r="E27" s="1370"/>
      <c r="F27" s="1370"/>
      <c r="G27" s="1366"/>
      <c r="H27" s="1367"/>
      <c r="I27" s="1368"/>
      <c r="J27" s="1370"/>
      <c r="K27" s="56"/>
      <c r="L27" s="86" t="s">
        <v>225</v>
      </c>
      <c r="M27" s="86" t="s">
        <v>226</v>
      </c>
      <c r="N27" s="1373"/>
    </row>
    <row r="28" spans="1:17" ht="51.75" customHeight="1" thickBot="1" x14ac:dyDescent="0.3">
      <c r="A28" s="1371"/>
      <c r="B28" s="1371"/>
      <c r="C28" s="59"/>
      <c r="D28" s="59"/>
      <c r="E28" s="59"/>
      <c r="F28" s="1371"/>
      <c r="G28" s="60" t="s">
        <v>189</v>
      </c>
      <c r="H28" s="60"/>
      <c r="I28" s="60" t="s">
        <v>39</v>
      </c>
      <c r="J28" s="1371"/>
      <c r="K28" s="56"/>
      <c r="L28" s="86" t="s">
        <v>74</v>
      </c>
      <c r="M28" s="86" t="s">
        <v>227</v>
      </c>
      <c r="N28" s="1373"/>
    </row>
    <row r="29" spans="1:17" ht="15" x14ac:dyDescent="0.25">
      <c r="A29" s="1375">
        <v>2</v>
      </c>
      <c r="B29" s="1375" t="e">
        <f>'3. CICLO DE RIESGOS'!#REF!</f>
        <v>#REF!</v>
      </c>
      <c r="C29" s="1378" t="s">
        <v>40</v>
      </c>
      <c r="D29" s="1353" t="s">
        <v>190</v>
      </c>
      <c r="E29" s="1356" t="s">
        <v>191</v>
      </c>
      <c r="F29" s="61" t="s">
        <v>192</v>
      </c>
      <c r="G29" s="62" t="s">
        <v>260</v>
      </c>
      <c r="H29" s="62">
        <f>COUNTIF(G29,G29)*J29</f>
        <v>15</v>
      </c>
      <c r="I29" s="61"/>
      <c r="J29" s="63">
        <v>15</v>
      </c>
      <c r="K29" s="56"/>
      <c r="L29" s="86" t="s">
        <v>228</v>
      </c>
      <c r="M29" s="87" t="s">
        <v>229</v>
      </c>
      <c r="N29" s="1374"/>
    </row>
    <row r="30" spans="1:17" ht="15.75" thickBot="1" x14ac:dyDescent="0.3">
      <c r="A30" s="1376"/>
      <c r="B30" s="1376"/>
      <c r="C30" s="1379"/>
      <c r="D30" s="1355"/>
      <c r="E30" s="1358"/>
      <c r="F30" s="64" t="s">
        <v>193</v>
      </c>
      <c r="G30" s="65"/>
      <c r="H30" s="66">
        <f t="shared" ref="H30:H44" si="0">COUNTIF(G30,G30)*J30</f>
        <v>0</v>
      </c>
      <c r="I30" s="64"/>
      <c r="J30" s="67">
        <v>0</v>
      </c>
      <c r="K30" s="56"/>
    </row>
    <row r="31" spans="1:17" ht="22.5" x14ac:dyDescent="0.25">
      <c r="A31" s="1376"/>
      <c r="B31" s="1376"/>
      <c r="C31" s="1379"/>
      <c r="D31" s="1349" t="s">
        <v>194</v>
      </c>
      <c r="E31" s="1351" t="s">
        <v>195</v>
      </c>
      <c r="F31" s="68" t="s">
        <v>196</v>
      </c>
      <c r="G31" s="69" t="s">
        <v>260</v>
      </c>
      <c r="H31" s="69">
        <f t="shared" si="0"/>
        <v>15</v>
      </c>
      <c r="I31" s="68"/>
      <c r="J31" s="70">
        <v>15</v>
      </c>
      <c r="K31" s="56"/>
      <c r="L31" s="85" t="s">
        <v>230</v>
      </c>
      <c r="M31" s="85" t="s">
        <v>231</v>
      </c>
      <c r="N31" s="1372" t="s">
        <v>232</v>
      </c>
    </row>
    <row r="32" spans="1:17" ht="23.25" thickBot="1" x14ac:dyDescent="0.3">
      <c r="A32" s="1376"/>
      <c r="B32" s="1376"/>
      <c r="C32" s="1379"/>
      <c r="D32" s="1350"/>
      <c r="E32" s="1351"/>
      <c r="F32" s="71" t="s">
        <v>197</v>
      </c>
      <c r="G32" s="72"/>
      <c r="H32" s="73">
        <f t="shared" si="0"/>
        <v>0</v>
      </c>
      <c r="I32" s="71"/>
      <c r="J32" s="74">
        <v>0</v>
      </c>
      <c r="K32" s="56"/>
      <c r="L32" s="86" t="s">
        <v>228</v>
      </c>
      <c r="M32" s="88" t="s">
        <v>233</v>
      </c>
      <c r="N32" s="1373"/>
    </row>
    <row r="33" spans="1:17" ht="22.5" x14ac:dyDescent="0.25">
      <c r="A33" s="1376"/>
      <c r="B33" s="1376"/>
      <c r="C33" s="1379"/>
      <c r="D33" s="1353" t="s">
        <v>198</v>
      </c>
      <c r="E33" s="1356" t="s">
        <v>199</v>
      </c>
      <c r="F33" s="61" t="s">
        <v>200</v>
      </c>
      <c r="G33" s="62" t="s">
        <v>260</v>
      </c>
      <c r="H33" s="62">
        <f t="shared" si="0"/>
        <v>15</v>
      </c>
      <c r="I33" s="61"/>
      <c r="J33" s="63">
        <v>15</v>
      </c>
      <c r="K33" s="56"/>
      <c r="L33" s="86" t="s">
        <v>74</v>
      </c>
      <c r="M33" s="88" t="s">
        <v>234</v>
      </c>
      <c r="N33" s="1373"/>
    </row>
    <row r="34" spans="1:17" ht="23.25" thickBot="1" x14ac:dyDescent="0.3">
      <c r="A34" s="1376"/>
      <c r="B34" s="1376"/>
      <c r="C34" s="1379"/>
      <c r="D34" s="1355"/>
      <c r="E34" s="1358"/>
      <c r="F34" s="64" t="s">
        <v>201</v>
      </c>
      <c r="G34" s="65"/>
      <c r="H34" s="66">
        <f t="shared" si="0"/>
        <v>0</v>
      </c>
      <c r="I34" s="64"/>
      <c r="J34" s="67">
        <v>0</v>
      </c>
      <c r="K34" s="56"/>
      <c r="L34" s="86" t="s">
        <v>225</v>
      </c>
      <c r="M34" s="89" t="s">
        <v>235</v>
      </c>
      <c r="N34" s="1374"/>
    </row>
    <row r="35" spans="1:17" ht="15.75" thickBot="1" x14ac:dyDescent="0.3">
      <c r="A35" s="1376"/>
      <c r="B35" s="1376"/>
      <c r="C35" s="1379"/>
      <c r="D35" s="1349" t="s">
        <v>202</v>
      </c>
      <c r="E35" s="1351" t="s">
        <v>203</v>
      </c>
      <c r="F35" s="68" t="s">
        <v>204</v>
      </c>
      <c r="G35" s="69" t="s">
        <v>260</v>
      </c>
      <c r="H35" s="69">
        <f t="shared" si="0"/>
        <v>15</v>
      </c>
      <c r="I35" s="68"/>
      <c r="J35" s="70">
        <v>15</v>
      </c>
      <c r="K35" s="56"/>
    </row>
    <row r="36" spans="1:17" ht="46.5" thickTop="1" thickBot="1" x14ac:dyDescent="0.3">
      <c r="A36" s="1376"/>
      <c r="B36" s="1376"/>
      <c r="C36" s="1379"/>
      <c r="D36" s="1381"/>
      <c r="E36" s="1351"/>
      <c r="F36" s="75" t="s">
        <v>205</v>
      </c>
      <c r="G36" s="76"/>
      <c r="H36" s="69">
        <f t="shared" si="0"/>
        <v>0</v>
      </c>
      <c r="I36" s="75"/>
      <c r="J36" s="77">
        <v>10</v>
      </c>
      <c r="K36" s="56"/>
      <c r="L36" s="90" t="s">
        <v>236</v>
      </c>
      <c r="M36" s="90" t="s">
        <v>237</v>
      </c>
      <c r="N36" s="90" t="s">
        <v>238</v>
      </c>
      <c r="O36" s="90" t="s">
        <v>239</v>
      </c>
      <c r="P36" s="90" t="s">
        <v>240</v>
      </c>
      <c r="Q36" s="90" t="s">
        <v>241</v>
      </c>
    </row>
    <row r="37" spans="1:17" ht="16.5" thickTop="1" thickBot="1" x14ac:dyDescent="0.3">
      <c r="A37" s="1376"/>
      <c r="B37" s="1376"/>
      <c r="C37" s="1379"/>
      <c r="D37" s="1350"/>
      <c r="E37" s="1351"/>
      <c r="F37" s="71" t="s">
        <v>206</v>
      </c>
      <c r="G37" s="72"/>
      <c r="H37" s="73">
        <f t="shared" si="0"/>
        <v>0</v>
      </c>
      <c r="I37" s="71"/>
      <c r="J37" s="74">
        <v>0</v>
      </c>
      <c r="K37" s="56"/>
      <c r="L37" s="1359" t="s">
        <v>242</v>
      </c>
      <c r="M37" s="93" t="s">
        <v>243</v>
      </c>
      <c r="N37" s="93" t="s">
        <v>244</v>
      </c>
      <c r="O37" s="91" t="s">
        <v>245</v>
      </c>
      <c r="P37" s="91">
        <v>2</v>
      </c>
      <c r="Q37" s="91">
        <v>2</v>
      </c>
    </row>
    <row r="38" spans="1:17" ht="16.5" thickTop="1" thickBot="1" x14ac:dyDescent="0.3">
      <c r="A38" s="1376"/>
      <c r="B38" s="1376"/>
      <c r="C38" s="1379"/>
      <c r="D38" s="1353" t="s">
        <v>207</v>
      </c>
      <c r="E38" s="1356" t="s">
        <v>208</v>
      </c>
      <c r="F38" s="61" t="s">
        <v>209</v>
      </c>
      <c r="G38" s="62" t="s">
        <v>260</v>
      </c>
      <c r="H38" s="62">
        <f t="shared" si="0"/>
        <v>15</v>
      </c>
      <c r="I38" s="61"/>
      <c r="J38" s="63">
        <v>15</v>
      </c>
      <c r="K38" s="56"/>
      <c r="L38" s="1382"/>
      <c r="M38" s="93" t="s">
        <v>246</v>
      </c>
      <c r="N38" s="93" t="s">
        <v>247</v>
      </c>
      <c r="O38" s="91" t="s">
        <v>248</v>
      </c>
      <c r="P38" s="91">
        <v>1</v>
      </c>
      <c r="Q38" s="91">
        <v>1</v>
      </c>
    </row>
    <row r="39" spans="1:17" ht="16.5" thickTop="1" thickBot="1" x14ac:dyDescent="0.3">
      <c r="A39" s="1376"/>
      <c r="B39" s="1376"/>
      <c r="C39" s="1379"/>
      <c r="D39" s="1355"/>
      <c r="E39" s="1358"/>
      <c r="F39" s="78" t="s">
        <v>210</v>
      </c>
      <c r="G39" s="65"/>
      <c r="H39" s="66">
        <f t="shared" si="0"/>
        <v>0</v>
      </c>
      <c r="I39" s="78"/>
      <c r="J39" s="67">
        <v>0</v>
      </c>
      <c r="K39" s="56"/>
      <c r="L39" s="1382"/>
      <c r="M39" s="93" t="s">
        <v>249</v>
      </c>
      <c r="N39" s="93" t="s">
        <v>250</v>
      </c>
      <c r="O39" s="91" t="s">
        <v>248</v>
      </c>
      <c r="P39" s="91">
        <v>0</v>
      </c>
      <c r="Q39" s="91">
        <v>0</v>
      </c>
    </row>
    <row r="40" spans="1:17" ht="24" thickTop="1" thickBot="1" x14ac:dyDescent="0.3">
      <c r="A40" s="1376"/>
      <c r="B40" s="1376"/>
      <c r="C40" s="1379"/>
      <c r="D40" s="1349" t="s">
        <v>211</v>
      </c>
      <c r="E40" s="1351" t="s">
        <v>212</v>
      </c>
      <c r="F40" s="68" t="s">
        <v>213</v>
      </c>
      <c r="G40" s="69" t="s">
        <v>260</v>
      </c>
      <c r="H40" s="69">
        <f t="shared" si="0"/>
        <v>15</v>
      </c>
      <c r="I40" s="68"/>
      <c r="J40" s="70">
        <v>15</v>
      </c>
      <c r="K40" s="56"/>
      <c r="L40" s="1352" t="s">
        <v>251</v>
      </c>
      <c r="M40" s="94" t="s">
        <v>243</v>
      </c>
      <c r="N40" s="94" t="s">
        <v>252</v>
      </c>
      <c r="O40" s="92" t="s">
        <v>248</v>
      </c>
      <c r="P40" s="92">
        <v>1</v>
      </c>
      <c r="Q40" s="92">
        <v>1</v>
      </c>
    </row>
    <row r="41" spans="1:17" ht="24" thickTop="1" thickBot="1" x14ac:dyDescent="0.3">
      <c r="A41" s="1376"/>
      <c r="B41" s="1376"/>
      <c r="C41" s="1379"/>
      <c r="D41" s="1350"/>
      <c r="E41" s="1351"/>
      <c r="F41" s="71" t="s">
        <v>214</v>
      </c>
      <c r="G41" s="72"/>
      <c r="H41" s="73">
        <f t="shared" si="0"/>
        <v>0</v>
      </c>
      <c r="I41" s="71"/>
      <c r="J41" s="74">
        <v>0</v>
      </c>
      <c r="K41" s="56"/>
      <c r="L41" s="1352"/>
      <c r="M41" s="94" t="s">
        <v>246</v>
      </c>
      <c r="N41" s="94" t="s">
        <v>253</v>
      </c>
      <c r="O41" s="92" t="s">
        <v>248</v>
      </c>
      <c r="P41" s="92">
        <v>1</v>
      </c>
      <c r="Q41" s="92">
        <v>1</v>
      </c>
    </row>
    <row r="42" spans="1:17" ht="16.5" thickTop="1" thickBot="1" x14ac:dyDescent="0.3">
      <c r="A42" s="1376"/>
      <c r="B42" s="1376"/>
      <c r="C42" s="1379"/>
      <c r="D42" s="1353" t="s">
        <v>215</v>
      </c>
      <c r="E42" s="1356" t="s">
        <v>216</v>
      </c>
      <c r="F42" s="61" t="s">
        <v>217</v>
      </c>
      <c r="G42" s="62" t="s">
        <v>260</v>
      </c>
      <c r="H42" s="62">
        <f t="shared" si="0"/>
        <v>10</v>
      </c>
      <c r="I42" s="61"/>
      <c r="J42" s="63">
        <v>10</v>
      </c>
      <c r="K42" s="56"/>
      <c r="L42" s="1352"/>
      <c r="M42" s="94" t="s">
        <v>249</v>
      </c>
      <c r="N42" s="94" t="s">
        <v>254</v>
      </c>
      <c r="O42" s="92" t="s">
        <v>248</v>
      </c>
      <c r="P42" s="92">
        <v>0</v>
      </c>
      <c r="Q42" s="92">
        <v>0</v>
      </c>
    </row>
    <row r="43" spans="1:17" ht="16.5" thickTop="1" thickBot="1" x14ac:dyDescent="0.3">
      <c r="A43" s="1376"/>
      <c r="B43" s="1376"/>
      <c r="C43" s="1379"/>
      <c r="D43" s="1354"/>
      <c r="E43" s="1357"/>
      <c r="F43" s="79" t="s">
        <v>218</v>
      </c>
      <c r="G43" s="80"/>
      <c r="H43" s="81">
        <f t="shared" si="0"/>
        <v>0</v>
      </c>
      <c r="I43" s="79"/>
      <c r="J43" s="82">
        <v>5</v>
      </c>
      <c r="K43" s="56"/>
      <c r="L43" s="1359" t="s">
        <v>255</v>
      </c>
      <c r="M43" s="93" t="s">
        <v>243</v>
      </c>
      <c r="N43" s="93" t="s">
        <v>256</v>
      </c>
      <c r="O43" s="91" t="s">
        <v>248</v>
      </c>
      <c r="P43" s="91">
        <v>0</v>
      </c>
      <c r="Q43" s="91">
        <v>0</v>
      </c>
    </row>
    <row r="44" spans="1:17" ht="16.5" thickTop="1" thickBot="1" x14ac:dyDescent="0.3">
      <c r="A44" s="1377"/>
      <c r="B44" s="1377"/>
      <c r="C44" s="1380"/>
      <c r="D44" s="1355"/>
      <c r="E44" s="1358"/>
      <c r="F44" s="64" t="s">
        <v>219</v>
      </c>
      <c r="G44" s="65"/>
      <c r="H44" s="66">
        <f t="shared" si="0"/>
        <v>0</v>
      </c>
      <c r="I44" s="64"/>
      <c r="J44" s="67">
        <v>0</v>
      </c>
      <c r="K44" s="56"/>
      <c r="L44" s="1359"/>
      <c r="M44" s="93" t="s">
        <v>246</v>
      </c>
      <c r="N44" s="93" t="s">
        <v>257</v>
      </c>
      <c r="O44" s="91" t="s">
        <v>248</v>
      </c>
      <c r="P44" s="91">
        <v>0</v>
      </c>
      <c r="Q44" s="91">
        <v>0</v>
      </c>
    </row>
    <row r="45" spans="1:17" ht="16.5" thickTop="1" thickBot="1" x14ac:dyDescent="0.3">
      <c r="C45" s="83"/>
      <c r="D45" s="83"/>
      <c r="E45" s="83"/>
      <c r="F45" s="84" t="s">
        <v>220</v>
      </c>
      <c r="G45" s="1360">
        <f>SUM(H29:H44)</f>
        <v>100</v>
      </c>
      <c r="H45" s="1361"/>
      <c r="I45" s="1361"/>
      <c r="J45" s="1362"/>
      <c r="K45" s="56"/>
      <c r="L45" s="1359"/>
      <c r="M45" s="93" t="s">
        <v>249</v>
      </c>
      <c r="N45" s="93" t="s">
        <v>258</v>
      </c>
      <c r="O45" s="91" t="s">
        <v>248</v>
      </c>
      <c r="P45" s="91">
        <v>0</v>
      </c>
      <c r="Q45" s="91">
        <v>0</v>
      </c>
    </row>
    <row r="46" spans="1:17" ht="16.5" thickTop="1" thickBot="1" x14ac:dyDescent="0.3">
      <c r="C46" s="83"/>
      <c r="D46" s="83"/>
      <c r="E46" s="83"/>
      <c r="F46" s="96" t="s">
        <v>269</v>
      </c>
      <c r="G46" s="1416">
        <f>IF(G45&lt;=50,0,IF(AND(G45&gt;50,G45&lt;=75),1,IF(AND(G45&gt;75,G45&lt;=100),2)))</f>
        <v>2</v>
      </c>
      <c r="H46" s="1417"/>
      <c r="I46" s="97"/>
      <c r="J46" s="98" t="str">
        <f>IF(G35="x","probabilidad",IF(G40="x","impacto",0))</f>
        <v>probabilidad</v>
      </c>
      <c r="K46" s="56"/>
      <c r="L46" s="95"/>
      <c r="M46" s="93"/>
      <c r="N46" s="93"/>
      <c r="O46" s="91"/>
      <c r="P46" s="91"/>
      <c r="Q46" s="91"/>
    </row>
    <row r="47" spans="1:17" ht="16.5" thickTop="1" thickBot="1" x14ac:dyDescent="0.3">
      <c r="C47" s="56"/>
      <c r="D47" s="56"/>
      <c r="E47" s="56"/>
      <c r="F47" s="56"/>
      <c r="G47" s="56"/>
      <c r="H47" s="56"/>
      <c r="I47" s="56"/>
      <c r="J47" s="56"/>
      <c r="K47" s="56"/>
    </row>
    <row r="48" spans="1:17" ht="22.5" x14ac:dyDescent="0.25">
      <c r="A48" s="1369" t="s">
        <v>54</v>
      </c>
      <c r="B48" s="1369" t="s">
        <v>259</v>
      </c>
      <c r="C48" s="1369" t="s">
        <v>184</v>
      </c>
      <c r="D48" s="1369" t="s">
        <v>185</v>
      </c>
      <c r="E48" s="1369" t="s">
        <v>186</v>
      </c>
      <c r="F48" s="1369" t="s">
        <v>187</v>
      </c>
      <c r="G48" s="1363" t="s">
        <v>188</v>
      </c>
      <c r="H48" s="1364"/>
      <c r="I48" s="1365"/>
      <c r="J48" s="1369" t="s">
        <v>221</v>
      </c>
      <c r="K48" s="56"/>
      <c r="L48" s="85" t="s">
        <v>222</v>
      </c>
      <c r="M48" s="85" t="s">
        <v>223</v>
      </c>
      <c r="N48" s="1372" t="s">
        <v>224</v>
      </c>
    </row>
    <row r="49" spans="1:17" ht="15.75" thickBot="1" x14ac:dyDescent="0.3">
      <c r="A49" s="1370"/>
      <c r="B49" s="1370"/>
      <c r="C49" s="1370"/>
      <c r="D49" s="1370"/>
      <c r="E49" s="1370"/>
      <c r="F49" s="1370"/>
      <c r="G49" s="1366"/>
      <c r="H49" s="1367"/>
      <c r="I49" s="1368"/>
      <c r="J49" s="1370"/>
      <c r="K49" s="56"/>
      <c r="L49" s="86" t="s">
        <v>225</v>
      </c>
      <c r="M49" s="86" t="s">
        <v>226</v>
      </c>
      <c r="N49" s="1373"/>
    </row>
    <row r="50" spans="1:17" ht="15.75" thickBot="1" x14ac:dyDescent="0.3">
      <c r="A50" s="1371"/>
      <c r="B50" s="1371"/>
      <c r="C50" s="59"/>
      <c r="D50" s="59"/>
      <c r="E50" s="59"/>
      <c r="F50" s="1371"/>
      <c r="G50" s="60" t="s">
        <v>189</v>
      </c>
      <c r="H50" s="60"/>
      <c r="I50" s="60" t="s">
        <v>39</v>
      </c>
      <c r="J50" s="1371"/>
      <c r="K50" s="56"/>
      <c r="L50" s="86" t="s">
        <v>74</v>
      </c>
      <c r="M50" s="86" t="s">
        <v>227</v>
      </c>
      <c r="N50" s="1373"/>
    </row>
    <row r="51" spans="1:17" ht="15" x14ac:dyDescent="0.25">
      <c r="A51" s="1375">
        <v>3</v>
      </c>
      <c r="B51" s="1375" t="e">
        <f>'3. CICLO DE RIESGOS'!#REF!</f>
        <v>#REF!</v>
      </c>
      <c r="C51" s="1378" t="s">
        <v>40</v>
      </c>
      <c r="D51" s="1353" t="s">
        <v>190</v>
      </c>
      <c r="E51" s="1356" t="s">
        <v>191</v>
      </c>
      <c r="F51" s="61" t="s">
        <v>192</v>
      </c>
      <c r="G51" s="62" t="s">
        <v>260</v>
      </c>
      <c r="H51" s="62">
        <f>COUNTIF(G51,G51)*J51</f>
        <v>15</v>
      </c>
      <c r="I51" s="61"/>
      <c r="J51" s="63">
        <v>15</v>
      </c>
      <c r="K51" s="56"/>
      <c r="L51" s="86" t="s">
        <v>228</v>
      </c>
      <c r="M51" s="87" t="s">
        <v>229</v>
      </c>
      <c r="N51" s="1374"/>
    </row>
    <row r="52" spans="1:17" ht="15.75" thickBot="1" x14ac:dyDescent="0.3">
      <c r="A52" s="1376"/>
      <c r="B52" s="1376"/>
      <c r="C52" s="1379"/>
      <c r="D52" s="1355"/>
      <c r="E52" s="1358"/>
      <c r="F52" s="64" t="s">
        <v>193</v>
      </c>
      <c r="G52" s="65"/>
      <c r="H52" s="66">
        <f t="shared" ref="H52:H66" si="1">COUNTIF(G52,G52)*J52</f>
        <v>0</v>
      </c>
      <c r="I52" s="64"/>
      <c r="J52" s="67">
        <v>0</v>
      </c>
      <c r="K52" s="56"/>
    </row>
    <row r="53" spans="1:17" ht="24.75" customHeight="1" x14ac:dyDescent="0.25">
      <c r="A53" s="1376"/>
      <c r="B53" s="1376"/>
      <c r="C53" s="1379"/>
      <c r="D53" s="1349" t="s">
        <v>194</v>
      </c>
      <c r="E53" s="1351" t="s">
        <v>195</v>
      </c>
      <c r="F53" s="68" t="s">
        <v>196</v>
      </c>
      <c r="G53" s="69" t="s">
        <v>260</v>
      </c>
      <c r="H53" s="69">
        <f t="shared" si="1"/>
        <v>15</v>
      </c>
      <c r="I53" s="68"/>
      <c r="J53" s="70">
        <v>15</v>
      </c>
      <c r="K53" s="56"/>
      <c r="L53" s="85" t="s">
        <v>230</v>
      </c>
      <c r="M53" s="85" t="s">
        <v>231</v>
      </c>
      <c r="N53" s="1372" t="s">
        <v>232</v>
      </c>
    </row>
    <row r="54" spans="1:17" ht="13.5" customHeight="1" thickBot="1" x14ac:dyDescent="0.3">
      <c r="A54" s="1376"/>
      <c r="B54" s="1376"/>
      <c r="C54" s="1379"/>
      <c r="D54" s="1350"/>
      <c r="E54" s="1351"/>
      <c r="F54" s="71" t="s">
        <v>197</v>
      </c>
      <c r="G54" s="72"/>
      <c r="H54" s="73">
        <f t="shared" si="1"/>
        <v>0</v>
      </c>
      <c r="I54" s="71"/>
      <c r="J54" s="74">
        <v>0</v>
      </c>
      <c r="K54" s="56"/>
      <c r="L54" s="86" t="s">
        <v>228</v>
      </c>
      <c r="M54" s="88" t="s">
        <v>233</v>
      </c>
      <c r="N54" s="1373"/>
    </row>
    <row r="55" spans="1:17" ht="27.75" customHeight="1" x14ac:dyDescent="0.25">
      <c r="A55" s="1376"/>
      <c r="B55" s="1376"/>
      <c r="C55" s="1379"/>
      <c r="D55" s="1353" t="s">
        <v>198</v>
      </c>
      <c r="E55" s="1356" t="s">
        <v>199</v>
      </c>
      <c r="F55" s="61" t="s">
        <v>200</v>
      </c>
      <c r="G55" s="62" t="s">
        <v>260</v>
      </c>
      <c r="H55" s="62">
        <f t="shared" si="1"/>
        <v>15</v>
      </c>
      <c r="I55" s="61"/>
      <c r="J55" s="63">
        <v>15</v>
      </c>
      <c r="K55" s="56"/>
      <c r="L55" s="86" t="s">
        <v>74</v>
      </c>
      <c r="M55" s="88" t="s">
        <v>234</v>
      </c>
      <c r="N55" s="1373"/>
    </row>
    <row r="56" spans="1:17" ht="27.75" customHeight="1" thickBot="1" x14ac:dyDescent="0.3">
      <c r="A56" s="1376"/>
      <c r="B56" s="1376"/>
      <c r="C56" s="1379"/>
      <c r="D56" s="1355"/>
      <c r="E56" s="1358"/>
      <c r="F56" s="64" t="s">
        <v>201</v>
      </c>
      <c r="G56" s="65"/>
      <c r="H56" s="66">
        <f t="shared" si="1"/>
        <v>0</v>
      </c>
      <c r="I56" s="64"/>
      <c r="J56" s="67">
        <v>0</v>
      </c>
      <c r="K56" s="56"/>
      <c r="L56" s="86" t="s">
        <v>225</v>
      </c>
      <c r="M56" s="89" t="s">
        <v>235</v>
      </c>
      <c r="N56" s="1374"/>
    </row>
    <row r="57" spans="1:17" ht="27.75" customHeight="1" thickBot="1" x14ac:dyDescent="0.3">
      <c r="A57" s="1376"/>
      <c r="B57" s="1376"/>
      <c r="C57" s="1379"/>
      <c r="D57" s="1349" t="s">
        <v>202</v>
      </c>
      <c r="E57" s="1351" t="s">
        <v>203</v>
      </c>
      <c r="F57" s="68" t="s">
        <v>204</v>
      </c>
      <c r="G57" s="69" t="s">
        <v>260</v>
      </c>
      <c r="H57" s="69">
        <f t="shared" si="1"/>
        <v>15</v>
      </c>
      <c r="I57" s="68"/>
      <c r="J57" s="70">
        <v>15</v>
      </c>
      <c r="K57" s="56"/>
    </row>
    <row r="58" spans="1:17" ht="46.5" thickTop="1" thickBot="1" x14ac:dyDescent="0.3">
      <c r="A58" s="1376"/>
      <c r="B58" s="1376"/>
      <c r="C58" s="1379"/>
      <c r="D58" s="1381"/>
      <c r="E58" s="1351"/>
      <c r="F58" s="75" t="s">
        <v>205</v>
      </c>
      <c r="G58" s="76"/>
      <c r="H58" s="69">
        <f t="shared" si="1"/>
        <v>0</v>
      </c>
      <c r="I58" s="75"/>
      <c r="J58" s="77">
        <v>10</v>
      </c>
      <c r="K58" s="56"/>
      <c r="L58" s="90" t="s">
        <v>236</v>
      </c>
      <c r="M58" s="90" t="s">
        <v>237</v>
      </c>
      <c r="N58" s="90" t="s">
        <v>238</v>
      </c>
      <c r="O58" s="90" t="s">
        <v>239</v>
      </c>
      <c r="P58" s="90" t="s">
        <v>240</v>
      </c>
      <c r="Q58" s="90" t="s">
        <v>241</v>
      </c>
    </row>
    <row r="59" spans="1:17" ht="16.5" thickTop="1" thickBot="1" x14ac:dyDescent="0.3">
      <c r="A59" s="1376"/>
      <c r="B59" s="1376"/>
      <c r="C59" s="1379"/>
      <c r="D59" s="1350"/>
      <c r="E59" s="1351"/>
      <c r="F59" s="71" t="s">
        <v>206</v>
      </c>
      <c r="G59" s="72"/>
      <c r="H59" s="73">
        <f t="shared" si="1"/>
        <v>0</v>
      </c>
      <c r="I59" s="71"/>
      <c r="J59" s="74">
        <v>0</v>
      </c>
      <c r="K59" s="56"/>
      <c r="L59" s="1359" t="s">
        <v>242</v>
      </c>
      <c r="M59" s="93" t="s">
        <v>243</v>
      </c>
      <c r="N59" s="93" t="s">
        <v>244</v>
      </c>
      <c r="O59" s="91" t="s">
        <v>245</v>
      </c>
      <c r="P59" s="91">
        <v>2</v>
      </c>
      <c r="Q59" s="91">
        <v>2</v>
      </c>
    </row>
    <row r="60" spans="1:17" ht="16.5" thickTop="1" thickBot="1" x14ac:dyDescent="0.3">
      <c r="A60" s="1376"/>
      <c r="B60" s="1376"/>
      <c r="C60" s="1379"/>
      <c r="D60" s="1353" t="s">
        <v>207</v>
      </c>
      <c r="E60" s="1356" t="s">
        <v>208</v>
      </c>
      <c r="F60" s="61" t="s">
        <v>209</v>
      </c>
      <c r="G60" s="62" t="s">
        <v>260</v>
      </c>
      <c r="H60" s="62">
        <f t="shared" si="1"/>
        <v>15</v>
      </c>
      <c r="I60" s="61"/>
      <c r="J60" s="63">
        <v>15</v>
      </c>
      <c r="K60" s="56"/>
      <c r="L60" s="1382"/>
      <c r="M60" s="93" t="s">
        <v>246</v>
      </c>
      <c r="N60" s="93" t="s">
        <v>247</v>
      </c>
      <c r="O60" s="91" t="s">
        <v>248</v>
      </c>
      <c r="P60" s="91">
        <v>1</v>
      </c>
      <c r="Q60" s="91">
        <v>1</v>
      </c>
    </row>
    <row r="61" spans="1:17" ht="16.5" thickTop="1" thickBot="1" x14ac:dyDescent="0.3">
      <c r="A61" s="1376"/>
      <c r="B61" s="1376"/>
      <c r="C61" s="1379"/>
      <c r="D61" s="1355"/>
      <c r="E61" s="1358"/>
      <c r="F61" s="78" t="s">
        <v>210</v>
      </c>
      <c r="G61" s="65"/>
      <c r="H61" s="66">
        <f t="shared" si="1"/>
        <v>0</v>
      </c>
      <c r="I61" s="78"/>
      <c r="J61" s="67">
        <v>0</v>
      </c>
      <c r="K61" s="56"/>
      <c r="L61" s="1382"/>
      <c r="M61" s="93" t="s">
        <v>249</v>
      </c>
      <c r="N61" s="93" t="s">
        <v>250</v>
      </c>
      <c r="O61" s="91" t="s">
        <v>248</v>
      </c>
      <c r="P61" s="91">
        <v>0</v>
      </c>
      <c r="Q61" s="91">
        <v>0</v>
      </c>
    </row>
    <row r="62" spans="1:17" ht="24" thickTop="1" thickBot="1" x14ac:dyDescent="0.3">
      <c r="A62" s="1376"/>
      <c r="B62" s="1376"/>
      <c r="C62" s="1379"/>
      <c r="D62" s="1349" t="s">
        <v>211</v>
      </c>
      <c r="E62" s="1351" t="s">
        <v>212</v>
      </c>
      <c r="F62" s="68" t="s">
        <v>213</v>
      </c>
      <c r="G62" s="69" t="s">
        <v>260</v>
      </c>
      <c r="H62" s="69">
        <f t="shared" si="1"/>
        <v>15</v>
      </c>
      <c r="I62" s="68"/>
      <c r="J62" s="70">
        <v>15</v>
      </c>
      <c r="K62" s="56"/>
      <c r="L62" s="1352" t="s">
        <v>251</v>
      </c>
      <c r="M62" s="94" t="s">
        <v>243</v>
      </c>
      <c r="N62" s="94" t="s">
        <v>252</v>
      </c>
      <c r="O62" s="92" t="s">
        <v>248</v>
      </c>
      <c r="P62" s="92">
        <v>1</v>
      </c>
      <c r="Q62" s="92">
        <v>1</v>
      </c>
    </row>
    <row r="63" spans="1:17" ht="24" thickTop="1" thickBot="1" x14ac:dyDescent="0.3">
      <c r="A63" s="1376"/>
      <c r="B63" s="1376"/>
      <c r="C63" s="1379"/>
      <c r="D63" s="1350"/>
      <c r="E63" s="1351"/>
      <c r="F63" s="71" t="s">
        <v>214</v>
      </c>
      <c r="G63" s="72"/>
      <c r="H63" s="73">
        <f t="shared" si="1"/>
        <v>0</v>
      </c>
      <c r="I63" s="71"/>
      <c r="J63" s="74">
        <v>0</v>
      </c>
      <c r="K63" s="56"/>
      <c r="L63" s="1352"/>
      <c r="M63" s="94" t="s">
        <v>246</v>
      </c>
      <c r="N63" s="94" t="s">
        <v>253</v>
      </c>
      <c r="O63" s="92" t="s">
        <v>248</v>
      </c>
      <c r="P63" s="92">
        <v>1</v>
      </c>
      <c r="Q63" s="92">
        <v>1</v>
      </c>
    </row>
    <row r="64" spans="1:17" ht="16.5" thickTop="1" thickBot="1" x14ac:dyDescent="0.3">
      <c r="A64" s="1376"/>
      <c r="B64" s="1376"/>
      <c r="C64" s="1379"/>
      <c r="D64" s="1353" t="s">
        <v>215</v>
      </c>
      <c r="E64" s="1356" t="s">
        <v>216</v>
      </c>
      <c r="F64" s="61" t="s">
        <v>217</v>
      </c>
      <c r="G64" s="62" t="s">
        <v>260</v>
      </c>
      <c r="H64" s="62">
        <f t="shared" si="1"/>
        <v>10</v>
      </c>
      <c r="I64" s="61"/>
      <c r="J64" s="63">
        <v>10</v>
      </c>
      <c r="K64" s="56"/>
      <c r="L64" s="1352"/>
      <c r="M64" s="94" t="s">
        <v>249</v>
      </c>
      <c r="N64" s="94" t="s">
        <v>254</v>
      </c>
      <c r="O64" s="92" t="s">
        <v>248</v>
      </c>
      <c r="P64" s="92">
        <v>0</v>
      </c>
      <c r="Q64" s="92">
        <v>0</v>
      </c>
    </row>
    <row r="65" spans="1:17" ht="24.75" customHeight="1" thickTop="1" thickBot="1" x14ac:dyDescent="0.3">
      <c r="A65" s="1376"/>
      <c r="B65" s="1376"/>
      <c r="C65" s="1379"/>
      <c r="D65" s="1354"/>
      <c r="E65" s="1357"/>
      <c r="F65" s="79" t="s">
        <v>218</v>
      </c>
      <c r="G65" s="80"/>
      <c r="H65" s="81">
        <f t="shared" si="1"/>
        <v>0</v>
      </c>
      <c r="I65" s="79"/>
      <c r="J65" s="82">
        <v>5</v>
      </c>
      <c r="K65" s="56"/>
      <c r="L65" s="1359" t="s">
        <v>255</v>
      </c>
      <c r="M65" s="93" t="s">
        <v>243</v>
      </c>
      <c r="N65" s="93" t="s">
        <v>256</v>
      </c>
      <c r="O65" s="91" t="s">
        <v>248</v>
      </c>
      <c r="P65" s="91">
        <v>0</v>
      </c>
      <c r="Q65" s="91">
        <v>0</v>
      </c>
    </row>
    <row r="66" spans="1:17" ht="16.5" thickTop="1" thickBot="1" x14ac:dyDescent="0.3">
      <c r="A66" s="1377"/>
      <c r="B66" s="1377"/>
      <c r="C66" s="1380"/>
      <c r="D66" s="1355"/>
      <c r="E66" s="1358"/>
      <c r="F66" s="64" t="s">
        <v>219</v>
      </c>
      <c r="G66" s="65"/>
      <c r="H66" s="66">
        <f t="shared" si="1"/>
        <v>0</v>
      </c>
      <c r="I66" s="64"/>
      <c r="J66" s="67">
        <v>0</v>
      </c>
      <c r="K66" s="56"/>
      <c r="L66" s="1359"/>
      <c r="M66" s="93" t="s">
        <v>246</v>
      </c>
      <c r="N66" s="93" t="s">
        <v>257</v>
      </c>
      <c r="O66" s="91" t="s">
        <v>248</v>
      </c>
      <c r="P66" s="91">
        <v>0</v>
      </c>
      <c r="Q66" s="91">
        <v>0</v>
      </c>
    </row>
    <row r="67" spans="1:17" ht="16.5" thickTop="1" thickBot="1" x14ac:dyDescent="0.3">
      <c r="C67" s="83"/>
      <c r="D67" s="83"/>
      <c r="E67" s="83"/>
      <c r="F67" s="84" t="s">
        <v>220</v>
      </c>
      <c r="G67" s="1360">
        <f>SUM(H51:H66)</f>
        <v>100</v>
      </c>
      <c r="H67" s="1361"/>
      <c r="I67" s="1361"/>
      <c r="J67" s="1362"/>
      <c r="K67" s="56"/>
      <c r="L67" s="1359"/>
      <c r="M67" s="93" t="s">
        <v>249</v>
      </c>
      <c r="N67" s="93" t="s">
        <v>258</v>
      </c>
      <c r="O67" s="91" t="s">
        <v>248</v>
      </c>
      <c r="P67" s="91">
        <v>0</v>
      </c>
      <c r="Q67" s="91">
        <v>0</v>
      </c>
    </row>
    <row r="68" spans="1:17" ht="13.5" thickTop="1" x14ac:dyDescent="0.2">
      <c r="F68" s="96" t="s">
        <v>269</v>
      </c>
      <c r="G68" s="1416">
        <f>IF(G67&lt;=50,0,IF(AND(G67&gt;50,G67&lt;=75),1,IF(AND(G67&gt;75,G67&lt;=100),2)))</f>
        <v>2</v>
      </c>
      <c r="H68" s="1417"/>
      <c r="I68" s="97"/>
      <c r="J68" s="98" t="str">
        <f>IF(G57="x","probabilidad",IF(G62="x","impacto",0))</f>
        <v>probabilidad</v>
      </c>
    </row>
    <row r="69" spans="1:17" ht="26.25" customHeight="1" x14ac:dyDescent="0.2"/>
    <row r="77" spans="1:17" ht="24.75" customHeight="1" x14ac:dyDescent="0.2"/>
    <row r="81" ht="26.25" customHeight="1" x14ac:dyDescent="0.2"/>
    <row r="89" ht="24.75" customHeight="1" x14ac:dyDescent="0.2"/>
    <row r="93" ht="26.25" customHeight="1" x14ac:dyDescent="0.2"/>
    <row r="101" ht="24.75" customHeight="1" x14ac:dyDescent="0.2"/>
    <row r="105" ht="26.25" customHeight="1" x14ac:dyDescent="0.2"/>
    <row r="113" ht="24.75" customHeight="1" x14ac:dyDescent="0.2"/>
    <row r="117" ht="26.25" customHeight="1" x14ac:dyDescent="0.2"/>
    <row r="125" ht="24.75" customHeight="1" x14ac:dyDescent="0.2"/>
    <row r="129" ht="26.25" customHeight="1" x14ac:dyDescent="0.2"/>
    <row r="137" ht="24.75" customHeight="1" x14ac:dyDescent="0.2"/>
    <row r="141" ht="26.25" customHeight="1" x14ac:dyDescent="0.2"/>
    <row r="149" ht="24.75" customHeight="1" x14ac:dyDescent="0.2"/>
    <row r="153" ht="26.25" customHeight="1" x14ac:dyDescent="0.2"/>
    <row r="161" ht="24.75" customHeight="1" x14ac:dyDescent="0.2"/>
    <row r="165" ht="26.25" customHeight="1" x14ac:dyDescent="0.2"/>
    <row r="173" ht="24.75" customHeight="1" x14ac:dyDescent="0.2"/>
    <row r="177" ht="26.25" customHeight="1" x14ac:dyDescent="0.2"/>
    <row r="185" ht="24.75" customHeight="1" x14ac:dyDescent="0.2"/>
    <row r="189" ht="26.25" customHeight="1" x14ac:dyDescent="0.2"/>
    <row r="197" ht="24.75" customHeight="1" x14ac:dyDescent="0.2"/>
    <row r="201" ht="26.25" customHeight="1" x14ac:dyDescent="0.2"/>
    <row r="209" ht="24.75" customHeight="1" x14ac:dyDescent="0.2"/>
    <row r="213" ht="26.25" customHeight="1" x14ac:dyDescent="0.2"/>
    <row r="221" ht="24.75" customHeight="1" x14ac:dyDescent="0.2"/>
    <row r="225" ht="26.25" customHeight="1" x14ac:dyDescent="0.2"/>
  </sheetData>
  <mergeCells count="99">
    <mergeCell ref="N4:N7"/>
    <mergeCell ref="F4:F6"/>
    <mergeCell ref="A24:D24"/>
    <mergeCell ref="G46:H46"/>
    <mergeCell ref="G68:H68"/>
    <mergeCell ref="G4:I5"/>
    <mergeCell ref="D7:D8"/>
    <mergeCell ref="E7:E8"/>
    <mergeCell ref="D9:D10"/>
    <mergeCell ref="E11:E12"/>
    <mergeCell ref="D13:D15"/>
    <mergeCell ref="E13:E15"/>
    <mergeCell ref="D4:D5"/>
    <mergeCell ref="E4:E5"/>
    <mergeCell ref="E53:E54"/>
    <mergeCell ref="D53:D54"/>
    <mergeCell ref="D42:D44"/>
    <mergeCell ref="E42:E44"/>
    <mergeCell ref="L43:L45"/>
    <mergeCell ref="G45:J45"/>
    <mergeCell ref="N9:N12"/>
    <mergeCell ref="L15:L17"/>
    <mergeCell ref="L18:L20"/>
    <mergeCell ref="L21:L23"/>
    <mergeCell ref="N26:N29"/>
    <mergeCell ref="N31:N34"/>
    <mergeCell ref="L37:L39"/>
    <mergeCell ref="L40:L42"/>
    <mergeCell ref="G24:H24"/>
    <mergeCell ref="G23:J23"/>
    <mergeCell ref="G26:I27"/>
    <mergeCell ref="J26:J28"/>
    <mergeCell ref="J4:J6"/>
    <mergeCell ref="E9:E10"/>
    <mergeCell ref="D11:D12"/>
    <mergeCell ref="A4:A6"/>
    <mergeCell ref="A7:A22"/>
    <mergeCell ref="B4:B6"/>
    <mergeCell ref="B7:B22"/>
    <mergeCell ref="C4:C5"/>
    <mergeCell ref="C7:C22"/>
    <mergeCell ref="D16:D17"/>
    <mergeCell ref="E16:E17"/>
    <mergeCell ref="D18:D19"/>
    <mergeCell ref="E18:E19"/>
    <mergeCell ref="D20:D22"/>
    <mergeCell ref="E20:E22"/>
    <mergeCell ref="D33:D34"/>
    <mergeCell ref="E33:E34"/>
    <mergeCell ref="D35:D37"/>
    <mergeCell ref="A26:A28"/>
    <mergeCell ref="B26:B28"/>
    <mergeCell ref="C26:C27"/>
    <mergeCell ref="D26:D27"/>
    <mergeCell ref="E26:E27"/>
    <mergeCell ref="D31:D32"/>
    <mergeCell ref="D29:D30"/>
    <mergeCell ref="E29:E30"/>
    <mergeCell ref="F26:F28"/>
    <mergeCell ref="A48:A50"/>
    <mergeCell ref="B48:B50"/>
    <mergeCell ref="C48:C49"/>
    <mergeCell ref="D48:D49"/>
    <mergeCell ref="E48:E49"/>
    <mergeCell ref="F48:F50"/>
    <mergeCell ref="E35:E37"/>
    <mergeCell ref="D38:D39"/>
    <mergeCell ref="E38:E39"/>
    <mergeCell ref="D40:D41"/>
    <mergeCell ref="E40:E41"/>
    <mergeCell ref="A29:A44"/>
    <mergeCell ref="B29:B44"/>
    <mergeCell ref="C29:C44"/>
    <mergeCell ref="E31:E32"/>
    <mergeCell ref="E51:E52"/>
    <mergeCell ref="N53:N56"/>
    <mergeCell ref="D55:D56"/>
    <mergeCell ref="E55:E56"/>
    <mergeCell ref="D57:D59"/>
    <mergeCell ref="E57:E59"/>
    <mergeCell ref="L59:L61"/>
    <mergeCell ref="D60:D61"/>
    <mergeCell ref="E60:E61"/>
    <mergeCell ref="A1:J2"/>
    <mergeCell ref="L1:Q2"/>
    <mergeCell ref="D62:D63"/>
    <mergeCell ref="E62:E63"/>
    <mergeCell ref="L62:L64"/>
    <mergeCell ref="D64:D66"/>
    <mergeCell ref="E64:E66"/>
    <mergeCell ref="L65:L67"/>
    <mergeCell ref="G67:J67"/>
    <mergeCell ref="G48:I49"/>
    <mergeCell ref="J48:J50"/>
    <mergeCell ref="N48:N51"/>
    <mergeCell ref="A51:A66"/>
    <mergeCell ref="B51:B66"/>
    <mergeCell ref="C51:C66"/>
    <mergeCell ref="D51:D52"/>
  </mergeCells>
  <printOptions horizontalCentered="1" verticalCentered="1"/>
  <pageMargins left="0.70866141732283472" right="0.70866141732283472" top="0.74803149606299213" bottom="0.74803149606299213" header="0.31496062992125984" footer="0.31496062992125984"/>
  <pageSetup scale="47" orientation="landscape" r:id="rId1"/>
  <colBreaks count="1" manualBreakCount="1">
    <brk id="11" max="2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M182"/>
  <sheetViews>
    <sheetView topLeftCell="A166" workbookViewId="0">
      <selection activeCell="F6" sqref="F6"/>
    </sheetView>
  </sheetViews>
  <sheetFormatPr baseColWidth="10" defaultRowHeight="12.75" x14ac:dyDescent="0.2"/>
  <cols>
    <col min="1" max="1" width="11.42578125" style="27"/>
    <col min="2" max="2" width="45.85546875" style="27" customWidth="1"/>
    <col min="3" max="3" width="17.140625" style="27" customWidth="1"/>
    <col min="4" max="4" width="15" style="27" customWidth="1"/>
    <col min="5" max="5" width="41.5703125" style="27" customWidth="1"/>
    <col min="6" max="6" width="12.7109375" style="27" bestFit="1" customWidth="1"/>
    <col min="7" max="7" width="11.42578125" style="27" hidden="1" customWidth="1"/>
    <col min="8" max="8" width="11.42578125" style="27"/>
    <col min="9" max="9" width="12.28515625" style="27" bestFit="1" customWidth="1"/>
    <col min="10" max="10" width="11.42578125" style="27"/>
    <col min="11" max="11" width="20.85546875" style="27" customWidth="1"/>
    <col min="12" max="12" width="27.85546875" style="27" customWidth="1"/>
    <col min="13" max="13" width="28.140625" style="27" customWidth="1"/>
    <col min="14" max="16384" width="11.42578125" style="27"/>
  </cols>
  <sheetData>
    <row r="1" spans="1:13" ht="15" customHeight="1" x14ac:dyDescent="0.2">
      <c r="A1" s="1454" t="s">
        <v>55</v>
      </c>
      <c r="B1" s="1454"/>
      <c r="C1" s="1454"/>
      <c r="D1" s="1454"/>
      <c r="E1" s="1454"/>
      <c r="F1" s="1454"/>
      <c r="G1" s="1454"/>
      <c r="H1" s="1454"/>
      <c r="I1" s="1454"/>
    </row>
    <row r="2" spans="1:13" x14ac:dyDescent="0.2">
      <c r="A2" s="1454"/>
      <c r="B2" s="1454"/>
      <c r="C2" s="1454"/>
      <c r="D2" s="1454"/>
      <c r="E2" s="1454"/>
      <c r="F2" s="1454"/>
      <c r="G2" s="1454"/>
      <c r="H2" s="1454"/>
      <c r="I2" s="1454"/>
    </row>
    <row r="3" spans="1:13" ht="13.5" thickBot="1" x14ac:dyDescent="0.25"/>
    <row r="4" spans="1:13" ht="24.75" customHeight="1" thickBot="1" x14ac:dyDescent="0.25">
      <c r="A4" s="1430" t="s">
        <v>54</v>
      </c>
      <c r="B4" s="1430" t="s">
        <v>53</v>
      </c>
      <c r="C4" s="1430" t="s">
        <v>33</v>
      </c>
      <c r="D4" s="1448" t="s">
        <v>34</v>
      </c>
      <c r="E4" s="1448" t="s">
        <v>35</v>
      </c>
      <c r="F4" s="1450" t="s">
        <v>36</v>
      </c>
      <c r="G4" s="1451"/>
      <c r="H4" s="1452"/>
      <c r="I4" s="1448" t="s">
        <v>37</v>
      </c>
      <c r="K4" s="1430" t="s">
        <v>57</v>
      </c>
      <c r="L4" s="1433" t="s">
        <v>58</v>
      </c>
      <c r="M4" s="1434"/>
    </row>
    <row r="5" spans="1:13" ht="13.5" customHeight="1" thickBot="1" x14ac:dyDescent="0.25">
      <c r="A5" s="1432"/>
      <c r="B5" s="1432"/>
      <c r="C5" s="1432"/>
      <c r="D5" s="1449"/>
      <c r="E5" s="1449"/>
      <c r="F5" s="28" t="s">
        <v>38</v>
      </c>
      <c r="G5" s="28"/>
      <c r="H5" s="28" t="s">
        <v>39</v>
      </c>
      <c r="I5" s="1449"/>
      <c r="K5" s="1431"/>
      <c r="L5" s="1435"/>
      <c r="M5" s="1436"/>
    </row>
    <row r="6" spans="1:13" ht="27.75" customHeight="1" thickBot="1" x14ac:dyDescent="0.25">
      <c r="A6" s="1437">
        <f>'3. CICLO DE RIESGOS'!C23</f>
        <v>0</v>
      </c>
      <c r="B6" s="1437" t="e">
        <f>'3. CICLO DE RIESGOS'!#REF!</f>
        <v>#REF!</v>
      </c>
      <c r="C6" s="1453" t="s">
        <v>40</v>
      </c>
      <c r="D6" s="1443" t="s">
        <v>41</v>
      </c>
      <c r="E6" s="29" t="s">
        <v>42</v>
      </c>
      <c r="F6" s="44"/>
      <c r="G6" s="48"/>
      <c r="H6" s="44"/>
      <c r="I6" s="38" t="s">
        <v>43</v>
      </c>
      <c r="K6" s="1431"/>
      <c r="L6" s="30" t="s">
        <v>59</v>
      </c>
      <c r="M6" s="30" t="s">
        <v>61</v>
      </c>
    </row>
    <row r="7" spans="1:13" ht="27.75" customHeight="1" thickBot="1" x14ac:dyDescent="0.25">
      <c r="A7" s="1438"/>
      <c r="B7" s="1438"/>
      <c r="C7" s="1441"/>
      <c r="D7" s="1444"/>
      <c r="E7" s="43" t="s">
        <v>44</v>
      </c>
      <c r="F7" s="44"/>
      <c r="G7" s="48"/>
      <c r="H7" s="45"/>
      <c r="I7" s="38" t="s">
        <v>43</v>
      </c>
      <c r="K7" s="1432"/>
      <c r="L7" s="31" t="s">
        <v>60</v>
      </c>
      <c r="M7" s="31" t="s">
        <v>62</v>
      </c>
    </row>
    <row r="8" spans="1:13" ht="27.75" customHeight="1" thickBot="1" x14ac:dyDescent="0.25">
      <c r="A8" s="1438"/>
      <c r="B8" s="1438"/>
      <c r="C8" s="1441"/>
      <c r="D8" s="1445" t="s">
        <v>45</v>
      </c>
      <c r="E8" s="29" t="s">
        <v>46</v>
      </c>
      <c r="F8" s="44"/>
      <c r="G8" s="48">
        <f>COUNTIF(F8,F8)*I8</f>
        <v>0</v>
      </c>
      <c r="H8" s="44"/>
      <c r="I8" s="39">
        <v>15</v>
      </c>
      <c r="K8" s="33" t="s">
        <v>63</v>
      </c>
      <c r="L8" s="32">
        <v>0</v>
      </c>
      <c r="M8" s="32">
        <v>0</v>
      </c>
    </row>
    <row r="9" spans="1:13" ht="26.25" thickBot="1" x14ac:dyDescent="0.25">
      <c r="A9" s="1438"/>
      <c r="B9" s="1438"/>
      <c r="C9" s="1441"/>
      <c r="D9" s="1446"/>
      <c r="E9" s="29" t="s">
        <v>47</v>
      </c>
      <c r="F9" s="44"/>
      <c r="G9" s="48">
        <f t="shared" ref="G9:G12" si="0">COUNTIF(F9,F9)*I9</f>
        <v>0</v>
      </c>
      <c r="H9" s="44"/>
      <c r="I9" s="39">
        <v>15</v>
      </c>
      <c r="K9" s="33" t="s">
        <v>64</v>
      </c>
      <c r="L9" s="32">
        <v>1</v>
      </c>
      <c r="M9" s="32">
        <v>1</v>
      </c>
    </row>
    <row r="10" spans="1:13" ht="26.25" thickBot="1" x14ac:dyDescent="0.25">
      <c r="A10" s="1438"/>
      <c r="B10" s="1438"/>
      <c r="C10" s="1441"/>
      <c r="D10" s="1447"/>
      <c r="E10" s="29" t="s">
        <v>48</v>
      </c>
      <c r="F10" s="44"/>
      <c r="G10" s="48">
        <f t="shared" si="0"/>
        <v>0</v>
      </c>
      <c r="H10" s="45"/>
      <c r="I10" s="39">
        <v>30</v>
      </c>
      <c r="K10" s="33" t="s">
        <v>65</v>
      </c>
      <c r="L10" s="32">
        <v>2</v>
      </c>
      <c r="M10" s="32">
        <v>2</v>
      </c>
    </row>
    <row r="11" spans="1:13" ht="26.25" thickBot="1" x14ac:dyDescent="0.25">
      <c r="A11" s="1438"/>
      <c r="B11" s="1438"/>
      <c r="C11" s="1441"/>
      <c r="D11" s="1443" t="s">
        <v>49</v>
      </c>
      <c r="E11" s="29" t="s">
        <v>50</v>
      </c>
      <c r="F11" s="44"/>
      <c r="G11" s="48">
        <f t="shared" si="0"/>
        <v>0</v>
      </c>
      <c r="H11" s="44"/>
      <c r="I11" s="39">
        <v>15</v>
      </c>
    </row>
    <row r="12" spans="1:13" ht="26.25" thickBot="1" x14ac:dyDescent="0.25">
      <c r="A12" s="1439"/>
      <c r="B12" s="1439"/>
      <c r="C12" s="1442"/>
      <c r="D12" s="1447"/>
      <c r="E12" s="29" t="s">
        <v>51</v>
      </c>
      <c r="F12" s="44"/>
      <c r="G12" s="48">
        <f t="shared" si="0"/>
        <v>0</v>
      </c>
      <c r="H12" s="44"/>
      <c r="I12" s="39">
        <v>25</v>
      </c>
    </row>
    <row r="13" spans="1:13" ht="13.5" thickBot="1" x14ac:dyDescent="0.25">
      <c r="C13" s="34"/>
      <c r="D13" s="34"/>
      <c r="E13" s="35" t="s">
        <v>52</v>
      </c>
      <c r="F13" s="1427">
        <f>SUM(G8:G12)</f>
        <v>0</v>
      </c>
      <c r="G13" s="1428"/>
      <c r="H13" s="1428"/>
      <c r="I13" s="1429"/>
    </row>
    <row r="14" spans="1:13" ht="13.5" thickBot="1" x14ac:dyDescent="0.25">
      <c r="E14" s="36" t="s">
        <v>66</v>
      </c>
      <c r="F14" s="40">
        <f>IF(F13&lt;=50,0,IF(AND(F13&gt;50,F13&lt;=75),1,IF(AND(F13&gt;75,F13&lt;=100),2)))</f>
        <v>0</v>
      </c>
      <c r="G14" s="40"/>
      <c r="H14" s="41">
        <f>IF(F6="x","probabilidad",IF(F7="x","impacto",0))</f>
        <v>0</v>
      </c>
      <c r="I14" s="42"/>
    </row>
    <row r="15" spans="1:13" ht="13.5" thickBot="1" x14ac:dyDescent="0.25"/>
    <row r="16" spans="1:13" ht="24.75" customHeight="1" thickBot="1" x14ac:dyDescent="0.25">
      <c r="A16" s="1430" t="s">
        <v>54</v>
      </c>
      <c r="B16" s="1430" t="s">
        <v>53</v>
      </c>
      <c r="C16" s="1430" t="s">
        <v>33</v>
      </c>
      <c r="D16" s="1448" t="s">
        <v>34</v>
      </c>
      <c r="E16" s="1448" t="s">
        <v>35</v>
      </c>
      <c r="F16" s="1450" t="s">
        <v>36</v>
      </c>
      <c r="G16" s="1451"/>
      <c r="H16" s="1452"/>
      <c r="I16" s="1448" t="s">
        <v>37</v>
      </c>
      <c r="K16" s="1430" t="s">
        <v>57</v>
      </c>
      <c r="L16" s="1433" t="s">
        <v>58</v>
      </c>
      <c r="M16" s="1434"/>
    </row>
    <row r="17" spans="1:13" ht="13.5" thickBot="1" x14ac:dyDescent="0.25">
      <c r="A17" s="1432"/>
      <c r="B17" s="1432"/>
      <c r="C17" s="1432"/>
      <c r="D17" s="1449"/>
      <c r="E17" s="1449"/>
      <c r="F17" s="28" t="s">
        <v>38</v>
      </c>
      <c r="G17" s="28"/>
      <c r="H17" s="28" t="s">
        <v>39</v>
      </c>
      <c r="I17" s="1449"/>
      <c r="K17" s="1431"/>
      <c r="L17" s="1435"/>
      <c r="M17" s="1436"/>
    </row>
    <row r="18" spans="1:13" ht="26.25" thickBot="1" x14ac:dyDescent="0.25">
      <c r="A18" s="1437">
        <f>'3. CICLO DE RIESGOS'!C24</f>
        <v>0</v>
      </c>
      <c r="B18" s="1437" t="e">
        <f>'3. CICLO DE RIESGOS'!#REF!</f>
        <v>#REF!</v>
      </c>
      <c r="C18" s="1453" t="s">
        <v>40</v>
      </c>
      <c r="D18" s="1443" t="s">
        <v>41</v>
      </c>
      <c r="E18" s="29" t="s">
        <v>42</v>
      </c>
      <c r="F18" s="44"/>
      <c r="G18" s="48"/>
      <c r="H18" s="45"/>
      <c r="I18" s="38" t="s">
        <v>43</v>
      </c>
      <c r="K18" s="1431"/>
      <c r="L18" s="30" t="s">
        <v>59</v>
      </c>
      <c r="M18" s="30" t="s">
        <v>61</v>
      </c>
    </row>
    <row r="19" spans="1:13" ht="26.25" thickBot="1" x14ac:dyDescent="0.25">
      <c r="A19" s="1438"/>
      <c r="B19" s="1438"/>
      <c r="C19" s="1441"/>
      <c r="D19" s="1444"/>
      <c r="E19" s="29" t="s">
        <v>44</v>
      </c>
      <c r="F19" s="44"/>
      <c r="G19" s="48"/>
      <c r="H19" s="45"/>
      <c r="I19" s="38" t="s">
        <v>43</v>
      </c>
      <c r="K19" s="1432"/>
      <c r="L19" s="31" t="s">
        <v>60</v>
      </c>
      <c r="M19" s="31" t="s">
        <v>62</v>
      </c>
    </row>
    <row r="20" spans="1:13" ht="26.25" customHeight="1" thickBot="1" x14ac:dyDescent="0.25">
      <c r="A20" s="1438"/>
      <c r="B20" s="1438"/>
      <c r="C20" s="1441"/>
      <c r="D20" s="1445" t="s">
        <v>45</v>
      </c>
      <c r="E20" s="29" t="s">
        <v>46</v>
      </c>
      <c r="F20" s="44"/>
      <c r="G20" s="48">
        <f>COUNTIF(F20,F20)*I20</f>
        <v>0</v>
      </c>
      <c r="H20" s="44"/>
      <c r="I20" s="39">
        <v>15</v>
      </c>
      <c r="K20" s="33" t="s">
        <v>63</v>
      </c>
      <c r="L20" s="32">
        <v>0</v>
      </c>
      <c r="M20" s="32">
        <v>0</v>
      </c>
    </row>
    <row r="21" spans="1:13" ht="26.25" thickBot="1" x14ac:dyDescent="0.25">
      <c r="A21" s="1438"/>
      <c r="B21" s="1438"/>
      <c r="C21" s="1441"/>
      <c r="D21" s="1446"/>
      <c r="E21" s="29" t="s">
        <v>47</v>
      </c>
      <c r="F21" s="44"/>
      <c r="G21" s="48">
        <f t="shared" ref="G21:G24" si="1">COUNTIF(F21,F21)*I21</f>
        <v>0</v>
      </c>
      <c r="H21" s="45"/>
      <c r="I21" s="39">
        <v>15</v>
      </c>
      <c r="K21" s="33" t="s">
        <v>64</v>
      </c>
      <c r="L21" s="32">
        <v>1</v>
      </c>
      <c r="M21" s="32">
        <v>1</v>
      </c>
    </row>
    <row r="22" spans="1:13" ht="26.25" thickBot="1" x14ac:dyDescent="0.25">
      <c r="A22" s="1438"/>
      <c r="B22" s="1438"/>
      <c r="C22" s="1441"/>
      <c r="D22" s="1447"/>
      <c r="E22" s="29" t="s">
        <v>48</v>
      </c>
      <c r="F22" s="44"/>
      <c r="G22" s="48">
        <f t="shared" si="1"/>
        <v>0</v>
      </c>
      <c r="H22" s="44"/>
      <c r="I22" s="39">
        <v>30</v>
      </c>
      <c r="K22" s="33" t="s">
        <v>65</v>
      </c>
      <c r="L22" s="32">
        <v>2</v>
      </c>
      <c r="M22" s="32">
        <v>2</v>
      </c>
    </row>
    <row r="23" spans="1:13" ht="26.25" thickBot="1" x14ac:dyDescent="0.25">
      <c r="A23" s="1438"/>
      <c r="B23" s="1438"/>
      <c r="C23" s="1441"/>
      <c r="D23" s="1443" t="s">
        <v>49</v>
      </c>
      <c r="E23" s="29" t="s">
        <v>50</v>
      </c>
      <c r="F23" s="44"/>
      <c r="G23" s="48">
        <f t="shared" si="1"/>
        <v>0</v>
      </c>
      <c r="H23" s="44"/>
      <c r="I23" s="39">
        <v>15</v>
      </c>
    </row>
    <row r="24" spans="1:13" ht="26.25" thickBot="1" x14ac:dyDescent="0.25">
      <c r="A24" s="1439"/>
      <c r="B24" s="1439"/>
      <c r="C24" s="1442"/>
      <c r="D24" s="1447"/>
      <c r="E24" s="37" t="s">
        <v>51</v>
      </c>
      <c r="F24" s="46"/>
      <c r="G24" s="49">
        <f t="shared" si="1"/>
        <v>0</v>
      </c>
      <c r="H24" s="46"/>
      <c r="I24" s="39">
        <v>25</v>
      </c>
    </row>
    <row r="25" spans="1:13" ht="13.5" thickBot="1" x14ac:dyDescent="0.25">
      <c r="C25" s="34"/>
      <c r="D25" s="34"/>
      <c r="E25" s="35" t="s">
        <v>52</v>
      </c>
      <c r="F25" s="1427">
        <f>SUM(G20:G24)</f>
        <v>0</v>
      </c>
      <c r="G25" s="1428"/>
      <c r="H25" s="1428"/>
      <c r="I25" s="1429"/>
    </row>
    <row r="26" spans="1:13" ht="13.5" thickBot="1" x14ac:dyDescent="0.25">
      <c r="E26" s="36" t="s">
        <v>66</v>
      </c>
      <c r="F26" s="40">
        <f>IF(F25&lt;=50,0,IF(AND(F25&gt;50,F25&lt;=75),1,IF(AND(F25&gt;75,F25&lt;=100),2)))</f>
        <v>0</v>
      </c>
      <c r="G26" s="40"/>
      <c r="H26" s="41">
        <f>IF(F18="x","probabilidad",IF(F19="x","impacto",0))</f>
        <v>0</v>
      </c>
      <c r="I26" s="42"/>
    </row>
    <row r="27" spans="1:13" ht="13.5" thickBot="1" x14ac:dyDescent="0.25"/>
    <row r="28" spans="1:13" ht="24.75" customHeight="1" thickBot="1" x14ac:dyDescent="0.25">
      <c r="A28" s="1430" t="s">
        <v>54</v>
      </c>
      <c r="B28" s="1430" t="s">
        <v>53</v>
      </c>
      <c r="C28" s="1430" t="s">
        <v>33</v>
      </c>
      <c r="D28" s="1448" t="s">
        <v>34</v>
      </c>
      <c r="E28" s="1448" t="s">
        <v>35</v>
      </c>
      <c r="F28" s="1450" t="s">
        <v>36</v>
      </c>
      <c r="G28" s="1451"/>
      <c r="H28" s="1452"/>
      <c r="I28" s="1448" t="s">
        <v>37</v>
      </c>
      <c r="K28" s="1430" t="s">
        <v>57</v>
      </c>
      <c r="L28" s="1433" t="s">
        <v>58</v>
      </c>
      <c r="M28" s="1434"/>
    </row>
    <row r="29" spans="1:13" ht="13.5" thickBot="1" x14ac:dyDescent="0.25">
      <c r="A29" s="1432"/>
      <c r="B29" s="1432"/>
      <c r="C29" s="1432"/>
      <c r="D29" s="1449"/>
      <c r="E29" s="1449"/>
      <c r="F29" s="28" t="s">
        <v>38</v>
      </c>
      <c r="G29" s="28"/>
      <c r="H29" s="28" t="s">
        <v>39</v>
      </c>
      <c r="I29" s="1449"/>
      <c r="K29" s="1431"/>
      <c r="L29" s="1435"/>
      <c r="M29" s="1436"/>
    </row>
    <row r="30" spans="1:13" ht="26.25" thickBot="1" x14ac:dyDescent="0.25">
      <c r="A30" s="1437" t="e">
        <f>'3. CICLO DE RIESGOS'!#REF!</f>
        <v>#REF!</v>
      </c>
      <c r="B30" s="1437" t="e">
        <f>'3. CICLO DE RIESGOS'!#REF!</f>
        <v>#REF!</v>
      </c>
      <c r="C30" s="1453" t="s">
        <v>40</v>
      </c>
      <c r="D30" s="1443" t="s">
        <v>41</v>
      </c>
      <c r="E30" s="29" t="s">
        <v>42</v>
      </c>
      <c r="F30" s="45"/>
      <c r="G30" s="48"/>
      <c r="H30" s="45"/>
      <c r="I30" s="38" t="s">
        <v>43</v>
      </c>
      <c r="K30" s="1431"/>
      <c r="L30" s="30" t="s">
        <v>59</v>
      </c>
      <c r="M30" s="30" t="s">
        <v>61</v>
      </c>
    </row>
    <row r="31" spans="1:13" ht="26.25" thickBot="1" x14ac:dyDescent="0.25">
      <c r="A31" s="1438"/>
      <c r="B31" s="1438"/>
      <c r="C31" s="1441"/>
      <c r="D31" s="1444"/>
      <c r="E31" s="29" t="s">
        <v>44</v>
      </c>
      <c r="F31" s="44"/>
      <c r="G31" s="48"/>
      <c r="H31" s="45"/>
      <c r="I31" s="38" t="s">
        <v>43</v>
      </c>
      <c r="K31" s="1432"/>
      <c r="L31" s="31" t="s">
        <v>60</v>
      </c>
      <c r="M31" s="31" t="s">
        <v>62</v>
      </c>
    </row>
    <row r="32" spans="1:13" ht="26.25" customHeight="1" thickBot="1" x14ac:dyDescent="0.25">
      <c r="A32" s="1438"/>
      <c r="B32" s="1438"/>
      <c r="C32" s="1441"/>
      <c r="D32" s="1445" t="s">
        <v>45</v>
      </c>
      <c r="E32" s="29" t="s">
        <v>46</v>
      </c>
      <c r="F32" s="44"/>
      <c r="G32" s="48">
        <f>COUNTIF(F32,F32)*I32</f>
        <v>0</v>
      </c>
      <c r="H32" s="44"/>
      <c r="I32" s="39">
        <v>15</v>
      </c>
      <c r="K32" s="33" t="s">
        <v>63</v>
      </c>
      <c r="L32" s="32">
        <v>0</v>
      </c>
      <c r="M32" s="32">
        <v>0</v>
      </c>
    </row>
    <row r="33" spans="1:13" ht="26.25" thickBot="1" x14ac:dyDescent="0.25">
      <c r="A33" s="1438"/>
      <c r="B33" s="1438"/>
      <c r="C33" s="1441"/>
      <c r="D33" s="1446"/>
      <c r="E33" s="29" t="s">
        <v>47</v>
      </c>
      <c r="F33" s="44"/>
      <c r="G33" s="48">
        <f t="shared" ref="G33:G36" si="2">COUNTIF(F33,F33)*I33</f>
        <v>0</v>
      </c>
      <c r="H33" s="45"/>
      <c r="I33" s="39">
        <v>15</v>
      </c>
      <c r="K33" s="33" t="s">
        <v>64</v>
      </c>
      <c r="L33" s="32">
        <v>1</v>
      </c>
      <c r="M33" s="32">
        <v>1</v>
      </c>
    </row>
    <row r="34" spans="1:13" ht="26.25" thickBot="1" x14ac:dyDescent="0.25">
      <c r="A34" s="1438"/>
      <c r="B34" s="1438"/>
      <c r="C34" s="1441"/>
      <c r="D34" s="1447"/>
      <c r="E34" s="29" t="s">
        <v>48</v>
      </c>
      <c r="F34" s="44"/>
      <c r="G34" s="48">
        <f t="shared" si="2"/>
        <v>0</v>
      </c>
      <c r="H34" s="45"/>
      <c r="I34" s="39">
        <v>30</v>
      </c>
      <c r="K34" s="33" t="s">
        <v>65</v>
      </c>
      <c r="L34" s="32">
        <v>2</v>
      </c>
      <c r="M34" s="32">
        <v>2</v>
      </c>
    </row>
    <row r="35" spans="1:13" ht="26.25" thickBot="1" x14ac:dyDescent="0.25">
      <c r="A35" s="1438"/>
      <c r="B35" s="1438"/>
      <c r="C35" s="1441"/>
      <c r="D35" s="1443" t="s">
        <v>49</v>
      </c>
      <c r="E35" s="29" t="s">
        <v>50</v>
      </c>
      <c r="F35" s="44"/>
      <c r="G35" s="48">
        <f t="shared" si="2"/>
        <v>0</v>
      </c>
      <c r="H35" s="45"/>
      <c r="I35" s="39">
        <v>15</v>
      </c>
    </row>
    <row r="36" spans="1:13" ht="26.25" thickBot="1" x14ac:dyDescent="0.25">
      <c r="A36" s="1439"/>
      <c r="B36" s="1439"/>
      <c r="C36" s="1442"/>
      <c r="D36" s="1447"/>
      <c r="E36" s="29" t="s">
        <v>51</v>
      </c>
      <c r="F36" s="44"/>
      <c r="G36" s="48">
        <f t="shared" si="2"/>
        <v>0</v>
      </c>
      <c r="H36" s="44"/>
      <c r="I36" s="39">
        <v>25</v>
      </c>
    </row>
    <row r="37" spans="1:13" ht="13.5" thickBot="1" x14ac:dyDescent="0.25">
      <c r="C37" s="34"/>
      <c r="D37" s="34"/>
      <c r="E37" s="35" t="s">
        <v>52</v>
      </c>
      <c r="F37" s="1427">
        <f>SUM(G32:G36)</f>
        <v>0</v>
      </c>
      <c r="G37" s="1428"/>
      <c r="H37" s="1428"/>
      <c r="I37" s="1429"/>
    </row>
    <row r="38" spans="1:13" ht="13.5" thickBot="1" x14ac:dyDescent="0.25">
      <c r="E38" s="36" t="s">
        <v>66</v>
      </c>
      <c r="F38" s="40">
        <f>IF(F37&lt;=50,0,IF(AND(F37&gt;50,F37&lt;=75),1,IF(AND(F37&gt;75,F37&lt;=100),2)))</f>
        <v>0</v>
      </c>
      <c r="G38" s="40"/>
      <c r="H38" s="41">
        <f>IF(F30="x","probabilidad",IF(F31="x","impacto",0))</f>
        <v>0</v>
      </c>
      <c r="I38" s="42"/>
    </row>
    <row r="39" spans="1:13" ht="13.5" thickBot="1" x14ac:dyDescent="0.25"/>
    <row r="40" spans="1:13" ht="24.75" customHeight="1" thickBot="1" x14ac:dyDescent="0.25">
      <c r="A40" s="1430" t="s">
        <v>54</v>
      </c>
      <c r="B40" s="1430" t="s">
        <v>53</v>
      </c>
      <c r="C40" s="1430" t="s">
        <v>33</v>
      </c>
      <c r="D40" s="1448" t="s">
        <v>34</v>
      </c>
      <c r="E40" s="1448" t="s">
        <v>35</v>
      </c>
      <c r="F40" s="1450" t="s">
        <v>36</v>
      </c>
      <c r="G40" s="1451"/>
      <c r="H40" s="1452"/>
      <c r="I40" s="1448" t="s">
        <v>37</v>
      </c>
      <c r="K40" s="1430" t="s">
        <v>57</v>
      </c>
      <c r="L40" s="1433" t="s">
        <v>58</v>
      </c>
      <c r="M40" s="1434"/>
    </row>
    <row r="41" spans="1:13" ht="13.5" thickBot="1" x14ac:dyDescent="0.25">
      <c r="A41" s="1432"/>
      <c r="B41" s="1432"/>
      <c r="C41" s="1432"/>
      <c r="D41" s="1449"/>
      <c r="E41" s="1449"/>
      <c r="F41" s="28" t="s">
        <v>38</v>
      </c>
      <c r="G41" s="28"/>
      <c r="H41" s="28" t="s">
        <v>39</v>
      </c>
      <c r="I41" s="1449"/>
      <c r="K41" s="1431"/>
      <c r="L41" s="1435"/>
      <c r="M41" s="1436"/>
    </row>
    <row r="42" spans="1:13" ht="26.25" thickBot="1" x14ac:dyDescent="0.25">
      <c r="A42" s="1437" t="e">
        <f>'3. CICLO DE RIESGOS'!#REF!</f>
        <v>#REF!</v>
      </c>
      <c r="B42" s="1437" t="e">
        <f>'3. CICLO DE RIESGOS'!#REF!</f>
        <v>#REF!</v>
      </c>
      <c r="C42" s="1453" t="s">
        <v>40</v>
      </c>
      <c r="D42" s="1443" t="s">
        <v>41</v>
      </c>
      <c r="E42" s="29" t="s">
        <v>42</v>
      </c>
      <c r="F42" s="44"/>
      <c r="G42" s="48"/>
      <c r="H42" s="45"/>
      <c r="I42" s="38" t="s">
        <v>43</v>
      </c>
      <c r="K42" s="1431"/>
      <c r="L42" s="30" t="s">
        <v>59</v>
      </c>
      <c r="M42" s="30" t="s">
        <v>61</v>
      </c>
    </row>
    <row r="43" spans="1:13" ht="26.25" thickBot="1" x14ac:dyDescent="0.25">
      <c r="A43" s="1438"/>
      <c r="B43" s="1438"/>
      <c r="C43" s="1441"/>
      <c r="D43" s="1444"/>
      <c r="E43" s="29" t="s">
        <v>44</v>
      </c>
      <c r="F43" s="44"/>
      <c r="G43" s="48"/>
      <c r="H43" s="45"/>
      <c r="I43" s="38" t="s">
        <v>43</v>
      </c>
      <c r="K43" s="1432"/>
      <c r="L43" s="31" t="s">
        <v>60</v>
      </c>
      <c r="M43" s="31" t="s">
        <v>62</v>
      </c>
    </row>
    <row r="44" spans="1:13" ht="26.25" customHeight="1" thickBot="1" x14ac:dyDescent="0.25">
      <c r="A44" s="1438"/>
      <c r="B44" s="1438"/>
      <c r="C44" s="1441"/>
      <c r="D44" s="1445" t="s">
        <v>45</v>
      </c>
      <c r="E44" s="29" t="s">
        <v>46</v>
      </c>
      <c r="F44" s="44"/>
      <c r="G44" s="48">
        <f>COUNTIF(F44,F44)*I44</f>
        <v>0</v>
      </c>
      <c r="H44" s="44"/>
      <c r="I44" s="39">
        <v>15</v>
      </c>
      <c r="K44" s="33" t="s">
        <v>63</v>
      </c>
      <c r="L44" s="32">
        <v>0</v>
      </c>
      <c r="M44" s="32">
        <v>0</v>
      </c>
    </row>
    <row r="45" spans="1:13" ht="26.25" thickBot="1" x14ac:dyDescent="0.25">
      <c r="A45" s="1438"/>
      <c r="B45" s="1438"/>
      <c r="C45" s="1441"/>
      <c r="D45" s="1446"/>
      <c r="E45" s="29" t="s">
        <v>47</v>
      </c>
      <c r="F45" s="44"/>
      <c r="G45" s="48">
        <f t="shared" ref="G45:G48" si="3">COUNTIF(F45,F45)*I45</f>
        <v>0</v>
      </c>
      <c r="H45" s="45"/>
      <c r="I45" s="39">
        <v>15</v>
      </c>
      <c r="K45" s="33" t="s">
        <v>64</v>
      </c>
      <c r="L45" s="32">
        <v>1</v>
      </c>
      <c r="M45" s="32">
        <v>1</v>
      </c>
    </row>
    <row r="46" spans="1:13" ht="26.25" thickBot="1" x14ac:dyDescent="0.25">
      <c r="A46" s="1438"/>
      <c r="B46" s="1438"/>
      <c r="C46" s="1441"/>
      <c r="D46" s="1447"/>
      <c r="E46" s="29" t="s">
        <v>48</v>
      </c>
      <c r="F46" s="44"/>
      <c r="G46" s="48">
        <f t="shared" si="3"/>
        <v>0</v>
      </c>
      <c r="H46" s="45"/>
      <c r="I46" s="39">
        <v>30</v>
      </c>
      <c r="K46" s="33" t="s">
        <v>65</v>
      </c>
      <c r="L46" s="32">
        <v>2</v>
      </c>
      <c r="M46" s="32">
        <v>2</v>
      </c>
    </row>
    <row r="47" spans="1:13" ht="26.25" thickBot="1" x14ac:dyDescent="0.25">
      <c r="A47" s="1438"/>
      <c r="B47" s="1438"/>
      <c r="C47" s="1441"/>
      <c r="D47" s="1443" t="s">
        <v>49</v>
      </c>
      <c r="E47" s="29" t="s">
        <v>50</v>
      </c>
      <c r="F47" s="44"/>
      <c r="G47" s="48">
        <f t="shared" si="3"/>
        <v>0</v>
      </c>
      <c r="H47" s="45"/>
      <c r="I47" s="39">
        <v>15</v>
      </c>
    </row>
    <row r="48" spans="1:13" ht="26.25" thickBot="1" x14ac:dyDescent="0.25">
      <c r="A48" s="1439"/>
      <c r="B48" s="1439"/>
      <c r="C48" s="1442"/>
      <c r="D48" s="1447"/>
      <c r="E48" s="29" t="s">
        <v>51</v>
      </c>
      <c r="F48" s="44"/>
      <c r="G48" s="48">
        <f t="shared" si="3"/>
        <v>0</v>
      </c>
      <c r="H48" s="45"/>
      <c r="I48" s="39">
        <v>25</v>
      </c>
    </row>
    <row r="49" spans="1:13" ht="13.5" thickBot="1" x14ac:dyDescent="0.25">
      <c r="C49" s="34"/>
      <c r="D49" s="34"/>
      <c r="E49" s="35" t="s">
        <v>52</v>
      </c>
      <c r="F49" s="1427">
        <f>SUM(G44:G48)</f>
        <v>0</v>
      </c>
      <c r="G49" s="1428"/>
      <c r="H49" s="1428"/>
      <c r="I49" s="1429"/>
    </row>
    <row r="50" spans="1:13" ht="13.5" thickBot="1" x14ac:dyDescent="0.25">
      <c r="E50" s="36" t="s">
        <v>66</v>
      </c>
      <c r="F50" s="40">
        <f>IF(F49&lt;=50,0,IF(AND(F49&gt;50,F49&lt;=75),1,IF(AND(F49&gt;75,F49&lt;=100),2)))</f>
        <v>0</v>
      </c>
      <c r="G50" s="40"/>
      <c r="H50" s="41">
        <f>IF(F42="x","probabilidad",IF(F43="x","impacto",0))</f>
        <v>0</v>
      </c>
      <c r="I50" s="42"/>
    </row>
    <row r="51" spans="1:13" ht="13.5" thickBot="1" x14ac:dyDescent="0.25"/>
    <row r="52" spans="1:13" ht="24.75" customHeight="1" thickBot="1" x14ac:dyDescent="0.25">
      <c r="A52" s="1430" t="s">
        <v>54</v>
      </c>
      <c r="B52" s="1430" t="s">
        <v>53</v>
      </c>
      <c r="C52" s="1430" t="s">
        <v>33</v>
      </c>
      <c r="D52" s="1448" t="s">
        <v>34</v>
      </c>
      <c r="E52" s="1448" t="s">
        <v>35</v>
      </c>
      <c r="F52" s="1450" t="s">
        <v>36</v>
      </c>
      <c r="G52" s="1451"/>
      <c r="H52" s="1452"/>
      <c r="I52" s="1448" t="s">
        <v>37</v>
      </c>
      <c r="K52" s="1430" t="s">
        <v>57</v>
      </c>
      <c r="L52" s="1433" t="s">
        <v>58</v>
      </c>
      <c r="M52" s="1434"/>
    </row>
    <row r="53" spans="1:13" ht="13.5" thickBot="1" x14ac:dyDescent="0.25">
      <c r="A53" s="1432"/>
      <c r="B53" s="1432"/>
      <c r="C53" s="1432"/>
      <c r="D53" s="1449"/>
      <c r="E53" s="1449"/>
      <c r="F53" s="28" t="s">
        <v>38</v>
      </c>
      <c r="G53" s="28"/>
      <c r="H53" s="28" t="s">
        <v>39</v>
      </c>
      <c r="I53" s="1449"/>
      <c r="K53" s="1431"/>
      <c r="L53" s="1435"/>
      <c r="M53" s="1436"/>
    </row>
    <row r="54" spans="1:13" ht="26.25" thickBot="1" x14ac:dyDescent="0.25">
      <c r="A54" s="1437" t="e">
        <f>'3. CICLO DE RIESGOS'!#REF!</f>
        <v>#REF!</v>
      </c>
      <c r="B54" s="1437" t="e">
        <f>'3. CICLO DE RIESGOS'!#REF!</f>
        <v>#REF!</v>
      </c>
      <c r="C54" s="1440" t="s">
        <v>40</v>
      </c>
      <c r="D54" s="1443" t="s">
        <v>41</v>
      </c>
      <c r="E54" s="29" t="s">
        <v>42</v>
      </c>
      <c r="F54" s="44"/>
      <c r="G54" s="48"/>
      <c r="H54" s="45"/>
      <c r="I54" s="38" t="s">
        <v>43</v>
      </c>
      <c r="K54" s="1431"/>
      <c r="L54" s="30" t="s">
        <v>59</v>
      </c>
      <c r="M54" s="30" t="s">
        <v>61</v>
      </c>
    </row>
    <row r="55" spans="1:13" ht="26.25" thickBot="1" x14ac:dyDescent="0.25">
      <c r="A55" s="1438"/>
      <c r="B55" s="1438"/>
      <c r="C55" s="1441"/>
      <c r="D55" s="1444"/>
      <c r="E55" s="29" t="s">
        <v>44</v>
      </c>
      <c r="F55" s="44"/>
      <c r="G55" s="48"/>
      <c r="H55" s="45"/>
      <c r="I55" s="38" t="s">
        <v>43</v>
      </c>
      <c r="K55" s="1432"/>
      <c r="L55" s="31" t="s">
        <v>60</v>
      </c>
      <c r="M55" s="31" t="s">
        <v>62</v>
      </c>
    </row>
    <row r="56" spans="1:13" ht="26.25" customHeight="1" thickBot="1" x14ac:dyDescent="0.25">
      <c r="A56" s="1438"/>
      <c r="B56" s="1438"/>
      <c r="C56" s="1441"/>
      <c r="D56" s="1445" t="s">
        <v>45</v>
      </c>
      <c r="E56" s="29" t="s">
        <v>46</v>
      </c>
      <c r="F56" s="44"/>
      <c r="G56" s="48">
        <f>COUNTIF(F56,F56)*I56</f>
        <v>0</v>
      </c>
      <c r="H56" s="45"/>
      <c r="I56" s="39">
        <v>15</v>
      </c>
      <c r="K56" s="33" t="s">
        <v>63</v>
      </c>
      <c r="L56" s="32">
        <v>0</v>
      </c>
      <c r="M56" s="32">
        <v>0</v>
      </c>
    </row>
    <row r="57" spans="1:13" ht="26.25" thickBot="1" x14ac:dyDescent="0.25">
      <c r="A57" s="1438"/>
      <c r="B57" s="1438"/>
      <c r="C57" s="1441"/>
      <c r="D57" s="1446"/>
      <c r="E57" s="29" t="s">
        <v>47</v>
      </c>
      <c r="F57" s="44"/>
      <c r="G57" s="48">
        <f t="shared" ref="G57:G60" si="4">COUNTIF(F57,F57)*I57</f>
        <v>0</v>
      </c>
      <c r="H57" s="45"/>
      <c r="I57" s="39">
        <v>15</v>
      </c>
      <c r="K57" s="33" t="s">
        <v>64</v>
      </c>
      <c r="L57" s="32">
        <v>1</v>
      </c>
      <c r="M57" s="32">
        <v>1</v>
      </c>
    </row>
    <row r="58" spans="1:13" ht="26.25" thickBot="1" x14ac:dyDescent="0.25">
      <c r="A58" s="1438"/>
      <c r="B58" s="1438"/>
      <c r="C58" s="1441"/>
      <c r="D58" s="1447"/>
      <c r="E58" s="29" t="s">
        <v>48</v>
      </c>
      <c r="F58" s="44"/>
      <c r="G58" s="48">
        <f t="shared" si="4"/>
        <v>0</v>
      </c>
      <c r="H58" s="45"/>
      <c r="I58" s="39">
        <v>30</v>
      </c>
      <c r="K58" s="33" t="s">
        <v>65</v>
      </c>
      <c r="L58" s="32">
        <v>2</v>
      </c>
      <c r="M58" s="32">
        <v>2</v>
      </c>
    </row>
    <row r="59" spans="1:13" ht="26.25" thickBot="1" x14ac:dyDescent="0.25">
      <c r="A59" s="1438"/>
      <c r="B59" s="1438"/>
      <c r="C59" s="1441"/>
      <c r="D59" s="1443" t="s">
        <v>49</v>
      </c>
      <c r="E59" s="29" t="s">
        <v>50</v>
      </c>
      <c r="F59" s="44"/>
      <c r="G59" s="48">
        <f t="shared" si="4"/>
        <v>0</v>
      </c>
      <c r="H59" s="45"/>
      <c r="I59" s="39">
        <v>15</v>
      </c>
    </row>
    <row r="60" spans="1:13" ht="26.25" thickBot="1" x14ac:dyDescent="0.25">
      <c r="A60" s="1439"/>
      <c r="B60" s="1439"/>
      <c r="C60" s="1442"/>
      <c r="D60" s="1447"/>
      <c r="E60" s="29" t="s">
        <v>51</v>
      </c>
      <c r="F60" s="44"/>
      <c r="G60" s="48">
        <f t="shared" si="4"/>
        <v>0</v>
      </c>
      <c r="H60" s="44"/>
      <c r="I60" s="39">
        <v>25</v>
      </c>
    </row>
    <row r="61" spans="1:13" ht="13.5" thickBot="1" x14ac:dyDescent="0.25">
      <c r="C61" s="34"/>
      <c r="D61" s="34"/>
      <c r="E61" s="35" t="s">
        <v>52</v>
      </c>
      <c r="F61" s="1427">
        <f>SUM(G56:G60)</f>
        <v>0</v>
      </c>
      <c r="G61" s="1428"/>
      <c r="H61" s="1428"/>
      <c r="I61" s="1429"/>
    </row>
    <row r="62" spans="1:13" ht="13.5" thickBot="1" x14ac:dyDescent="0.25">
      <c r="E62" s="36" t="s">
        <v>66</v>
      </c>
      <c r="F62" s="40">
        <f>IF(F61&lt;=50,0,IF(AND(F61&gt;50,F61&lt;=75),1,IF(AND(F61&gt;75,F61&lt;=100),2)))</f>
        <v>0</v>
      </c>
      <c r="G62" s="40"/>
      <c r="H62" s="41">
        <f>IF(F54="x","probabilidad",IF(F55="x","impacto",0))</f>
        <v>0</v>
      </c>
      <c r="I62" s="42"/>
    </row>
    <row r="63" spans="1:13" ht="13.5" thickBot="1" x14ac:dyDescent="0.25"/>
    <row r="64" spans="1:13" ht="24.75" customHeight="1" thickBot="1" x14ac:dyDescent="0.25">
      <c r="A64" s="1430" t="s">
        <v>54</v>
      </c>
      <c r="B64" s="1430" t="s">
        <v>53</v>
      </c>
      <c r="C64" s="1430" t="s">
        <v>33</v>
      </c>
      <c r="D64" s="1448" t="s">
        <v>34</v>
      </c>
      <c r="E64" s="1448" t="s">
        <v>35</v>
      </c>
      <c r="F64" s="1450" t="s">
        <v>36</v>
      </c>
      <c r="G64" s="1451"/>
      <c r="H64" s="1452"/>
      <c r="I64" s="1448" t="s">
        <v>37</v>
      </c>
      <c r="K64" s="1430" t="s">
        <v>57</v>
      </c>
      <c r="L64" s="1433" t="s">
        <v>58</v>
      </c>
      <c r="M64" s="1434"/>
    </row>
    <row r="65" spans="1:13" ht="13.5" thickBot="1" x14ac:dyDescent="0.25">
      <c r="A65" s="1432"/>
      <c r="B65" s="1432"/>
      <c r="C65" s="1432"/>
      <c r="D65" s="1449"/>
      <c r="E65" s="1449"/>
      <c r="F65" s="28" t="s">
        <v>38</v>
      </c>
      <c r="G65" s="28"/>
      <c r="H65" s="28" t="s">
        <v>39</v>
      </c>
      <c r="I65" s="1449"/>
      <c r="K65" s="1431"/>
      <c r="L65" s="1435"/>
      <c r="M65" s="1436"/>
    </row>
    <row r="66" spans="1:13" ht="26.25" thickBot="1" x14ac:dyDescent="0.25">
      <c r="A66" s="1437" t="e">
        <f>'3. CICLO DE RIESGOS'!#REF!</f>
        <v>#REF!</v>
      </c>
      <c r="B66" s="1437" t="e">
        <f>'3. CICLO DE RIESGOS'!#REF!</f>
        <v>#REF!</v>
      </c>
      <c r="C66" s="1440" t="s">
        <v>40</v>
      </c>
      <c r="D66" s="1443" t="s">
        <v>41</v>
      </c>
      <c r="E66" s="29" t="s">
        <v>42</v>
      </c>
      <c r="F66" s="44"/>
      <c r="G66" s="48"/>
      <c r="H66" s="45"/>
      <c r="I66" s="38" t="s">
        <v>43</v>
      </c>
      <c r="K66" s="1431"/>
      <c r="L66" s="30" t="s">
        <v>59</v>
      </c>
      <c r="M66" s="30" t="s">
        <v>61</v>
      </c>
    </row>
    <row r="67" spans="1:13" ht="26.25" thickBot="1" x14ac:dyDescent="0.25">
      <c r="A67" s="1438"/>
      <c r="B67" s="1438"/>
      <c r="C67" s="1441"/>
      <c r="D67" s="1444"/>
      <c r="E67" s="29" t="s">
        <v>44</v>
      </c>
      <c r="F67" s="45"/>
      <c r="G67" s="48"/>
      <c r="H67" s="45"/>
      <c r="I67" s="38" t="s">
        <v>43</v>
      </c>
      <c r="K67" s="1432"/>
      <c r="L67" s="31" t="s">
        <v>60</v>
      </c>
      <c r="M67" s="31" t="s">
        <v>62</v>
      </c>
    </row>
    <row r="68" spans="1:13" ht="26.25" customHeight="1" thickBot="1" x14ac:dyDescent="0.25">
      <c r="A68" s="1438"/>
      <c r="B68" s="1438"/>
      <c r="C68" s="1441"/>
      <c r="D68" s="1445" t="s">
        <v>45</v>
      </c>
      <c r="E68" s="29" t="s">
        <v>46</v>
      </c>
      <c r="F68" s="44"/>
      <c r="G68" s="48">
        <f>COUNTIF(F68,F68)*I68</f>
        <v>0</v>
      </c>
      <c r="H68" s="45"/>
      <c r="I68" s="39">
        <v>15</v>
      </c>
      <c r="K68" s="33" t="s">
        <v>63</v>
      </c>
      <c r="L68" s="32">
        <v>0</v>
      </c>
      <c r="M68" s="32">
        <v>0</v>
      </c>
    </row>
    <row r="69" spans="1:13" ht="26.25" thickBot="1" x14ac:dyDescent="0.25">
      <c r="A69" s="1438"/>
      <c r="B69" s="1438"/>
      <c r="C69" s="1441"/>
      <c r="D69" s="1446"/>
      <c r="E69" s="29" t="s">
        <v>47</v>
      </c>
      <c r="F69" s="44"/>
      <c r="G69" s="48">
        <f t="shared" ref="G69:G72" si="5">COUNTIF(F69,F69)*I69</f>
        <v>0</v>
      </c>
      <c r="H69" s="45"/>
      <c r="I69" s="39">
        <v>15</v>
      </c>
      <c r="K69" s="33" t="s">
        <v>64</v>
      </c>
      <c r="L69" s="32">
        <v>1</v>
      </c>
      <c r="M69" s="32">
        <v>1</v>
      </c>
    </row>
    <row r="70" spans="1:13" ht="26.25" thickBot="1" x14ac:dyDescent="0.25">
      <c r="A70" s="1438"/>
      <c r="B70" s="1438"/>
      <c r="C70" s="1441"/>
      <c r="D70" s="1447"/>
      <c r="E70" s="29" t="s">
        <v>48</v>
      </c>
      <c r="F70" s="44"/>
      <c r="G70" s="48">
        <f t="shared" si="5"/>
        <v>0</v>
      </c>
      <c r="H70" s="45"/>
      <c r="I70" s="39">
        <v>30</v>
      </c>
      <c r="K70" s="33" t="s">
        <v>65</v>
      </c>
      <c r="L70" s="32">
        <v>2</v>
      </c>
      <c r="M70" s="32">
        <v>2</v>
      </c>
    </row>
    <row r="71" spans="1:13" ht="26.25" thickBot="1" x14ac:dyDescent="0.25">
      <c r="A71" s="1438"/>
      <c r="B71" s="1438"/>
      <c r="C71" s="1441"/>
      <c r="D71" s="1443" t="s">
        <v>49</v>
      </c>
      <c r="E71" s="29" t="s">
        <v>50</v>
      </c>
      <c r="F71" s="44"/>
      <c r="G71" s="48">
        <f t="shared" si="5"/>
        <v>0</v>
      </c>
      <c r="H71" s="45"/>
      <c r="I71" s="39">
        <v>15</v>
      </c>
    </row>
    <row r="72" spans="1:13" ht="26.25" thickBot="1" x14ac:dyDescent="0.25">
      <c r="A72" s="1439"/>
      <c r="B72" s="1439"/>
      <c r="C72" s="1442"/>
      <c r="D72" s="1447"/>
      <c r="E72" s="29" t="s">
        <v>51</v>
      </c>
      <c r="F72" s="44"/>
      <c r="G72" s="48">
        <f t="shared" si="5"/>
        <v>0</v>
      </c>
      <c r="H72" s="45"/>
      <c r="I72" s="39">
        <v>25</v>
      </c>
    </row>
    <row r="73" spans="1:13" ht="13.5" thickBot="1" x14ac:dyDescent="0.25">
      <c r="C73" s="34"/>
      <c r="D73" s="34"/>
      <c r="E73" s="35" t="s">
        <v>52</v>
      </c>
      <c r="F73" s="1427">
        <f>SUM(G68:G72)</f>
        <v>0</v>
      </c>
      <c r="G73" s="1428"/>
      <c r="H73" s="1428"/>
      <c r="I73" s="1429"/>
    </row>
    <row r="74" spans="1:13" ht="13.5" thickBot="1" x14ac:dyDescent="0.25">
      <c r="E74" s="36" t="s">
        <v>66</v>
      </c>
      <c r="F74" s="40">
        <f>IF(F73&lt;=50,0,IF(AND(F73&gt;50,F73&lt;=75),1,IF(AND(F73&gt;75,F73&lt;=100),2)))</f>
        <v>0</v>
      </c>
      <c r="G74" s="40"/>
      <c r="H74" s="41">
        <f>IF(F66="x","probabilidad",IF(F67="x","impacto",0))</f>
        <v>0</v>
      </c>
      <c r="I74" s="42"/>
    </row>
    <row r="75" spans="1:13" ht="13.5" thickBot="1" x14ac:dyDescent="0.25"/>
    <row r="76" spans="1:13" ht="24.75" customHeight="1" thickBot="1" x14ac:dyDescent="0.25">
      <c r="A76" s="1430" t="s">
        <v>54</v>
      </c>
      <c r="B76" s="1430" t="s">
        <v>53</v>
      </c>
      <c r="C76" s="1430" t="s">
        <v>33</v>
      </c>
      <c r="D76" s="1448" t="s">
        <v>34</v>
      </c>
      <c r="E76" s="1448" t="s">
        <v>35</v>
      </c>
      <c r="F76" s="1450" t="s">
        <v>36</v>
      </c>
      <c r="G76" s="1451"/>
      <c r="H76" s="1452"/>
      <c r="I76" s="1448" t="s">
        <v>37</v>
      </c>
      <c r="K76" s="1430" t="s">
        <v>57</v>
      </c>
      <c r="L76" s="1433" t="s">
        <v>58</v>
      </c>
      <c r="M76" s="1434"/>
    </row>
    <row r="77" spans="1:13" ht="13.5" thickBot="1" x14ac:dyDescent="0.25">
      <c r="A77" s="1432"/>
      <c r="B77" s="1432"/>
      <c r="C77" s="1432"/>
      <c r="D77" s="1449"/>
      <c r="E77" s="1449"/>
      <c r="F77" s="28" t="s">
        <v>38</v>
      </c>
      <c r="G77" s="28"/>
      <c r="H77" s="28" t="s">
        <v>39</v>
      </c>
      <c r="I77" s="1449"/>
      <c r="K77" s="1431"/>
      <c r="L77" s="1435"/>
      <c r="M77" s="1436"/>
    </row>
    <row r="78" spans="1:13" ht="26.25" thickBot="1" x14ac:dyDescent="0.25">
      <c r="A78" s="1437" t="e">
        <f>'3. CICLO DE RIESGOS'!#REF!</f>
        <v>#REF!</v>
      </c>
      <c r="B78" s="1437" t="e">
        <f>'3. CICLO DE RIESGOS'!#REF!</f>
        <v>#REF!</v>
      </c>
      <c r="C78" s="1440" t="s">
        <v>40</v>
      </c>
      <c r="D78" s="1443" t="s">
        <v>41</v>
      </c>
      <c r="E78" s="29" t="s">
        <v>42</v>
      </c>
      <c r="F78" s="45"/>
      <c r="G78" s="48"/>
      <c r="H78" s="45"/>
      <c r="I78" s="38" t="s">
        <v>43</v>
      </c>
      <c r="K78" s="1431"/>
      <c r="L78" s="30" t="s">
        <v>59</v>
      </c>
      <c r="M78" s="30" t="s">
        <v>61</v>
      </c>
    </row>
    <row r="79" spans="1:13" ht="26.25" thickBot="1" x14ac:dyDescent="0.25">
      <c r="A79" s="1438"/>
      <c r="B79" s="1438"/>
      <c r="C79" s="1441"/>
      <c r="D79" s="1444"/>
      <c r="E79" s="29" t="s">
        <v>44</v>
      </c>
      <c r="F79" s="44"/>
      <c r="G79" s="48"/>
      <c r="H79" s="45"/>
      <c r="I79" s="38" t="s">
        <v>43</v>
      </c>
      <c r="K79" s="1432"/>
      <c r="L79" s="31" t="s">
        <v>60</v>
      </c>
      <c r="M79" s="31" t="s">
        <v>62</v>
      </c>
    </row>
    <row r="80" spans="1:13" ht="26.25" customHeight="1" thickBot="1" x14ac:dyDescent="0.25">
      <c r="A80" s="1438"/>
      <c r="B80" s="1438"/>
      <c r="C80" s="1441"/>
      <c r="D80" s="1445" t="s">
        <v>45</v>
      </c>
      <c r="E80" s="29" t="s">
        <v>46</v>
      </c>
      <c r="F80" s="44"/>
      <c r="G80" s="48">
        <f>COUNTIF(F80,F80)*I80</f>
        <v>0</v>
      </c>
      <c r="H80" s="45"/>
      <c r="I80" s="39">
        <v>15</v>
      </c>
      <c r="K80" s="33" t="s">
        <v>63</v>
      </c>
      <c r="L80" s="32">
        <v>0</v>
      </c>
      <c r="M80" s="32">
        <v>0</v>
      </c>
    </row>
    <row r="81" spans="1:13" ht="26.25" thickBot="1" x14ac:dyDescent="0.25">
      <c r="A81" s="1438"/>
      <c r="B81" s="1438"/>
      <c r="C81" s="1441"/>
      <c r="D81" s="1446"/>
      <c r="E81" s="29" t="s">
        <v>47</v>
      </c>
      <c r="F81" s="44"/>
      <c r="G81" s="48">
        <f t="shared" ref="G81:G84" si="6">COUNTIF(F81,F81)*I81</f>
        <v>0</v>
      </c>
      <c r="H81" s="45"/>
      <c r="I81" s="39">
        <v>15</v>
      </c>
      <c r="K81" s="33" t="s">
        <v>64</v>
      </c>
      <c r="L81" s="32">
        <v>1</v>
      </c>
      <c r="M81" s="32">
        <v>1</v>
      </c>
    </row>
    <row r="82" spans="1:13" ht="26.25" thickBot="1" x14ac:dyDescent="0.25">
      <c r="A82" s="1438"/>
      <c r="B82" s="1438"/>
      <c r="C82" s="1441"/>
      <c r="D82" s="1447"/>
      <c r="E82" s="29" t="s">
        <v>48</v>
      </c>
      <c r="F82" s="44"/>
      <c r="G82" s="48">
        <f t="shared" si="6"/>
        <v>0</v>
      </c>
      <c r="H82" s="45"/>
      <c r="I82" s="39">
        <v>30</v>
      </c>
      <c r="K82" s="33" t="s">
        <v>65</v>
      </c>
      <c r="L82" s="32">
        <v>2</v>
      </c>
      <c r="M82" s="32">
        <v>2</v>
      </c>
    </row>
    <row r="83" spans="1:13" ht="26.25" thickBot="1" x14ac:dyDescent="0.25">
      <c r="A83" s="1438"/>
      <c r="B83" s="1438"/>
      <c r="C83" s="1441"/>
      <c r="D83" s="1443" t="s">
        <v>49</v>
      </c>
      <c r="E83" s="29" t="s">
        <v>50</v>
      </c>
      <c r="F83" s="44"/>
      <c r="G83" s="48">
        <f t="shared" si="6"/>
        <v>0</v>
      </c>
      <c r="H83" s="45"/>
      <c r="I83" s="39">
        <v>15</v>
      </c>
    </row>
    <row r="84" spans="1:13" ht="26.25" thickBot="1" x14ac:dyDescent="0.25">
      <c r="A84" s="1439"/>
      <c r="B84" s="1439"/>
      <c r="C84" s="1442"/>
      <c r="D84" s="1447"/>
      <c r="E84" s="29" t="s">
        <v>51</v>
      </c>
      <c r="F84" s="44"/>
      <c r="G84" s="48">
        <f t="shared" si="6"/>
        <v>0</v>
      </c>
      <c r="H84" s="45"/>
      <c r="I84" s="39">
        <v>25</v>
      </c>
    </row>
    <row r="85" spans="1:13" ht="13.5" thickBot="1" x14ac:dyDescent="0.25">
      <c r="C85" s="34"/>
      <c r="D85" s="34"/>
      <c r="E85" s="35" t="s">
        <v>52</v>
      </c>
      <c r="F85" s="1427">
        <f>SUM(G80:G84)</f>
        <v>0</v>
      </c>
      <c r="G85" s="1428"/>
      <c r="H85" s="1428"/>
      <c r="I85" s="1429"/>
    </row>
    <row r="86" spans="1:13" ht="13.5" thickBot="1" x14ac:dyDescent="0.25">
      <c r="E86" s="36" t="s">
        <v>66</v>
      </c>
      <c r="F86" s="40">
        <f>IF(F85&lt;=50,0,IF(AND(F85&gt;50,F85&lt;=75),1,IF(AND(F85&gt;75,F85&lt;=100),2)))</f>
        <v>0</v>
      </c>
      <c r="G86" s="40"/>
      <c r="H86" s="41">
        <f>IF(F78="x","probabilidad",IF(F79="x","impacto",0))</f>
        <v>0</v>
      </c>
      <c r="I86" s="42"/>
    </row>
    <row r="87" spans="1:13" ht="13.5" thickBot="1" x14ac:dyDescent="0.25"/>
    <row r="88" spans="1:13" ht="24.75" customHeight="1" thickBot="1" x14ac:dyDescent="0.25">
      <c r="A88" s="1430" t="s">
        <v>54</v>
      </c>
      <c r="B88" s="1430" t="s">
        <v>53</v>
      </c>
      <c r="C88" s="1430" t="s">
        <v>33</v>
      </c>
      <c r="D88" s="1448" t="s">
        <v>34</v>
      </c>
      <c r="E88" s="1448" t="s">
        <v>35</v>
      </c>
      <c r="F88" s="1450" t="s">
        <v>36</v>
      </c>
      <c r="G88" s="1451"/>
      <c r="H88" s="1452"/>
      <c r="I88" s="1448" t="s">
        <v>37</v>
      </c>
      <c r="K88" s="1430" t="s">
        <v>57</v>
      </c>
      <c r="L88" s="1433" t="s">
        <v>58</v>
      </c>
      <c r="M88" s="1434"/>
    </row>
    <row r="89" spans="1:13" ht="13.5" thickBot="1" x14ac:dyDescent="0.25">
      <c r="A89" s="1432"/>
      <c r="B89" s="1432"/>
      <c r="C89" s="1432"/>
      <c r="D89" s="1449"/>
      <c r="E89" s="1449"/>
      <c r="F89" s="28" t="s">
        <v>38</v>
      </c>
      <c r="G89" s="28"/>
      <c r="H89" s="28" t="s">
        <v>39</v>
      </c>
      <c r="I89" s="1449"/>
      <c r="K89" s="1431"/>
      <c r="L89" s="1435"/>
      <c r="M89" s="1436"/>
    </row>
    <row r="90" spans="1:13" ht="26.25" thickBot="1" x14ac:dyDescent="0.25">
      <c r="A90" s="1437" t="e">
        <f>'3. CICLO DE RIESGOS'!#REF!</f>
        <v>#REF!</v>
      </c>
      <c r="B90" s="1437" t="e">
        <f>'3. CICLO DE RIESGOS'!#REF!</f>
        <v>#REF!</v>
      </c>
      <c r="C90" s="1440" t="s">
        <v>40</v>
      </c>
      <c r="D90" s="1443" t="s">
        <v>41</v>
      </c>
      <c r="E90" s="29" t="s">
        <v>42</v>
      </c>
      <c r="F90" s="44"/>
      <c r="G90" s="48"/>
      <c r="H90" s="45"/>
      <c r="I90" s="38" t="s">
        <v>43</v>
      </c>
      <c r="K90" s="1431"/>
      <c r="L90" s="30" t="s">
        <v>59</v>
      </c>
      <c r="M90" s="30" t="s">
        <v>61</v>
      </c>
    </row>
    <row r="91" spans="1:13" ht="26.25" thickBot="1" x14ac:dyDescent="0.25">
      <c r="A91" s="1438"/>
      <c r="B91" s="1438"/>
      <c r="C91" s="1441"/>
      <c r="D91" s="1444"/>
      <c r="E91" s="29" t="s">
        <v>44</v>
      </c>
      <c r="F91" s="45"/>
      <c r="G91" s="48"/>
      <c r="H91" s="45"/>
      <c r="I91" s="38" t="s">
        <v>43</v>
      </c>
      <c r="K91" s="1432"/>
      <c r="L91" s="31" t="s">
        <v>60</v>
      </c>
      <c r="M91" s="31" t="s">
        <v>62</v>
      </c>
    </row>
    <row r="92" spans="1:13" ht="26.25" customHeight="1" thickBot="1" x14ac:dyDescent="0.25">
      <c r="A92" s="1438"/>
      <c r="B92" s="1438"/>
      <c r="C92" s="1441"/>
      <c r="D92" s="1445" t="s">
        <v>45</v>
      </c>
      <c r="E92" s="29" t="s">
        <v>46</v>
      </c>
      <c r="F92" s="44"/>
      <c r="G92" s="48">
        <f>COUNTIF(F92,F92)*I92</f>
        <v>0</v>
      </c>
      <c r="H92" s="45"/>
      <c r="I92" s="39">
        <v>15</v>
      </c>
      <c r="K92" s="33" t="s">
        <v>63</v>
      </c>
      <c r="L92" s="32">
        <v>0</v>
      </c>
      <c r="M92" s="32">
        <v>0</v>
      </c>
    </row>
    <row r="93" spans="1:13" ht="26.25" thickBot="1" x14ac:dyDescent="0.25">
      <c r="A93" s="1438"/>
      <c r="B93" s="1438"/>
      <c r="C93" s="1441"/>
      <c r="D93" s="1446"/>
      <c r="E93" s="29" t="s">
        <v>47</v>
      </c>
      <c r="F93" s="44"/>
      <c r="G93" s="48">
        <f t="shared" ref="G93:G96" si="7">COUNTIF(F93,F93)*I93</f>
        <v>0</v>
      </c>
      <c r="H93" s="45"/>
      <c r="I93" s="39">
        <v>15</v>
      </c>
      <c r="K93" s="33" t="s">
        <v>64</v>
      </c>
      <c r="L93" s="32">
        <v>1</v>
      </c>
      <c r="M93" s="32">
        <v>1</v>
      </c>
    </row>
    <row r="94" spans="1:13" ht="26.25" thickBot="1" x14ac:dyDescent="0.25">
      <c r="A94" s="1438"/>
      <c r="B94" s="1438"/>
      <c r="C94" s="1441"/>
      <c r="D94" s="1447"/>
      <c r="E94" s="29" t="s">
        <v>48</v>
      </c>
      <c r="F94" s="44"/>
      <c r="G94" s="48">
        <f t="shared" si="7"/>
        <v>0</v>
      </c>
      <c r="H94" s="45"/>
      <c r="I94" s="39">
        <v>30</v>
      </c>
      <c r="K94" s="33" t="s">
        <v>65</v>
      </c>
      <c r="L94" s="32">
        <v>2</v>
      </c>
      <c r="M94" s="32">
        <v>2</v>
      </c>
    </row>
    <row r="95" spans="1:13" ht="26.25" thickBot="1" x14ac:dyDescent="0.25">
      <c r="A95" s="1438"/>
      <c r="B95" s="1438"/>
      <c r="C95" s="1441"/>
      <c r="D95" s="1443" t="s">
        <v>49</v>
      </c>
      <c r="E95" s="29" t="s">
        <v>50</v>
      </c>
      <c r="F95" s="44"/>
      <c r="G95" s="48">
        <f t="shared" si="7"/>
        <v>0</v>
      </c>
      <c r="H95" s="45"/>
      <c r="I95" s="39">
        <v>15</v>
      </c>
    </row>
    <row r="96" spans="1:13" ht="26.25" thickBot="1" x14ac:dyDescent="0.25">
      <c r="A96" s="1439"/>
      <c r="B96" s="1439"/>
      <c r="C96" s="1442"/>
      <c r="D96" s="1447"/>
      <c r="E96" s="29" t="s">
        <v>51</v>
      </c>
      <c r="F96" s="44"/>
      <c r="G96" s="48">
        <f t="shared" si="7"/>
        <v>0</v>
      </c>
      <c r="H96" s="45"/>
      <c r="I96" s="39">
        <v>25</v>
      </c>
    </row>
    <row r="97" spans="1:13" ht="13.5" thickBot="1" x14ac:dyDescent="0.25">
      <c r="C97" s="34"/>
      <c r="D97" s="34"/>
      <c r="E97" s="35" t="s">
        <v>52</v>
      </c>
      <c r="F97" s="1427">
        <f>SUM(G92:G96)</f>
        <v>0</v>
      </c>
      <c r="G97" s="1428"/>
      <c r="H97" s="1428"/>
      <c r="I97" s="1429"/>
    </row>
    <row r="98" spans="1:13" ht="13.5" thickBot="1" x14ac:dyDescent="0.25">
      <c r="E98" s="36" t="s">
        <v>66</v>
      </c>
      <c r="F98" s="40">
        <f>IF(F97&lt;=50,0,IF(AND(F97&gt;50,F97&lt;=75),1,IF(AND(F97&gt;75,F97&lt;=100),2)))</f>
        <v>0</v>
      </c>
      <c r="G98" s="40"/>
      <c r="H98" s="41">
        <f>IF(F90="x","probabilidad",IF(F91="x","impacto",0))</f>
        <v>0</v>
      </c>
      <c r="I98" s="42"/>
    </row>
    <row r="99" spans="1:13" ht="13.5" thickBot="1" x14ac:dyDescent="0.25"/>
    <row r="100" spans="1:13" ht="24.75" customHeight="1" thickBot="1" x14ac:dyDescent="0.25">
      <c r="A100" s="1430" t="s">
        <v>54</v>
      </c>
      <c r="B100" s="1430" t="s">
        <v>53</v>
      </c>
      <c r="C100" s="1430" t="s">
        <v>33</v>
      </c>
      <c r="D100" s="1448" t="s">
        <v>34</v>
      </c>
      <c r="E100" s="1448" t="s">
        <v>35</v>
      </c>
      <c r="F100" s="1450" t="s">
        <v>36</v>
      </c>
      <c r="G100" s="1451"/>
      <c r="H100" s="1452"/>
      <c r="I100" s="1448" t="s">
        <v>37</v>
      </c>
      <c r="K100" s="1430" t="s">
        <v>57</v>
      </c>
      <c r="L100" s="1433" t="s">
        <v>58</v>
      </c>
      <c r="M100" s="1434"/>
    </row>
    <row r="101" spans="1:13" ht="13.5" thickBot="1" x14ac:dyDescent="0.25">
      <c r="A101" s="1432"/>
      <c r="B101" s="1432"/>
      <c r="C101" s="1432"/>
      <c r="D101" s="1449"/>
      <c r="E101" s="1449"/>
      <c r="F101" s="28" t="s">
        <v>38</v>
      </c>
      <c r="G101" s="28"/>
      <c r="H101" s="28" t="s">
        <v>39</v>
      </c>
      <c r="I101" s="1449"/>
      <c r="K101" s="1431"/>
      <c r="L101" s="1435"/>
      <c r="M101" s="1436"/>
    </row>
    <row r="102" spans="1:13" ht="26.25" thickBot="1" x14ac:dyDescent="0.25">
      <c r="A102" s="1437" t="e">
        <f>'3. CICLO DE RIESGOS'!#REF!</f>
        <v>#REF!</v>
      </c>
      <c r="B102" s="1437" t="e">
        <f>'3. CICLO DE RIESGOS'!#REF!</f>
        <v>#REF!</v>
      </c>
      <c r="C102" s="1440" t="s">
        <v>40</v>
      </c>
      <c r="D102" s="1443" t="s">
        <v>41</v>
      </c>
      <c r="E102" s="29" t="s">
        <v>42</v>
      </c>
      <c r="F102" s="45"/>
      <c r="G102" s="48"/>
      <c r="H102" s="45"/>
      <c r="I102" s="38" t="s">
        <v>43</v>
      </c>
      <c r="K102" s="1431"/>
      <c r="L102" s="30" t="s">
        <v>59</v>
      </c>
      <c r="M102" s="30" t="s">
        <v>61</v>
      </c>
    </row>
    <row r="103" spans="1:13" ht="26.25" thickBot="1" x14ac:dyDescent="0.25">
      <c r="A103" s="1438"/>
      <c r="B103" s="1438"/>
      <c r="C103" s="1441"/>
      <c r="D103" s="1444"/>
      <c r="E103" s="29" t="s">
        <v>44</v>
      </c>
      <c r="F103" s="44"/>
      <c r="G103" s="48"/>
      <c r="H103" s="45"/>
      <c r="I103" s="38" t="s">
        <v>43</v>
      </c>
      <c r="K103" s="1432"/>
      <c r="L103" s="31" t="s">
        <v>60</v>
      </c>
      <c r="M103" s="31" t="s">
        <v>62</v>
      </c>
    </row>
    <row r="104" spans="1:13" ht="26.25" customHeight="1" thickBot="1" x14ac:dyDescent="0.25">
      <c r="A104" s="1438"/>
      <c r="B104" s="1438"/>
      <c r="C104" s="1441"/>
      <c r="D104" s="1445" t="s">
        <v>45</v>
      </c>
      <c r="E104" s="29" t="s">
        <v>46</v>
      </c>
      <c r="F104" s="44"/>
      <c r="G104" s="48">
        <f>COUNTIF(F104,F104)*I104</f>
        <v>0</v>
      </c>
      <c r="H104" s="45"/>
      <c r="I104" s="39">
        <v>15</v>
      </c>
      <c r="K104" s="33" t="s">
        <v>63</v>
      </c>
      <c r="L104" s="32">
        <v>0</v>
      </c>
      <c r="M104" s="32">
        <v>0</v>
      </c>
    </row>
    <row r="105" spans="1:13" ht="26.25" thickBot="1" x14ac:dyDescent="0.25">
      <c r="A105" s="1438"/>
      <c r="B105" s="1438"/>
      <c r="C105" s="1441"/>
      <c r="D105" s="1446"/>
      <c r="E105" s="29" t="s">
        <v>47</v>
      </c>
      <c r="F105" s="45"/>
      <c r="G105" s="48">
        <f t="shared" ref="G105:G108" si="8">COUNTIF(F105,F105)*I105</f>
        <v>0</v>
      </c>
      <c r="H105" s="44"/>
      <c r="I105" s="39">
        <v>15</v>
      </c>
      <c r="K105" s="33" t="s">
        <v>64</v>
      </c>
      <c r="L105" s="32">
        <v>1</v>
      </c>
      <c r="M105" s="32">
        <v>1</v>
      </c>
    </row>
    <row r="106" spans="1:13" ht="26.25" thickBot="1" x14ac:dyDescent="0.25">
      <c r="A106" s="1438"/>
      <c r="B106" s="1438"/>
      <c r="C106" s="1441"/>
      <c r="D106" s="1447"/>
      <c r="E106" s="29" t="s">
        <v>48</v>
      </c>
      <c r="F106" s="45"/>
      <c r="G106" s="48">
        <f t="shared" si="8"/>
        <v>0</v>
      </c>
      <c r="H106" s="44"/>
      <c r="I106" s="39">
        <v>30</v>
      </c>
      <c r="K106" s="33" t="s">
        <v>65</v>
      </c>
      <c r="L106" s="32">
        <v>2</v>
      </c>
      <c r="M106" s="32">
        <v>2</v>
      </c>
    </row>
    <row r="107" spans="1:13" ht="26.25" thickBot="1" x14ac:dyDescent="0.25">
      <c r="A107" s="1438"/>
      <c r="B107" s="1438"/>
      <c r="C107" s="1441"/>
      <c r="D107" s="1443" t="s">
        <v>49</v>
      </c>
      <c r="E107" s="29" t="s">
        <v>50</v>
      </c>
      <c r="F107" s="44"/>
      <c r="G107" s="48">
        <f t="shared" si="8"/>
        <v>0</v>
      </c>
      <c r="H107" s="45"/>
      <c r="I107" s="39">
        <v>15</v>
      </c>
    </row>
    <row r="108" spans="1:13" ht="26.25" thickBot="1" x14ac:dyDescent="0.25">
      <c r="A108" s="1439"/>
      <c r="B108" s="1439"/>
      <c r="C108" s="1442"/>
      <c r="D108" s="1447"/>
      <c r="E108" s="29" t="s">
        <v>51</v>
      </c>
      <c r="F108" s="44"/>
      <c r="G108" s="48">
        <f t="shared" si="8"/>
        <v>0</v>
      </c>
      <c r="H108" s="45"/>
      <c r="I108" s="39">
        <v>25</v>
      </c>
    </row>
    <row r="109" spans="1:13" ht="13.5" thickBot="1" x14ac:dyDescent="0.25">
      <c r="C109" s="34"/>
      <c r="D109" s="34"/>
      <c r="E109" s="35" t="s">
        <v>52</v>
      </c>
      <c r="F109" s="1427">
        <f>SUM(G104:G108)</f>
        <v>0</v>
      </c>
      <c r="G109" s="1428"/>
      <c r="H109" s="1428"/>
      <c r="I109" s="1429"/>
    </row>
    <row r="110" spans="1:13" ht="13.5" thickBot="1" x14ac:dyDescent="0.25">
      <c r="E110" s="36" t="s">
        <v>66</v>
      </c>
      <c r="F110" s="40">
        <f>IF(F109&lt;=50,0,IF(AND(F109&gt;50,F109&lt;=75),1,IF(AND(F109&gt;75,F109&lt;=100),2)))</f>
        <v>0</v>
      </c>
      <c r="G110" s="40"/>
      <c r="H110" s="41">
        <f>IF(F102="x","probabilidad",IF(F103="x","impacto",0))</f>
        <v>0</v>
      </c>
      <c r="I110" s="42"/>
    </row>
    <row r="111" spans="1:13" ht="13.5" thickBot="1" x14ac:dyDescent="0.25"/>
    <row r="112" spans="1:13" ht="24.75" customHeight="1" thickBot="1" x14ac:dyDescent="0.25">
      <c r="A112" s="1430" t="s">
        <v>54</v>
      </c>
      <c r="B112" s="1430" t="s">
        <v>53</v>
      </c>
      <c r="C112" s="1430" t="s">
        <v>33</v>
      </c>
      <c r="D112" s="1448" t="s">
        <v>34</v>
      </c>
      <c r="E112" s="1448" t="s">
        <v>35</v>
      </c>
      <c r="F112" s="1450" t="s">
        <v>36</v>
      </c>
      <c r="G112" s="1451"/>
      <c r="H112" s="1452"/>
      <c r="I112" s="1448" t="s">
        <v>37</v>
      </c>
      <c r="K112" s="1430" t="s">
        <v>57</v>
      </c>
      <c r="L112" s="1433" t="s">
        <v>58</v>
      </c>
      <c r="M112" s="1434"/>
    </row>
    <row r="113" spans="1:13" ht="13.5" thickBot="1" x14ac:dyDescent="0.25">
      <c r="A113" s="1432"/>
      <c r="B113" s="1432"/>
      <c r="C113" s="1432"/>
      <c r="D113" s="1449"/>
      <c r="E113" s="1449"/>
      <c r="F113" s="28" t="s">
        <v>38</v>
      </c>
      <c r="G113" s="28"/>
      <c r="H113" s="28" t="s">
        <v>39</v>
      </c>
      <c r="I113" s="1449"/>
      <c r="K113" s="1431"/>
      <c r="L113" s="1435"/>
      <c r="M113" s="1436"/>
    </row>
    <row r="114" spans="1:13" ht="26.25" thickBot="1" x14ac:dyDescent="0.25">
      <c r="A114" s="1437" t="e">
        <f>'3. CICLO DE RIESGOS'!#REF!</f>
        <v>#REF!</v>
      </c>
      <c r="B114" s="1437" t="e">
        <f>'3. CICLO DE RIESGOS'!#REF!</f>
        <v>#REF!</v>
      </c>
      <c r="C114" s="1440" t="s">
        <v>40</v>
      </c>
      <c r="D114" s="1443" t="s">
        <v>41</v>
      </c>
      <c r="E114" s="29" t="s">
        <v>42</v>
      </c>
      <c r="F114" s="45"/>
      <c r="G114" s="48"/>
      <c r="H114" s="45"/>
      <c r="I114" s="38" t="s">
        <v>43</v>
      </c>
      <c r="K114" s="1431"/>
      <c r="L114" s="30" t="s">
        <v>59</v>
      </c>
      <c r="M114" s="30" t="s">
        <v>61</v>
      </c>
    </row>
    <row r="115" spans="1:13" ht="26.25" thickBot="1" x14ac:dyDescent="0.25">
      <c r="A115" s="1438"/>
      <c r="B115" s="1438"/>
      <c r="C115" s="1441"/>
      <c r="D115" s="1444"/>
      <c r="E115" s="29" t="s">
        <v>44</v>
      </c>
      <c r="F115" s="44"/>
      <c r="G115" s="48"/>
      <c r="H115" s="45"/>
      <c r="I115" s="38" t="s">
        <v>43</v>
      </c>
      <c r="K115" s="1432"/>
      <c r="L115" s="31" t="s">
        <v>60</v>
      </c>
      <c r="M115" s="31" t="s">
        <v>62</v>
      </c>
    </row>
    <row r="116" spans="1:13" ht="26.25" customHeight="1" thickBot="1" x14ac:dyDescent="0.25">
      <c r="A116" s="1438"/>
      <c r="B116" s="1438"/>
      <c r="C116" s="1441"/>
      <c r="D116" s="1445" t="s">
        <v>45</v>
      </c>
      <c r="E116" s="29" t="s">
        <v>46</v>
      </c>
      <c r="F116" s="45"/>
      <c r="G116" s="48">
        <f>COUNTIF(F116,F116)*I116</f>
        <v>0</v>
      </c>
      <c r="H116" s="44"/>
      <c r="I116" s="39">
        <v>15</v>
      </c>
      <c r="K116" s="33" t="s">
        <v>63</v>
      </c>
      <c r="L116" s="32">
        <v>0</v>
      </c>
      <c r="M116" s="32">
        <v>0</v>
      </c>
    </row>
    <row r="117" spans="1:13" ht="26.25" thickBot="1" x14ac:dyDescent="0.25">
      <c r="A117" s="1438"/>
      <c r="B117" s="1438"/>
      <c r="C117" s="1441"/>
      <c r="D117" s="1446"/>
      <c r="E117" s="29" t="s">
        <v>47</v>
      </c>
      <c r="F117" s="45"/>
      <c r="G117" s="48">
        <f t="shared" ref="G117:G120" si="9">COUNTIF(F117,F117)*I117</f>
        <v>0</v>
      </c>
      <c r="H117" s="44"/>
      <c r="I117" s="39">
        <v>15</v>
      </c>
      <c r="K117" s="33" t="s">
        <v>64</v>
      </c>
      <c r="L117" s="32">
        <v>1</v>
      </c>
      <c r="M117" s="32">
        <v>1</v>
      </c>
    </row>
    <row r="118" spans="1:13" ht="26.25" thickBot="1" x14ac:dyDescent="0.25">
      <c r="A118" s="1438"/>
      <c r="B118" s="1438"/>
      <c r="C118" s="1441"/>
      <c r="D118" s="1447"/>
      <c r="E118" s="29" t="s">
        <v>48</v>
      </c>
      <c r="F118" s="45"/>
      <c r="G118" s="48">
        <f t="shared" si="9"/>
        <v>0</v>
      </c>
      <c r="H118" s="44"/>
      <c r="I118" s="39">
        <v>30</v>
      </c>
      <c r="K118" s="33" t="s">
        <v>65</v>
      </c>
      <c r="L118" s="32">
        <v>2</v>
      </c>
      <c r="M118" s="32">
        <v>2</v>
      </c>
    </row>
    <row r="119" spans="1:13" ht="26.25" thickBot="1" x14ac:dyDescent="0.25">
      <c r="A119" s="1438"/>
      <c r="B119" s="1438"/>
      <c r="C119" s="1441"/>
      <c r="D119" s="1443" t="s">
        <v>49</v>
      </c>
      <c r="E119" s="29" t="s">
        <v>50</v>
      </c>
      <c r="F119" s="44"/>
      <c r="G119" s="48">
        <f t="shared" si="9"/>
        <v>0</v>
      </c>
      <c r="H119" s="45"/>
      <c r="I119" s="39">
        <v>15</v>
      </c>
    </row>
    <row r="120" spans="1:13" ht="26.25" thickBot="1" x14ac:dyDescent="0.25">
      <c r="A120" s="1439"/>
      <c r="B120" s="1439"/>
      <c r="C120" s="1442"/>
      <c r="D120" s="1447"/>
      <c r="E120" s="29" t="s">
        <v>51</v>
      </c>
      <c r="F120" s="44"/>
      <c r="G120" s="48">
        <f t="shared" si="9"/>
        <v>0</v>
      </c>
      <c r="H120" s="45"/>
      <c r="I120" s="39">
        <v>25</v>
      </c>
    </row>
    <row r="121" spans="1:13" ht="13.5" thickBot="1" x14ac:dyDescent="0.25">
      <c r="C121" s="34"/>
      <c r="D121" s="34"/>
      <c r="E121" s="35" t="s">
        <v>52</v>
      </c>
      <c r="F121" s="1427">
        <f>SUM(G116:G120)</f>
        <v>0</v>
      </c>
      <c r="G121" s="1428"/>
      <c r="H121" s="1428"/>
      <c r="I121" s="1429"/>
    </row>
    <row r="122" spans="1:13" ht="13.5" thickBot="1" x14ac:dyDescent="0.25">
      <c r="E122" s="36" t="s">
        <v>66</v>
      </c>
      <c r="F122" s="40">
        <f>IF(F121&lt;=50,0,IF(AND(F121&gt;50,F121&lt;=75),1,IF(AND(F121&gt;75,F121&lt;=100),2)))</f>
        <v>0</v>
      </c>
      <c r="G122" s="40"/>
      <c r="H122" s="41">
        <f>IF(F114="x","probabilidad",IF(F115="x","impacto",0))</f>
        <v>0</v>
      </c>
      <c r="I122" s="42"/>
    </row>
    <row r="123" spans="1:13" ht="13.5" thickBot="1" x14ac:dyDescent="0.25"/>
    <row r="124" spans="1:13" ht="24.75" customHeight="1" thickBot="1" x14ac:dyDescent="0.25">
      <c r="A124" s="1430" t="s">
        <v>54</v>
      </c>
      <c r="B124" s="1430" t="s">
        <v>53</v>
      </c>
      <c r="C124" s="1430" t="s">
        <v>33</v>
      </c>
      <c r="D124" s="1448" t="s">
        <v>34</v>
      </c>
      <c r="E124" s="1448" t="s">
        <v>35</v>
      </c>
      <c r="F124" s="1450" t="s">
        <v>36</v>
      </c>
      <c r="G124" s="1451"/>
      <c r="H124" s="1452"/>
      <c r="I124" s="1448" t="s">
        <v>37</v>
      </c>
      <c r="K124" s="1430" t="s">
        <v>57</v>
      </c>
      <c r="L124" s="1433" t="s">
        <v>58</v>
      </c>
      <c r="M124" s="1434"/>
    </row>
    <row r="125" spans="1:13" ht="13.5" thickBot="1" x14ac:dyDescent="0.25">
      <c r="A125" s="1432"/>
      <c r="B125" s="1432"/>
      <c r="C125" s="1432"/>
      <c r="D125" s="1449"/>
      <c r="E125" s="1449"/>
      <c r="F125" s="28" t="s">
        <v>38</v>
      </c>
      <c r="G125" s="28"/>
      <c r="H125" s="28" t="s">
        <v>39</v>
      </c>
      <c r="I125" s="1449"/>
      <c r="K125" s="1431"/>
      <c r="L125" s="1435"/>
      <c r="M125" s="1436"/>
    </row>
    <row r="126" spans="1:13" ht="26.25" thickBot="1" x14ac:dyDescent="0.25">
      <c r="A126" s="1437" t="e">
        <f>'3. CICLO DE RIESGOS'!#REF!</f>
        <v>#REF!</v>
      </c>
      <c r="B126" s="1437" t="e">
        <f>'3. CICLO DE RIESGOS'!#REF!</f>
        <v>#REF!</v>
      </c>
      <c r="C126" s="1440" t="s">
        <v>40</v>
      </c>
      <c r="D126" s="1443" t="s">
        <v>41</v>
      </c>
      <c r="E126" s="29" t="s">
        <v>42</v>
      </c>
      <c r="F126" s="45"/>
      <c r="G126" s="48"/>
      <c r="H126" s="45"/>
      <c r="I126" s="38" t="s">
        <v>43</v>
      </c>
      <c r="K126" s="1431"/>
      <c r="L126" s="30" t="s">
        <v>59</v>
      </c>
      <c r="M126" s="30" t="s">
        <v>61</v>
      </c>
    </row>
    <row r="127" spans="1:13" ht="26.25" thickBot="1" x14ac:dyDescent="0.25">
      <c r="A127" s="1438"/>
      <c r="B127" s="1438"/>
      <c r="C127" s="1441"/>
      <c r="D127" s="1444"/>
      <c r="E127" s="29" t="s">
        <v>44</v>
      </c>
      <c r="F127" s="44"/>
      <c r="G127" s="48"/>
      <c r="H127" s="45"/>
      <c r="I127" s="38" t="s">
        <v>43</v>
      </c>
      <c r="K127" s="1432"/>
      <c r="L127" s="31" t="s">
        <v>60</v>
      </c>
      <c r="M127" s="31" t="s">
        <v>62</v>
      </c>
    </row>
    <row r="128" spans="1:13" ht="26.25" customHeight="1" thickBot="1" x14ac:dyDescent="0.25">
      <c r="A128" s="1438"/>
      <c r="B128" s="1438"/>
      <c r="C128" s="1441"/>
      <c r="D128" s="1445" t="s">
        <v>45</v>
      </c>
      <c r="E128" s="29" t="s">
        <v>46</v>
      </c>
      <c r="F128" s="44"/>
      <c r="G128" s="48">
        <f>COUNTIF(F128,F128)*I128</f>
        <v>0</v>
      </c>
      <c r="H128" s="45"/>
      <c r="I128" s="39">
        <v>15</v>
      </c>
      <c r="K128" s="33" t="s">
        <v>63</v>
      </c>
      <c r="L128" s="32">
        <v>0</v>
      </c>
      <c r="M128" s="32">
        <v>0</v>
      </c>
    </row>
    <row r="129" spans="1:13" ht="26.25" thickBot="1" x14ac:dyDescent="0.25">
      <c r="A129" s="1438"/>
      <c r="B129" s="1438"/>
      <c r="C129" s="1441"/>
      <c r="D129" s="1446"/>
      <c r="E129" s="29" t="s">
        <v>47</v>
      </c>
      <c r="F129" s="44"/>
      <c r="G129" s="48">
        <f t="shared" ref="G129:G132" si="10">COUNTIF(F129,F129)*I129</f>
        <v>0</v>
      </c>
      <c r="H129" s="45"/>
      <c r="I129" s="39">
        <v>15</v>
      </c>
      <c r="K129" s="33" t="s">
        <v>64</v>
      </c>
      <c r="L129" s="32">
        <v>1</v>
      </c>
      <c r="M129" s="32">
        <v>1</v>
      </c>
    </row>
    <row r="130" spans="1:13" ht="26.25" thickBot="1" x14ac:dyDescent="0.25">
      <c r="A130" s="1438"/>
      <c r="B130" s="1438"/>
      <c r="C130" s="1441"/>
      <c r="D130" s="1447"/>
      <c r="E130" s="29" t="s">
        <v>48</v>
      </c>
      <c r="F130" s="44"/>
      <c r="G130" s="48">
        <f t="shared" si="10"/>
        <v>0</v>
      </c>
      <c r="H130" s="45"/>
      <c r="I130" s="39">
        <v>30</v>
      </c>
      <c r="K130" s="33" t="s">
        <v>65</v>
      </c>
      <c r="L130" s="32">
        <v>2</v>
      </c>
      <c r="M130" s="32">
        <v>2</v>
      </c>
    </row>
    <row r="131" spans="1:13" ht="26.25" thickBot="1" x14ac:dyDescent="0.25">
      <c r="A131" s="1438"/>
      <c r="B131" s="1438"/>
      <c r="C131" s="1441"/>
      <c r="D131" s="1443" t="s">
        <v>49</v>
      </c>
      <c r="E131" s="29" t="s">
        <v>50</v>
      </c>
      <c r="F131" s="44"/>
      <c r="G131" s="48">
        <f t="shared" si="10"/>
        <v>0</v>
      </c>
      <c r="H131" s="45"/>
      <c r="I131" s="39">
        <v>15</v>
      </c>
    </row>
    <row r="132" spans="1:13" ht="26.25" thickBot="1" x14ac:dyDescent="0.25">
      <c r="A132" s="1439"/>
      <c r="B132" s="1439"/>
      <c r="C132" s="1442"/>
      <c r="D132" s="1447"/>
      <c r="E132" s="29" t="s">
        <v>51</v>
      </c>
      <c r="F132" s="44"/>
      <c r="G132" s="48">
        <f t="shared" si="10"/>
        <v>0</v>
      </c>
      <c r="H132" s="45"/>
      <c r="I132" s="39">
        <v>25</v>
      </c>
    </row>
    <row r="133" spans="1:13" ht="13.5" thickBot="1" x14ac:dyDescent="0.25">
      <c r="C133" s="34"/>
      <c r="D133" s="34"/>
      <c r="E133" s="35" t="s">
        <v>52</v>
      </c>
      <c r="F133" s="1427">
        <f>SUM(G128:G132)</f>
        <v>0</v>
      </c>
      <c r="G133" s="1428"/>
      <c r="H133" s="1428"/>
      <c r="I133" s="1429"/>
    </row>
    <row r="134" spans="1:13" ht="13.5" thickBot="1" x14ac:dyDescent="0.25">
      <c r="E134" s="36" t="s">
        <v>66</v>
      </c>
      <c r="F134" s="40">
        <f>IF(F133&lt;=50,0,IF(AND(F133&gt;50,F133&lt;=75),1,IF(AND(F133&gt;75,F133&lt;=100),2)))</f>
        <v>0</v>
      </c>
      <c r="G134" s="40"/>
      <c r="H134" s="41">
        <f>IF(F126="x","probabilidad",IF(F127="x","impacto",0))</f>
        <v>0</v>
      </c>
      <c r="I134" s="42"/>
    </row>
    <row r="135" spans="1:13" ht="13.5" thickBot="1" x14ac:dyDescent="0.25"/>
    <row r="136" spans="1:13" ht="24.75" customHeight="1" thickBot="1" x14ac:dyDescent="0.25">
      <c r="A136" s="1430" t="s">
        <v>54</v>
      </c>
      <c r="B136" s="1430" t="s">
        <v>53</v>
      </c>
      <c r="C136" s="1430" t="s">
        <v>33</v>
      </c>
      <c r="D136" s="1448" t="s">
        <v>34</v>
      </c>
      <c r="E136" s="1448" t="s">
        <v>35</v>
      </c>
      <c r="F136" s="1450" t="s">
        <v>36</v>
      </c>
      <c r="G136" s="1451"/>
      <c r="H136" s="1452"/>
      <c r="I136" s="1448" t="s">
        <v>37</v>
      </c>
      <c r="K136" s="1430" t="s">
        <v>57</v>
      </c>
      <c r="L136" s="1433" t="s">
        <v>58</v>
      </c>
      <c r="M136" s="1434"/>
    </row>
    <row r="137" spans="1:13" ht="13.5" thickBot="1" x14ac:dyDescent="0.25">
      <c r="A137" s="1432"/>
      <c r="B137" s="1432"/>
      <c r="C137" s="1432"/>
      <c r="D137" s="1449"/>
      <c r="E137" s="1449"/>
      <c r="F137" s="28" t="s">
        <v>38</v>
      </c>
      <c r="G137" s="28"/>
      <c r="H137" s="28" t="s">
        <v>39</v>
      </c>
      <c r="I137" s="1449"/>
      <c r="K137" s="1431"/>
      <c r="L137" s="1435"/>
      <c r="M137" s="1436"/>
    </row>
    <row r="138" spans="1:13" ht="26.25" thickBot="1" x14ac:dyDescent="0.25">
      <c r="A138" s="1437" t="e">
        <f>'3. CICLO DE RIESGOS'!#REF!</f>
        <v>#REF!</v>
      </c>
      <c r="B138" s="1437" t="e">
        <f>'3. CICLO DE RIESGOS'!#REF!</f>
        <v>#REF!</v>
      </c>
      <c r="C138" s="1440" t="s">
        <v>40</v>
      </c>
      <c r="D138" s="1443" t="s">
        <v>41</v>
      </c>
      <c r="E138" s="29" t="s">
        <v>42</v>
      </c>
      <c r="F138" s="44"/>
      <c r="G138" s="48"/>
      <c r="H138" s="45"/>
      <c r="I138" s="38" t="s">
        <v>43</v>
      </c>
      <c r="K138" s="1431"/>
      <c r="L138" s="30" t="s">
        <v>59</v>
      </c>
      <c r="M138" s="30" t="s">
        <v>61</v>
      </c>
    </row>
    <row r="139" spans="1:13" ht="26.25" thickBot="1" x14ac:dyDescent="0.25">
      <c r="A139" s="1438"/>
      <c r="B139" s="1438"/>
      <c r="C139" s="1441"/>
      <c r="D139" s="1444"/>
      <c r="E139" s="29" t="s">
        <v>44</v>
      </c>
      <c r="F139" s="45"/>
      <c r="G139" s="48"/>
      <c r="H139" s="45"/>
      <c r="I139" s="38" t="s">
        <v>43</v>
      </c>
      <c r="K139" s="1432"/>
      <c r="L139" s="31" t="s">
        <v>60</v>
      </c>
      <c r="M139" s="31" t="s">
        <v>62</v>
      </c>
    </row>
    <row r="140" spans="1:13" ht="26.25" customHeight="1" thickBot="1" x14ac:dyDescent="0.25">
      <c r="A140" s="1438"/>
      <c r="B140" s="1438"/>
      <c r="C140" s="1441"/>
      <c r="D140" s="1445" t="s">
        <v>45</v>
      </c>
      <c r="E140" s="29" t="s">
        <v>46</v>
      </c>
      <c r="F140" s="45"/>
      <c r="G140" s="48">
        <f>COUNTIF(F140,F140)*I140</f>
        <v>0</v>
      </c>
      <c r="H140" s="44"/>
      <c r="I140" s="39">
        <v>15</v>
      </c>
      <c r="K140" s="33" t="s">
        <v>63</v>
      </c>
      <c r="L140" s="32">
        <v>0</v>
      </c>
      <c r="M140" s="32">
        <v>0</v>
      </c>
    </row>
    <row r="141" spans="1:13" ht="26.25" thickBot="1" x14ac:dyDescent="0.25">
      <c r="A141" s="1438"/>
      <c r="B141" s="1438"/>
      <c r="C141" s="1441"/>
      <c r="D141" s="1446"/>
      <c r="E141" s="29" t="s">
        <v>47</v>
      </c>
      <c r="F141" s="45"/>
      <c r="G141" s="48">
        <f t="shared" ref="G141:G144" si="11">COUNTIF(F141,F141)*I141</f>
        <v>0</v>
      </c>
      <c r="H141" s="44"/>
      <c r="I141" s="39">
        <v>15</v>
      </c>
      <c r="K141" s="33" t="s">
        <v>64</v>
      </c>
      <c r="L141" s="32">
        <v>1</v>
      </c>
      <c r="M141" s="32">
        <v>1</v>
      </c>
    </row>
    <row r="142" spans="1:13" ht="26.25" thickBot="1" x14ac:dyDescent="0.25">
      <c r="A142" s="1438"/>
      <c r="B142" s="1438"/>
      <c r="C142" s="1441"/>
      <c r="D142" s="1447"/>
      <c r="E142" s="29" t="s">
        <v>48</v>
      </c>
      <c r="F142" s="45"/>
      <c r="G142" s="48">
        <f t="shared" si="11"/>
        <v>0</v>
      </c>
      <c r="H142" s="44"/>
      <c r="I142" s="39">
        <v>30</v>
      </c>
      <c r="K142" s="33" t="s">
        <v>65</v>
      </c>
      <c r="L142" s="32">
        <v>2</v>
      </c>
      <c r="M142" s="32">
        <v>2</v>
      </c>
    </row>
    <row r="143" spans="1:13" ht="26.25" thickBot="1" x14ac:dyDescent="0.25">
      <c r="A143" s="1438"/>
      <c r="B143" s="1438"/>
      <c r="C143" s="1441"/>
      <c r="D143" s="1443" t="s">
        <v>49</v>
      </c>
      <c r="E143" s="29" t="s">
        <v>50</v>
      </c>
      <c r="F143" s="44"/>
      <c r="G143" s="48">
        <f t="shared" si="11"/>
        <v>0</v>
      </c>
      <c r="H143" s="45"/>
      <c r="I143" s="39">
        <v>15</v>
      </c>
    </row>
    <row r="144" spans="1:13" ht="26.25" thickBot="1" x14ac:dyDescent="0.25">
      <c r="A144" s="1439"/>
      <c r="B144" s="1439"/>
      <c r="C144" s="1442"/>
      <c r="D144" s="1447"/>
      <c r="E144" s="29" t="s">
        <v>51</v>
      </c>
      <c r="F144" s="44"/>
      <c r="G144" s="48">
        <f t="shared" si="11"/>
        <v>0</v>
      </c>
      <c r="H144" s="45"/>
      <c r="I144" s="39">
        <v>25</v>
      </c>
    </row>
    <row r="145" spans="1:13" ht="13.5" thickBot="1" x14ac:dyDescent="0.25">
      <c r="C145" s="34"/>
      <c r="D145" s="34"/>
      <c r="E145" s="35" t="s">
        <v>52</v>
      </c>
      <c r="F145" s="1427">
        <f>SUM(G140:G144)</f>
        <v>0</v>
      </c>
      <c r="G145" s="1428"/>
      <c r="H145" s="1428"/>
      <c r="I145" s="1429"/>
    </row>
    <row r="146" spans="1:13" ht="13.5" thickBot="1" x14ac:dyDescent="0.25">
      <c r="E146" s="36" t="s">
        <v>66</v>
      </c>
      <c r="F146" s="40">
        <f>IF(F145&lt;=50,0,IF(AND(F145&gt;50,F145&lt;=75),1,IF(AND(F145&gt;75,F145&lt;=100),2)))</f>
        <v>0</v>
      </c>
      <c r="G146" s="40"/>
      <c r="H146" s="41">
        <f>IF(F138="x","probabilidad",IF(F139="x","impacto",0))</f>
        <v>0</v>
      </c>
      <c r="I146" s="42"/>
    </row>
    <row r="147" spans="1:13" ht="13.5" thickBot="1" x14ac:dyDescent="0.25"/>
    <row r="148" spans="1:13" ht="24.75" customHeight="1" thickBot="1" x14ac:dyDescent="0.25">
      <c r="A148" s="1430" t="s">
        <v>54</v>
      </c>
      <c r="B148" s="1430" t="s">
        <v>53</v>
      </c>
      <c r="C148" s="1430" t="s">
        <v>33</v>
      </c>
      <c r="D148" s="1448" t="s">
        <v>34</v>
      </c>
      <c r="E148" s="1448" t="s">
        <v>35</v>
      </c>
      <c r="F148" s="1450" t="s">
        <v>36</v>
      </c>
      <c r="G148" s="1451"/>
      <c r="H148" s="1452"/>
      <c r="I148" s="1448" t="s">
        <v>37</v>
      </c>
      <c r="K148" s="1430" t="s">
        <v>57</v>
      </c>
      <c r="L148" s="1433" t="s">
        <v>58</v>
      </c>
      <c r="M148" s="1434"/>
    </row>
    <row r="149" spans="1:13" ht="13.5" thickBot="1" x14ac:dyDescent="0.25">
      <c r="A149" s="1432"/>
      <c r="B149" s="1432"/>
      <c r="C149" s="1432"/>
      <c r="D149" s="1449"/>
      <c r="E149" s="1449"/>
      <c r="F149" s="28" t="s">
        <v>38</v>
      </c>
      <c r="G149" s="28"/>
      <c r="H149" s="28" t="s">
        <v>39</v>
      </c>
      <c r="I149" s="1449"/>
      <c r="K149" s="1431"/>
      <c r="L149" s="1435"/>
      <c r="M149" s="1436"/>
    </row>
    <row r="150" spans="1:13" ht="26.25" thickBot="1" x14ac:dyDescent="0.25">
      <c r="A150" s="1437" t="e">
        <f>'3. CICLO DE RIESGOS'!#REF!</f>
        <v>#REF!</v>
      </c>
      <c r="B150" s="1437" t="e">
        <f>'3. CICLO DE RIESGOS'!#REF!</f>
        <v>#REF!</v>
      </c>
      <c r="C150" s="1440" t="s">
        <v>40</v>
      </c>
      <c r="D150" s="1443" t="s">
        <v>41</v>
      </c>
      <c r="E150" s="29" t="s">
        <v>42</v>
      </c>
      <c r="F150" s="45"/>
      <c r="G150" s="48"/>
      <c r="H150" s="45"/>
      <c r="I150" s="38" t="s">
        <v>43</v>
      </c>
      <c r="K150" s="1431"/>
      <c r="L150" s="30" t="s">
        <v>59</v>
      </c>
      <c r="M150" s="30" t="s">
        <v>61</v>
      </c>
    </row>
    <row r="151" spans="1:13" ht="26.25" thickBot="1" x14ac:dyDescent="0.25">
      <c r="A151" s="1438"/>
      <c r="B151" s="1438"/>
      <c r="C151" s="1441"/>
      <c r="D151" s="1444"/>
      <c r="E151" s="29" t="s">
        <v>44</v>
      </c>
      <c r="F151" s="44"/>
      <c r="G151" s="48"/>
      <c r="H151" s="45"/>
      <c r="I151" s="38" t="s">
        <v>43</v>
      </c>
      <c r="K151" s="1432"/>
      <c r="L151" s="31" t="s">
        <v>60</v>
      </c>
      <c r="M151" s="31" t="s">
        <v>62</v>
      </c>
    </row>
    <row r="152" spans="1:13" ht="26.25" customHeight="1" thickBot="1" x14ac:dyDescent="0.25">
      <c r="A152" s="1438"/>
      <c r="B152" s="1438"/>
      <c r="C152" s="1441"/>
      <c r="D152" s="1445" t="s">
        <v>45</v>
      </c>
      <c r="E152" s="29" t="s">
        <v>46</v>
      </c>
      <c r="F152" s="44"/>
      <c r="G152" s="48">
        <f>COUNTIF(F152,F152)*I152</f>
        <v>0</v>
      </c>
      <c r="H152" s="45"/>
      <c r="I152" s="39">
        <v>15</v>
      </c>
      <c r="K152" s="33" t="s">
        <v>63</v>
      </c>
      <c r="L152" s="32">
        <v>0</v>
      </c>
      <c r="M152" s="32">
        <v>0</v>
      </c>
    </row>
    <row r="153" spans="1:13" ht="26.25" thickBot="1" x14ac:dyDescent="0.25">
      <c r="A153" s="1438"/>
      <c r="B153" s="1438"/>
      <c r="C153" s="1441"/>
      <c r="D153" s="1446"/>
      <c r="E153" s="29" t="s">
        <v>47</v>
      </c>
      <c r="F153" s="44"/>
      <c r="G153" s="48">
        <f t="shared" ref="G153:G156" si="12">COUNTIF(F153,F153)*I153</f>
        <v>0</v>
      </c>
      <c r="H153" s="45"/>
      <c r="I153" s="39">
        <v>15</v>
      </c>
      <c r="K153" s="33" t="s">
        <v>64</v>
      </c>
      <c r="L153" s="32">
        <v>1</v>
      </c>
      <c r="M153" s="32">
        <v>1</v>
      </c>
    </row>
    <row r="154" spans="1:13" ht="26.25" thickBot="1" x14ac:dyDescent="0.25">
      <c r="A154" s="1438"/>
      <c r="B154" s="1438"/>
      <c r="C154" s="1441"/>
      <c r="D154" s="1447"/>
      <c r="E154" s="29" t="s">
        <v>48</v>
      </c>
      <c r="F154" s="45"/>
      <c r="G154" s="48">
        <f t="shared" si="12"/>
        <v>0</v>
      </c>
      <c r="H154" s="44"/>
      <c r="I154" s="39">
        <v>30</v>
      </c>
      <c r="K154" s="33" t="s">
        <v>65</v>
      </c>
      <c r="L154" s="32">
        <v>2</v>
      </c>
      <c r="M154" s="32">
        <v>2</v>
      </c>
    </row>
    <row r="155" spans="1:13" ht="26.25" thickBot="1" x14ac:dyDescent="0.25">
      <c r="A155" s="1438"/>
      <c r="B155" s="1438"/>
      <c r="C155" s="1441"/>
      <c r="D155" s="1443" t="s">
        <v>49</v>
      </c>
      <c r="E155" s="29" t="s">
        <v>50</v>
      </c>
      <c r="F155" s="45"/>
      <c r="G155" s="48">
        <f t="shared" si="12"/>
        <v>0</v>
      </c>
      <c r="H155" s="44"/>
      <c r="I155" s="39">
        <v>15</v>
      </c>
    </row>
    <row r="156" spans="1:13" ht="26.25" thickBot="1" x14ac:dyDescent="0.25">
      <c r="A156" s="1439"/>
      <c r="B156" s="1439"/>
      <c r="C156" s="1442"/>
      <c r="D156" s="1447"/>
      <c r="E156" s="29" t="s">
        <v>51</v>
      </c>
      <c r="F156" s="45"/>
      <c r="G156" s="48">
        <f t="shared" si="12"/>
        <v>0</v>
      </c>
      <c r="H156" s="44"/>
      <c r="I156" s="39">
        <v>25</v>
      </c>
    </row>
    <row r="157" spans="1:13" ht="13.5" thickBot="1" x14ac:dyDescent="0.25">
      <c r="C157" s="34"/>
      <c r="D157" s="34"/>
      <c r="E157" s="35" t="s">
        <v>52</v>
      </c>
      <c r="F157" s="1427">
        <f>SUM(G152:G156)</f>
        <v>0</v>
      </c>
      <c r="G157" s="1428"/>
      <c r="H157" s="1428"/>
      <c r="I157" s="1429"/>
    </row>
    <row r="158" spans="1:13" ht="13.5" thickBot="1" x14ac:dyDescent="0.25">
      <c r="E158" s="36" t="s">
        <v>66</v>
      </c>
      <c r="F158" s="40">
        <f>IF(F157&lt;=50,0,IF(AND(F157&gt;50,F157&lt;=75),1,IF(AND(F157&gt;75,F157&lt;=100),2)))</f>
        <v>0</v>
      </c>
      <c r="G158" s="40"/>
      <c r="H158" s="41">
        <f>IF(F150="x","probabilidad",IF(F151="x","impacto",0))</f>
        <v>0</v>
      </c>
      <c r="I158" s="42"/>
    </row>
    <row r="159" spans="1:13" ht="13.5" thickBot="1" x14ac:dyDescent="0.25"/>
    <row r="160" spans="1:13" ht="24.75" customHeight="1" thickBot="1" x14ac:dyDescent="0.25">
      <c r="A160" s="1430" t="s">
        <v>54</v>
      </c>
      <c r="B160" s="1430" t="s">
        <v>53</v>
      </c>
      <c r="C160" s="1430" t="s">
        <v>33</v>
      </c>
      <c r="D160" s="1448" t="s">
        <v>34</v>
      </c>
      <c r="E160" s="1448" t="s">
        <v>35</v>
      </c>
      <c r="F160" s="1450" t="s">
        <v>36</v>
      </c>
      <c r="G160" s="1451"/>
      <c r="H160" s="1452"/>
      <c r="I160" s="1448" t="s">
        <v>37</v>
      </c>
      <c r="K160" s="1430" t="s">
        <v>57</v>
      </c>
      <c r="L160" s="1433" t="s">
        <v>58</v>
      </c>
      <c r="M160" s="1434"/>
    </row>
    <row r="161" spans="1:13" ht="13.5" thickBot="1" x14ac:dyDescent="0.25">
      <c r="A161" s="1432"/>
      <c r="B161" s="1432"/>
      <c r="C161" s="1432"/>
      <c r="D161" s="1449"/>
      <c r="E161" s="1449"/>
      <c r="F161" s="28" t="s">
        <v>38</v>
      </c>
      <c r="G161" s="28"/>
      <c r="H161" s="28" t="s">
        <v>39</v>
      </c>
      <c r="I161" s="1449"/>
      <c r="K161" s="1431"/>
      <c r="L161" s="1435"/>
      <c r="M161" s="1436"/>
    </row>
    <row r="162" spans="1:13" ht="26.25" thickBot="1" x14ac:dyDescent="0.25">
      <c r="A162" s="1437" t="e">
        <f>'3. CICLO DE RIESGOS'!#REF!</f>
        <v>#REF!</v>
      </c>
      <c r="B162" s="1437" t="e">
        <f>'3. CICLO DE RIESGOS'!#REF!</f>
        <v>#REF!</v>
      </c>
      <c r="C162" s="1440" t="s">
        <v>40</v>
      </c>
      <c r="D162" s="1443" t="s">
        <v>41</v>
      </c>
      <c r="E162" s="29" t="s">
        <v>42</v>
      </c>
      <c r="F162" s="45"/>
      <c r="G162" s="48"/>
      <c r="H162" s="45"/>
      <c r="I162" s="38" t="s">
        <v>43</v>
      </c>
      <c r="K162" s="1431"/>
      <c r="L162" s="30" t="s">
        <v>59</v>
      </c>
      <c r="M162" s="30" t="s">
        <v>61</v>
      </c>
    </row>
    <row r="163" spans="1:13" ht="26.25" thickBot="1" x14ac:dyDescent="0.25">
      <c r="A163" s="1438"/>
      <c r="B163" s="1438"/>
      <c r="C163" s="1441"/>
      <c r="D163" s="1444"/>
      <c r="E163" s="29" t="s">
        <v>44</v>
      </c>
      <c r="F163" s="44"/>
      <c r="G163" s="48"/>
      <c r="H163" s="45"/>
      <c r="I163" s="38" t="s">
        <v>43</v>
      </c>
      <c r="K163" s="1432"/>
      <c r="L163" s="31" t="s">
        <v>60</v>
      </c>
      <c r="M163" s="31" t="s">
        <v>62</v>
      </c>
    </row>
    <row r="164" spans="1:13" ht="26.25" customHeight="1" thickBot="1" x14ac:dyDescent="0.25">
      <c r="A164" s="1438"/>
      <c r="B164" s="1438"/>
      <c r="C164" s="1441"/>
      <c r="D164" s="1445" t="s">
        <v>45</v>
      </c>
      <c r="E164" s="29" t="s">
        <v>46</v>
      </c>
      <c r="F164" s="44"/>
      <c r="G164" s="48">
        <f>COUNTIF(F164,F164)*I164</f>
        <v>0</v>
      </c>
      <c r="H164" s="45"/>
      <c r="I164" s="39">
        <v>15</v>
      </c>
      <c r="K164" s="33" t="s">
        <v>63</v>
      </c>
      <c r="L164" s="32">
        <v>0</v>
      </c>
      <c r="M164" s="32">
        <v>0</v>
      </c>
    </row>
    <row r="165" spans="1:13" ht="26.25" thickBot="1" x14ac:dyDescent="0.25">
      <c r="A165" s="1438"/>
      <c r="B165" s="1438"/>
      <c r="C165" s="1441"/>
      <c r="D165" s="1446"/>
      <c r="E165" s="29" t="s">
        <v>47</v>
      </c>
      <c r="F165" s="44"/>
      <c r="G165" s="48">
        <f t="shared" ref="G165:G168" si="13">COUNTIF(F165,F165)*I165</f>
        <v>0</v>
      </c>
      <c r="H165" s="45"/>
      <c r="I165" s="39">
        <v>15</v>
      </c>
      <c r="K165" s="33" t="s">
        <v>64</v>
      </c>
      <c r="L165" s="32">
        <v>1</v>
      </c>
      <c r="M165" s="32">
        <v>1</v>
      </c>
    </row>
    <row r="166" spans="1:13" ht="26.25" thickBot="1" x14ac:dyDescent="0.25">
      <c r="A166" s="1438"/>
      <c r="B166" s="1438"/>
      <c r="C166" s="1441"/>
      <c r="D166" s="1447"/>
      <c r="E166" s="29" t="s">
        <v>48</v>
      </c>
      <c r="F166" s="44"/>
      <c r="G166" s="48">
        <f t="shared" si="13"/>
        <v>0</v>
      </c>
      <c r="H166" s="45"/>
      <c r="I166" s="39">
        <v>30</v>
      </c>
      <c r="K166" s="33" t="s">
        <v>65</v>
      </c>
      <c r="L166" s="32">
        <v>2</v>
      </c>
      <c r="M166" s="32">
        <v>2</v>
      </c>
    </row>
    <row r="167" spans="1:13" ht="26.25" thickBot="1" x14ac:dyDescent="0.25">
      <c r="A167" s="1438"/>
      <c r="B167" s="1438"/>
      <c r="C167" s="1441"/>
      <c r="D167" s="1443" t="s">
        <v>49</v>
      </c>
      <c r="E167" s="29" t="s">
        <v>50</v>
      </c>
      <c r="F167" s="44"/>
      <c r="G167" s="48">
        <f t="shared" si="13"/>
        <v>0</v>
      </c>
      <c r="H167" s="45"/>
      <c r="I167" s="39">
        <v>15</v>
      </c>
    </row>
    <row r="168" spans="1:13" ht="26.25" thickBot="1" x14ac:dyDescent="0.25">
      <c r="A168" s="1439"/>
      <c r="B168" s="1439"/>
      <c r="C168" s="1442"/>
      <c r="D168" s="1447"/>
      <c r="E168" s="29" t="s">
        <v>51</v>
      </c>
      <c r="F168" s="44"/>
      <c r="G168" s="48">
        <f t="shared" si="13"/>
        <v>0</v>
      </c>
      <c r="H168" s="45"/>
      <c r="I168" s="39">
        <v>25</v>
      </c>
    </row>
    <row r="169" spans="1:13" ht="13.5" thickBot="1" x14ac:dyDescent="0.25">
      <c r="C169" s="34"/>
      <c r="D169" s="34"/>
      <c r="E169" s="35" t="s">
        <v>52</v>
      </c>
      <c r="F169" s="1427">
        <f>SUM(G164:G168)</f>
        <v>0</v>
      </c>
      <c r="G169" s="1428"/>
      <c r="H169" s="1428"/>
      <c r="I169" s="1429"/>
    </row>
    <row r="170" spans="1:13" ht="13.5" thickBot="1" x14ac:dyDescent="0.25">
      <c r="E170" s="36" t="s">
        <v>66</v>
      </c>
      <c r="F170" s="40">
        <f>IF(F169&lt;=50,0,IF(AND(F169&gt;50,F169&lt;=75),1,IF(AND(F169&gt;75,F169&lt;=100),2)))</f>
        <v>0</v>
      </c>
      <c r="G170" s="40"/>
      <c r="H170" s="41">
        <f>IF(F162="x","probabilidad",IF(F163="x","impacto",0))</f>
        <v>0</v>
      </c>
      <c r="I170" s="42"/>
    </row>
    <row r="171" spans="1:13" ht="13.5" thickBot="1" x14ac:dyDescent="0.25"/>
    <row r="172" spans="1:13" ht="24.75" customHeight="1" thickBot="1" x14ac:dyDescent="0.25">
      <c r="A172" s="1430" t="s">
        <v>54</v>
      </c>
      <c r="B172" s="1430" t="s">
        <v>53</v>
      </c>
      <c r="C172" s="1430" t="s">
        <v>33</v>
      </c>
      <c r="D172" s="1448" t="s">
        <v>34</v>
      </c>
      <c r="E172" s="1448" t="s">
        <v>35</v>
      </c>
      <c r="F172" s="1450" t="s">
        <v>36</v>
      </c>
      <c r="G172" s="1451"/>
      <c r="H172" s="1452"/>
      <c r="I172" s="1448" t="s">
        <v>37</v>
      </c>
      <c r="K172" s="1430" t="s">
        <v>57</v>
      </c>
      <c r="L172" s="1433" t="s">
        <v>58</v>
      </c>
      <c r="M172" s="1434"/>
    </row>
    <row r="173" spans="1:13" ht="13.5" thickBot="1" x14ac:dyDescent="0.25">
      <c r="A173" s="1432"/>
      <c r="B173" s="1432"/>
      <c r="C173" s="1432"/>
      <c r="D173" s="1449"/>
      <c r="E173" s="1449"/>
      <c r="F173" s="28" t="s">
        <v>38</v>
      </c>
      <c r="G173" s="28"/>
      <c r="H173" s="28" t="s">
        <v>39</v>
      </c>
      <c r="I173" s="1449"/>
      <c r="K173" s="1431"/>
      <c r="L173" s="1435"/>
      <c r="M173" s="1436"/>
    </row>
    <row r="174" spans="1:13" ht="26.25" thickBot="1" x14ac:dyDescent="0.25">
      <c r="A174" s="1437" t="e">
        <f>'3. CICLO DE RIESGOS'!#REF!</f>
        <v>#REF!</v>
      </c>
      <c r="B174" s="1437" t="e">
        <f>'3. CICLO DE RIESGOS'!#REF!</f>
        <v>#REF!</v>
      </c>
      <c r="C174" s="1440" t="s">
        <v>40</v>
      </c>
      <c r="D174" s="1443" t="s">
        <v>41</v>
      </c>
      <c r="E174" s="29" t="s">
        <v>42</v>
      </c>
      <c r="F174" s="44"/>
      <c r="G174" s="48"/>
      <c r="H174" s="45"/>
      <c r="I174" s="38" t="s">
        <v>43</v>
      </c>
      <c r="K174" s="1431"/>
      <c r="L174" s="30" t="s">
        <v>59</v>
      </c>
      <c r="M174" s="30" t="s">
        <v>61</v>
      </c>
    </row>
    <row r="175" spans="1:13" ht="26.25" thickBot="1" x14ac:dyDescent="0.25">
      <c r="A175" s="1438"/>
      <c r="B175" s="1438"/>
      <c r="C175" s="1441"/>
      <c r="D175" s="1444"/>
      <c r="E175" s="29" t="s">
        <v>44</v>
      </c>
      <c r="F175" s="44"/>
      <c r="G175" s="48"/>
      <c r="H175" s="45"/>
      <c r="I175" s="38" t="s">
        <v>43</v>
      </c>
      <c r="K175" s="1432"/>
      <c r="L175" s="31" t="s">
        <v>60</v>
      </c>
      <c r="M175" s="31" t="s">
        <v>62</v>
      </c>
    </row>
    <row r="176" spans="1:13" ht="26.25" customHeight="1" thickBot="1" x14ac:dyDescent="0.25">
      <c r="A176" s="1438"/>
      <c r="B176" s="1438"/>
      <c r="C176" s="1441"/>
      <c r="D176" s="1445" t="s">
        <v>45</v>
      </c>
      <c r="E176" s="29" t="s">
        <v>46</v>
      </c>
      <c r="F176" s="44"/>
      <c r="G176" s="48">
        <f>COUNTIF(F176,F176)*I176</f>
        <v>0</v>
      </c>
      <c r="H176" s="45"/>
      <c r="I176" s="39">
        <v>15</v>
      </c>
      <c r="K176" s="33" t="s">
        <v>63</v>
      </c>
      <c r="L176" s="32">
        <v>0</v>
      </c>
      <c r="M176" s="32">
        <v>0</v>
      </c>
    </row>
    <row r="177" spans="1:13" ht="26.25" thickBot="1" x14ac:dyDescent="0.25">
      <c r="A177" s="1438"/>
      <c r="B177" s="1438"/>
      <c r="C177" s="1441"/>
      <c r="D177" s="1446"/>
      <c r="E177" s="29" t="s">
        <v>47</v>
      </c>
      <c r="F177" s="44"/>
      <c r="G177" s="48">
        <f t="shared" ref="G177:G180" si="14">COUNTIF(F177,F177)*I177</f>
        <v>0</v>
      </c>
      <c r="H177" s="45"/>
      <c r="I177" s="39">
        <v>15</v>
      </c>
      <c r="K177" s="33" t="s">
        <v>64</v>
      </c>
      <c r="L177" s="32">
        <v>1</v>
      </c>
      <c r="M177" s="32">
        <v>1</v>
      </c>
    </row>
    <row r="178" spans="1:13" ht="26.25" thickBot="1" x14ac:dyDescent="0.25">
      <c r="A178" s="1438"/>
      <c r="B178" s="1438"/>
      <c r="C178" s="1441"/>
      <c r="D178" s="1447"/>
      <c r="E178" s="29" t="s">
        <v>48</v>
      </c>
      <c r="F178" s="44"/>
      <c r="G178" s="48">
        <f t="shared" si="14"/>
        <v>0</v>
      </c>
      <c r="H178" s="45"/>
      <c r="I178" s="39">
        <v>30</v>
      </c>
      <c r="K178" s="33" t="s">
        <v>65</v>
      </c>
      <c r="L178" s="32">
        <v>2</v>
      </c>
      <c r="M178" s="32">
        <v>2</v>
      </c>
    </row>
    <row r="179" spans="1:13" ht="26.25" thickBot="1" x14ac:dyDescent="0.25">
      <c r="A179" s="1438"/>
      <c r="B179" s="1438"/>
      <c r="C179" s="1441"/>
      <c r="D179" s="1443" t="s">
        <v>49</v>
      </c>
      <c r="E179" s="29" t="s">
        <v>50</v>
      </c>
      <c r="F179" s="44"/>
      <c r="G179" s="48">
        <f t="shared" si="14"/>
        <v>0</v>
      </c>
      <c r="H179" s="45"/>
      <c r="I179" s="39">
        <v>15</v>
      </c>
    </row>
    <row r="180" spans="1:13" ht="26.25" thickBot="1" x14ac:dyDescent="0.25">
      <c r="A180" s="1439"/>
      <c r="B180" s="1439"/>
      <c r="C180" s="1442"/>
      <c r="D180" s="1447"/>
      <c r="E180" s="29" t="s">
        <v>51</v>
      </c>
      <c r="F180" s="44"/>
      <c r="G180" s="48">
        <f t="shared" si="14"/>
        <v>0</v>
      </c>
      <c r="H180" s="45"/>
      <c r="I180" s="39">
        <v>25</v>
      </c>
    </row>
    <row r="181" spans="1:13" ht="13.5" thickBot="1" x14ac:dyDescent="0.25">
      <c r="C181" s="34"/>
      <c r="D181" s="34"/>
      <c r="E181" s="35" t="s">
        <v>52</v>
      </c>
      <c r="F181" s="1427">
        <f>SUM(G176:G180)</f>
        <v>0</v>
      </c>
      <c r="G181" s="1428"/>
      <c r="H181" s="1428"/>
      <c r="I181" s="1429"/>
    </row>
    <row r="182" spans="1:13" ht="13.5" thickBot="1" x14ac:dyDescent="0.25">
      <c r="E182" s="36" t="s">
        <v>66</v>
      </c>
      <c r="F182" s="40">
        <f>IF(F181&lt;=50,0,IF(AND(F181&gt;50,F181&lt;=75),1,IF(AND(F181&gt;75,F181&lt;=100),2)))</f>
        <v>0</v>
      </c>
      <c r="G182" s="40"/>
      <c r="H182" s="41">
        <f>IF(F174="x","probabilidad",IF(F175="x","impacto",0))</f>
        <v>0</v>
      </c>
      <c r="I182" s="42"/>
    </row>
  </sheetData>
  <sheetProtection password="CB2A" sheet="1" objects="1" scenarios="1"/>
  <mergeCells count="241">
    <mergeCell ref="K4:K7"/>
    <mergeCell ref="L4:M5"/>
    <mergeCell ref="A6:A12"/>
    <mergeCell ref="B6:B12"/>
    <mergeCell ref="C6:C12"/>
    <mergeCell ref="D6:D7"/>
    <mergeCell ref="D8:D10"/>
    <mergeCell ref="D11:D12"/>
    <mergeCell ref="A1:I2"/>
    <mergeCell ref="A4:A5"/>
    <mergeCell ref="B4:B5"/>
    <mergeCell ref="C4:C5"/>
    <mergeCell ref="D4:D5"/>
    <mergeCell ref="E4:E5"/>
    <mergeCell ref="F4:H4"/>
    <mergeCell ref="I4:I5"/>
    <mergeCell ref="K16:K19"/>
    <mergeCell ref="L16:M17"/>
    <mergeCell ref="A18:A24"/>
    <mergeCell ref="B18:B24"/>
    <mergeCell ref="C18:C24"/>
    <mergeCell ref="D18:D19"/>
    <mergeCell ref="D20:D22"/>
    <mergeCell ref="D23:D24"/>
    <mergeCell ref="F13:I13"/>
    <mergeCell ref="A16:A17"/>
    <mergeCell ref="B16:B17"/>
    <mergeCell ref="C16:C17"/>
    <mergeCell ref="D16:D17"/>
    <mergeCell ref="E16:E17"/>
    <mergeCell ref="F16:H16"/>
    <mergeCell ref="I16:I17"/>
    <mergeCell ref="K28:K31"/>
    <mergeCell ref="L28:M29"/>
    <mergeCell ref="A30:A36"/>
    <mergeCell ref="B30:B36"/>
    <mergeCell ref="C30:C36"/>
    <mergeCell ref="D30:D31"/>
    <mergeCell ref="D32:D34"/>
    <mergeCell ref="D35:D36"/>
    <mergeCell ref="F25:I25"/>
    <mergeCell ref="A28:A29"/>
    <mergeCell ref="B28:B29"/>
    <mergeCell ref="C28:C29"/>
    <mergeCell ref="D28:D29"/>
    <mergeCell ref="E28:E29"/>
    <mergeCell ref="F28:H28"/>
    <mergeCell ref="I28:I29"/>
    <mergeCell ref="K40:K43"/>
    <mergeCell ref="L40:M41"/>
    <mergeCell ref="A42:A48"/>
    <mergeCell ref="B42:B48"/>
    <mergeCell ref="C42:C48"/>
    <mergeCell ref="D42:D43"/>
    <mergeCell ref="D44:D46"/>
    <mergeCell ref="D47:D48"/>
    <mergeCell ref="F37:I37"/>
    <mergeCell ref="A40:A41"/>
    <mergeCell ref="B40:B41"/>
    <mergeCell ref="C40:C41"/>
    <mergeCell ref="D40:D41"/>
    <mergeCell ref="E40:E41"/>
    <mergeCell ref="F40:H40"/>
    <mergeCell ref="I40:I41"/>
    <mergeCell ref="K52:K55"/>
    <mergeCell ref="L52:M53"/>
    <mergeCell ref="A54:A60"/>
    <mergeCell ref="B54:B60"/>
    <mergeCell ref="C54:C60"/>
    <mergeCell ref="D54:D55"/>
    <mergeCell ref="D56:D58"/>
    <mergeCell ref="D59:D60"/>
    <mergeCell ref="F49:I49"/>
    <mergeCell ref="A52:A53"/>
    <mergeCell ref="B52:B53"/>
    <mergeCell ref="C52:C53"/>
    <mergeCell ref="D52:D53"/>
    <mergeCell ref="E52:E53"/>
    <mergeCell ref="F52:H52"/>
    <mergeCell ref="I52:I53"/>
    <mergeCell ref="K64:K67"/>
    <mergeCell ref="L64:M65"/>
    <mergeCell ref="A66:A72"/>
    <mergeCell ref="B66:B72"/>
    <mergeCell ref="C66:C72"/>
    <mergeCell ref="D66:D67"/>
    <mergeCell ref="D68:D70"/>
    <mergeCell ref="D71:D72"/>
    <mergeCell ref="F61:I61"/>
    <mergeCell ref="A64:A65"/>
    <mergeCell ref="B64:B65"/>
    <mergeCell ref="C64:C65"/>
    <mergeCell ref="D64:D65"/>
    <mergeCell ref="E64:E65"/>
    <mergeCell ref="F64:H64"/>
    <mergeCell ref="I64:I65"/>
    <mergeCell ref="K76:K79"/>
    <mergeCell ref="L76:M77"/>
    <mergeCell ref="A78:A84"/>
    <mergeCell ref="B78:B84"/>
    <mergeCell ref="C78:C84"/>
    <mergeCell ref="D78:D79"/>
    <mergeCell ref="D80:D82"/>
    <mergeCell ref="D83:D84"/>
    <mergeCell ref="F73:I73"/>
    <mergeCell ref="A76:A77"/>
    <mergeCell ref="B76:B77"/>
    <mergeCell ref="C76:C77"/>
    <mergeCell ref="D76:D77"/>
    <mergeCell ref="E76:E77"/>
    <mergeCell ref="F76:H76"/>
    <mergeCell ref="I76:I77"/>
    <mergeCell ref="K88:K91"/>
    <mergeCell ref="L88:M89"/>
    <mergeCell ref="A90:A96"/>
    <mergeCell ref="B90:B96"/>
    <mergeCell ref="C90:C96"/>
    <mergeCell ref="D90:D91"/>
    <mergeCell ref="D92:D94"/>
    <mergeCell ref="D95:D96"/>
    <mergeCell ref="F85:I85"/>
    <mergeCell ref="A88:A89"/>
    <mergeCell ref="B88:B89"/>
    <mergeCell ref="C88:C89"/>
    <mergeCell ref="D88:D89"/>
    <mergeCell ref="E88:E89"/>
    <mergeCell ref="F88:H88"/>
    <mergeCell ref="I88:I89"/>
    <mergeCell ref="K100:K103"/>
    <mergeCell ref="L100:M101"/>
    <mergeCell ref="A102:A108"/>
    <mergeCell ref="B102:B108"/>
    <mergeCell ref="C102:C108"/>
    <mergeCell ref="D102:D103"/>
    <mergeCell ref="D104:D106"/>
    <mergeCell ref="D107:D108"/>
    <mergeCell ref="F97:I97"/>
    <mergeCell ref="A100:A101"/>
    <mergeCell ref="B100:B101"/>
    <mergeCell ref="C100:C101"/>
    <mergeCell ref="D100:D101"/>
    <mergeCell ref="E100:E101"/>
    <mergeCell ref="F100:H100"/>
    <mergeCell ref="I100:I101"/>
    <mergeCell ref="K112:K115"/>
    <mergeCell ref="L112:M113"/>
    <mergeCell ref="A114:A120"/>
    <mergeCell ref="B114:B120"/>
    <mergeCell ref="C114:C120"/>
    <mergeCell ref="D114:D115"/>
    <mergeCell ref="D116:D118"/>
    <mergeCell ref="D119:D120"/>
    <mergeCell ref="F109:I109"/>
    <mergeCell ref="A112:A113"/>
    <mergeCell ref="B112:B113"/>
    <mergeCell ref="C112:C113"/>
    <mergeCell ref="D112:D113"/>
    <mergeCell ref="E112:E113"/>
    <mergeCell ref="F112:H112"/>
    <mergeCell ref="I112:I113"/>
    <mergeCell ref="K124:K127"/>
    <mergeCell ref="L124:M125"/>
    <mergeCell ref="A126:A132"/>
    <mergeCell ref="B126:B132"/>
    <mergeCell ref="C126:C132"/>
    <mergeCell ref="D126:D127"/>
    <mergeCell ref="D128:D130"/>
    <mergeCell ref="D131:D132"/>
    <mergeCell ref="F121:I121"/>
    <mergeCell ref="A124:A125"/>
    <mergeCell ref="B124:B125"/>
    <mergeCell ref="C124:C125"/>
    <mergeCell ref="D124:D125"/>
    <mergeCell ref="E124:E125"/>
    <mergeCell ref="F124:H124"/>
    <mergeCell ref="I124:I125"/>
    <mergeCell ref="K136:K139"/>
    <mergeCell ref="L136:M137"/>
    <mergeCell ref="A138:A144"/>
    <mergeCell ref="B138:B144"/>
    <mergeCell ref="C138:C144"/>
    <mergeCell ref="D138:D139"/>
    <mergeCell ref="D140:D142"/>
    <mergeCell ref="D143:D144"/>
    <mergeCell ref="F133:I133"/>
    <mergeCell ref="A136:A137"/>
    <mergeCell ref="B136:B137"/>
    <mergeCell ref="C136:C137"/>
    <mergeCell ref="D136:D137"/>
    <mergeCell ref="E136:E137"/>
    <mergeCell ref="F136:H136"/>
    <mergeCell ref="I136:I137"/>
    <mergeCell ref="K148:K151"/>
    <mergeCell ref="L148:M149"/>
    <mergeCell ref="A150:A156"/>
    <mergeCell ref="B150:B156"/>
    <mergeCell ref="C150:C156"/>
    <mergeCell ref="D150:D151"/>
    <mergeCell ref="D152:D154"/>
    <mergeCell ref="D155:D156"/>
    <mergeCell ref="F145:I145"/>
    <mergeCell ref="A148:A149"/>
    <mergeCell ref="B148:B149"/>
    <mergeCell ref="C148:C149"/>
    <mergeCell ref="D148:D149"/>
    <mergeCell ref="E148:E149"/>
    <mergeCell ref="F148:H148"/>
    <mergeCell ref="I148:I149"/>
    <mergeCell ref="L160:M161"/>
    <mergeCell ref="A162:A168"/>
    <mergeCell ref="B162:B168"/>
    <mergeCell ref="C162:C168"/>
    <mergeCell ref="D162:D163"/>
    <mergeCell ref="D164:D166"/>
    <mergeCell ref="D167:D168"/>
    <mergeCell ref="F157:I157"/>
    <mergeCell ref="A160:A161"/>
    <mergeCell ref="B160:B161"/>
    <mergeCell ref="C160:C161"/>
    <mergeCell ref="D160:D161"/>
    <mergeCell ref="E160:E161"/>
    <mergeCell ref="F160:H160"/>
    <mergeCell ref="I160:I161"/>
    <mergeCell ref="F169:I169"/>
    <mergeCell ref="A172:A173"/>
    <mergeCell ref="B172:B173"/>
    <mergeCell ref="C172:C173"/>
    <mergeCell ref="D172:D173"/>
    <mergeCell ref="E172:E173"/>
    <mergeCell ref="F172:H172"/>
    <mergeCell ref="I172:I173"/>
    <mergeCell ref="K160:K163"/>
    <mergeCell ref="F181:I181"/>
    <mergeCell ref="K172:K175"/>
    <mergeCell ref="L172:M173"/>
    <mergeCell ref="A174:A180"/>
    <mergeCell ref="B174:B180"/>
    <mergeCell ref="C174:C180"/>
    <mergeCell ref="D174:D175"/>
    <mergeCell ref="D176:D178"/>
    <mergeCell ref="D179:D18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M182"/>
  <sheetViews>
    <sheetView workbookViewId="0">
      <selection activeCell="F6" sqref="F6"/>
    </sheetView>
  </sheetViews>
  <sheetFormatPr baseColWidth="10" defaultRowHeight="12.75" x14ac:dyDescent="0.2"/>
  <cols>
    <col min="1" max="1" width="11.42578125" style="27"/>
    <col min="2" max="2" width="45.85546875" style="27" customWidth="1"/>
    <col min="3" max="3" width="17.140625" style="27" customWidth="1"/>
    <col min="4" max="4" width="15" style="27" customWidth="1"/>
    <col min="5" max="5" width="41.5703125" style="27" customWidth="1"/>
    <col min="6" max="6" width="12.7109375" style="27" bestFit="1" customWidth="1"/>
    <col min="7" max="7" width="11.42578125" style="27" hidden="1" customWidth="1"/>
    <col min="8" max="8" width="11.42578125" style="27"/>
    <col min="9" max="9" width="12.28515625" style="27" bestFit="1" customWidth="1"/>
    <col min="10" max="10" width="11.42578125" style="27"/>
    <col min="11" max="11" width="20.85546875" style="27" customWidth="1"/>
    <col min="12" max="12" width="27.85546875" style="27" customWidth="1"/>
    <col min="13" max="13" width="28.140625" style="27" customWidth="1"/>
    <col min="14" max="16384" width="11.42578125" style="27"/>
  </cols>
  <sheetData>
    <row r="1" spans="1:13" ht="15" customHeight="1" x14ac:dyDescent="0.2">
      <c r="A1" s="1454" t="s">
        <v>55</v>
      </c>
      <c r="B1" s="1454"/>
      <c r="C1" s="1454"/>
      <c r="D1" s="1454"/>
      <c r="E1" s="1454"/>
      <c r="F1" s="1454"/>
      <c r="G1" s="1454"/>
      <c r="H1" s="1454"/>
      <c r="I1" s="1454"/>
    </row>
    <row r="2" spans="1:13" x14ac:dyDescent="0.2">
      <c r="A2" s="1454"/>
      <c r="B2" s="1454"/>
      <c r="C2" s="1454"/>
      <c r="D2" s="1454"/>
      <c r="E2" s="1454"/>
      <c r="F2" s="1454"/>
      <c r="G2" s="1454"/>
      <c r="H2" s="1454"/>
      <c r="I2" s="1454"/>
    </row>
    <row r="3" spans="1:13" ht="13.5" thickBot="1" x14ac:dyDescent="0.25"/>
    <row r="4" spans="1:13" ht="24.75" customHeight="1" thickBot="1" x14ac:dyDescent="0.25">
      <c r="A4" s="1430" t="s">
        <v>54</v>
      </c>
      <c r="B4" s="1430" t="s">
        <v>53</v>
      </c>
      <c r="C4" s="1430" t="s">
        <v>33</v>
      </c>
      <c r="D4" s="1448" t="s">
        <v>34</v>
      </c>
      <c r="E4" s="1448" t="s">
        <v>35</v>
      </c>
      <c r="F4" s="1450" t="s">
        <v>36</v>
      </c>
      <c r="G4" s="1451"/>
      <c r="H4" s="1452"/>
      <c r="I4" s="1448" t="s">
        <v>37</v>
      </c>
      <c r="K4" s="1430" t="s">
        <v>57</v>
      </c>
      <c r="L4" s="1433" t="s">
        <v>58</v>
      </c>
      <c r="M4" s="1434"/>
    </row>
    <row r="5" spans="1:13" ht="13.5" customHeight="1" thickBot="1" x14ac:dyDescent="0.25">
      <c r="A5" s="1432"/>
      <c r="B5" s="1432"/>
      <c r="C5" s="1432"/>
      <c r="D5" s="1449"/>
      <c r="E5" s="1449"/>
      <c r="F5" s="28" t="s">
        <v>38</v>
      </c>
      <c r="G5" s="28"/>
      <c r="H5" s="28" t="s">
        <v>39</v>
      </c>
      <c r="I5" s="1449"/>
      <c r="K5" s="1431"/>
      <c r="L5" s="1435"/>
      <c r="M5" s="1436"/>
    </row>
    <row r="6" spans="1:13" ht="27.75" customHeight="1" thickBot="1" x14ac:dyDescent="0.25">
      <c r="A6" s="1437">
        <f>'3. CICLO DE RIESGOS'!C23</f>
        <v>0</v>
      </c>
      <c r="B6" s="1437" t="e">
        <f>'3. CICLO DE RIESGOS'!#REF!</f>
        <v>#REF!</v>
      </c>
      <c r="C6" s="1453" t="s">
        <v>40</v>
      </c>
      <c r="D6" s="1443" t="s">
        <v>41</v>
      </c>
      <c r="E6" s="29" t="s">
        <v>42</v>
      </c>
      <c r="F6" s="44"/>
      <c r="G6" s="48"/>
      <c r="H6" s="44"/>
      <c r="I6" s="38" t="s">
        <v>43</v>
      </c>
      <c r="K6" s="1431"/>
      <c r="L6" s="30" t="s">
        <v>59</v>
      </c>
      <c r="M6" s="30" t="s">
        <v>61</v>
      </c>
    </row>
    <row r="7" spans="1:13" ht="27.75" customHeight="1" thickBot="1" x14ac:dyDescent="0.25">
      <c r="A7" s="1438"/>
      <c r="B7" s="1438"/>
      <c r="C7" s="1441"/>
      <c r="D7" s="1444"/>
      <c r="E7" s="43" t="s">
        <v>44</v>
      </c>
      <c r="F7" s="44"/>
      <c r="G7" s="48"/>
      <c r="H7" s="45"/>
      <c r="I7" s="38" t="s">
        <v>43</v>
      </c>
      <c r="K7" s="1432"/>
      <c r="L7" s="31" t="s">
        <v>60</v>
      </c>
      <c r="M7" s="31" t="s">
        <v>62</v>
      </c>
    </row>
    <row r="8" spans="1:13" ht="27.75" customHeight="1" thickBot="1" x14ac:dyDescent="0.25">
      <c r="A8" s="1438"/>
      <c r="B8" s="1438"/>
      <c r="C8" s="1441"/>
      <c r="D8" s="1445" t="s">
        <v>45</v>
      </c>
      <c r="E8" s="29" t="s">
        <v>46</v>
      </c>
      <c r="F8" s="44"/>
      <c r="G8" s="48">
        <f>COUNTIF(F8,F8)*I8</f>
        <v>0</v>
      </c>
      <c r="H8" s="44"/>
      <c r="I8" s="39">
        <v>15</v>
      </c>
      <c r="K8" s="33" t="s">
        <v>63</v>
      </c>
      <c r="L8" s="32">
        <v>0</v>
      </c>
      <c r="M8" s="32">
        <v>0</v>
      </c>
    </row>
    <row r="9" spans="1:13" ht="26.25" thickBot="1" x14ac:dyDescent="0.25">
      <c r="A9" s="1438"/>
      <c r="B9" s="1438"/>
      <c r="C9" s="1441"/>
      <c r="D9" s="1446"/>
      <c r="E9" s="29" t="s">
        <v>47</v>
      </c>
      <c r="F9" s="44"/>
      <c r="G9" s="48">
        <f t="shared" ref="G9:G12" si="0">COUNTIF(F9,F9)*I9</f>
        <v>0</v>
      </c>
      <c r="H9" s="44"/>
      <c r="I9" s="39">
        <v>15</v>
      </c>
      <c r="K9" s="33" t="s">
        <v>64</v>
      </c>
      <c r="L9" s="32">
        <v>1</v>
      </c>
      <c r="M9" s="32">
        <v>1</v>
      </c>
    </row>
    <row r="10" spans="1:13" ht="26.25" thickBot="1" x14ac:dyDescent="0.25">
      <c r="A10" s="1438"/>
      <c r="B10" s="1438"/>
      <c r="C10" s="1441"/>
      <c r="D10" s="1447"/>
      <c r="E10" s="29" t="s">
        <v>48</v>
      </c>
      <c r="F10" s="44"/>
      <c r="G10" s="48">
        <f t="shared" si="0"/>
        <v>0</v>
      </c>
      <c r="H10" s="45"/>
      <c r="I10" s="39">
        <v>30</v>
      </c>
      <c r="K10" s="33" t="s">
        <v>65</v>
      </c>
      <c r="L10" s="32">
        <v>2</v>
      </c>
      <c r="M10" s="32">
        <v>2</v>
      </c>
    </row>
    <row r="11" spans="1:13" ht="26.25" thickBot="1" x14ac:dyDescent="0.25">
      <c r="A11" s="1438"/>
      <c r="B11" s="1438"/>
      <c r="C11" s="1441"/>
      <c r="D11" s="1443" t="s">
        <v>49</v>
      </c>
      <c r="E11" s="29" t="s">
        <v>50</v>
      </c>
      <c r="F11" s="44"/>
      <c r="G11" s="48">
        <f t="shared" si="0"/>
        <v>0</v>
      </c>
      <c r="H11" s="44"/>
      <c r="I11" s="39">
        <v>15</v>
      </c>
    </row>
    <row r="12" spans="1:13" ht="26.25" thickBot="1" x14ac:dyDescent="0.25">
      <c r="A12" s="1439"/>
      <c r="B12" s="1439"/>
      <c r="C12" s="1442"/>
      <c r="D12" s="1447"/>
      <c r="E12" s="29" t="s">
        <v>51</v>
      </c>
      <c r="F12" s="44"/>
      <c r="G12" s="48">
        <f t="shared" si="0"/>
        <v>0</v>
      </c>
      <c r="H12" s="44"/>
      <c r="I12" s="39">
        <v>25</v>
      </c>
    </row>
    <row r="13" spans="1:13" ht="13.5" thickBot="1" x14ac:dyDescent="0.25">
      <c r="C13" s="34"/>
      <c r="D13" s="34"/>
      <c r="E13" s="35" t="s">
        <v>52</v>
      </c>
      <c r="F13" s="1427">
        <f>SUM(G8:G12)</f>
        <v>0</v>
      </c>
      <c r="G13" s="1428"/>
      <c r="H13" s="1428"/>
      <c r="I13" s="1429"/>
    </row>
    <row r="14" spans="1:13" ht="13.5" thickBot="1" x14ac:dyDescent="0.25">
      <c r="E14" s="36" t="s">
        <v>66</v>
      </c>
      <c r="F14" s="40">
        <f>IF(F13&lt;=50,0,IF(AND(F13&gt;50,F13&lt;=75),1,IF(AND(F13&gt;75,F13&lt;=100),2)))</f>
        <v>0</v>
      </c>
      <c r="G14" s="40"/>
      <c r="H14" s="41">
        <f>IF(F6="x","probabilidad",IF(F7="x","impacto",0))</f>
        <v>0</v>
      </c>
      <c r="I14" s="42"/>
    </row>
    <row r="15" spans="1:13" ht="13.5" thickBot="1" x14ac:dyDescent="0.25"/>
    <row r="16" spans="1:13" ht="24.75" customHeight="1" thickBot="1" x14ac:dyDescent="0.25">
      <c r="A16" s="1430" t="s">
        <v>54</v>
      </c>
      <c r="B16" s="1430" t="s">
        <v>53</v>
      </c>
      <c r="C16" s="1430" t="s">
        <v>33</v>
      </c>
      <c r="D16" s="1448" t="s">
        <v>34</v>
      </c>
      <c r="E16" s="1448" t="s">
        <v>35</v>
      </c>
      <c r="F16" s="1450" t="s">
        <v>36</v>
      </c>
      <c r="G16" s="1451"/>
      <c r="H16" s="1452"/>
      <c r="I16" s="1448" t="s">
        <v>37</v>
      </c>
      <c r="K16" s="1430" t="s">
        <v>57</v>
      </c>
      <c r="L16" s="1433" t="s">
        <v>58</v>
      </c>
      <c r="M16" s="1434"/>
    </row>
    <row r="17" spans="1:13" ht="13.5" thickBot="1" x14ac:dyDescent="0.25">
      <c r="A17" s="1432"/>
      <c r="B17" s="1432"/>
      <c r="C17" s="1432"/>
      <c r="D17" s="1449"/>
      <c r="E17" s="1449"/>
      <c r="F17" s="28" t="s">
        <v>38</v>
      </c>
      <c r="G17" s="28"/>
      <c r="H17" s="28" t="s">
        <v>39</v>
      </c>
      <c r="I17" s="1449"/>
      <c r="K17" s="1431"/>
      <c r="L17" s="1435"/>
      <c r="M17" s="1436"/>
    </row>
    <row r="18" spans="1:13" ht="26.25" thickBot="1" x14ac:dyDescent="0.25">
      <c r="A18" s="1437">
        <f>'3. CICLO DE RIESGOS'!C24</f>
        <v>0</v>
      </c>
      <c r="B18" s="1437" t="e">
        <f>'3. CICLO DE RIESGOS'!#REF!</f>
        <v>#REF!</v>
      </c>
      <c r="C18" s="1453" t="s">
        <v>40</v>
      </c>
      <c r="D18" s="1443" t="s">
        <v>41</v>
      </c>
      <c r="E18" s="29" t="s">
        <v>42</v>
      </c>
      <c r="F18" s="44"/>
      <c r="G18" s="48"/>
      <c r="H18" s="45"/>
      <c r="I18" s="38" t="s">
        <v>43</v>
      </c>
      <c r="K18" s="1431"/>
      <c r="L18" s="30" t="s">
        <v>59</v>
      </c>
      <c r="M18" s="30" t="s">
        <v>61</v>
      </c>
    </row>
    <row r="19" spans="1:13" ht="26.25" thickBot="1" x14ac:dyDescent="0.25">
      <c r="A19" s="1438"/>
      <c r="B19" s="1438"/>
      <c r="C19" s="1441"/>
      <c r="D19" s="1444"/>
      <c r="E19" s="29" t="s">
        <v>44</v>
      </c>
      <c r="F19" s="44"/>
      <c r="G19" s="48"/>
      <c r="H19" s="45"/>
      <c r="I19" s="38" t="s">
        <v>43</v>
      </c>
      <c r="K19" s="1432"/>
      <c r="L19" s="31" t="s">
        <v>60</v>
      </c>
      <c r="M19" s="31" t="s">
        <v>62</v>
      </c>
    </row>
    <row r="20" spans="1:13" ht="26.25" customHeight="1" thickBot="1" x14ac:dyDescent="0.25">
      <c r="A20" s="1438"/>
      <c r="B20" s="1438"/>
      <c r="C20" s="1441"/>
      <c r="D20" s="1445" t="s">
        <v>45</v>
      </c>
      <c r="E20" s="29" t="s">
        <v>46</v>
      </c>
      <c r="F20" s="44"/>
      <c r="G20" s="48">
        <f>COUNTIF(F20,F20)*I20</f>
        <v>0</v>
      </c>
      <c r="H20" s="44"/>
      <c r="I20" s="39">
        <v>15</v>
      </c>
      <c r="K20" s="33" t="s">
        <v>63</v>
      </c>
      <c r="L20" s="32">
        <v>0</v>
      </c>
      <c r="M20" s="32">
        <v>0</v>
      </c>
    </row>
    <row r="21" spans="1:13" ht="26.25" thickBot="1" x14ac:dyDescent="0.25">
      <c r="A21" s="1438"/>
      <c r="B21" s="1438"/>
      <c r="C21" s="1441"/>
      <c r="D21" s="1446"/>
      <c r="E21" s="29" t="s">
        <v>47</v>
      </c>
      <c r="F21" s="44"/>
      <c r="G21" s="48">
        <f t="shared" ref="G21:G24" si="1">COUNTIF(F21,F21)*I21</f>
        <v>0</v>
      </c>
      <c r="H21" s="45"/>
      <c r="I21" s="39">
        <v>15</v>
      </c>
      <c r="K21" s="33" t="s">
        <v>64</v>
      </c>
      <c r="L21" s="32">
        <v>1</v>
      </c>
      <c r="M21" s="32">
        <v>1</v>
      </c>
    </row>
    <row r="22" spans="1:13" ht="26.25" thickBot="1" x14ac:dyDescent="0.25">
      <c r="A22" s="1438"/>
      <c r="B22" s="1438"/>
      <c r="C22" s="1441"/>
      <c r="D22" s="1447"/>
      <c r="E22" s="29" t="s">
        <v>48</v>
      </c>
      <c r="F22" s="44"/>
      <c r="G22" s="48">
        <f t="shared" si="1"/>
        <v>0</v>
      </c>
      <c r="H22" s="44"/>
      <c r="I22" s="39">
        <v>30</v>
      </c>
      <c r="K22" s="33" t="s">
        <v>65</v>
      </c>
      <c r="L22" s="32">
        <v>2</v>
      </c>
      <c r="M22" s="32">
        <v>2</v>
      </c>
    </row>
    <row r="23" spans="1:13" ht="26.25" thickBot="1" x14ac:dyDescent="0.25">
      <c r="A23" s="1438"/>
      <c r="B23" s="1438"/>
      <c r="C23" s="1441"/>
      <c r="D23" s="1443" t="s">
        <v>49</v>
      </c>
      <c r="E23" s="29" t="s">
        <v>50</v>
      </c>
      <c r="F23" s="44"/>
      <c r="G23" s="48">
        <f t="shared" si="1"/>
        <v>0</v>
      </c>
      <c r="H23" s="44"/>
      <c r="I23" s="39">
        <v>15</v>
      </c>
    </row>
    <row r="24" spans="1:13" ht="26.25" thickBot="1" x14ac:dyDescent="0.25">
      <c r="A24" s="1439"/>
      <c r="B24" s="1439"/>
      <c r="C24" s="1442"/>
      <c r="D24" s="1447"/>
      <c r="E24" s="37" t="s">
        <v>51</v>
      </c>
      <c r="F24" s="46"/>
      <c r="G24" s="49">
        <f t="shared" si="1"/>
        <v>0</v>
      </c>
      <c r="H24" s="47"/>
      <c r="I24" s="39">
        <v>25</v>
      </c>
    </row>
    <row r="25" spans="1:13" ht="13.5" thickBot="1" x14ac:dyDescent="0.25">
      <c r="C25" s="34"/>
      <c r="D25" s="34"/>
      <c r="E25" s="35" t="s">
        <v>52</v>
      </c>
      <c r="F25" s="1427">
        <f>SUM(G20:G24)</f>
        <v>0</v>
      </c>
      <c r="G25" s="1428"/>
      <c r="H25" s="1428"/>
      <c r="I25" s="1429"/>
    </row>
    <row r="26" spans="1:13" ht="13.5" thickBot="1" x14ac:dyDescent="0.25">
      <c r="E26" s="36" t="s">
        <v>66</v>
      </c>
      <c r="F26" s="40">
        <f>IF(F25&lt;=50,0,IF(AND(F25&gt;50,F25&lt;=75),1,IF(AND(F25&gt;75,F25&lt;=100),2)))</f>
        <v>0</v>
      </c>
      <c r="G26" s="40"/>
      <c r="H26" s="41">
        <f>IF(F18="x","probabilidad",IF(F19="x","impacto",0))</f>
        <v>0</v>
      </c>
      <c r="I26" s="42"/>
    </row>
    <row r="27" spans="1:13" ht="13.5" thickBot="1" x14ac:dyDescent="0.25"/>
    <row r="28" spans="1:13" ht="24.75" customHeight="1" thickBot="1" x14ac:dyDescent="0.25">
      <c r="A28" s="1430" t="s">
        <v>54</v>
      </c>
      <c r="B28" s="1430" t="s">
        <v>53</v>
      </c>
      <c r="C28" s="1430" t="s">
        <v>33</v>
      </c>
      <c r="D28" s="1448" t="s">
        <v>34</v>
      </c>
      <c r="E28" s="1448" t="s">
        <v>35</v>
      </c>
      <c r="F28" s="1450" t="s">
        <v>36</v>
      </c>
      <c r="G28" s="1451"/>
      <c r="H28" s="1452"/>
      <c r="I28" s="1448" t="s">
        <v>37</v>
      </c>
      <c r="K28" s="1430" t="s">
        <v>57</v>
      </c>
      <c r="L28" s="1433" t="s">
        <v>58</v>
      </c>
      <c r="M28" s="1434"/>
    </row>
    <row r="29" spans="1:13" ht="13.5" thickBot="1" x14ac:dyDescent="0.25">
      <c r="A29" s="1432"/>
      <c r="B29" s="1432"/>
      <c r="C29" s="1432"/>
      <c r="D29" s="1449"/>
      <c r="E29" s="1449"/>
      <c r="F29" s="28" t="s">
        <v>38</v>
      </c>
      <c r="G29" s="28"/>
      <c r="H29" s="28" t="s">
        <v>39</v>
      </c>
      <c r="I29" s="1449"/>
      <c r="K29" s="1431"/>
      <c r="L29" s="1435"/>
      <c r="M29" s="1436"/>
    </row>
    <row r="30" spans="1:13" ht="26.25" thickBot="1" x14ac:dyDescent="0.25">
      <c r="A30" s="1437" t="e">
        <f>'3. CICLO DE RIESGOS'!#REF!</f>
        <v>#REF!</v>
      </c>
      <c r="B30" s="1437" t="e">
        <f>'3. CICLO DE RIESGOS'!#REF!</f>
        <v>#REF!</v>
      </c>
      <c r="C30" s="1453" t="s">
        <v>40</v>
      </c>
      <c r="D30" s="1443" t="s">
        <v>41</v>
      </c>
      <c r="E30" s="29" t="s">
        <v>42</v>
      </c>
      <c r="F30" s="45"/>
      <c r="G30" s="48"/>
      <c r="H30" s="45"/>
      <c r="I30" s="38" t="s">
        <v>43</v>
      </c>
      <c r="K30" s="1431"/>
      <c r="L30" s="30" t="s">
        <v>59</v>
      </c>
      <c r="M30" s="30" t="s">
        <v>61</v>
      </c>
    </row>
    <row r="31" spans="1:13" ht="26.25" thickBot="1" x14ac:dyDescent="0.25">
      <c r="A31" s="1438"/>
      <c r="B31" s="1438"/>
      <c r="C31" s="1441"/>
      <c r="D31" s="1444"/>
      <c r="E31" s="29" t="s">
        <v>44</v>
      </c>
      <c r="F31" s="44"/>
      <c r="G31" s="48"/>
      <c r="H31" s="45"/>
      <c r="I31" s="38" t="s">
        <v>43</v>
      </c>
      <c r="K31" s="1432"/>
      <c r="L31" s="31" t="s">
        <v>60</v>
      </c>
      <c r="M31" s="31" t="s">
        <v>62</v>
      </c>
    </row>
    <row r="32" spans="1:13" ht="26.25" customHeight="1" thickBot="1" x14ac:dyDescent="0.25">
      <c r="A32" s="1438"/>
      <c r="B32" s="1438"/>
      <c r="C32" s="1441"/>
      <c r="D32" s="1445" t="s">
        <v>45</v>
      </c>
      <c r="E32" s="29" t="s">
        <v>46</v>
      </c>
      <c r="F32" s="44"/>
      <c r="G32" s="48">
        <f>COUNTIF(F32,F32)*I32</f>
        <v>0</v>
      </c>
      <c r="H32" s="44"/>
      <c r="I32" s="39">
        <v>15</v>
      </c>
      <c r="K32" s="33" t="s">
        <v>63</v>
      </c>
      <c r="L32" s="32">
        <v>0</v>
      </c>
      <c r="M32" s="32">
        <v>0</v>
      </c>
    </row>
    <row r="33" spans="1:13" ht="26.25" thickBot="1" x14ac:dyDescent="0.25">
      <c r="A33" s="1438"/>
      <c r="B33" s="1438"/>
      <c r="C33" s="1441"/>
      <c r="D33" s="1446"/>
      <c r="E33" s="29" t="s">
        <v>47</v>
      </c>
      <c r="F33" s="44"/>
      <c r="G33" s="48">
        <f t="shared" ref="G33:G36" si="2">COUNTIF(F33,F33)*I33</f>
        <v>0</v>
      </c>
      <c r="H33" s="45"/>
      <c r="I33" s="39">
        <v>15</v>
      </c>
      <c r="K33" s="33" t="s">
        <v>64</v>
      </c>
      <c r="L33" s="32">
        <v>1</v>
      </c>
      <c r="M33" s="32">
        <v>1</v>
      </c>
    </row>
    <row r="34" spans="1:13" ht="26.25" thickBot="1" x14ac:dyDescent="0.25">
      <c r="A34" s="1438"/>
      <c r="B34" s="1438"/>
      <c r="C34" s="1441"/>
      <c r="D34" s="1447"/>
      <c r="E34" s="29" t="s">
        <v>48</v>
      </c>
      <c r="F34" s="44"/>
      <c r="G34" s="48">
        <f t="shared" si="2"/>
        <v>0</v>
      </c>
      <c r="H34" s="45"/>
      <c r="I34" s="39">
        <v>30</v>
      </c>
      <c r="K34" s="33" t="s">
        <v>65</v>
      </c>
      <c r="L34" s="32">
        <v>2</v>
      </c>
      <c r="M34" s="32">
        <v>2</v>
      </c>
    </row>
    <row r="35" spans="1:13" ht="26.25" thickBot="1" x14ac:dyDescent="0.25">
      <c r="A35" s="1438"/>
      <c r="B35" s="1438"/>
      <c r="C35" s="1441"/>
      <c r="D35" s="1443" t="s">
        <v>49</v>
      </c>
      <c r="E35" s="29" t="s">
        <v>50</v>
      </c>
      <c r="F35" s="44"/>
      <c r="G35" s="48">
        <f t="shared" si="2"/>
        <v>0</v>
      </c>
      <c r="H35" s="45"/>
      <c r="I35" s="39">
        <v>15</v>
      </c>
    </row>
    <row r="36" spans="1:13" ht="26.25" thickBot="1" x14ac:dyDescent="0.25">
      <c r="A36" s="1439"/>
      <c r="B36" s="1439"/>
      <c r="C36" s="1442"/>
      <c r="D36" s="1447"/>
      <c r="E36" s="29" t="s">
        <v>51</v>
      </c>
      <c r="F36" s="44"/>
      <c r="G36" s="48">
        <f t="shared" si="2"/>
        <v>0</v>
      </c>
      <c r="H36" s="44"/>
      <c r="I36" s="39">
        <v>25</v>
      </c>
    </row>
    <row r="37" spans="1:13" ht="13.5" thickBot="1" x14ac:dyDescent="0.25">
      <c r="C37" s="34"/>
      <c r="D37" s="34"/>
      <c r="E37" s="35" t="s">
        <v>52</v>
      </c>
      <c r="F37" s="1427">
        <f>SUM(G32:G36)</f>
        <v>0</v>
      </c>
      <c r="G37" s="1428"/>
      <c r="H37" s="1428"/>
      <c r="I37" s="1429"/>
    </row>
    <row r="38" spans="1:13" ht="13.5" thickBot="1" x14ac:dyDescent="0.25">
      <c r="E38" s="36" t="s">
        <v>66</v>
      </c>
      <c r="F38" s="40">
        <f>IF(F37&lt;=50,0,IF(AND(F37&gt;50,F37&lt;=75),1,IF(AND(F37&gt;75,F37&lt;=100),2)))</f>
        <v>0</v>
      </c>
      <c r="G38" s="40"/>
      <c r="H38" s="41">
        <f>IF(F30="x","probabilidad",IF(F31="x","impacto",0))</f>
        <v>0</v>
      </c>
      <c r="I38" s="42"/>
    </row>
    <row r="39" spans="1:13" ht="13.5" thickBot="1" x14ac:dyDescent="0.25"/>
    <row r="40" spans="1:13" ht="24.75" customHeight="1" thickBot="1" x14ac:dyDescent="0.25">
      <c r="A40" s="1430" t="s">
        <v>54</v>
      </c>
      <c r="B40" s="1430" t="s">
        <v>53</v>
      </c>
      <c r="C40" s="1430" t="s">
        <v>33</v>
      </c>
      <c r="D40" s="1448" t="s">
        <v>34</v>
      </c>
      <c r="E40" s="1448" t="s">
        <v>35</v>
      </c>
      <c r="F40" s="1450" t="s">
        <v>36</v>
      </c>
      <c r="G40" s="1451"/>
      <c r="H40" s="1452"/>
      <c r="I40" s="1448" t="s">
        <v>37</v>
      </c>
      <c r="K40" s="1430" t="s">
        <v>57</v>
      </c>
      <c r="L40" s="1433" t="s">
        <v>58</v>
      </c>
      <c r="M40" s="1434"/>
    </row>
    <row r="41" spans="1:13" ht="13.5" thickBot="1" x14ac:dyDescent="0.25">
      <c r="A41" s="1432"/>
      <c r="B41" s="1432"/>
      <c r="C41" s="1432"/>
      <c r="D41" s="1449"/>
      <c r="E41" s="1449"/>
      <c r="F41" s="28" t="s">
        <v>38</v>
      </c>
      <c r="G41" s="28"/>
      <c r="H41" s="28" t="s">
        <v>39</v>
      </c>
      <c r="I41" s="1449"/>
      <c r="K41" s="1431"/>
      <c r="L41" s="1435"/>
      <c r="M41" s="1436"/>
    </row>
    <row r="42" spans="1:13" ht="26.25" thickBot="1" x14ac:dyDescent="0.25">
      <c r="A42" s="1437" t="e">
        <f>'3. CICLO DE RIESGOS'!#REF!</f>
        <v>#REF!</v>
      </c>
      <c r="B42" s="1437" t="e">
        <f>'3. CICLO DE RIESGOS'!#REF!</f>
        <v>#REF!</v>
      </c>
      <c r="C42" s="1453" t="s">
        <v>40</v>
      </c>
      <c r="D42" s="1443" t="s">
        <v>41</v>
      </c>
      <c r="E42" s="29" t="s">
        <v>42</v>
      </c>
      <c r="F42" s="44"/>
      <c r="G42" s="48"/>
      <c r="H42" s="45"/>
      <c r="I42" s="38" t="s">
        <v>43</v>
      </c>
      <c r="K42" s="1431"/>
      <c r="L42" s="30" t="s">
        <v>59</v>
      </c>
      <c r="M42" s="30" t="s">
        <v>61</v>
      </c>
    </row>
    <row r="43" spans="1:13" ht="26.25" thickBot="1" x14ac:dyDescent="0.25">
      <c r="A43" s="1438"/>
      <c r="B43" s="1438"/>
      <c r="C43" s="1441"/>
      <c r="D43" s="1444"/>
      <c r="E43" s="29" t="s">
        <v>44</v>
      </c>
      <c r="F43" s="45"/>
      <c r="G43" s="48"/>
      <c r="H43" s="45"/>
      <c r="I43" s="38" t="s">
        <v>43</v>
      </c>
      <c r="K43" s="1432"/>
      <c r="L43" s="31" t="s">
        <v>60</v>
      </c>
      <c r="M43" s="31" t="s">
        <v>62</v>
      </c>
    </row>
    <row r="44" spans="1:13" ht="26.25" customHeight="1" thickBot="1" x14ac:dyDescent="0.25">
      <c r="A44" s="1438"/>
      <c r="B44" s="1438"/>
      <c r="C44" s="1441"/>
      <c r="D44" s="1445" t="s">
        <v>45</v>
      </c>
      <c r="E44" s="29" t="s">
        <v>46</v>
      </c>
      <c r="F44" s="44"/>
      <c r="G44" s="48">
        <f>COUNTIF(F44,F44)*I44</f>
        <v>0</v>
      </c>
      <c r="H44" s="44"/>
      <c r="I44" s="39">
        <v>15</v>
      </c>
      <c r="K44" s="33" t="s">
        <v>63</v>
      </c>
      <c r="L44" s="32">
        <v>0</v>
      </c>
      <c r="M44" s="32">
        <v>0</v>
      </c>
    </row>
    <row r="45" spans="1:13" ht="26.25" thickBot="1" x14ac:dyDescent="0.25">
      <c r="A45" s="1438"/>
      <c r="B45" s="1438"/>
      <c r="C45" s="1441"/>
      <c r="D45" s="1446"/>
      <c r="E45" s="29" t="s">
        <v>47</v>
      </c>
      <c r="F45" s="44"/>
      <c r="G45" s="48">
        <f t="shared" ref="G45:G48" si="3">COUNTIF(F45,F45)*I45</f>
        <v>0</v>
      </c>
      <c r="H45" s="45"/>
      <c r="I45" s="39">
        <v>15</v>
      </c>
      <c r="K45" s="33" t="s">
        <v>64</v>
      </c>
      <c r="L45" s="32">
        <v>1</v>
      </c>
      <c r="M45" s="32">
        <v>1</v>
      </c>
    </row>
    <row r="46" spans="1:13" ht="26.25" thickBot="1" x14ac:dyDescent="0.25">
      <c r="A46" s="1438"/>
      <c r="B46" s="1438"/>
      <c r="C46" s="1441"/>
      <c r="D46" s="1447"/>
      <c r="E46" s="29" t="s">
        <v>48</v>
      </c>
      <c r="F46" s="44"/>
      <c r="G46" s="48">
        <f t="shared" si="3"/>
        <v>0</v>
      </c>
      <c r="H46" s="45"/>
      <c r="I46" s="39">
        <v>30</v>
      </c>
      <c r="K46" s="33" t="s">
        <v>65</v>
      </c>
      <c r="L46" s="32">
        <v>2</v>
      </c>
      <c r="M46" s="32">
        <v>2</v>
      </c>
    </row>
    <row r="47" spans="1:13" ht="26.25" thickBot="1" x14ac:dyDescent="0.25">
      <c r="A47" s="1438"/>
      <c r="B47" s="1438"/>
      <c r="C47" s="1441"/>
      <c r="D47" s="1443" t="s">
        <v>49</v>
      </c>
      <c r="E47" s="29" t="s">
        <v>50</v>
      </c>
      <c r="F47" s="44"/>
      <c r="G47" s="48">
        <f t="shared" si="3"/>
        <v>0</v>
      </c>
      <c r="H47" s="45"/>
      <c r="I47" s="39">
        <v>15</v>
      </c>
    </row>
    <row r="48" spans="1:13" ht="26.25" thickBot="1" x14ac:dyDescent="0.25">
      <c r="A48" s="1439"/>
      <c r="B48" s="1439"/>
      <c r="C48" s="1442"/>
      <c r="D48" s="1447"/>
      <c r="E48" s="29" t="s">
        <v>51</v>
      </c>
      <c r="F48" s="44"/>
      <c r="G48" s="48">
        <f t="shared" si="3"/>
        <v>0</v>
      </c>
      <c r="H48" s="45"/>
      <c r="I48" s="39">
        <v>25</v>
      </c>
    </row>
    <row r="49" spans="1:13" ht="13.5" thickBot="1" x14ac:dyDescent="0.25">
      <c r="C49" s="34"/>
      <c r="D49" s="34"/>
      <c r="E49" s="35" t="s">
        <v>52</v>
      </c>
      <c r="F49" s="1427">
        <f>SUM(G44:G48)</f>
        <v>0</v>
      </c>
      <c r="G49" s="1428"/>
      <c r="H49" s="1428"/>
      <c r="I49" s="1429"/>
    </row>
    <row r="50" spans="1:13" ht="13.5" thickBot="1" x14ac:dyDescent="0.25">
      <c r="E50" s="36" t="s">
        <v>66</v>
      </c>
      <c r="F50" s="40">
        <f>IF(F49&lt;=50,0,IF(AND(F49&gt;50,F49&lt;=75),1,IF(AND(F49&gt;75,F49&lt;=100),2)))</f>
        <v>0</v>
      </c>
      <c r="G50" s="40"/>
      <c r="H50" s="41">
        <f>IF(F42="x","probabilidad",IF(F43="x","impacto",0))</f>
        <v>0</v>
      </c>
      <c r="I50" s="42"/>
    </row>
    <row r="51" spans="1:13" ht="13.5" thickBot="1" x14ac:dyDescent="0.25"/>
    <row r="52" spans="1:13" ht="24.75" customHeight="1" thickBot="1" x14ac:dyDescent="0.25">
      <c r="A52" s="1430" t="s">
        <v>54</v>
      </c>
      <c r="B52" s="1430" t="s">
        <v>53</v>
      </c>
      <c r="C52" s="1430" t="s">
        <v>33</v>
      </c>
      <c r="D52" s="1448" t="s">
        <v>34</v>
      </c>
      <c r="E52" s="1448" t="s">
        <v>35</v>
      </c>
      <c r="F52" s="1450" t="s">
        <v>36</v>
      </c>
      <c r="G52" s="1451"/>
      <c r="H52" s="1452"/>
      <c r="I52" s="1448" t="s">
        <v>37</v>
      </c>
      <c r="K52" s="1430" t="s">
        <v>57</v>
      </c>
      <c r="L52" s="1433" t="s">
        <v>58</v>
      </c>
      <c r="M52" s="1434"/>
    </row>
    <row r="53" spans="1:13" ht="13.5" thickBot="1" x14ac:dyDescent="0.25">
      <c r="A53" s="1432"/>
      <c r="B53" s="1432"/>
      <c r="C53" s="1432"/>
      <c r="D53" s="1449"/>
      <c r="E53" s="1449"/>
      <c r="F53" s="28" t="s">
        <v>38</v>
      </c>
      <c r="G53" s="28"/>
      <c r="H53" s="28" t="s">
        <v>39</v>
      </c>
      <c r="I53" s="1449"/>
      <c r="K53" s="1431"/>
      <c r="L53" s="1435"/>
      <c r="M53" s="1436"/>
    </row>
    <row r="54" spans="1:13" ht="26.25" thickBot="1" x14ac:dyDescent="0.25">
      <c r="A54" s="1437" t="e">
        <f>'3. CICLO DE RIESGOS'!#REF!</f>
        <v>#REF!</v>
      </c>
      <c r="B54" s="1437" t="e">
        <f>'3. CICLO DE RIESGOS'!#REF!</f>
        <v>#REF!</v>
      </c>
      <c r="C54" s="1440" t="s">
        <v>40</v>
      </c>
      <c r="D54" s="1443" t="s">
        <v>41</v>
      </c>
      <c r="E54" s="29" t="s">
        <v>42</v>
      </c>
      <c r="F54" s="44"/>
      <c r="G54" s="48"/>
      <c r="H54" s="45"/>
      <c r="I54" s="38" t="s">
        <v>43</v>
      </c>
      <c r="K54" s="1431"/>
      <c r="L54" s="30" t="s">
        <v>59</v>
      </c>
      <c r="M54" s="30" t="s">
        <v>61</v>
      </c>
    </row>
    <row r="55" spans="1:13" ht="26.25" thickBot="1" x14ac:dyDescent="0.25">
      <c r="A55" s="1438"/>
      <c r="B55" s="1438"/>
      <c r="C55" s="1441"/>
      <c r="D55" s="1444"/>
      <c r="E55" s="29" t="s">
        <v>44</v>
      </c>
      <c r="F55" s="44"/>
      <c r="G55" s="48"/>
      <c r="H55" s="45"/>
      <c r="I55" s="38" t="s">
        <v>43</v>
      </c>
      <c r="K55" s="1432"/>
      <c r="L55" s="31" t="s">
        <v>60</v>
      </c>
      <c r="M55" s="31" t="s">
        <v>62</v>
      </c>
    </row>
    <row r="56" spans="1:13" ht="26.25" customHeight="1" thickBot="1" x14ac:dyDescent="0.25">
      <c r="A56" s="1438"/>
      <c r="B56" s="1438"/>
      <c r="C56" s="1441"/>
      <c r="D56" s="1445" t="s">
        <v>45</v>
      </c>
      <c r="E56" s="29" t="s">
        <v>46</v>
      </c>
      <c r="F56" s="44"/>
      <c r="G56" s="48">
        <f>COUNTIF(F56,F56)*I56</f>
        <v>0</v>
      </c>
      <c r="H56" s="45"/>
      <c r="I56" s="39">
        <v>15</v>
      </c>
      <c r="K56" s="33" t="s">
        <v>63</v>
      </c>
      <c r="L56" s="32">
        <v>0</v>
      </c>
      <c r="M56" s="32">
        <v>0</v>
      </c>
    </row>
    <row r="57" spans="1:13" ht="26.25" thickBot="1" x14ac:dyDescent="0.25">
      <c r="A57" s="1438"/>
      <c r="B57" s="1438"/>
      <c r="C57" s="1441"/>
      <c r="D57" s="1446"/>
      <c r="E57" s="29" t="s">
        <v>47</v>
      </c>
      <c r="F57" s="44"/>
      <c r="G57" s="48">
        <f t="shared" ref="G57:G60" si="4">COUNTIF(F57,F57)*I57</f>
        <v>0</v>
      </c>
      <c r="H57" s="45"/>
      <c r="I57" s="39">
        <v>15</v>
      </c>
      <c r="K57" s="33" t="s">
        <v>64</v>
      </c>
      <c r="L57" s="32">
        <v>1</v>
      </c>
      <c r="M57" s="32">
        <v>1</v>
      </c>
    </row>
    <row r="58" spans="1:13" ht="26.25" thickBot="1" x14ac:dyDescent="0.25">
      <c r="A58" s="1438"/>
      <c r="B58" s="1438"/>
      <c r="C58" s="1441"/>
      <c r="D58" s="1447"/>
      <c r="E58" s="29" t="s">
        <v>48</v>
      </c>
      <c r="F58" s="44"/>
      <c r="G58" s="48">
        <f t="shared" si="4"/>
        <v>0</v>
      </c>
      <c r="H58" s="45"/>
      <c r="I58" s="39">
        <v>30</v>
      </c>
      <c r="K58" s="33" t="s">
        <v>65</v>
      </c>
      <c r="L58" s="32">
        <v>2</v>
      </c>
      <c r="M58" s="32">
        <v>2</v>
      </c>
    </row>
    <row r="59" spans="1:13" ht="26.25" thickBot="1" x14ac:dyDescent="0.25">
      <c r="A59" s="1438"/>
      <c r="B59" s="1438"/>
      <c r="C59" s="1441"/>
      <c r="D59" s="1443" t="s">
        <v>49</v>
      </c>
      <c r="E59" s="29" t="s">
        <v>50</v>
      </c>
      <c r="F59" s="44"/>
      <c r="G59" s="48">
        <f t="shared" si="4"/>
        <v>0</v>
      </c>
      <c r="H59" s="45"/>
      <c r="I59" s="39">
        <v>15</v>
      </c>
    </row>
    <row r="60" spans="1:13" ht="26.25" thickBot="1" x14ac:dyDescent="0.25">
      <c r="A60" s="1439"/>
      <c r="B60" s="1439"/>
      <c r="C60" s="1442"/>
      <c r="D60" s="1447"/>
      <c r="E60" s="29" t="s">
        <v>51</v>
      </c>
      <c r="F60" s="44"/>
      <c r="G60" s="48">
        <f t="shared" si="4"/>
        <v>0</v>
      </c>
      <c r="H60" s="44"/>
      <c r="I60" s="39">
        <v>25</v>
      </c>
    </row>
    <row r="61" spans="1:13" ht="13.5" thickBot="1" x14ac:dyDescent="0.25">
      <c r="C61" s="34"/>
      <c r="D61" s="34"/>
      <c r="E61" s="35" t="s">
        <v>52</v>
      </c>
      <c r="F61" s="1427">
        <f>SUM(G56:G60)</f>
        <v>0</v>
      </c>
      <c r="G61" s="1428"/>
      <c r="H61" s="1428"/>
      <c r="I61" s="1429"/>
    </row>
    <row r="62" spans="1:13" ht="13.5" thickBot="1" x14ac:dyDescent="0.25">
      <c r="E62" s="36" t="s">
        <v>66</v>
      </c>
      <c r="F62" s="40">
        <f>IF(F61&lt;=50,0,IF(AND(F61&gt;50,F61&lt;=75),1,IF(AND(F61&gt;75,F61&lt;=100),2)))</f>
        <v>0</v>
      </c>
      <c r="G62" s="40"/>
      <c r="H62" s="41">
        <f>IF(F54="x","probabilidad",IF(F55="x","impacto",0))</f>
        <v>0</v>
      </c>
      <c r="I62" s="42"/>
    </row>
    <row r="63" spans="1:13" ht="13.5" thickBot="1" x14ac:dyDescent="0.25"/>
    <row r="64" spans="1:13" ht="24.75" customHeight="1" thickBot="1" x14ac:dyDescent="0.25">
      <c r="A64" s="1430" t="s">
        <v>54</v>
      </c>
      <c r="B64" s="1430" t="s">
        <v>53</v>
      </c>
      <c r="C64" s="1430" t="s">
        <v>33</v>
      </c>
      <c r="D64" s="1448" t="s">
        <v>34</v>
      </c>
      <c r="E64" s="1448" t="s">
        <v>35</v>
      </c>
      <c r="F64" s="1450" t="s">
        <v>36</v>
      </c>
      <c r="G64" s="1451"/>
      <c r="H64" s="1452"/>
      <c r="I64" s="1448" t="s">
        <v>37</v>
      </c>
      <c r="K64" s="1430" t="s">
        <v>57</v>
      </c>
      <c r="L64" s="1433" t="s">
        <v>58</v>
      </c>
      <c r="M64" s="1434"/>
    </row>
    <row r="65" spans="1:13" ht="13.5" thickBot="1" x14ac:dyDescent="0.25">
      <c r="A65" s="1432"/>
      <c r="B65" s="1432"/>
      <c r="C65" s="1432"/>
      <c r="D65" s="1449"/>
      <c r="E65" s="1449"/>
      <c r="F65" s="28" t="s">
        <v>38</v>
      </c>
      <c r="G65" s="28"/>
      <c r="H65" s="28" t="s">
        <v>39</v>
      </c>
      <c r="I65" s="1449"/>
      <c r="K65" s="1431"/>
      <c r="L65" s="1435"/>
      <c r="M65" s="1436"/>
    </row>
    <row r="66" spans="1:13" ht="26.25" thickBot="1" x14ac:dyDescent="0.25">
      <c r="A66" s="1437" t="e">
        <f>'3. CICLO DE RIESGOS'!#REF!</f>
        <v>#REF!</v>
      </c>
      <c r="B66" s="1437" t="e">
        <f>'3. CICLO DE RIESGOS'!#REF!</f>
        <v>#REF!</v>
      </c>
      <c r="C66" s="1440" t="s">
        <v>40</v>
      </c>
      <c r="D66" s="1443" t="s">
        <v>41</v>
      </c>
      <c r="E66" s="29" t="s">
        <v>42</v>
      </c>
      <c r="F66" s="44"/>
      <c r="G66" s="48"/>
      <c r="H66" s="45"/>
      <c r="I66" s="38" t="s">
        <v>43</v>
      </c>
      <c r="K66" s="1431"/>
      <c r="L66" s="30" t="s">
        <v>59</v>
      </c>
      <c r="M66" s="30" t="s">
        <v>61</v>
      </c>
    </row>
    <row r="67" spans="1:13" ht="26.25" thickBot="1" x14ac:dyDescent="0.25">
      <c r="A67" s="1438"/>
      <c r="B67" s="1438"/>
      <c r="C67" s="1441"/>
      <c r="D67" s="1444"/>
      <c r="E67" s="29" t="s">
        <v>44</v>
      </c>
      <c r="F67" s="45"/>
      <c r="G67" s="48"/>
      <c r="H67" s="45"/>
      <c r="I67" s="38" t="s">
        <v>43</v>
      </c>
      <c r="K67" s="1432"/>
      <c r="L67" s="31" t="s">
        <v>60</v>
      </c>
      <c r="M67" s="31" t="s">
        <v>62</v>
      </c>
    </row>
    <row r="68" spans="1:13" ht="26.25" customHeight="1" thickBot="1" x14ac:dyDescent="0.25">
      <c r="A68" s="1438"/>
      <c r="B68" s="1438"/>
      <c r="C68" s="1441"/>
      <c r="D68" s="1445" t="s">
        <v>45</v>
      </c>
      <c r="E68" s="29" t="s">
        <v>46</v>
      </c>
      <c r="F68" s="44"/>
      <c r="G68" s="48">
        <f>COUNTIF(F68,F68)*I68</f>
        <v>0</v>
      </c>
      <c r="H68" s="45"/>
      <c r="I68" s="39">
        <v>15</v>
      </c>
      <c r="K68" s="33" t="s">
        <v>63</v>
      </c>
      <c r="L68" s="32">
        <v>0</v>
      </c>
      <c r="M68" s="32">
        <v>0</v>
      </c>
    </row>
    <row r="69" spans="1:13" ht="26.25" thickBot="1" x14ac:dyDescent="0.25">
      <c r="A69" s="1438"/>
      <c r="B69" s="1438"/>
      <c r="C69" s="1441"/>
      <c r="D69" s="1446"/>
      <c r="E69" s="29" t="s">
        <v>47</v>
      </c>
      <c r="F69" s="44"/>
      <c r="G69" s="48">
        <f t="shared" ref="G69:G72" si="5">COUNTIF(F69,F69)*I69</f>
        <v>0</v>
      </c>
      <c r="H69" s="45"/>
      <c r="I69" s="39">
        <v>15</v>
      </c>
      <c r="K69" s="33" t="s">
        <v>64</v>
      </c>
      <c r="L69" s="32">
        <v>1</v>
      </c>
      <c r="M69" s="32">
        <v>1</v>
      </c>
    </row>
    <row r="70" spans="1:13" ht="26.25" thickBot="1" x14ac:dyDescent="0.25">
      <c r="A70" s="1438"/>
      <c r="B70" s="1438"/>
      <c r="C70" s="1441"/>
      <c r="D70" s="1447"/>
      <c r="E70" s="29" t="s">
        <v>48</v>
      </c>
      <c r="F70" s="44"/>
      <c r="G70" s="48">
        <f t="shared" si="5"/>
        <v>0</v>
      </c>
      <c r="H70" s="45"/>
      <c r="I70" s="39">
        <v>30</v>
      </c>
      <c r="K70" s="33" t="s">
        <v>65</v>
      </c>
      <c r="L70" s="32">
        <v>2</v>
      </c>
      <c r="M70" s="32">
        <v>2</v>
      </c>
    </row>
    <row r="71" spans="1:13" ht="26.25" thickBot="1" x14ac:dyDescent="0.25">
      <c r="A71" s="1438"/>
      <c r="B71" s="1438"/>
      <c r="C71" s="1441"/>
      <c r="D71" s="1443" t="s">
        <v>49</v>
      </c>
      <c r="E71" s="29" t="s">
        <v>50</v>
      </c>
      <c r="F71" s="44"/>
      <c r="G71" s="48">
        <f t="shared" si="5"/>
        <v>0</v>
      </c>
      <c r="H71" s="45"/>
      <c r="I71" s="39">
        <v>15</v>
      </c>
    </row>
    <row r="72" spans="1:13" ht="26.25" thickBot="1" x14ac:dyDescent="0.25">
      <c r="A72" s="1439"/>
      <c r="B72" s="1439"/>
      <c r="C72" s="1442"/>
      <c r="D72" s="1447"/>
      <c r="E72" s="29" t="s">
        <v>51</v>
      </c>
      <c r="F72" s="44"/>
      <c r="G72" s="48">
        <f t="shared" si="5"/>
        <v>0</v>
      </c>
      <c r="H72" s="45"/>
      <c r="I72" s="39">
        <v>25</v>
      </c>
    </row>
    <row r="73" spans="1:13" ht="13.5" thickBot="1" x14ac:dyDescent="0.25">
      <c r="C73" s="34"/>
      <c r="D73" s="34"/>
      <c r="E73" s="35" t="s">
        <v>52</v>
      </c>
      <c r="F73" s="1427">
        <f>SUM(G68:G72)</f>
        <v>0</v>
      </c>
      <c r="G73" s="1428"/>
      <c r="H73" s="1428"/>
      <c r="I73" s="1429"/>
    </row>
    <row r="74" spans="1:13" ht="13.5" thickBot="1" x14ac:dyDescent="0.25">
      <c r="E74" s="36" t="s">
        <v>66</v>
      </c>
      <c r="F74" s="40">
        <f>IF(F73&lt;=50,0,IF(AND(F73&gt;50,F73&lt;=75),1,IF(AND(F73&gt;75,F73&lt;=100),2)))</f>
        <v>0</v>
      </c>
      <c r="G74" s="40"/>
      <c r="H74" s="41">
        <f>IF(F66="x","probabilidad",IF(F67="x","impacto",0))</f>
        <v>0</v>
      </c>
      <c r="I74" s="42"/>
    </row>
    <row r="75" spans="1:13" ht="13.5" thickBot="1" x14ac:dyDescent="0.25"/>
    <row r="76" spans="1:13" ht="24.75" customHeight="1" thickBot="1" x14ac:dyDescent="0.25">
      <c r="A76" s="1430" t="s">
        <v>54</v>
      </c>
      <c r="B76" s="1430" t="s">
        <v>53</v>
      </c>
      <c r="C76" s="1430" t="s">
        <v>33</v>
      </c>
      <c r="D76" s="1448" t="s">
        <v>34</v>
      </c>
      <c r="E76" s="1448" t="s">
        <v>35</v>
      </c>
      <c r="F76" s="1450" t="s">
        <v>36</v>
      </c>
      <c r="G76" s="1451"/>
      <c r="H76" s="1452"/>
      <c r="I76" s="1448" t="s">
        <v>37</v>
      </c>
      <c r="K76" s="1430" t="s">
        <v>57</v>
      </c>
      <c r="L76" s="1433" t="s">
        <v>58</v>
      </c>
      <c r="M76" s="1434"/>
    </row>
    <row r="77" spans="1:13" ht="13.5" thickBot="1" x14ac:dyDescent="0.25">
      <c r="A77" s="1432"/>
      <c r="B77" s="1432"/>
      <c r="C77" s="1432"/>
      <c r="D77" s="1449"/>
      <c r="E77" s="1449"/>
      <c r="F77" s="28" t="s">
        <v>38</v>
      </c>
      <c r="G77" s="28"/>
      <c r="H77" s="28" t="s">
        <v>39</v>
      </c>
      <c r="I77" s="1449"/>
      <c r="K77" s="1431"/>
      <c r="L77" s="1435"/>
      <c r="M77" s="1436"/>
    </row>
    <row r="78" spans="1:13" ht="26.25" thickBot="1" x14ac:dyDescent="0.25">
      <c r="A78" s="1437" t="e">
        <f>'3. CICLO DE RIESGOS'!#REF!</f>
        <v>#REF!</v>
      </c>
      <c r="B78" s="1437" t="e">
        <f>'3. CICLO DE RIESGOS'!#REF!</f>
        <v>#REF!</v>
      </c>
      <c r="C78" s="1440" t="s">
        <v>40</v>
      </c>
      <c r="D78" s="1443" t="s">
        <v>41</v>
      </c>
      <c r="E78" s="29" t="s">
        <v>42</v>
      </c>
      <c r="F78" s="45"/>
      <c r="G78" s="48"/>
      <c r="H78" s="45"/>
      <c r="I78" s="38" t="s">
        <v>43</v>
      </c>
      <c r="K78" s="1431"/>
      <c r="L78" s="30" t="s">
        <v>59</v>
      </c>
      <c r="M78" s="30" t="s">
        <v>61</v>
      </c>
    </row>
    <row r="79" spans="1:13" ht="26.25" thickBot="1" x14ac:dyDescent="0.25">
      <c r="A79" s="1438"/>
      <c r="B79" s="1438"/>
      <c r="C79" s="1441"/>
      <c r="D79" s="1444"/>
      <c r="E79" s="29" t="s">
        <v>44</v>
      </c>
      <c r="F79" s="44"/>
      <c r="G79" s="48"/>
      <c r="H79" s="45"/>
      <c r="I79" s="38" t="s">
        <v>43</v>
      </c>
      <c r="K79" s="1432"/>
      <c r="L79" s="31" t="s">
        <v>60</v>
      </c>
      <c r="M79" s="31" t="s">
        <v>62</v>
      </c>
    </row>
    <row r="80" spans="1:13" ht="26.25" customHeight="1" thickBot="1" x14ac:dyDescent="0.25">
      <c r="A80" s="1438"/>
      <c r="B80" s="1438"/>
      <c r="C80" s="1441"/>
      <c r="D80" s="1445" t="s">
        <v>45</v>
      </c>
      <c r="E80" s="29" t="s">
        <v>46</v>
      </c>
      <c r="F80" s="44"/>
      <c r="G80" s="48">
        <f>COUNTIF(F80,F80)*I80</f>
        <v>0</v>
      </c>
      <c r="H80" s="45"/>
      <c r="I80" s="39">
        <v>15</v>
      </c>
      <c r="K80" s="33" t="s">
        <v>63</v>
      </c>
      <c r="L80" s="32">
        <v>0</v>
      </c>
      <c r="M80" s="32">
        <v>0</v>
      </c>
    </row>
    <row r="81" spans="1:13" ht="26.25" thickBot="1" x14ac:dyDescent="0.25">
      <c r="A81" s="1438"/>
      <c r="B81" s="1438"/>
      <c r="C81" s="1441"/>
      <c r="D81" s="1446"/>
      <c r="E81" s="29" t="s">
        <v>47</v>
      </c>
      <c r="F81" s="44"/>
      <c r="G81" s="48">
        <f t="shared" ref="G81:G84" si="6">COUNTIF(F81,F81)*I81</f>
        <v>0</v>
      </c>
      <c r="H81" s="45"/>
      <c r="I81" s="39">
        <v>15</v>
      </c>
      <c r="K81" s="33" t="s">
        <v>64</v>
      </c>
      <c r="L81" s="32">
        <v>1</v>
      </c>
      <c r="M81" s="32">
        <v>1</v>
      </c>
    </row>
    <row r="82" spans="1:13" ht="26.25" thickBot="1" x14ac:dyDescent="0.25">
      <c r="A82" s="1438"/>
      <c r="B82" s="1438"/>
      <c r="C82" s="1441"/>
      <c r="D82" s="1447"/>
      <c r="E82" s="29" t="s">
        <v>48</v>
      </c>
      <c r="F82" s="44"/>
      <c r="G82" s="48">
        <f t="shared" si="6"/>
        <v>0</v>
      </c>
      <c r="H82" s="45"/>
      <c r="I82" s="39">
        <v>30</v>
      </c>
      <c r="K82" s="33" t="s">
        <v>65</v>
      </c>
      <c r="L82" s="32">
        <v>2</v>
      </c>
      <c r="M82" s="32">
        <v>2</v>
      </c>
    </row>
    <row r="83" spans="1:13" ht="26.25" thickBot="1" x14ac:dyDescent="0.25">
      <c r="A83" s="1438"/>
      <c r="B83" s="1438"/>
      <c r="C83" s="1441"/>
      <c r="D83" s="1443" t="s">
        <v>49</v>
      </c>
      <c r="E83" s="29" t="s">
        <v>50</v>
      </c>
      <c r="F83" s="44"/>
      <c r="G83" s="48">
        <f t="shared" si="6"/>
        <v>0</v>
      </c>
      <c r="H83" s="45"/>
      <c r="I83" s="39">
        <v>15</v>
      </c>
    </row>
    <row r="84" spans="1:13" ht="26.25" thickBot="1" x14ac:dyDescent="0.25">
      <c r="A84" s="1439"/>
      <c r="B84" s="1439"/>
      <c r="C84" s="1442"/>
      <c r="D84" s="1447"/>
      <c r="E84" s="29" t="s">
        <v>51</v>
      </c>
      <c r="F84" s="44"/>
      <c r="G84" s="48">
        <f t="shared" si="6"/>
        <v>0</v>
      </c>
      <c r="H84" s="45"/>
      <c r="I84" s="39">
        <v>25</v>
      </c>
    </row>
    <row r="85" spans="1:13" ht="13.5" thickBot="1" x14ac:dyDescent="0.25">
      <c r="C85" s="34"/>
      <c r="D85" s="34"/>
      <c r="E85" s="35" t="s">
        <v>52</v>
      </c>
      <c r="F85" s="1427">
        <f>SUM(G80:G84)</f>
        <v>0</v>
      </c>
      <c r="G85" s="1428"/>
      <c r="H85" s="1428"/>
      <c r="I85" s="1429"/>
    </row>
    <row r="86" spans="1:13" ht="13.5" thickBot="1" x14ac:dyDescent="0.25">
      <c r="E86" s="36" t="s">
        <v>66</v>
      </c>
      <c r="F86" s="40">
        <f>IF(F85&lt;=50,0,IF(AND(F85&gt;50,F85&lt;=75),1,IF(AND(F85&gt;75,F85&lt;=100),2)))</f>
        <v>0</v>
      </c>
      <c r="G86" s="40"/>
      <c r="H86" s="41">
        <f>IF(F78="x","probabilidad",IF(F79="x","impacto",0))</f>
        <v>0</v>
      </c>
      <c r="I86" s="42"/>
    </row>
    <row r="87" spans="1:13" ht="13.5" thickBot="1" x14ac:dyDescent="0.25"/>
    <row r="88" spans="1:13" ht="24.75" customHeight="1" thickBot="1" x14ac:dyDescent="0.25">
      <c r="A88" s="1430" t="s">
        <v>54</v>
      </c>
      <c r="B88" s="1430" t="s">
        <v>53</v>
      </c>
      <c r="C88" s="1430" t="s">
        <v>33</v>
      </c>
      <c r="D88" s="1448" t="s">
        <v>34</v>
      </c>
      <c r="E88" s="1448" t="s">
        <v>35</v>
      </c>
      <c r="F88" s="1450" t="s">
        <v>36</v>
      </c>
      <c r="G88" s="1451"/>
      <c r="H88" s="1452"/>
      <c r="I88" s="1448" t="s">
        <v>37</v>
      </c>
      <c r="K88" s="1430" t="s">
        <v>57</v>
      </c>
      <c r="L88" s="1433" t="s">
        <v>58</v>
      </c>
      <c r="M88" s="1434"/>
    </row>
    <row r="89" spans="1:13" ht="13.5" thickBot="1" x14ac:dyDescent="0.25">
      <c r="A89" s="1432"/>
      <c r="B89" s="1432"/>
      <c r="C89" s="1432"/>
      <c r="D89" s="1449"/>
      <c r="E89" s="1449"/>
      <c r="F89" s="28" t="s">
        <v>38</v>
      </c>
      <c r="G89" s="28"/>
      <c r="H89" s="28" t="s">
        <v>39</v>
      </c>
      <c r="I89" s="1449"/>
      <c r="K89" s="1431"/>
      <c r="L89" s="1435"/>
      <c r="M89" s="1436"/>
    </row>
    <row r="90" spans="1:13" ht="26.25" thickBot="1" x14ac:dyDescent="0.25">
      <c r="A90" s="1437" t="e">
        <f>'3. CICLO DE RIESGOS'!#REF!</f>
        <v>#REF!</v>
      </c>
      <c r="B90" s="1437" t="e">
        <f>'3. CICLO DE RIESGOS'!#REF!</f>
        <v>#REF!</v>
      </c>
      <c r="C90" s="1440" t="s">
        <v>40</v>
      </c>
      <c r="D90" s="1443" t="s">
        <v>41</v>
      </c>
      <c r="E90" s="29" t="s">
        <v>42</v>
      </c>
      <c r="F90" s="44"/>
      <c r="G90" s="48"/>
      <c r="H90" s="45"/>
      <c r="I90" s="38" t="s">
        <v>43</v>
      </c>
      <c r="K90" s="1431"/>
      <c r="L90" s="30" t="s">
        <v>59</v>
      </c>
      <c r="M90" s="30" t="s">
        <v>61</v>
      </c>
    </row>
    <row r="91" spans="1:13" ht="26.25" thickBot="1" x14ac:dyDescent="0.25">
      <c r="A91" s="1438"/>
      <c r="B91" s="1438"/>
      <c r="C91" s="1441"/>
      <c r="D91" s="1444"/>
      <c r="E91" s="29" t="s">
        <v>44</v>
      </c>
      <c r="F91" s="45"/>
      <c r="G91" s="48"/>
      <c r="H91" s="45"/>
      <c r="I91" s="38" t="s">
        <v>43</v>
      </c>
      <c r="K91" s="1432"/>
      <c r="L91" s="31" t="s">
        <v>60</v>
      </c>
      <c r="M91" s="31" t="s">
        <v>62</v>
      </c>
    </row>
    <row r="92" spans="1:13" ht="26.25" customHeight="1" thickBot="1" x14ac:dyDescent="0.25">
      <c r="A92" s="1438"/>
      <c r="B92" s="1438"/>
      <c r="C92" s="1441"/>
      <c r="D92" s="1445" t="s">
        <v>45</v>
      </c>
      <c r="E92" s="29" t="s">
        <v>46</v>
      </c>
      <c r="F92" s="44"/>
      <c r="G92" s="48">
        <f>COUNTIF(F92,F92)*I92</f>
        <v>0</v>
      </c>
      <c r="H92" s="45"/>
      <c r="I92" s="39">
        <v>15</v>
      </c>
      <c r="K92" s="33" t="s">
        <v>63</v>
      </c>
      <c r="L92" s="32">
        <v>0</v>
      </c>
      <c r="M92" s="32">
        <v>0</v>
      </c>
    </row>
    <row r="93" spans="1:13" ht="26.25" thickBot="1" x14ac:dyDescent="0.25">
      <c r="A93" s="1438"/>
      <c r="B93" s="1438"/>
      <c r="C93" s="1441"/>
      <c r="D93" s="1446"/>
      <c r="E93" s="29" t="s">
        <v>47</v>
      </c>
      <c r="F93" s="44"/>
      <c r="G93" s="48">
        <f t="shared" ref="G93:G96" si="7">COUNTIF(F93,F93)*I93</f>
        <v>0</v>
      </c>
      <c r="H93" s="45"/>
      <c r="I93" s="39">
        <v>15</v>
      </c>
      <c r="K93" s="33" t="s">
        <v>64</v>
      </c>
      <c r="L93" s="32">
        <v>1</v>
      </c>
      <c r="M93" s="32">
        <v>1</v>
      </c>
    </row>
    <row r="94" spans="1:13" ht="26.25" thickBot="1" x14ac:dyDescent="0.25">
      <c r="A94" s="1438"/>
      <c r="B94" s="1438"/>
      <c r="C94" s="1441"/>
      <c r="D94" s="1447"/>
      <c r="E94" s="29" t="s">
        <v>48</v>
      </c>
      <c r="F94" s="44"/>
      <c r="G94" s="48">
        <f t="shared" si="7"/>
        <v>0</v>
      </c>
      <c r="H94" s="45"/>
      <c r="I94" s="39">
        <v>30</v>
      </c>
      <c r="K94" s="33" t="s">
        <v>65</v>
      </c>
      <c r="L94" s="32">
        <v>2</v>
      </c>
      <c r="M94" s="32">
        <v>2</v>
      </c>
    </row>
    <row r="95" spans="1:13" ht="26.25" thickBot="1" x14ac:dyDescent="0.25">
      <c r="A95" s="1438"/>
      <c r="B95" s="1438"/>
      <c r="C95" s="1441"/>
      <c r="D95" s="1443" t="s">
        <v>49</v>
      </c>
      <c r="E95" s="29" t="s">
        <v>50</v>
      </c>
      <c r="F95" s="44"/>
      <c r="G95" s="48">
        <f t="shared" si="7"/>
        <v>0</v>
      </c>
      <c r="H95" s="45"/>
      <c r="I95" s="39">
        <v>15</v>
      </c>
    </row>
    <row r="96" spans="1:13" ht="26.25" thickBot="1" x14ac:dyDescent="0.25">
      <c r="A96" s="1439"/>
      <c r="B96" s="1439"/>
      <c r="C96" s="1442"/>
      <c r="D96" s="1447"/>
      <c r="E96" s="29" t="s">
        <v>51</v>
      </c>
      <c r="F96" s="44"/>
      <c r="G96" s="48">
        <f t="shared" si="7"/>
        <v>0</v>
      </c>
      <c r="H96" s="45"/>
      <c r="I96" s="39">
        <v>25</v>
      </c>
    </row>
    <row r="97" spans="1:13" ht="13.5" thickBot="1" x14ac:dyDescent="0.25">
      <c r="C97" s="34"/>
      <c r="D97" s="34"/>
      <c r="E97" s="35" t="s">
        <v>52</v>
      </c>
      <c r="F97" s="1427">
        <f>SUM(G92:G96)</f>
        <v>0</v>
      </c>
      <c r="G97" s="1428"/>
      <c r="H97" s="1428"/>
      <c r="I97" s="1429"/>
    </row>
    <row r="98" spans="1:13" ht="13.5" thickBot="1" x14ac:dyDescent="0.25">
      <c r="E98" s="36" t="s">
        <v>66</v>
      </c>
      <c r="F98" s="40">
        <f>IF(F97&lt;=50,0,IF(AND(F97&gt;50,F97&lt;=75),1,IF(AND(F97&gt;75,F97&lt;=100),2)))</f>
        <v>0</v>
      </c>
      <c r="G98" s="40"/>
      <c r="H98" s="41">
        <f>IF(F90="x","probabilidad",IF(F91="x","impacto",0))</f>
        <v>0</v>
      </c>
      <c r="I98" s="42"/>
    </row>
    <row r="99" spans="1:13" ht="13.5" thickBot="1" x14ac:dyDescent="0.25"/>
    <row r="100" spans="1:13" ht="24.75" customHeight="1" thickBot="1" x14ac:dyDescent="0.25">
      <c r="A100" s="1430" t="s">
        <v>54</v>
      </c>
      <c r="B100" s="1430" t="s">
        <v>53</v>
      </c>
      <c r="C100" s="1430" t="s">
        <v>33</v>
      </c>
      <c r="D100" s="1448" t="s">
        <v>34</v>
      </c>
      <c r="E100" s="1448" t="s">
        <v>35</v>
      </c>
      <c r="F100" s="1450" t="s">
        <v>36</v>
      </c>
      <c r="G100" s="1451"/>
      <c r="H100" s="1452"/>
      <c r="I100" s="1448" t="s">
        <v>37</v>
      </c>
      <c r="K100" s="1430" t="s">
        <v>57</v>
      </c>
      <c r="L100" s="1433" t="s">
        <v>58</v>
      </c>
      <c r="M100" s="1434"/>
    </row>
    <row r="101" spans="1:13" ht="13.5" thickBot="1" x14ac:dyDescent="0.25">
      <c r="A101" s="1432"/>
      <c r="B101" s="1432"/>
      <c r="C101" s="1432"/>
      <c r="D101" s="1449"/>
      <c r="E101" s="1449"/>
      <c r="F101" s="28" t="s">
        <v>38</v>
      </c>
      <c r="G101" s="28"/>
      <c r="H101" s="28" t="s">
        <v>39</v>
      </c>
      <c r="I101" s="1449"/>
      <c r="K101" s="1431"/>
      <c r="L101" s="1435"/>
      <c r="M101" s="1436"/>
    </row>
    <row r="102" spans="1:13" ht="26.25" thickBot="1" x14ac:dyDescent="0.25">
      <c r="A102" s="1437" t="e">
        <f>'3. CICLO DE RIESGOS'!#REF!</f>
        <v>#REF!</v>
      </c>
      <c r="B102" s="1437" t="e">
        <f>'3. CICLO DE RIESGOS'!#REF!</f>
        <v>#REF!</v>
      </c>
      <c r="C102" s="1440" t="s">
        <v>40</v>
      </c>
      <c r="D102" s="1443" t="s">
        <v>41</v>
      </c>
      <c r="E102" s="29" t="s">
        <v>42</v>
      </c>
      <c r="F102" s="45"/>
      <c r="G102" s="48"/>
      <c r="H102" s="45"/>
      <c r="I102" s="38" t="s">
        <v>43</v>
      </c>
      <c r="K102" s="1431"/>
      <c r="L102" s="30" t="s">
        <v>59</v>
      </c>
      <c r="M102" s="30" t="s">
        <v>61</v>
      </c>
    </row>
    <row r="103" spans="1:13" ht="26.25" thickBot="1" x14ac:dyDescent="0.25">
      <c r="A103" s="1438"/>
      <c r="B103" s="1438"/>
      <c r="C103" s="1441"/>
      <c r="D103" s="1444"/>
      <c r="E103" s="29" t="s">
        <v>44</v>
      </c>
      <c r="F103" s="44"/>
      <c r="G103" s="48"/>
      <c r="H103" s="45"/>
      <c r="I103" s="38" t="s">
        <v>43</v>
      </c>
      <c r="K103" s="1432"/>
      <c r="L103" s="31" t="s">
        <v>60</v>
      </c>
      <c r="M103" s="31" t="s">
        <v>62</v>
      </c>
    </row>
    <row r="104" spans="1:13" ht="26.25" customHeight="1" thickBot="1" x14ac:dyDescent="0.25">
      <c r="A104" s="1438"/>
      <c r="B104" s="1438"/>
      <c r="C104" s="1441"/>
      <c r="D104" s="1445" t="s">
        <v>45</v>
      </c>
      <c r="E104" s="29" t="s">
        <v>46</v>
      </c>
      <c r="F104" s="44"/>
      <c r="G104" s="48">
        <f>COUNTIF(F104,F104)*I104</f>
        <v>0</v>
      </c>
      <c r="H104" s="45"/>
      <c r="I104" s="39">
        <v>15</v>
      </c>
      <c r="K104" s="33" t="s">
        <v>63</v>
      </c>
      <c r="L104" s="32">
        <v>0</v>
      </c>
      <c r="M104" s="32">
        <v>0</v>
      </c>
    </row>
    <row r="105" spans="1:13" ht="26.25" thickBot="1" x14ac:dyDescent="0.25">
      <c r="A105" s="1438"/>
      <c r="B105" s="1438"/>
      <c r="C105" s="1441"/>
      <c r="D105" s="1446"/>
      <c r="E105" s="29" t="s">
        <v>47</v>
      </c>
      <c r="F105" s="45"/>
      <c r="G105" s="48">
        <f t="shared" ref="G105:G108" si="8">COUNTIF(F105,F105)*I105</f>
        <v>0</v>
      </c>
      <c r="H105" s="44"/>
      <c r="I105" s="39">
        <v>15</v>
      </c>
      <c r="K105" s="33" t="s">
        <v>64</v>
      </c>
      <c r="L105" s="32">
        <v>1</v>
      </c>
      <c r="M105" s="32">
        <v>1</v>
      </c>
    </row>
    <row r="106" spans="1:13" ht="26.25" thickBot="1" x14ac:dyDescent="0.25">
      <c r="A106" s="1438"/>
      <c r="B106" s="1438"/>
      <c r="C106" s="1441"/>
      <c r="D106" s="1447"/>
      <c r="E106" s="29" t="s">
        <v>48</v>
      </c>
      <c r="F106" s="45"/>
      <c r="G106" s="48">
        <f t="shared" si="8"/>
        <v>0</v>
      </c>
      <c r="H106" s="44"/>
      <c r="I106" s="39">
        <v>30</v>
      </c>
      <c r="K106" s="33" t="s">
        <v>65</v>
      </c>
      <c r="L106" s="32">
        <v>2</v>
      </c>
      <c r="M106" s="32">
        <v>2</v>
      </c>
    </row>
    <row r="107" spans="1:13" ht="26.25" thickBot="1" x14ac:dyDescent="0.25">
      <c r="A107" s="1438"/>
      <c r="B107" s="1438"/>
      <c r="C107" s="1441"/>
      <c r="D107" s="1443" t="s">
        <v>49</v>
      </c>
      <c r="E107" s="29" t="s">
        <v>50</v>
      </c>
      <c r="F107" s="44"/>
      <c r="G107" s="48">
        <f t="shared" si="8"/>
        <v>0</v>
      </c>
      <c r="H107" s="45"/>
      <c r="I107" s="39">
        <v>15</v>
      </c>
    </row>
    <row r="108" spans="1:13" ht="26.25" thickBot="1" x14ac:dyDescent="0.25">
      <c r="A108" s="1439"/>
      <c r="B108" s="1439"/>
      <c r="C108" s="1442"/>
      <c r="D108" s="1447"/>
      <c r="E108" s="29" t="s">
        <v>51</v>
      </c>
      <c r="F108" s="44"/>
      <c r="G108" s="48">
        <f t="shared" si="8"/>
        <v>0</v>
      </c>
      <c r="H108" s="45"/>
      <c r="I108" s="39">
        <v>25</v>
      </c>
    </row>
    <row r="109" spans="1:13" ht="13.5" thickBot="1" x14ac:dyDescent="0.25">
      <c r="C109" s="34"/>
      <c r="D109" s="34"/>
      <c r="E109" s="35" t="s">
        <v>52</v>
      </c>
      <c r="F109" s="1427">
        <f>SUM(G104:G108)</f>
        <v>0</v>
      </c>
      <c r="G109" s="1428"/>
      <c r="H109" s="1428"/>
      <c r="I109" s="1429"/>
    </row>
    <row r="110" spans="1:13" ht="13.5" thickBot="1" x14ac:dyDescent="0.25">
      <c r="E110" s="36" t="s">
        <v>66</v>
      </c>
      <c r="F110" s="40">
        <f>IF(F109&lt;=50,0,IF(AND(F109&gt;50,F109&lt;=75),1,IF(AND(F109&gt;75,F109&lt;=100),2)))</f>
        <v>0</v>
      </c>
      <c r="G110" s="40"/>
      <c r="H110" s="41">
        <f>IF(F102="x","probabilidad",IF(F103="x","impacto",0))</f>
        <v>0</v>
      </c>
      <c r="I110" s="42"/>
    </row>
    <row r="111" spans="1:13" ht="13.5" thickBot="1" x14ac:dyDescent="0.25"/>
    <row r="112" spans="1:13" ht="24.75" customHeight="1" thickBot="1" x14ac:dyDescent="0.25">
      <c r="A112" s="1430" t="s">
        <v>54</v>
      </c>
      <c r="B112" s="1430" t="s">
        <v>53</v>
      </c>
      <c r="C112" s="1430" t="s">
        <v>33</v>
      </c>
      <c r="D112" s="1448" t="s">
        <v>34</v>
      </c>
      <c r="E112" s="1448" t="s">
        <v>35</v>
      </c>
      <c r="F112" s="1450" t="s">
        <v>36</v>
      </c>
      <c r="G112" s="1451"/>
      <c r="H112" s="1452"/>
      <c r="I112" s="1448" t="s">
        <v>37</v>
      </c>
      <c r="K112" s="1430" t="s">
        <v>57</v>
      </c>
      <c r="L112" s="1433" t="s">
        <v>58</v>
      </c>
      <c r="M112" s="1434"/>
    </row>
    <row r="113" spans="1:13" ht="13.5" thickBot="1" x14ac:dyDescent="0.25">
      <c r="A113" s="1432"/>
      <c r="B113" s="1432"/>
      <c r="C113" s="1432"/>
      <c r="D113" s="1449"/>
      <c r="E113" s="1449"/>
      <c r="F113" s="28" t="s">
        <v>38</v>
      </c>
      <c r="G113" s="28"/>
      <c r="H113" s="28" t="s">
        <v>39</v>
      </c>
      <c r="I113" s="1449"/>
      <c r="K113" s="1431"/>
      <c r="L113" s="1435"/>
      <c r="M113" s="1436"/>
    </row>
    <row r="114" spans="1:13" ht="26.25" thickBot="1" x14ac:dyDescent="0.25">
      <c r="A114" s="1437" t="e">
        <f>'3. CICLO DE RIESGOS'!#REF!</f>
        <v>#REF!</v>
      </c>
      <c r="B114" s="1437" t="e">
        <f>'3. CICLO DE RIESGOS'!#REF!</f>
        <v>#REF!</v>
      </c>
      <c r="C114" s="1440" t="s">
        <v>40</v>
      </c>
      <c r="D114" s="1443" t="s">
        <v>41</v>
      </c>
      <c r="E114" s="29" t="s">
        <v>42</v>
      </c>
      <c r="F114" s="45"/>
      <c r="G114" s="48"/>
      <c r="H114" s="45"/>
      <c r="I114" s="38" t="s">
        <v>43</v>
      </c>
      <c r="K114" s="1431"/>
      <c r="L114" s="30" t="s">
        <v>59</v>
      </c>
      <c r="M114" s="30" t="s">
        <v>61</v>
      </c>
    </row>
    <row r="115" spans="1:13" ht="26.25" thickBot="1" x14ac:dyDescent="0.25">
      <c r="A115" s="1438"/>
      <c r="B115" s="1438"/>
      <c r="C115" s="1441"/>
      <c r="D115" s="1444"/>
      <c r="E115" s="29" t="s">
        <v>44</v>
      </c>
      <c r="F115" s="44"/>
      <c r="G115" s="48"/>
      <c r="H115" s="45"/>
      <c r="I115" s="38" t="s">
        <v>43</v>
      </c>
      <c r="K115" s="1432"/>
      <c r="L115" s="31" t="s">
        <v>60</v>
      </c>
      <c r="M115" s="31" t="s">
        <v>62</v>
      </c>
    </row>
    <row r="116" spans="1:13" ht="26.25" customHeight="1" thickBot="1" x14ac:dyDescent="0.25">
      <c r="A116" s="1438"/>
      <c r="B116" s="1438"/>
      <c r="C116" s="1441"/>
      <c r="D116" s="1445" t="s">
        <v>45</v>
      </c>
      <c r="E116" s="29" t="s">
        <v>46</v>
      </c>
      <c r="F116" s="44"/>
      <c r="G116" s="48">
        <f>COUNTIF(F116,F116)*I116</f>
        <v>0</v>
      </c>
      <c r="H116" s="44"/>
      <c r="I116" s="39">
        <v>15</v>
      </c>
      <c r="K116" s="33" t="s">
        <v>63</v>
      </c>
      <c r="L116" s="32">
        <v>0</v>
      </c>
      <c r="M116" s="32">
        <v>0</v>
      </c>
    </row>
    <row r="117" spans="1:13" ht="26.25" thickBot="1" x14ac:dyDescent="0.25">
      <c r="A117" s="1438"/>
      <c r="B117" s="1438"/>
      <c r="C117" s="1441"/>
      <c r="D117" s="1446"/>
      <c r="E117" s="29" t="s">
        <v>47</v>
      </c>
      <c r="F117" s="44"/>
      <c r="G117" s="48">
        <f t="shared" ref="G117:G120" si="9">COUNTIF(F117,F117)*I117</f>
        <v>0</v>
      </c>
      <c r="H117" s="44"/>
      <c r="I117" s="39">
        <v>15</v>
      </c>
      <c r="K117" s="33" t="s">
        <v>64</v>
      </c>
      <c r="L117" s="32">
        <v>1</v>
      </c>
      <c r="M117" s="32">
        <v>1</v>
      </c>
    </row>
    <row r="118" spans="1:13" ht="26.25" thickBot="1" x14ac:dyDescent="0.25">
      <c r="A118" s="1438"/>
      <c r="B118" s="1438"/>
      <c r="C118" s="1441"/>
      <c r="D118" s="1447"/>
      <c r="E118" s="29" t="s">
        <v>48</v>
      </c>
      <c r="F118" s="44"/>
      <c r="G118" s="48">
        <f t="shared" si="9"/>
        <v>0</v>
      </c>
      <c r="H118" s="44"/>
      <c r="I118" s="39">
        <v>30</v>
      </c>
      <c r="K118" s="33" t="s">
        <v>65</v>
      </c>
      <c r="L118" s="32">
        <v>2</v>
      </c>
      <c r="M118" s="32">
        <v>2</v>
      </c>
    </row>
    <row r="119" spans="1:13" ht="26.25" thickBot="1" x14ac:dyDescent="0.25">
      <c r="A119" s="1438"/>
      <c r="B119" s="1438"/>
      <c r="C119" s="1441"/>
      <c r="D119" s="1443" t="s">
        <v>49</v>
      </c>
      <c r="E119" s="29" t="s">
        <v>50</v>
      </c>
      <c r="F119" s="44"/>
      <c r="G119" s="48">
        <f t="shared" si="9"/>
        <v>0</v>
      </c>
      <c r="H119" s="44"/>
      <c r="I119" s="39">
        <v>15</v>
      </c>
    </row>
    <row r="120" spans="1:13" ht="26.25" thickBot="1" x14ac:dyDescent="0.25">
      <c r="A120" s="1439"/>
      <c r="B120" s="1439"/>
      <c r="C120" s="1442"/>
      <c r="D120" s="1447"/>
      <c r="E120" s="29" t="s">
        <v>51</v>
      </c>
      <c r="F120" s="44"/>
      <c r="G120" s="48">
        <f t="shared" si="9"/>
        <v>0</v>
      </c>
      <c r="H120" s="45"/>
      <c r="I120" s="39">
        <v>25</v>
      </c>
    </row>
    <row r="121" spans="1:13" ht="13.5" thickBot="1" x14ac:dyDescent="0.25">
      <c r="C121" s="34"/>
      <c r="D121" s="34"/>
      <c r="E121" s="35" t="s">
        <v>52</v>
      </c>
      <c r="F121" s="1427">
        <f>SUM(G116:G120)</f>
        <v>0</v>
      </c>
      <c r="G121" s="1428"/>
      <c r="H121" s="1428"/>
      <c r="I121" s="1429"/>
    </row>
    <row r="122" spans="1:13" ht="13.5" thickBot="1" x14ac:dyDescent="0.25">
      <c r="E122" s="36" t="s">
        <v>66</v>
      </c>
      <c r="F122" s="40">
        <f>IF(F121&lt;=50,0,IF(AND(F121&gt;50,F121&lt;=75),1,IF(AND(F121&gt;75,F121&lt;=100),2)))</f>
        <v>0</v>
      </c>
      <c r="G122" s="40"/>
      <c r="H122" s="41">
        <f>IF(F114="x","probabilidad",IF(F115="x","impacto",0))</f>
        <v>0</v>
      </c>
      <c r="I122" s="42"/>
    </row>
    <row r="123" spans="1:13" ht="13.5" thickBot="1" x14ac:dyDescent="0.25"/>
    <row r="124" spans="1:13" ht="24.75" customHeight="1" thickBot="1" x14ac:dyDescent="0.25">
      <c r="A124" s="1430" t="s">
        <v>54</v>
      </c>
      <c r="B124" s="1430" t="s">
        <v>53</v>
      </c>
      <c r="C124" s="1430" t="s">
        <v>33</v>
      </c>
      <c r="D124" s="1448" t="s">
        <v>34</v>
      </c>
      <c r="E124" s="1448" t="s">
        <v>35</v>
      </c>
      <c r="F124" s="1450" t="s">
        <v>36</v>
      </c>
      <c r="G124" s="1451"/>
      <c r="H124" s="1452"/>
      <c r="I124" s="1448" t="s">
        <v>37</v>
      </c>
      <c r="K124" s="1430" t="s">
        <v>57</v>
      </c>
      <c r="L124" s="1433" t="s">
        <v>58</v>
      </c>
      <c r="M124" s="1434"/>
    </row>
    <row r="125" spans="1:13" ht="13.5" thickBot="1" x14ac:dyDescent="0.25">
      <c r="A125" s="1432"/>
      <c r="B125" s="1432"/>
      <c r="C125" s="1432"/>
      <c r="D125" s="1449"/>
      <c r="E125" s="1449"/>
      <c r="F125" s="28" t="s">
        <v>38</v>
      </c>
      <c r="G125" s="28"/>
      <c r="H125" s="28" t="s">
        <v>39</v>
      </c>
      <c r="I125" s="1449"/>
      <c r="K125" s="1431"/>
      <c r="L125" s="1435"/>
      <c r="M125" s="1436"/>
    </row>
    <row r="126" spans="1:13" ht="26.25" thickBot="1" x14ac:dyDescent="0.25">
      <c r="A126" s="1437" t="e">
        <f>'3. CICLO DE RIESGOS'!#REF!</f>
        <v>#REF!</v>
      </c>
      <c r="B126" s="1437" t="e">
        <f>'3. CICLO DE RIESGOS'!#REF!</f>
        <v>#REF!</v>
      </c>
      <c r="C126" s="1440" t="s">
        <v>40</v>
      </c>
      <c r="D126" s="1443" t="s">
        <v>41</v>
      </c>
      <c r="E126" s="29" t="s">
        <v>42</v>
      </c>
      <c r="F126" s="45"/>
      <c r="G126" s="48"/>
      <c r="H126" s="45"/>
      <c r="I126" s="38" t="s">
        <v>43</v>
      </c>
      <c r="K126" s="1431"/>
      <c r="L126" s="30" t="s">
        <v>59</v>
      </c>
      <c r="M126" s="30" t="s">
        <v>61</v>
      </c>
    </row>
    <row r="127" spans="1:13" ht="26.25" thickBot="1" x14ac:dyDescent="0.25">
      <c r="A127" s="1438"/>
      <c r="B127" s="1438"/>
      <c r="C127" s="1441"/>
      <c r="D127" s="1444"/>
      <c r="E127" s="29" t="s">
        <v>44</v>
      </c>
      <c r="F127" s="44"/>
      <c r="G127" s="48"/>
      <c r="H127" s="45"/>
      <c r="I127" s="38" t="s">
        <v>43</v>
      </c>
      <c r="K127" s="1432"/>
      <c r="L127" s="31" t="s">
        <v>60</v>
      </c>
      <c r="M127" s="31" t="s">
        <v>62</v>
      </c>
    </row>
    <row r="128" spans="1:13" ht="26.25" customHeight="1" thickBot="1" x14ac:dyDescent="0.25">
      <c r="A128" s="1438"/>
      <c r="B128" s="1438"/>
      <c r="C128" s="1441"/>
      <c r="D128" s="1445" t="s">
        <v>45</v>
      </c>
      <c r="E128" s="29" t="s">
        <v>46</v>
      </c>
      <c r="F128" s="44"/>
      <c r="G128" s="48">
        <f>COUNTIF(F128,F128)*I128</f>
        <v>0</v>
      </c>
      <c r="H128" s="45"/>
      <c r="I128" s="39">
        <v>15</v>
      </c>
      <c r="K128" s="33" t="s">
        <v>63</v>
      </c>
      <c r="L128" s="32">
        <v>0</v>
      </c>
      <c r="M128" s="32">
        <v>0</v>
      </c>
    </row>
    <row r="129" spans="1:13" ht="26.25" thickBot="1" x14ac:dyDescent="0.25">
      <c r="A129" s="1438"/>
      <c r="B129" s="1438"/>
      <c r="C129" s="1441"/>
      <c r="D129" s="1446"/>
      <c r="E129" s="29" t="s">
        <v>47</v>
      </c>
      <c r="F129" s="44"/>
      <c r="G129" s="48">
        <f t="shared" ref="G129:G132" si="10">COUNTIF(F129,F129)*I129</f>
        <v>0</v>
      </c>
      <c r="H129" s="45"/>
      <c r="I129" s="39">
        <v>15</v>
      </c>
      <c r="K129" s="33" t="s">
        <v>64</v>
      </c>
      <c r="L129" s="32">
        <v>1</v>
      </c>
      <c r="M129" s="32">
        <v>1</v>
      </c>
    </row>
    <row r="130" spans="1:13" ht="26.25" thickBot="1" x14ac:dyDescent="0.25">
      <c r="A130" s="1438"/>
      <c r="B130" s="1438"/>
      <c r="C130" s="1441"/>
      <c r="D130" s="1447"/>
      <c r="E130" s="29" t="s">
        <v>48</v>
      </c>
      <c r="F130" s="44"/>
      <c r="G130" s="48">
        <f t="shared" si="10"/>
        <v>0</v>
      </c>
      <c r="H130" s="45"/>
      <c r="I130" s="39">
        <v>30</v>
      </c>
      <c r="K130" s="33" t="s">
        <v>65</v>
      </c>
      <c r="L130" s="32">
        <v>2</v>
      </c>
      <c r="M130" s="32">
        <v>2</v>
      </c>
    </row>
    <row r="131" spans="1:13" ht="26.25" thickBot="1" x14ac:dyDescent="0.25">
      <c r="A131" s="1438"/>
      <c r="B131" s="1438"/>
      <c r="C131" s="1441"/>
      <c r="D131" s="1443" t="s">
        <v>49</v>
      </c>
      <c r="E131" s="29" t="s">
        <v>50</v>
      </c>
      <c r="F131" s="44"/>
      <c r="G131" s="48">
        <f t="shared" si="10"/>
        <v>0</v>
      </c>
      <c r="H131" s="45"/>
      <c r="I131" s="39">
        <v>15</v>
      </c>
    </row>
    <row r="132" spans="1:13" ht="26.25" thickBot="1" x14ac:dyDescent="0.25">
      <c r="A132" s="1439"/>
      <c r="B132" s="1439"/>
      <c r="C132" s="1442"/>
      <c r="D132" s="1447"/>
      <c r="E132" s="29" t="s">
        <v>51</v>
      </c>
      <c r="F132" s="44"/>
      <c r="G132" s="48">
        <f t="shared" si="10"/>
        <v>0</v>
      </c>
      <c r="H132" s="45"/>
      <c r="I132" s="39">
        <v>25</v>
      </c>
    </row>
    <row r="133" spans="1:13" ht="13.5" thickBot="1" x14ac:dyDescent="0.25">
      <c r="C133" s="34"/>
      <c r="D133" s="34"/>
      <c r="E133" s="35" t="s">
        <v>52</v>
      </c>
      <c r="F133" s="1427">
        <f>SUM(G128:G132)</f>
        <v>0</v>
      </c>
      <c r="G133" s="1428"/>
      <c r="H133" s="1428"/>
      <c r="I133" s="1429"/>
    </row>
    <row r="134" spans="1:13" ht="13.5" thickBot="1" x14ac:dyDescent="0.25">
      <c r="E134" s="36" t="s">
        <v>66</v>
      </c>
      <c r="F134" s="40">
        <f>IF(F133&lt;=50,0,IF(AND(F133&gt;50,F133&lt;=75),1,IF(AND(F133&gt;75,F133&lt;=100),2)))</f>
        <v>0</v>
      </c>
      <c r="G134" s="40"/>
      <c r="H134" s="41">
        <f>IF(F126="x","probabilidad",IF(F127="x","impacto",0))</f>
        <v>0</v>
      </c>
      <c r="I134" s="42"/>
    </row>
    <row r="135" spans="1:13" ht="13.5" thickBot="1" x14ac:dyDescent="0.25"/>
    <row r="136" spans="1:13" ht="24.75" customHeight="1" thickBot="1" x14ac:dyDescent="0.25">
      <c r="A136" s="1430" t="s">
        <v>54</v>
      </c>
      <c r="B136" s="1430" t="s">
        <v>53</v>
      </c>
      <c r="C136" s="1430" t="s">
        <v>33</v>
      </c>
      <c r="D136" s="1448" t="s">
        <v>34</v>
      </c>
      <c r="E136" s="1448" t="s">
        <v>35</v>
      </c>
      <c r="F136" s="1450" t="s">
        <v>36</v>
      </c>
      <c r="G136" s="1451"/>
      <c r="H136" s="1452"/>
      <c r="I136" s="1448" t="s">
        <v>37</v>
      </c>
      <c r="K136" s="1430" t="s">
        <v>57</v>
      </c>
      <c r="L136" s="1433" t="s">
        <v>58</v>
      </c>
      <c r="M136" s="1434"/>
    </row>
    <row r="137" spans="1:13" ht="13.5" thickBot="1" x14ac:dyDescent="0.25">
      <c r="A137" s="1432"/>
      <c r="B137" s="1432"/>
      <c r="C137" s="1432"/>
      <c r="D137" s="1449"/>
      <c r="E137" s="1449"/>
      <c r="F137" s="28" t="s">
        <v>38</v>
      </c>
      <c r="G137" s="28"/>
      <c r="H137" s="28" t="s">
        <v>39</v>
      </c>
      <c r="I137" s="1449"/>
      <c r="K137" s="1431"/>
      <c r="L137" s="1435"/>
      <c r="M137" s="1436"/>
    </row>
    <row r="138" spans="1:13" ht="26.25" thickBot="1" x14ac:dyDescent="0.25">
      <c r="A138" s="1437" t="e">
        <f>'3. CICLO DE RIESGOS'!#REF!</f>
        <v>#REF!</v>
      </c>
      <c r="B138" s="1437" t="e">
        <f>'3. CICLO DE RIESGOS'!#REF!</f>
        <v>#REF!</v>
      </c>
      <c r="C138" s="1440" t="s">
        <v>40</v>
      </c>
      <c r="D138" s="1443" t="s">
        <v>41</v>
      </c>
      <c r="E138" s="29" t="s">
        <v>42</v>
      </c>
      <c r="F138" s="44"/>
      <c r="G138" s="48"/>
      <c r="H138" s="45"/>
      <c r="I138" s="38" t="s">
        <v>43</v>
      </c>
      <c r="K138" s="1431"/>
      <c r="L138" s="30" t="s">
        <v>59</v>
      </c>
      <c r="M138" s="30" t="s">
        <v>61</v>
      </c>
    </row>
    <row r="139" spans="1:13" ht="26.25" thickBot="1" x14ac:dyDescent="0.25">
      <c r="A139" s="1438"/>
      <c r="B139" s="1438"/>
      <c r="C139" s="1441"/>
      <c r="D139" s="1444"/>
      <c r="E139" s="29" t="s">
        <v>44</v>
      </c>
      <c r="F139" s="45"/>
      <c r="G139" s="48"/>
      <c r="H139" s="45"/>
      <c r="I139" s="38" t="s">
        <v>43</v>
      </c>
      <c r="K139" s="1432"/>
      <c r="L139" s="31" t="s">
        <v>60</v>
      </c>
      <c r="M139" s="31" t="s">
        <v>62</v>
      </c>
    </row>
    <row r="140" spans="1:13" ht="26.25" customHeight="1" thickBot="1" x14ac:dyDescent="0.25">
      <c r="A140" s="1438"/>
      <c r="B140" s="1438"/>
      <c r="C140" s="1441"/>
      <c r="D140" s="1445" t="s">
        <v>45</v>
      </c>
      <c r="E140" s="29" t="s">
        <v>46</v>
      </c>
      <c r="F140" s="45"/>
      <c r="G140" s="48">
        <f>COUNTIF(F140,F140)*I140</f>
        <v>0</v>
      </c>
      <c r="H140" s="44"/>
      <c r="I140" s="39">
        <v>15</v>
      </c>
      <c r="K140" s="33" t="s">
        <v>63</v>
      </c>
      <c r="L140" s="32">
        <v>0</v>
      </c>
      <c r="M140" s="32">
        <v>0</v>
      </c>
    </row>
    <row r="141" spans="1:13" ht="26.25" thickBot="1" x14ac:dyDescent="0.25">
      <c r="A141" s="1438"/>
      <c r="B141" s="1438"/>
      <c r="C141" s="1441"/>
      <c r="D141" s="1446"/>
      <c r="E141" s="29" t="s">
        <v>47</v>
      </c>
      <c r="F141" s="45"/>
      <c r="G141" s="48">
        <f t="shared" ref="G141:G144" si="11">COUNTIF(F141,F141)*I141</f>
        <v>0</v>
      </c>
      <c r="H141" s="44"/>
      <c r="I141" s="39">
        <v>15</v>
      </c>
      <c r="K141" s="33" t="s">
        <v>64</v>
      </c>
      <c r="L141" s="32">
        <v>1</v>
      </c>
      <c r="M141" s="32">
        <v>1</v>
      </c>
    </row>
    <row r="142" spans="1:13" ht="26.25" thickBot="1" x14ac:dyDescent="0.25">
      <c r="A142" s="1438"/>
      <c r="B142" s="1438"/>
      <c r="C142" s="1441"/>
      <c r="D142" s="1447"/>
      <c r="E142" s="29" t="s">
        <v>48</v>
      </c>
      <c r="F142" s="45"/>
      <c r="G142" s="48">
        <f t="shared" si="11"/>
        <v>0</v>
      </c>
      <c r="H142" s="44"/>
      <c r="I142" s="39">
        <v>30</v>
      </c>
      <c r="K142" s="33" t="s">
        <v>65</v>
      </c>
      <c r="L142" s="32">
        <v>2</v>
      </c>
      <c r="M142" s="32">
        <v>2</v>
      </c>
    </row>
    <row r="143" spans="1:13" ht="26.25" thickBot="1" x14ac:dyDescent="0.25">
      <c r="A143" s="1438"/>
      <c r="B143" s="1438"/>
      <c r="C143" s="1441"/>
      <c r="D143" s="1443" t="s">
        <v>49</v>
      </c>
      <c r="E143" s="29" t="s">
        <v>50</v>
      </c>
      <c r="F143" s="44"/>
      <c r="G143" s="48">
        <f t="shared" si="11"/>
        <v>0</v>
      </c>
      <c r="H143" s="45"/>
      <c r="I143" s="39">
        <v>15</v>
      </c>
    </row>
    <row r="144" spans="1:13" ht="26.25" thickBot="1" x14ac:dyDescent="0.25">
      <c r="A144" s="1439"/>
      <c r="B144" s="1439"/>
      <c r="C144" s="1442"/>
      <c r="D144" s="1447"/>
      <c r="E144" s="29" t="s">
        <v>51</v>
      </c>
      <c r="F144" s="44"/>
      <c r="G144" s="48">
        <f t="shared" si="11"/>
        <v>0</v>
      </c>
      <c r="H144" s="45"/>
      <c r="I144" s="39">
        <v>25</v>
      </c>
    </row>
    <row r="145" spans="1:13" ht="13.5" thickBot="1" x14ac:dyDescent="0.25">
      <c r="C145" s="34"/>
      <c r="D145" s="34"/>
      <c r="E145" s="35" t="s">
        <v>52</v>
      </c>
      <c r="F145" s="1427">
        <f>SUM(G140:G144)</f>
        <v>0</v>
      </c>
      <c r="G145" s="1428"/>
      <c r="H145" s="1428"/>
      <c r="I145" s="1429"/>
    </row>
    <row r="146" spans="1:13" ht="13.5" thickBot="1" x14ac:dyDescent="0.25">
      <c r="E146" s="36" t="s">
        <v>66</v>
      </c>
      <c r="F146" s="40">
        <f>IF(F145&lt;=50,0,IF(AND(F145&gt;50,F145&lt;=75),1,IF(AND(F145&gt;75,F145&lt;=100),2)))</f>
        <v>0</v>
      </c>
      <c r="G146" s="40"/>
      <c r="H146" s="41">
        <f>IF(F138="x","probabilidad",IF(F139="x","impacto",0))</f>
        <v>0</v>
      </c>
      <c r="I146" s="42"/>
    </row>
    <row r="147" spans="1:13" ht="13.5" thickBot="1" x14ac:dyDescent="0.25"/>
    <row r="148" spans="1:13" ht="24.75" customHeight="1" thickBot="1" x14ac:dyDescent="0.25">
      <c r="A148" s="1430" t="s">
        <v>54</v>
      </c>
      <c r="B148" s="1430" t="s">
        <v>53</v>
      </c>
      <c r="C148" s="1430" t="s">
        <v>33</v>
      </c>
      <c r="D148" s="1448" t="s">
        <v>34</v>
      </c>
      <c r="E148" s="1448" t="s">
        <v>35</v>
      </c>
      <c r="F148" s="1450" t="s">
        <v>36</v>
      </c>
      <c r="G148" s="1451"/>
      <c r="H148" s="1452"/>
      <c r="I148" s="1448" t="s">
        <v>37</v>
      </c>
      <c r="K148" s="1430" t="s">
        <v>57</v>
      </c>
      <c r="L148" s="1433" t="s">
        <v>58</v>
      </c>
      <c r="M148" s="1434"/>
    </row>
    <row r="149" spans="1:13" ht="13.5" thickBot="1" x14ac:dyDescent="0.25">
      <c r="A149" s="1432"/>
      <c r="B149" s="1432"/>
      <c r="C149" s="1432"/>
      <c r="D149" s="1449"/>
      <c r="E149" s="1449"/>
      <c r="F149" s="28" t="s">
        <v>38</v>
      </c>
      <c r="G149" s="28"/>
      <c r="H149" s="28" t="s">
        <v>39</v>
      </c>
      <c r="I149" s="1449"/>
      <c r="K149" s="1431"/>
      <c r="L149" s="1435"/>
      <c r="M149" s="1436"/>
    </row>
    <row r="150" spans="1:13" ht="26.25" thickBot="1" x14ac:dyDescent="0.25">
      <c r="A150" s="1437" t="e">
        <f>'3. CICLO DE RIESGOS'!#REF!</f>
        <v>#REF!</v>
      </c>
      <c r="B150" s="1437" t="e">
        <f>'3. CICLO DE RIESGOS'!#REF!</f>
        <v>#REF!</v>
      </c>
      <c r="C150" s="1440" t="s">
        <v>40</v>
      </c>
      <c r="D150" s="1443" t="s">
        <v>41</v>
      </c>
      <c r="E150" s="29" t="s">
        <v>42</v>
      </c>
      <c r="F150" s="45"/>
      <c r="G150" s="48"/>
      <c r="H150" s="45"/>
      <c r="I150" s="38" t="s">
        <v>43</v>
      </c>
      <c r="K150" s="1431"/>
      <c r="L150" s="30" t="s">
        <v>59</v>
      </c>
      <c r="M150" s="30" t="s">
        <v>61</v>
      </c>
    </row>
    <row r="151" spans="1:13" ht="26.25" thickBot="1" x14ac:dyDescent="0.25">
      <c r="A151" s="1438"/>
      <c r="B151" s="1438"/>
      <c r="C151" s="1441"/>
      <c r="D151" s="1444"/>
      <c r="E151" s="29" t="s">
        <v>44</v>
      </c>
      <c r="F151" s="44"/>
      <c r="G151" s="48"/>
      <c r="H151" s="45"/>
      <c r="I151" s="38" t="s">
        <v>43</v>
      </c>
      <c r="K151" s="1432"/>
      <c r="L151" s="31" t="s">
        <v>60</v>
      </c>
      <c r="M151" s="31" t="s">
        <v>62</v>
      </c>
    </row>
    <row r="152" spans="1:13" ht="26.25" customHeight="1" thickBot="1" x14ac:dyDescent="0.25">
      <c r="A152" s="1438"/>
      <c r="B152" s="1438"/>
      <c r="C152" s="1441"/>
      <c r="D152" s="1445" t="s">
        <v>45</v>
      </c>
      <c r="E152" s="29" t="s">
        <v>46</v>
      </c>
      <c r="F152" s="44"/>
      <c r="G152" s="48">
        <f>COUNTIF(F152,F152)*I152</f>
        <v>0</v>
      </c>
      <c r="H152" s="45"/>
      <c r="I152" s="39">
        <v>15</v>
      </c>
      <c r="K152" s="33" t="s">
        <v>63</v>
      </c>
      <c r="L152" s="32">
        <v>0</v>
      </c>
      <c r="M152" s="32">
        <v>0</v>
      </c>
    </row>
    <row r="153" spans="1:13" ht="26.25" thickBot="1" x14ac:dyDescent="0.25">
      <c r="A153" s="1438"/>
      <c r="B153" s="1438"/>
      <c r="C153" s="1441"/>
      <c r="D153" s="1446"/>
      <c r="E153" s="29" t="s">
        <v>47</v>
      </c>
      <c r="F153" s="44"/>
      <c r="G153" s="48">
        <f t="shared" ref="G153:G156" si="12">COUNTIF(F153,F153)*I153</f>
        <v>0</v>
      </c>
      <c r="H153" s="45"/>
      <c r="I153" s="39">
        <v>15</v>
      </c>
      <c r="K153" s="33" t="s">
        <v>64</v>
      </c>
      <c r="L153" s="32">
        <v>1</v>
      </c>
      <c r="M153" s="32">
        <v>1</v>
      </c>
    </row>
    <row r="154" spans="1:13" ht="26.25" thickBot="1" x14ac:dyDescent="0.25">
      <c r="A154" s="1438"/>
      <c r="B154" s="1438"/>
      <c r="C154" s="1441"/>
      <c r="D154" s="1447"/>
      <c r="E154" s="29" t="s">
        <v>48</v>
      </c>
      <c r="F154" s="45"/>
      <c r="G154" s="48">
        <f t="shared" si="12"/>
        <v>0</v>
      </c>
      <c r="H154" s="44"/>
      <c r="I154" s="39">
        <v>30</v>
      </c>
      <c r="K154" s="33" t="s">
        <v>65</v>
      </c>
      <c r="L154" s="32">
        <v>2</v>
      </c>
      <c r="M154" s="32">
        <v>2</v>
      </c>
    </row>
    <row r="155" spans="1:13" ht="26.25" thickBot="1" x14ac:dyDescent="0.25">
      <c r="A155" s="1438"/>
      <c r="B155" s="1438"/>
      <c r="C155" s="1441"/>
      <c r="D155" s="1443" t="s">
        <v>49</v>
      </c>
      <c r="E155" s="29" t="s">
        <v>50</v>
      </c>
      <c r="F155" s="45"/>
      <c r="G155" s="48">
        <f t="shared" si="12"/>
        <v>0</v>
      </c>
      <c r="H155" s="44"/>
      <c r="I155" s="39">
        <v>15</v>
      </c>
    </row>
    <row r="156" spans="1:13" ht="26.25" thickBot="1" x14ac:dyDescent="0.25">
      <c r="A156" s="1439"/>
      <c r="B156" s="1439"/>
      <c r="C156" s="1442"/>
      <c r="D156" s="1447"/>
      <c r="E156" s="29" t="s">
        <v>51</v>
      </c>
      <c r="F156" s="45"/>
      <c r="G156" s="48">
        <f t="shared" si="12"/>
        <v>0</v>
      </c>
      <c r="H156" s="44"/>
      <c r="I156" s="39">
        <v>25</v>
      </c>
    </row>
    <row r="157" spans="1:13" ht="13.5" thickBot="1" x14ac:dyDescent="0.25">
      <c r="C157" s="34"/>
      <c r="D157" s="34"/>
      <c r="E157" s="35" t="s">
        <v>52</v>
      </c>
      <c r="F157" s="1427">
        <f>SUM(G152:G156)</f>
        <v>0</v>
      </c>
      <c r="G157" s="1428"/>
      <c r="H157" s="1428"/>
      <c r="I157" s="1429"/>
    </row>
    <row r="158" spans="1:13" ht="13.5" thickBot="1" x14ac:dyDescent="0.25">
      <c r="E158" s="36" t="s">
        <v>66</v>
      </c>
      <c r="F158" s="40">
        <f>IF(F157&lt;=50,0,IF(AND(F157&gt;50,F157&lt;=75),1,IF(AND(F157&gt;75,F157&lt;=100),2)))</f>
        <v>0</v>
      </c>
      <c r="G158" s="40"/>
      <c r="H158" s="41">
        <f>IF(F150="x","probabilidad",IF(F151="x","impacto",0))</f>
        <v>0</v>
      </c>
      <c r="I158" s="42"/>
    </row>
    <row r="159" spans="1:13" ht="13.5" thickBot="1" x14ac:dyDescent="0.25"/>
    <row r="160" spans="1:13" ht="24.75" customHeight="1" thickBot="1" x14ac:dyDescent="0.25">
      <c r="A160" s="1430" t="s">
        <v>54</v>
      </c>
      <c r="B160" s="1430" t="s">
        <v>53</v>
      </c>
      <c r="C160" s="1430" t="s">
        <v>33</v>
      </c>
      <c r="D160" s="1448" t="s">
        <v>34</v>
      </c>
      <c r="E160" s="1448" t="s">
        <v>35</v>
      </c>
      <c r="F160" s="1450" t="s">
        <v>36</v>
      </c>
      <c r="G160" s="1451"/>
      <c r="H160" s="1452"/>
      <c r="I160" s="1448" t="s">
        <v>37</v>
      </c>
      <c r="K160" s="1430" t="s">
        <v>57</v>
      </c>
      <c r="L160" s="1433" t="s">
        <v>58</v>
      </c>
      <c r="M160" s="1434"/>
    </row>
    <row r="161" spans="1:13" ht="13.5" thickBot="1" x14ac:dyDescent="0.25">
      <c r="A161" s="1432"/>
      <c r="B161" s="1432"/>
      <c r="C161" s="1432"/>
      <c r="D161" s="1449"/>
      <c r="E161" s="1449"/>
      <c r="F161" s="28" t="s">
        <v>38</v>
      </c>
      <c r="G161" s="28"/>
      <c r="H161" s="28" t="s">
        <v>39</v>
      </c>
      <c r="I161" s="1449"/>
      <c r="K161" s="1431"/>
      <c r="L161" s="1435"/>
      <c r="M161" s="1436"/>
    </row>
    <row r="162" spans="1:13" ht="26.25" thickBot="1" x14ac:dyDescent="0.25">
      <c r="A162" s="1437" t="e">
        <f>'3. CICLO DE RIESGOS'!#REF!</f>
        <v>#REF!</v>
      </c>
      <c r="B162" s="1437" t="e">
        <f>'3. CICLO DE RIESGOS'!#REF!</f>
        <v>#REF!</v>
      </c>
      <c r="C162" s="1440" t="s">
        <v>40</v>
      </c>
      <c r="D162" s="1443" t="s">
        <v>41</v>
      </c>
      <c r="E162" s="29" t="s">
        <v>42</v>
      </c>
      <c r="F162" s="45"/>
      <c r="G162" s="48"/>
      <c r="H162" s="45"/>
      <c r="I162" s="38" t="s">
        <v>43</v>
      </c>
      <c r="K162" s="1431"/>
      <c r="L162" s="30" t="s">
        <v>59</v>
      </c>
      <c r="M162" s="30" t="s">
        <v>61</v>
      </c>
    </row>
    <row r="163" spans="1:13" ht="26.25" thickBot="1" x14ac:dyDescent="0.25">
      <c r="A163" s="1438"/>
      <c r="B163" s="1438"/>
      <c r="C163" s="1441"/>
      <c r="D163" s="1444"/>
      <c r="E163" s="29" t="s">
        <v>44</v>
      </c>
      <c r="F163" s="44"/>
      <c r="G163" s="48"/>
      <c r="H163" s="45"/>
      <c r="I163" s="38" t="s">
        <v>43</v>
      </c>
      <c r="K163" s="1432"/>
      <c r="L163" s="31" t="s">
        <v>60</v>
      </c>
      <c r="M163" s="31" t="s">
        <v>62</v>
      </c>
    </row>
    <row r="164" spans="1:13" ht="26.25" customHeight="1" thickBot="1" x14ac:dyDescent="0.25">
      <c r="A164" s="1438"/>
      <c r="B164" s="1438"/>
      <c r="C164" s="1441"/>
      <c r="D164" s="1445" t="s">
        <v>45</v>
      </c>
      <c r="E164" s="29" t="s">
        <v>46</v>
      </c>
      <c r="F164" s="44"/>
      <c r="G164" s="48">
        <f>COUNTIF(F164,F164)*I164</f>
        <v>0</v>
      </c>
      <c r="H164" s="45"/>
      <c r="I164" s="39">
        <v>15</v>
      </c>
      <c r="K164" s="33" t="s">
        <v>63</v>
      </c>
      <c r="L164" s="32">
        <v>0</v>
      </c>
      <c r="M164" s="32">
        <v>0</v>
      </c>
    </row>
    <row r="165" spans="1:13" ht="26.25" thickBot="1" x14ac:dyDescent="0.25">
      <c r="A165" s="1438"/>
      <c r="B165" s="1438"/>
      <c r="C165" s="1441"/>
      <c r="D165" s="1446"/>
      <c r="E165" s="29" t="s">
        <v>47</v>
      </c>
      <c r="F165" s="44"/>
      <c r="G165" s="48">
        <f t="shared" ref="G165:G168" si="13">COUNTIF(F165,F165)*I165</f>
        <v>0</v>
      </c>
      <c r="H165" s="45"/>
      <c r="I165" s="39">
        <v>15</v>
      </c>
      <c r="K165" s="33" t="s">
        <v>64</v>
      </c>
      <c r="L165" s="32">
        <v>1</v>
      </c>
      <c r="M165" s="32">
        <v>1</v>
      </c>
    </row>
    <row r="166" spans="1:13" ht="26.25" thickBot="1" x14ac:dyDescent="0.25">
      <c r="A166" s="1438"/>
      <c r="B166" s="1438"/>
      <c r="C166" s="1441"/>
      <c r="D166" s="1447"/>
      <c r="E166" s="29" t="s">
        <v>48</v>
      </c>
      <c r="F166" s="44"/>
      <c r="G166" s="48">
        <f t="shared" si="13"/>
        <v>0</v>
      </c>
      <c r="H166" s="45"/>
      <c r="I166" s="39">
        <v>30</v>
      </c>
      <c r="K166" s="33" t="s">
        <v>65</v>
      </c>
      <c r="L166" s="32">
        <v>2</v>
      </c>
      <c r="M166" s="32">
        <v>2</v>
      </c>
    </row>
    <row r="167" spans="1:13" ht="26.25" thickBot="1" x14ac:dyDescent="0.25">
      <c r="A167" s="1438"/>
      <c r="B167" s="1438"/>
      <c r="C167" s="1441"/>
      <c r="D167" s="1443" t="s">
        <v>49</v>
      </c>
      <c r="E167" s="29" t="s">
        <v>50</v>
      </c>
      <c r="F167" s="44"/>
      <c r="G167" s="48">
        <f t="shared" si="13"/>
        <v>0</v>
      </c>
      <c r="H167" s="45"/>
      <c r="I167" s="39">
        <v>15</v>
      </c>
    </row>
    <row r="168" spans="1:13" ht="26.25" thickBot="1" x14ac:dyDescent="0.25">
      <c r="A168" s="1439"/>
      <c r="B168" s="1439"/>
      <c r="C168" s="1442"/>
      <c r="D168" s="1447"/>
      <c r="E168" s="29" t="s">
        <v>51</v>
      </c>
      <c r="F168" s="44"/>
      <c r="G168" s="48">
        <f t="shared" si="13"/>
        <v>0</v>
      </c>
      <c r="H168" s="45"/>
      <c r="I168" s="39">
        <v>25</v>
      </c>
    </row>
    <row r="169" spans="1:13" ht="13.5" thickBot="1" x14ac:dyDescent="0.25">
      <c r="C169" s="34"/>
      <c r="D169" s="34"/>
      <c r="E169" s="35" t="s">
        <v>52</v>
      </c>
      <c r="F169" s="1427">
        <f>SUM(G164:G168)</f>
        <v>0</v>
      </c>
      <c r="G169" s="1428"/>
      <c r="H169" s="1428"/>
      <c r="I169" s="1429"/>
    </row>
    <row r="170" spans="1:13" ht="13.5" thickBot="1" x14ac:dyDescent="0.25">
      <c r="E170" s="36" t="s">
        <v>66</v>
      </c>
      <c r="F170" s="40">
        <f>IF(F169&lt;=50,0,IF(AND(F169&gt;50,F169&lt;=75),1,IF(AND(F169&gt;75,F169&lt;=100),2)))</f>
        <v>0</v>
      </c>
      <c r="G170" s="40"/>
      <c r="H170" s="41">
        <f>IF(F162="x","probabilidad",IF(F163="x","impacto",0))</f>
        <v>0</v>
      </c>
      <c r="I170" s="42"/>
    </row>
    <row r="171" spans="1:13" ht="13.5" thickBot="1" x14ac:dyDescent="0.25"/>
    <row r="172" spans="1:13" ht="24.75" customHeight="1" thickBot="1" x14ac:dyDescent="0.25">
      <c r="A172" s="1430" t="s">
        <v>54</v>
      </c>
      <c r="B172" s="1430" t="s">
        <v>53</v>
      </c>
      <c r="C172" s="1430" t="s">
        <v>33</v>
      </c>
      <c r="D172" s="1448" t="s">
        <v>34</v>
      </c>
      <c r="E172" s="1448" t="s">
        <v>35</v>
      </c>
      <c r="F172" s="1450" t="s">
        <v>36</v>
      </c>
      <c r="G172" s="1451"/>
      <c r="H172" s="1452"/>
      <c r="I172" s="1448" t="s">
        <v>37</v>
      </c>
      <c r="K172" s="1430" t="s">
        <v>57</v>
      </c>
      <c r="L172" s="1433" t="s">
        <v>58</v>
      </c>
      <c r="M172" s="1434"/>
    </row>
    <row r="173" spans="1:13" ht="13.5" thickBot="1" x14ac:dyDescent="0.25">
      <c r="A173" s="1432"/>
      <c r="B173" s="1432"/>
      <c r="C173" s="1432"/>
      <c r="D173" s="1449"/>
      <c r="E173" s="1449"/>
      <c r="F173" s="28" t="s">
        <v>38</v>
      </c>
      <c r="G173" s="28"/>
      <c r="H173" s="28" t="s">
        <v>39</v>
      </c>
      <c r="I173" s="1449"/>
      <c r="K173" s="1431"/>
      <c r="L173" s="1435"/>
      <c r="M173" s="1436"/>
    </row>
    <row r="174" spans="1:13" ht="26.25" thickBot="1" x14ac:dyDescent="0.25">
      <c r="A174" s="1437" t="e">
        <f>'3. CICLO DE RIESGOS'!#REF!</f>
        <v>#REF!</v>
      </c>
      <c r="B174" s="1437" t="e">
        <f>'3. CICLO DE RIESGOS'!#REF!</f>
        <v>#REF!</v>
      </c>
      <c r="C174" s="1440" t="s">
        <v>40</v>
      </c>
      <c r="D174" s="1443" t="s">
        <v>41</v>
      </c>
      <c r="E174" s="29" t="s">
        <v>42</v>
      </c>
      <c r="F174" s="44"/>
      <c r="G174" s="48"/>
      <c r="H174" s="45"/>
      <c r="I174" s="38" t="s">
        <v>43</v>
      </c>
      <c r="K174" s="1431"/>
      <c r="L174" s="30" t="s">
        <v>59</v>
      </c>
      <c r="M174" s="30" t="s">
        <v>61</v>
      </c>
    </row>
    <row r="175" spans="1:13" ht="26.25" thickBot="1" x14ac:dyDescent="0.25">
      <c r="A175" s="1438"/>
      <c r="B175" s="1438"/>
      <c r="C175" s="1441"/>
      <c r="D175" s="1444"/>
      <c r="E175" s="29" t="s">
        <v>44</v>
      </c>
      <c r="F175" s="45"/>
      <c r="G175" s="48"/>
      <c r="H175" s="45"/>
      <c r="I175" s="38" t="s">
        <v>43</v>
      </c>
      <c r="K175" s="1432"/>
      <c r="L175" s="31" t="s">
        <v>60</v>
      </c>
      <c r="M175" s="31" t="s">
        <v>62</v>
      </c>
    </row>
    <row r="176" spans="1:13" ht="26.25" customHeight="1" thickBot="1" x14ac:dyDescent="0.25">
      <c r="A176" s="1438"/>
      <c r="B176" s="1438"/>
      <c r="C176" s="1441"/>
      <c r="D176" s="1445" t="s">
        <v>45</v>
      </c>
      <c r="E176" s="29" t="s">
        <v>46</v>
      </c>
      <c r="F176" s="44"/>
      <c r="G176" s="48">
        <f>COUNTIF(F176,F176)*I176</f>
        <v>0</v>
      </c>
      <c r="H176" s="45"/>
      <c r="I176" s="39">
        <v>15</v>
      </c>
      <c r="K176" s="33" t="s">
        <v>63</v>
      </c>
      <c r="L176" s="32">
        <v>0</v>
      </c>
      <c r="M176" s="32">
        <v>0</v>
      </c>
    </row>
    <row r="177" spans="1:13" ht="26.25" thickBot="1" x14ac:dyDescent="0.25">
      <c r="A177" s="1438"/>
      <c r="B177" s="1438"/>
      <c r="C177" s="1441"/>
      <c r="D177" s="1446"/>
      <c r="E177" s="29" t="s">
        <v>47</v>
      </c>
      <c r="F177" s="44"/>
      <c r="G177" s="48">
        <f t="shared" ref="G177:G180" si="14">COUNTIF(F177,F177)*I177</f>
        <v>0</v>
      </c>
      <c r="H177" s="45"/>
      <c r="I177" s="39">
        <v>15</v>
      </c>
      <c r="K177" s="33" t="s">
        <v>64</v>
      </c>
      <c r="L177" s="32">
        <v>1</v>
      </c>
      <c r="M177" s="32">
        <v>1</v>
      </c>
    </row>
    <row r="178" spans="1:13" ht="26.25" thickBot="1" x14ac:dyDescent="0.25">
      <c r="A178" s="1438"/>
      <c r="B178" s="1438"/>
      <c r="C178" s="1441"/>
      <c r="D178" s="1447"/>
      <c r="E178" s="29" t="s">
        <v>48</v>
      </c>
      <c r="F178" s="44"/>
      <c r="G178" s="48">
        <f t="shared" si="14"/>
        <v>0</v>
      </c>
      <c r="H178" s="45"/>
      <c r="I178" s="39">
        <v>30</v>
      </c>
      <c r="K178" s="33" t="s">
        <v>65</v>
      </c>
      <c r="L178" s="32">
        <v>2</v>
      </c>
      <c r="M178" s="32">
        <v>2</v>
      </c>
    </row>
    <row r="179" spans="1:13" ht="26.25" thickBot="1" x14ac:dyDescent="0.25">
      <c r="A179" s="1438"/>
      <c r="B179" s="1438"/>
      <c r="C179" s="1441"/>
      <c r="D179" s="1443" t="s">
        <v>49</v>
      </c>
      <c r="E179" s="29" t="s">
        <v>50</v>
      </c>
      <c r="F179" s="44"/>
      <c r="G179" s="48">
        <f t="shared" si="14"/>
        <v>0</v>
      </c>
      <c r="H179" s="45"/>
      <c r="I179" s="39">
        <v>15</v>
      </c>
    </row>
    <row r="180" spans="1:13" ht="26.25" thickBot="1" x14ac:dyDescent="0.25">
      <c r="A180" s="1439"/>
      <c r="B180" s="1439"/>
      <c r="C180" s="1442"/>
      <c r="D180" s="1447"/>
      <c r="E180" s="29" t="s">
        <v>51</v>
      </c>
      <c r="F180" s="44"/>
      <c r="G180" s="48">
        <f t="shared" si="14"/>
        <v>0</v>
      </c>
      <c r="H180" s="45"/>
      <c r="I180" s="39">
        <v>25</v>
      </c>
    </row>
    <row r="181" spans="1:13" ht="13.5" thickBot="1" x14ac:dyDescent="0.25">
      <c r="C181" s="34"/>
      <c r="D181" s="34"/>
      <c r="E181" s="35" t="s">
        <v>52</v>
      </c>
      <c r="F181" s="1427">
        <f>SUM(G176:G180)</f>
        <v>0</v>
      </c>
      <c r="G181" s="1428"/>
      <c r="H181" s="1428"/>
      <c r="I181" s="1429"/>
    </row>
    <row r="182" spans="1:13" ht="13.5" thickBot="1" x14ac:dyDescent="0.25">
      <c r="E182" s="36" t="s">
        <v>66</v>
      </c>
      <c r="F182" s="40">
        <f>IF(F181&lt;=50,0,IF(AND(F181&gt;50,F181&lt;=75),1,IF(AND(F181&gt;75,F181&lt;=100),2)))</f>
        <v>0</v>
      </c>
      <c r="G182" s="40"/>
      <c r="H182" s="41">
        <f>IF(F174="x","probabilidad",IF(F175="x","impacto",0))</f>
        <v>0</v>
      </c>
      <c r="I182" s="42"/>
    </row>
  </sheetData>
  <sheetProtection password="CB2A" sheet="1" objects="1" scenarios="1"/>
  <mergeCells count="241">
    <mergeCell ref="K4:K7"/>
    <mergeCell ref="L4:M5"/>
    <mergeCell ref="A6:A12"/>
    <mergeCell ref="B6:B12"/>
    <mergeCell ref="C6:C12"/>
    <mergeCell ref="D6:D7"/>
    <mergeCell ref="D8:D10"/>
    <mergeCell ref="D11:D12"/>
    <mergeCell ref="A1:I2"/>
    <mergeCell ref="A4:A5"/>
    <mergeCell ref="B4:B5"/>
    <mergeCell ref="C4:C5"/>
    <mergeCell ref="D4:D5"/>
    <mergeCell ref="E4:E5"/>
    <mergeCell ref="F4:H4"/>
    <mergeCell ref="I4:I5"/>
    <mergeCell ref="K16:K19"/>
    <mergeCell ref="L16:M17"/>
    <mergeCell ref="A18:A24"/>
    <mergeCell ref="B18:B24"/>
    <mergeCell ref="C18:C24"/>
    <mergeCell ref="D18:D19"/>
    <mergeCell ref="D20:D22"/>
    <mergeCell ref="D23:D24"/>
    <mergeCell ref="F13:I13"/>
    <mergeCell ref="A16:A17"/>
    <mergeCell ref="B16:B17"/>
    <mergeCell ref="C16:C17"/>
    <mergeCell ref="D16:D17"/>
    <mergeCell ref="E16:E17"/>
    <mergeCell ref="F16:H16"/>
    <mergeCell ref="I16:I17"/>
    <mergeCell ref="K28:K31"/>
    <mergeCell ref="L28:M29"/>
    <mergeCell ref="A30:A36"/>
    <mergeCell ref="B30:B36"/>
    <mergeCell ref="C30:C36"/>
    <mergeCell ref="D30:D31"/>
    <mergeCell ref="D32:D34"/>
    <mergeCell ref="D35:D36"/>
    <mergeCell ref="F25:I25"/>
    <mergeCell ref="A28:A29"/>
    <mergeCell ref="B28:B29"/>
    <mergeCell ref="C28:C29"/>
    <mergeCell ref="D28:D29"/>
    <mergeCell ref="E28:E29"/>
    <mergeCell ref="F28:H28"/>
    <mergeCell ref="I28:I29"/>
    <mergeCell ref="K40:K43"/>
    <mergeCell ref="L40:M41"/>
    <mergeCell ref="A42:A48"/>
    <mergeCell ref="B42:B48"/>
    <mergeCell ref="C42:C48"/>
    <mergeCell ref="D42:D43"/>
    <mergeCell ref="D44:D46"/>
    <mergeCell ref="D47:D48"/>
    <mergeCell ref="F37:I37"/>
    <mergeCell ref="A40:A41"/>
    <mergeCell ref="B40:B41"/>
    <mergeCell ref="C40:C41"/>
    <mergeCell ref="D40:D41"/>
    <mergeCell ref="E40:E41"/>
    <mergeCell ref="F40:H40"/>
    <mergeCell ref="I40:I41"/>
    <mergeCell ref="K52:K55"/>
    <mergeCell ref="L52:M53"/>
    <mergeCell ref="A54:A60"/>
    <mergeCell ref="B54:B60"/>
    <mergeCell ref="C54:C60"/>
    <mergeCell ref="D54:D55"/>
    <mergeCell ref="D56:D58"/>
    <mergeCell ref="D59:D60"/>
    <mergeCell ref="F49:I49"/>
    <mergeCell ref="A52:A53"/>
    <mergeCell ref="B52:B53"/>
    <mergeCell ref="C52:C53"/>
    <mergeCell ref="D52:D53"/>
    <mergeCell ref="E52:E53"/>
    <mergeCell ref="F52:H52"/>
    <mergeCell ref="I52:I53"/>
    <mergeCell ref="K64:K67"/>
    <mergeCell ref="L64:M65"/>
    <mergeCell ref="A66:A72"/>
    <mergeCell ref="B66:B72"/>
    <mergeCell ref="C66:C72"/>
    <mergeCell ref="D66:D67"/>
    <mergeCell ref="D68:D70"/>
    <mergeCell ref="D71:D72"/>
    <mergeCell ref="F61:I61"/>
    <mergeCell ref="A64:A65"/>
    <mergeCell ref="B64:B65"/>
    <mergeCell ref="C64:C65"/>
    <mergeCell ref="D64:D65"/>
    <mergeCell ref="E64:E65"/>
    <mergeCell ref="F64:H64"/>
    <mergeCell ref="I64:I65"/>
    <mergeCell ref="K76:K79"/>
    <mergeCell ref="L76:M77"/>
    <mergeCell ref="A78:A84"/>
    <mergeCell ref="B78:B84"/>
    <mergeCell ref="C78:C84"/>
    <mergeCell ref="D78:D79"/>
    <mergeCell ref="D80:D82"/>
    <mergeCell ref="D83:D84"/>
    <mergeCell ref="F73:I73"/>
    <mergeCell ref="A76:A77"/>
    <mergeCell ref="B76:B77"/>
    <mergeCell ref="C76:C77"/>
    <mergeCell ref="D76:D77"/>
    <mergeCell ref="E76:E77"/>
    <mergeCell ref="F76:H76"/>
    <mergeCell ref="I76:I77"/>
    <mergeCell ref="K88:K91"/>
    <mergeCell ref="L88:M89"/>
    <mergeCell ref="A90:A96"/>
    <mergeCell ref="B90:B96"/>
    <mergeCell ref="C90:C96"/>
    <mergeCell ref="D90:D91"/>
    <mergeCell ref="D92:D94"/>
    <mergeCell ref="D95:D96"/>
    <mergeCell ref="F85:I85"/>
    <mergeCell ref="A88:A89"/>
    <mergeCell ref="B88:B89"/>
    <mergeCell ref="C88:C89"/>
    <mergeCell ref="D88:D89"/>
    <mergeCell ref="E88:E89"/>
    <mergeCell ref="F88:H88"/>
    <mergeCell ref="I88:I89"/>
    <mergeCell ref="K100:K103"/>
    <mergeCell ref="L100:M101"/>
    <mergeCell ref="A102:A108"/>
    <mergeCell ref="B102:B108"/>
    <mergeCell ref="C102:C108"/>
    <mergeCell ref="D102:D103"/>
    <mergeCell ref="D104:D106"/>
    <mergeCell ref="D107:D108"/>
    <mergeCell ref="F97:I97"/>
    <mergeCell ref="A100:A101"/>
    <mergeCell ref="B100:B101"/>
    <mergeCell ref="C100:C101"/>
    <mergeCell ref="D100:D101"/>
    <mergeCell ref="E100:E101"/>
    <mergeCell ref="F100:H100"/>
    <mergeCell ref="I100:I101"/>
    <mergeCell ref="K112:K115"/>
    <mergeCell ref="L112:M113"/>
    <mergeCell ref="A114:A120"/>
    <mergeCell ref="B114:B120"/>
    <mergeCell ref="C114:C120"/>
    <mergeCell ref="D114:D115"/>
    <mergeCell ref="D116:D118"/>
    <mergeCell ref="D119:D120"/>
    <mergeCell ref="F109:I109"/>
    <mergeCell ref="A112:A113"/>
    <mergeCell ref="B112:B113"/>
    <mergeCell ref="C112:C113"/>
    <mergeCell ref="D112:D113"/>
    <mergeCell ref="E112:E113"/>
    <mergeCell ref="F112:H112"/>
    <mergeCell ref="I112:I113"/>
    <mergeCell ref="K124:K127"/>
    <mergeCell ref="L124:M125"/>
    <mergeCell ref="A126:A132"/>
    <mergeCell ref="B126:B132"/>
    <mergeCell ref="C126:C132"/>
    <mergeCell ref="D126:D127"/>
    <mergeCell ref="D128:D130"/>
    <mergeCell ref="D131:D132"/>
    <mergeCell ref="F121:I121"/>
    <mergeCell ref="A124:A125"/>
    <mergeCell ref="B124:B125"/>
    <mergeCell ref="C124:C125"/>
    <mergeCell ref="D124:D125"/>
    <mergeCell ref="E124:E125"/>
    <mergeCell ref="F124:H124"/>
    <mergeCell ref="I124:I125"/>
    <mergeCell ref="K136:K139"/>
    <mergeCell ref="L136:M137"/>
    <mergeCell ref="A138:A144"/>
    <mergeCell ref="B138:B144"/>
    <mergeCell ref="C138:C144"/>
    <mergeCell ref="D138:D139"/>
    <mergeCell ref="D140:D142"/>
    <mergeCell ref="D143:D144"/>
    <mergeCell ref="F133:I133"/>
    <mergeCell ref="A136:A137"/>
    <mergeCell ref="B136:B137"/>
    <mergeCell ref="C136:C137"/>
    <mergeCell ref="D136:D137"/>
    <mergeCell ref="E136:E137"/>
    <mergeCell ref="F136:H136"/>
    <mergeCell ref="I136:I137"/>
    <mergeCell ref="K148:K151"/>
    <mergeCell ref="L148:M149"/>
    <mergeCell ref="A150:A156"/>
    <mergeCell ref="B150:B156"/>
    <mergeCell ref="C150:C156"/>
    <mergeCell ref="D150:D151"/>
    <mergeCell ref="D152:D154"/>
    <mergeCell ref="D155:D156"/>
    <mergeCell ref="F145:I145"/>
    <mergeCell ref="A148:A149"/>
    <mergeCell ref="B148:B149"/>
    <mergeCell ref="C148:C149"/>
    <mergeCell ref="D148:D149"/>
    <mergeCell ref="E148:E149"/>
    <mergeCell ref="F148:H148"/>
    <mergeCell ref="I148:I149"/>
    <mergeCell ref="L160:M161"/>
    <mergeCell ref="A162:A168"/>
    <mergeCell ref="B162:B168"/>
    <mergeCell ref="C162:C168"/>
    <mergeCell ref="D162:D163"/>
    <mergeCell ref="D164:D166"/>
    <mergeCell ref="D167:D168"/>
    <mergeCell ref="F157:I157"/>
    <mergeCell ref="A160:A161"/>
    <mergeCell ref="B160:B161"/>
    <mergeCell ref="C160:C161"/>
    <mergeCell ref="D160:D161"/>
    <mergeCell ref="E160:E161"/>
    <mergeCell ref="F160:H160"/>
    <mergeCell ref="I160:I161"/>
    <mergeCell ref="F169:I169"/>
    <mergeCell ref="A172:A173"/>
    <mergeCell ref="B172:B173"/>
    <mergeCell ref="C172:C173"/>
    <mergeCell ref="D172:D173"/>
    <mergeCell ref="E172:E173"/>
    <mergeCell ref="F172:H172"/>
    <mergeCell ref="I172:I173"/>
    <mergeCell ref="K160:K163"/>
    <mergeCell ref="F181:I181"/>
    <mergeCell ref="K172:K175"/>
    <mergeCell ref="L172:M173"/>
    <mergeCell ref="A174:A180"/>
    <mergeCell ref="B174:B180"/>
    <mergeCell ref="C174:C180"/>
    <mergeCell ref="D174:D175"/>
    <mergeCell ref="D176:D178"/>
    <mergeCell ref="D179:D18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499984740745262"/>
    <pageSetUpPr fitToPage="1"/>
  </sheetPr>
  <dimension ref="B1:R40"/>
  <sheetViews>
    <sheetView workbookViewId="0">
      <selection activeCell="S11" sqref="S11"/>
    </sheetView>
  </sheetViews>
  <sheetFormatPr baseColWidth="10" defaultRowHeight="12.75" x14ac:dyDescent="0.2"/>
  <cols>
    <col min="1" max="1" width="2" customWidth="1"/>
    <col min="2" max="2" width="7.5703125" style="100" customWidth="1"/>
    <col min="3" max="3" width="32.7109375" customWidth="1"/>
    <col min="4" max="4" width="48.42578125" customWidth="1"/>
    <col min="5" max="6" width="8.140625" customWidth="1"/>
    <col min="7" max="7" width="2" customWidth="1"/>
    <col min="10" max="10" width="9.140625" customWidth="1"/>
    <col min="11" max="11" width="15.42578125" customWidth="1"/>
    <col min="12" max="12" width="5.85546875" customWidth="1"/>
    <col min="16" max="16" width="11.42578125" customWidth="1"/>
    <col min="17" max="17" width="13.42578125" customWidth="1"/>
    <col min="18" max="18" width="4.42578125" customWidth="1"/>
  </cols>
  <sheetData>
    <row r="1" spans="2:18" ht="12.75" customHeight="1" thickBot="1" x14ac:dyDescent="0.25">
      <c r="B1" s="1455"/>
      <c r="C1" s="1455"/>
      <c r="D1" s="1455"/>
      <c r="E1" s="1455"/>
      <c r="F1" s="1455"/>
      <c r="G1" s="673"/>
      <c r="H1" s="673"/>
      <c r="I1" s="673"/>
      <c r="J1" s="673"/>
      <c r="K1" s="673"/>
      <c r="L1" s="673"/>
      <c r="M1" s="673"/>
      <c r="N1" s="673"/>
      <c r="O1" s="673"/>
      <c r="P1" s="673"/>
      <c r="Q1" s="673"/>
      <c r="R1" s="673"/>
    </row>
    <row r="2" spans="2:18" ht="16.5" customHeight="1" x14ac:dyDescent="0.2">
      <c r="B2" s="1456" t="s">
        <v>393</v>
      </c>
      <c r="C2" s="1457"/>
      <c r="D2" s="1457"/>
      <c r="E2" s="1457"/>
      <c r="F2" s="1458"/>
      <c r="G2" s="673"/>
      <c r="H2" s="1549" t="s">
        <v>781</v>
      </c>
      <c r="I2" s="1550"/>
      <c r="J2" s="1550"/>
      <c r="K2" s="1550"/>
      <c r="L2" s="1550"/>
      <c r="M2" s="1550"/>
      <c r="N2" s="1550"/>
      <c r="O2" s="1550"/>
      <c r="P2" s="1550"/>
      <c r="Q2" s="1551"/>
      <c r="R2" s="673"/>
    </row>
    <row r="3" spans="2:18" ht="16.5" customHeight="1" thickBot="1" x14ac:dyDescent="0.25">
      <c r="B3" s="1459"/>
      <c r="C3" s="1460"/>
      <c r="D3" s="1460"/>
      <c r="E3" s="1460"/>
      <c r="F3" s="1461"/>
      <c r="G3" s="673"/>
      <c r="H3" s="1552"/>
      <c r="I3" s="1553"/>
      <c r="J3" s="1553"/>
      <c r="K3" s="1553"/>
      <c r="L3" s="1553"/>
      <c r="M3" s="1553"/>
      <c r="N3" s="1553"/>
      <c r="O3" s="1553"/>
      <c r="P3" s="1553"/>
      <c r="Q3" s="1554"/>
      <c r="R3" s="673"/>
    </row>
    <row r="4" spans="2:18" ht="33.75" customHeight="1" thickBot="1" x14ac:dyDescent="0.25">
      <c r="B4" s="1462" t="s">
        <v>394</v>
      </c>
      <c r="C4" s="1463"/>
      <c r="D4" s="1463"/>
      <c r="E4" s="1463"/>
      <c r="F4" s="1464"/>
      <c r="G4" s="673"/>
      <c r="H4" s="1543" t="s">
        <v>797</v>
      </c>
      <c r="I4" s="1544"/>
      <c r="J4" s="1544"/>
      <c r="K4" s="1544"/>
      <c r="L4" s="1544"/>
      <c r="M4" s="1544"/>
      <c r="N4" s="1544"/>
      <c r="O4" s="1544"/>
      <c r="P4" s="1544"/>
      <c r="Q4" s="1545"/>
      <c r="R4" s="673"/>
    </row>
    <row r="5" spans="2:18" ht="13.5" customHeight="1" thickBot="1" x14ac:dyDescent="0.25">
      <c r="B5" s="1467"/>
      <c r="C5" s="1467"/>
      <c r="D5" s="1467"/>
      <c r="E5" s="1467"/>
      <c r="F5" s="1467"/>
      <c r="G5" s="673"/>
      <c r="H5" s="1546"/>
      <c r="I5" s="1547"/>
      <c r="J5" s="1547"/>
      <c r="K5" s="1547"/>
      <c r="L5" s="1547"/>
      <c r="M5" s="1547"/>
      <c r="N5" s="1547"/>
      <c r="O5" s="1547"/>
      <c r="P5" s="1547"/>
      <c r="Q5" s="1548"/>
      <c r="R5" s="673"/>
    </row>
    <row r="6" spans="2:18" ht="27.75" customHeight="1" thickBot="1" x14ac:dyDescent="0.25">
      <c r="B6" s="1470" t="s">
        <v>395</v>
      </c>
      <c r="C6" s="1472" t="s">
        <v>396</v>
      </c>
      <c r="D6" s="1473"/>
      <c r="E6" s="1474" t="s">
        <v>397</v>
      </c>
      <c r="F6" s="1475"/>
      <c r="G6" s="673"/>
      <c r="H6" s="361" t="s">
        <v>783</v>
      </c>
      <c r="I6" s="1517" t="s">
        <v>782</v>
      </c>
      <c r="J6" s="1517"/>
      <c r="K6" s="1562" t="s">
        <v>786</v>
      </c>
      <c r="L6" s="1562"/>
      <c r="M6" s="1562"/>
      <c r="N6" s="1562"/>
      <c r="O6" s="1562"/>
      <c r="P6" s="1563" t="s">
        <v>787</v>
      </c>
      <c r="Q6" s="1564"/>
      <c r="R6" s="673"/>
    </row>
    <row r="7" spans="2:18" ht="27.75" customHeight="1" thickBot="1" x14ac:dyDescent="0.25">
      <c r="B7" s="1471"/>
      <c r="C7" s="1476" t="s">
        <v>398</v>
      </c>
      <c r="D7" s="1477"/>
      <c r="E7" s="200" t="s">
        <v>399</v>
      </c>
      <c r="F7" s="201" t="s">
        <v>400</v>
      </c>
      <c r="G7" s="673"/>
      <c r="H7" s="362">
        <v>5</v>
      </c>
      <c r="I7" s="1518" t="s">
        <v>784</v>
      </c>
      <c r="J7" s="1518"/>
      <c r="K7" s="1514" t="s">
        <v>788</v>
      </c>
      <c r="L7" s="1514"/>
      <c r="M7" s="1514"/>
      <c r="N7" s="1514"/>
      <c r="O7" s="1514"/>
      <c r="P7" s="1515" t="s">
        <v>796</v>
      </c>
      <c r="Q7" s="1516"/>
      <c r="R7" s="673"/>
    </row>
    <row r="8" spans="2:18" ht="30.75" customHeight="1" x14ac:dyDescent="0.2">
      <c r="B8" s="167">
        <v>1</v>
      </c>
      <c r="C8" s="1478" t="s">
        <v>401</v>
      </c>
      <c r="D8" s="1479"/>
      <c r="E8" s="168" t="s">
        <v>509</v>
      </c>
      <c r="F8" s="171"/>
      <c r="G8" s="673"/>
      <c r="H8" s="203">
        <v>4</v>
      </c>
      <c r="I8" s="1560" t="s">
        <v>68</v>
      </c>
      <c r="J8" s="1560"/>
      <c r="K8" s="1514" t="s">
        <v>790</v>
      </c>
      <c r="L8" s="1514"/>
      <c r="M8" s="1514"/>
      <c r="N8" s="1514"/>
      <c r="O8" s="1514"/>
      <c r="P8" s="1515" t="s">
        <v>792</v>
      </c>
      <c r="Q8" s="1516"/>
      <c r="R8" s="673"/>
    </row>
    <row r="9" spans="2:18" ht="30.75" customHeight="1" x14ac:dyDescent="0.2">
      <c r="B9" s="163">
        <v>2</v>
      </c>
      <c r="C9" s="1468" t="s">
        <v>402</v>
      </c>
      <c r="D9" s="1469"/>
      <c r="E9" s="169" t="s">
        <v>509</v>
      </c>
      <c r="F9" s="172"/>
      <c r="G9" s="673"/>
      <c r="H9" s="204">
        <v>3</v>
      </c>
      <c r="I9" s="1561" t="s">
        <v>69</v>
      </c>
      <c r="J9" s="1561"/>
      <c r="K9" s="1514" t="s">
        <v>789</v>
      </c>
      <c r="L9" s="1514"/>
      <c r="M9" s="1514"/>
      <c r="N9" s="1514"/>
      <c r="O9" s="1514"/>
      <c r="P9" s="1515" t="s">
        <v>795</v>
      </c>
      <c r="Q9" s="1516"/>
      <c r="R9" s="673"/>
    </row>
    <row r="10" spans="2:18" ht="30.75" customHeight="1" x14ac:dyDescent="0.2">
      <c r="B10" s="159">
        <v>3</v>
      </c>
      <c r="C10" s="1465" t="s">
        <v>403</v>
      </c>
      <c r="D10" s="1466"/>
      <c r="E10" s="170" t="s">
        <v>509</v>
      </c>
      <c r="F10" s="173"/>
      <c r="G10" s="673"/>
      <c r="H10" s="205">
        <v>2</v>
      </c>
      <c r="I10" s="1558" t="s">
        <v>785</v>
      </c>
      <c r="J10" s="1558"/>
      <c r="K10" s="1514" t="s">
        <v>18</v>
      </c>
      <c r="L10" s="1514"/>
      <c r="M10" s="1514"/>
      <c r="N10" s="1514"/>
      <c r="O10" s="1514"/>
      <c r="P10" s="1515" t="s">
        <v>794</v>
      </c>
      <c r="Q10" s="1516"/>
      <c r="R10" s="673"/>
    </row>
    <row r="11" spans="2:18" ht="30.75" customHeight="1" thickBot="1" x14ac:dyDescent="0.25">
      <c r="B11" s="163">
        <v>4</v>
      </c>
      <c r="C11" s="1468" t="s">
        <v>404</v>
      </c>
      <c r="D11" s="1469"/>
      <c r="E11" s="174"/>
      <c r="F11" s="164" t="s">
        <v>509</v>
      </c>
      <c r="G11" s="673"/>
      <c r="H11" s="206">
        <v>1</v>
      </c>
      <c r="I11" s="1559" t="s">
        <v>71</v>
      </c>
      <c r="J11" s="1559"/>
      <c r="K11" s="1555" t="s">
        <v>791</v>
      </c>
      <c r="L11" s="1555"/>
      <c r="M11" s="1555"/>
      <c r="N11" s="1555"/>
      <c r="O11" s="1555"/>
      <c r="P11" s="1556" t="s">
        <v>793</v>
      </c>
      <c r="Q11" s="1557"/>
      <c r="R11" s="673"/>
    </row>
    <row r="12" spans="2:18" ht="30.75" customHeight="1" x14ac:dyDescent="0.2">
      <c r="B12" s="159">
        <v>5</v>
      </c>
      <c r="C12" s="1465" t="s">
        <v>405</v>
      </c>
      <c r="D12" s="1466"/>
      <c r="E12" s="170" t="s">
        <v>509</v>
      </c>
      <c r="F12" s="173"/>
      <c r="G12" s="673"/>
      <c r="H12" s="1538"/>
      <c r="I12" s="1538"/>
      <c r="J12" s="1538"/>
      <c r="K12" s="1538"/>
      <c r="L12" s="1538"/>
      <c r="M12" s="1538"/>
      <c r="N12" s="1538"/>
      <c r="O12" s="1538"/>
      <c r="P12" s="1538"/>
      <c r="Q12" s="1538"/>
      <c r="R12" s="673"/>
    </row>
    <row r="13" spans="2:18" ht="30.75" customHeight="1" thickBot="1" x14ac:dyDescent="0.25">
      <c r="B13" s="163">
        <v>6</v>
      </c>
      <c r="C13" s="1468" t="s">
        <v>406</v>
      </c>
      <c r="D13" s="1469"/>
      <c r="E13" s="174" t="s">
        <v>509</v>
      </c>
      <c r="F13" s="164"/>
      <c r="G13" s="673"/>
      <c r="H13" s="1455"/>
      <c r="I13" s="1455"/>
      <c r="J13" s="1455"/>
      <c r="K13" s="1455"/>
      <c r="L13" s="1455"/>
      <c r="M13" s="1455"/>
      <c r="N13" s="1455"/>
      <c r="O13" s="1455"/>
      <c r="P13" s="1455"/>
      <c r="Q13" s="1455"/>
      <c r="R13" s="673"/>
    </row>
    <row r="14" spans="2:18" ht="30.75" customHeight="1" x14ac:dyDescent="0.2">
      <c r="B14" s="159">
        <v>7</v>
      </c>
      <c r="C14" s="1465" t="s">
        <v>407</v>
      </c>
      <c r="D14" s="1466"/>
      <c r="E14" s="170" t="s">
        <v>509</v>
      </c>
      <c r="F14" s="173"/>
      <c r="G14" s="673"/>
      <c r="H14" s="1525" t="s">
        <v>514</v>
      </c>
      <c r="I14" s="1526"/>
      <c r="J14" s="1526"/>
      <c r="K14" s="1526"/>
      <c r="L14" s="1526"/>
      <c r="M14" s="1526"/>
      <c r="N14" s="1526"/>
      <c r="O14" s="1526"/>
      <c r="P14" s="1526"/>
      <c r="Q14" s="1527"/>
      <c r="R14" s="673"/>
    </row>
    <row r="15" spans="2:18" ht="30.75" customHeight="1" x14ac:dyDescent="0.2">
      <c r="B15" s="163">
        <v>8</v>
      </c>
      <c r="C15" s="1468" t="s">
        <v>408</v>
      </c>
      <c r="D15" s="1469"/>
      <c r="E15" s="174"/>
      <c r="F15" s="164" t="s">
        <v>509</v>
      </c>
      <c r="G15" s="673"/>
      <c r="H15" s="1528" t="s">
        <v>515</v>
      </c>
      <c r="I15" s="1529"/>
      <c r="J15" s="1524"/>
      <c r="K15" s="1523" t="s">
        <v>516</v>
      </c>
      <c r="L15" s="1524"/>
      <c r="M15" s="1523" t="s">
        <v>517</v>
      </c>
      <c r="N15" s="1524"/>
      <c r="O15" s="1523" t="s">
        <v>518</v>
      </c>
      <c r="P15" s="1524"/>
      <c r="Q15" s="202" t="s">
        <v>519</v>
      </c>
      <c r="R15" s="673"/>
    </row>
    <row r="16" spans="2:18" ht="30.75" customHeight="1" x14ac:dyDescent="0.2">
      <c r="B16" s="160">
        <v>9</v>
      </c>
      <c r="C16" s="1480" t="s">
        <v>409</v>
      </c>
      <c r="D16" s="1481"/>
      <c r="E16" s="175"/>
      <c r="F16" s="161" t="s">
        <v>509</v>
      </c>
      <c r="G16" s="673"/>
      <c r="H16" s="1589" t="s">
        <v>520</v>
      </c>
      <c r="I16" s="1590"/>
      <c r="J16" s="1591"/>
      <c r="K16" s="1594" t="s">
        <v>509</v>
      </c>
      <c r="L16" s="1595"/>
      <c r="M16" s="1594" t="s">
        <v>509</v>
      </c>
      <c r="N16" s="1595"/>
      <c r="O16" s="1594" t="s">
        <v>509</v>
      </c>
      <c r="P16" s="1595"/>
      <c r="Q16" s="1521" t="s">
        <v>509</v>
      </c>
      <c r="R16" s="673"/>
    </row>
    <row r="17" spans="2:18" ht="30.75" customHeight="1" thickBot="1" x14ac:dyDescent="0.25">
      <c r="B17" s="163">
        <v>10</v>
      </c>
      <c r="C17" s="1468" t="s">
        <v>410</v>
      </c>
      <c r="D17" s="1469"/>
      <c r="E17" s="174" t="s">
        <v>509</v>
      </c>
      <c r="F17" s="164"/>
      <c r="G17" s="673"/>
      <c r="H17" s="1592"/>
      <c r="I17" s="1537"/>
      <c r="J17" s="1593"/>
      <c r="K17" s="1596"/>
      <c r="L17" s="1597"/>
      <c r="M17" s="1596"/>
      <c r="N17" s="1597"/>
      <c r="O17" s="1596"/>
      <c r="P17" s="1597"/>
      <c r="Q17" s="1522"/>
      <c r="R17" s="673"/>
    </row>
    <row r="18" spans="2:18" ht="30.75" customHeight="1" x14ac:dyDescent="0.2">
      <c r="B18" s="159">
        <v>11</v>
      </c>
      <c r="C18" s="1465" t="s">
        <v>411</v>
      </c>
      <c r="D18" s="1466"/>
      <c r="E18" s="170" t="s">
        <v>509</v>
      </c>
      <c r="F18" s="173"/>
      <c r="G18" s="673"/>
      <c r="H18" s="1536"/>
      <c r="I18" s="1536"/>
      <c r="J18" s="1536"/>
      <c r="K18" s="1536"/>
      <c r="L18" s="1536"/>
      <c r="M18" s="1536"/>
      <c r="N18" s="1536"/>
      <c r="O18" s="1536"/>
      <c r="P18" s="1536"/>
      <c r="Q18" s="1536"/>
      <c r="R18" s="673"/>
    </row>
    <row r="19" spans="2:18" ht="30.75" customHeight="1" thickBot="1" x14ac:dyDescent="0.25">
      <c r="B19" s="163">
        <v>12</v>
      </c>
      <c r="C19" s="1468" t="s">
        <v>412</v>
      </c>
      <c r="D19" s="1469"/>
      <c r="E19" s="174" t="s">
        <v>509</v>
      </c>
      <c r="F19" s="164"/>
      <c r="G19" s="673"/>
      <c r="H19" s="1537"/>
      <c r="I19" s="1537"/>
      <c r="J19" s="1537"/>
      <c r="K19" s="1537"/>
      <c r="L19" s="1537"/>
      <c r="M19" s="1537"/>
      <c r="N19" s="1537"/>
      <c r="O19" s="1537"/>
      <c r="P19" s="1537"/>
      <c r="Q19" s="1537"/>
      <c r="R19" s="673"/>
    </row>
    <row r="20" spans="2:18" ht="30.75" customHeight="1" x14ac:dyDescent="0.2">
      <c r="B20" s="159">
        <v>13</v>
      </c>
      <c r="C20" s="1465" t="s">
        <v>413</v>
      </c>
      <c r="D20" s="1466"/>
      <c r="E20" s="170" t="s">
        <v>509</v>
      </c>
      <c r="F20" s="173"/>
      <c r="G20" s="673"/>
      <c r="H20" s="1530" t="s">
        <v>446</v>
      </c>
      <c r="I20" s="1531"/>
      <c r="J20" s="1531"/>
      <c r="K20" s="1531"/>
      <c r="L20" s="1531"/>
      <c r="M20" s="1531"/>
      <c r="N20" s="1531"/>
      <c r="O20" s="1531"/>
      <c r="P20" s="1531"/>
      <c r="Q20" s="1532"/>
      <c r="R20" s="673"/>
    </row>
    <row r="21" spans="2:18" ht="30.75" customHeight="1" thickBot="1" x14ac:dyDescent="0.25">
      <c r="B21" s="163">
        <v>14</v>
      </c>
      <c r="C21" s="1468" t="s">
        <v>414</v>
      </c>
      <c r="D21" s="1469"/>
      <c r="E21" s="174"/>
      <c r="F21" s="164" t="s">
        <v>509</v>
      </c>
      <c r="G21" s="673"/>
      <c r="H21" s="1533"/>
      <c r="I21" s="1534"/>
      <c r="J21" s="1534"/>
      <c r="K21" s="1534"/>
      <c r="L21" s="1534"/>
      <c r="M21" s="1534"/>
      <c r="N21" s="1534"/>
      <c r="O21" s="1534"/>
      <c r="P21" s="1534"/>
      <c r="Q21" s="1535"/>
      <c r="R21" s="673"/>
    </row>
    <row r="22" spans="2:18" ht="11.25" customHeight="1" thickBot="1" x14ac:dyDescent="0.25">
      <c r="B22" s="1570">
        <v>15</v>
      </c>
      <c r="C22" s="1572" t="s">
        <v>415</v>
      </c>
      <c r="D22" s="1573"/>
      <c r="E22" s="1576"/>
      <c r="F22" s="1578" t="s">
        <v>509</v>
      </c>
      <c r="G22" s="673"/>
      <c r="H22" s="195"/>
      <c r="Q22" s="196"/>
      <c r="R22" s="673"/>
    </row>
    <row r="23" spans="2:18" ht="24.75" customHeight="1" x14ac:dyDescent="0.2">
      <c r="B23" s="1571"/>
      <c r="C23" s="1574"/>
      <c r="D23" s="1575"/>
      <c r="E23" s="1577"/>
      <c r="F23" s="1579"/>
      <c r="G23" s="673"/>
      <c r="H23" s="1583" t="s">
        <v>315</v>
      </c>
      <c r="I23" s="1584"/>
      <c r="J23" s="1580" t="s">
        <v>503</v>
      </c>
      <c r="K23" s="356" t="s">
        <v>434</v>
      </c>
      <c r="M23" s="190"/>
      <c r="N23" s="363"/>
      <c r="O23" s="191"/>
      <c r="P23" s="191"/>
      <c r="Q23" s="192"/>
      <c r="R23" s="673"/>
    </row>
    <row r="24" spans="2:18" ht="30.75" customHeight="1" x14ac:dyDescent="0.2">
      <c r="B24" s="163">
        <v>16</v>
      </c>
      <c r="C24" s="1468" t="s">
        <v>416</v>
      </c>
      <c r="D24" s="1469"/>
      <c r="E24" s="174"/>
      <c r="F24" s="164" t="s">
        <v>509</v>
      </c>
      <c r="G24" s="673"/>
      <c r="H24" s="1583" t="s">
        <v>316</v>
      </c>
      <c r="I24" s="1584"/>
      <c r="J24" s="1581"/>
      <c r="K24" s="357" t="s">
        <v>438</v>
      </c>
      <c r="M24" s="193"/>
      <c r="N24" s="355"/>
      <c r="O24" s="157"/>
      <c r="P24" s="157"/>
      <c r="Q24" s="194"/>
      <c r="R24" s="673"/>
    </row>
    <row r="25" spans="2:18" ht="30.75" customHeight="1" x14ac:dyDescent="0.2">
      <c r="B25" s="159">
        <v>17</v>
      </c>
      <c r="C25" s="1465" t="s">
        <v>417</v>
      </c>
      <c r="D25" s="1466"/>
      <c r="E25" s="176"/>
      <c r="F25" s="162" t="s">
        <v>509</v>
      </c>
      <c r="G25" s="673"/>
      <c r="H25" s="1583" t="s">
        <v>317</v>
      </c>
      <c r="I25" s="1584"/>
      <c r="J25" s="1581"/>
      <c r="K25" s="358" t="s">
        <v>437</v>
      </c>
      <c r="M25" s="193"/>
      <c r="N25" s="355"/>
      <c r="O25" s="151"/>
      <c r="P25" s="157"/>
      <c r="Q25" s="194"/>
      <c r="R25" s="673"/>
    </row>
    <row r="26" spans="2:18" ht="30.75" customHeight="1" x14ac:dyDescent="0.2">
      <c r="B26" s="163">
        <v>18</v>
      </c>
      <c r="C26" s="1468" t="s">
        <v>418</v>
      </c>
      <c r="D26" s="1469"/>
      <c r="E26" s="174"/>
      <c r="F26" s="164" t="s">
        <v>509</v>
      </c>
      <c r="G26" s="673"/>
      <c r="H26" s="1583" t="s">
        <v>318</v>
      </c>
      <c r="I26" s="1584"/>
      <c r="J26" s="1581"/>
      <c r="K26" s="359" t="s">
        <v>436</v>
      </c>
      <c r="M26" s="193"/>
      <c r="N26" s="355"/>
      <c r="O26" s="151"/>
      <c r="P26" s="157"/>
      <c r="Q26" s="194"/>
      <c r="R26" s="673"/>
    </row>
    <row r="27" spans="2:18" ht="30.75" customHeight="1" thickBot="1" x14ac:dyDescent="0.25">
      <c r="B27" s="165">
        <v>19</v>
      </c>
      <c r="C27" s="1486" t="s">
        <v>419</v>
      </c>
      <c r="D27" s="1487"/>
      <c r="E27" s="177"/>
      <c r="F27" s="166" t="s">
        <v>509</v>
      </c>
      <c r="G27" s="673"/>
      <c r="H27" s="1585" t="s">
        <v>319</v>
      </c>
      <c r="I27" s="1586"/>
      <c r="J27" s="1581"/>
      <c r="K27" s="1567" t="s">
        <v>435</v>
      </c>
      <c r="L27" s="1569"/>
      <c r="M27" s="1600"/>
      <c r="N27" s="1602"/>
      <c r="O27" s="1604"/>
      <c r="P27" s="365"/>
      <c r="Q27" s="1565"/>
      <c r="R27" s="673"/>
    </row>
    <row r="28" spans="2:18" ht="6.75" customHeight="1" thickBot="1" x14ac:dyDescent="0.25">
      <c r="B28" s="1467"/>
      <c r="C28" s="1467"/>
      <c r="D28" s="1467"/>
      <c r="E28" s="1467"/>
      <c r="F28" s="1467"/>
      <c r="G28" s="673"/>
      <c r="H28" s="1587"/>
      <c r="I28" s="1588"/>
      <c r="J28" s="1582"/>
      <c r="K28" s="1568"/>
      <c r="L28" s="1569"/>
      <c r="M28" s="1601"/>
      <c r="N28" s="1603"/>
      <c r="O28" s="1605"/>
      <c r="P28" s="366"/>
      <c r="Q28" s="1566"/>
      <c r="R28" s="673"/>
    </row>
    <row r="29" spans="2:18" ht="25.5" customHeight="1" x14ac:dyDescent="0.2">
      <c r="B29" s="1492" t="s">
        <v>510</v>
      </c>
      <c r="C29" s="1493"/>
      <c r="D29" s="1493"/>
      <c r="E29" s="1498">
        <v>10</v>
      </c>
      <c r="F29" s="1501"/>
      <c r="G29" s="673"/>
      <c r="H29" s="195"/>
      <c r="M29" s="360"/>
      <c r="N29" s="360"/>
      <c r="O29" s="360" t="s">
        <v>442</v>
      </c>
      <c r="P29" s="360" t="s">
        <v>444</v>
      </c>
      <c r="Q29" s="364" t="s">
        <v>445</v>
      </c>
      <c r="R29" s="673"/>
    </row>
    <row r="30" spans="2:18" ht="25.5" customHeight="1" x14ac:dyDescent="0.2">
      <c r="B30" s="1494" t="s">
        <v>511</v>
      </c>
      <c r="C30" s="1495"/>
      <c r="D30" s="1495"/>
      <c r="E30" s="1499"/>
      <c r="F30" s="1502"/>
      <c r="G30" s="673"/>
      <c r="H30" s="195"/>
      <c r="L30" s="101"/>
      <c r="M30" s="101"/>
      <c r="N30" s="101"/>
      <c r="O30" s="101"/>
      <c r="P30" s="101"/>
      <c r="Q30" s="197"/>
      <c r="R30" s="673"/>
    </row>
    <row r="31" spans="2:18" ht="25.5" customHeight="1" thickBot="1" x14ac:dyDescent="0.25">
      <c r="B31" s="1496" t="s">
        <v>512</v>
      </c>
      <c r="C31" s="1497"/>
      <c r="D31" s="1497"/>
      <c r="E31" s="1500"/>
      <c r="F31" s="1503"/>
      <c r="G31" s="673"/>
      <c r="H31" s="195"/>
      <c r="L31" s="1539" t="s">
        <v>440</v>
      </c>
      <c r="M31" s="1539"/>
      <c r="N31" s="1539"/>
      <c r="O31" s="1539"/>
      <c r="P31" s="1539"/>
      <c r="Q31" s="1540"/>
      <c r="R31" s="673"/>
    </row>
    <row r="32" spans="2:18" ht="7.5" customHeight="1" x14ac:dyDescent="0.2">
      <c r="B32" s="1504" t="s">
        <v>74</v>
      </c>
      <c r="C32" s="1505"/>
      <c r="D32" s="1508" t="s">
        <v>171</v>
      </c>
      <c r="E32" s="1510" t="s">
        <v>420</v>
      </c>
      <c r="F32" s="1511"/>
      <c r="G32" s="673"/>
      <c r="H32" s="195"/>
      <c r="Q32" s="196"/>
      <c r="R32" s="673"/>
    </row>
    <row r="33" spans="2:18" ht="27" customHeight="1" thickBot="1" x14ac:dyDescent="0.25">
      <c r="B33" s="1506"/>
      <c r="C33" s="1507"/>
      <c r="D33" s="1509"/>
      <c r="E33" s="1512"/>
      <c r="F33" s="1513"/>
      <c r="G33" s="673"/>
      <c r="H33" s="1541" t="s">
        <v>164</v>
      </c>
      <c r="I33" s="1542"/>
      <c r="J33" s="50"/>
      <c r="K33" s="1598" t="s">
        <v>447</v>
      </c>
      <c r="L33" s="1599"/>
      <c r="M33" s="50"/>
      <c r="N33" s="198" t="s">
        <v>74</v>
      </c>
      <c r="O33" s="199"/>
      <c r="P33" s="1519" t="s">
        <v>165</v>
      </c>
      <c r="Q33" s="1520"/>
      <c r="R33" s="673"/>
    </row>
    <row r="34" spans="2:18" ht="33" customHeight="1" x14ac:dyDescent="0.2">
      <c r="B34" s="1488" t="s">
        <v>73</v>
      </c>
      <c r="C34" s="1489"/>
      <c r="D34" s="178" t="s">
        <v>421</v>
      </c>
      <c r="E34" s="1490" t="s">
        <v>513</v>
      </c>
      <c r="F34" s="1491"/>
      <c r="G34" s="673"/>
      <c r="R34" s="673"/>
    </row>
    <row r="35" spans="2:18" ht="33" customHeight="1" thickBot="1" x14ac:dyDescent="0.25">
      <c r="B35" s="1482" t="s">
        <v>422</v>
      </c>
      <c r="C35" s="1483"/>
      <c r="D35" s="179" t="s">
        <v>423</v>
      </c>
      <c r="E35" s="1484" t="s">
        <v>424</v>
      </c>
      <c r="F35" s="1485"/>
      <c r="G35" s="673"/>
      <c r="R35" s="673"/>
    </row>
    <row r="36" spans="2:18" ht="12.75" customHeight="1" x14ac:dyDescent="0.2">
      <c r="B36"/>
      <c r="G36" s="153"/>
    </row>
    <row r="37" spans="2:18" ht="12.75" customHeight="1" x14ac:dyDescent="0.2">
      <c r="B37"/>
      <c r="G37" s="153"/>
    </row>
    <row r="38" spans="2:18" ht="12.75" customHeight="1" x14ac:dyDescent="0.2">
      <c r="G38" s="154"/>
    </row>
    <row r="39" spans="2:18" ht="12.75" customHeight="1" x14ac:dyDescent="0.2">
      <c r="G39" s="154"/>
    </row>
    <row r="40" spans="2:18" ht="12.75" customHeight="1" x14ac:dyDescent="0.2">
      <c r="G40" s="154"/>
    </row>
  </sheetData>
  <sheetProtection algorithmName="SHA-512" hashValue="IYiAe43lCJxWe3n5RkQiRnK6zQvdHabmEmLDAeMJue6cJonsZb0PsZRC4wE9XaNpTWAq+DI/OZSHbRNLGxcFTA==" saltValue="v9xp+eSodFP310ljE2tq2A==" spinCount="100000" sheet="1" objects="1" scenarios="1"/>
  <mergeCells count="95">
    <mergeCell ref="H16:J17"/>
    <mergeCell ref="K16:L17"/>
    <mergeCell ref="M16:N17"/>
    <mergeCell ref="O16:P17"/>
    <mergeCell ref="K33:L33"/>
    <mergeCell ref="M27:M28"/>
    <mergeCell ref="N27:N28"/>
    <mergeCell ref="O27:O28"/>
    <mergeCell ref="Q27:Q28"/>
    <mergeCell ref="K27:K28"/>
    <mergeCell ref="L27:L28"/>
    <mergeCell ref="B22:B23"/>
    <mergeCell ref="C22:D23"/>
    <mergeCell ref="E22:E23"/>
    <mergeCell ref="F22:F23"/>
    <mergeCell ref="J23:J28"/>
    <mergeCell ref="H23:I23"/>
    <mergeCell ref="H27:I28"/>
    <mergeCell ref="H24:I24"/>
    <mergeCell ref="H25:I25"/>
    <mergeCell ref="H26:I26"/>
    <mergeCell ref="C26:D26"/>
    <mergeCell ref="C25:D25"/>
    <mergeCell ref="H4:Q5"/>
    <mergeCell ref="H2:Q3"/>
    <mergeCell ref="K11:O11"/>
    <mergeCell ref="P11:Q11"/>
    <mergeCell ref="K10:O10"/>
    <mergeCell ref="P10:Q10"/>
    <mergeCell ref="I10:J10"/>
    <mergeCell ref="I11:J11"/>
    <mergeCell ref="K8:O8"/>
    <mergeCell ref="P8:Q8"/>
    <mergeCell ref="K9:O9"/>
    <mergeCell ref="P9:Q9"/>
    <mergeCell ref="I8:J8"/>
    <mergeCell ref="I9:J9"/>
    <mergeCell ref="K6:O6"/>
    <mergeCell ref="P6:Q6"/>
    <mergeCell ref="K7:O7"/>
    <mergeCell ref="P7:Q7"/>
    <mergeCell ref="I6:J6"/>
    <mergeCell ref="I7:J7"/>
    <mergeCell ref="P33:Q33"/>
    <mergeCell ref="Q16:Q17"/>
    <mergeCell ref="O15:P15"/>
    <mergeCell ref="M15:N15"/>
    <mergeCell ref="K15:L15"/>
    <mergeCell ref="H14:Q14"/>
    <mergeCell ref="H15:J15"/>
    <mergeCell ref="H20:Q21"/>
    <mergeCell ref="H18:Q19"/>
    <mergeCell ref="H12:Q13"/>
    <mergeCell ref="L31:Q31"/>
    <mergeCell ref="H33:I33"/>
    <mergeCell ref="B35:C35"/>
    <mergeCell ref="E35:F35"/>
    <mergeCell ref="C27:D27"/>
    <mergeCell ref="B34:C34"/>
    <mergeCell ref="E34:F34"/>
    <mergeCell ref="B29:D29"/>
    <mergeCell ref="B30:D30"/>
    <mergeCell ref="B31:D31"/>
    <mergeCell ref="E29:E31"/>
    <mergeCell ref="F29:F31"/>
    <mergeCell ref="B28:F28"/>
    <mergeCell ref="B32:C33"/>
    <mergeCell ref="D32:D33"/>
    <mergeCell ref="E32:F33"/>
    <mergeCell ref="C11:D11"/>
    <mergeCell ref="C12:D12"/>
    <mergeCell ref="C20:D20"/>
    <mergeCell ref="C21:D21"/>
    <mergeCell ref="C24:D24"/>
    <mergeCell ref="C15:D15"/>
    <mergeCell ref="C16:D16"/>
    <mergeCell ref="C17:D17"/>
    <mergeCell ref="C18:D18"/>
    <mergeCell ref="C19:D19"/>
    <mergeCell ref="B1:F1"/>
    <mergeCell ref="B2:F3"/>
    <mergeCell ref="B4:F4"/>
    <mergeCell ref="C14:D14"/>
    <mergeCell ref="R1:R35"/>
    <mergeCell ref="G1:G35"/>
    <mergeCell ref="H1:Q1"/>
    <mergeCell ref="B5:F5"/>
    <mergeCell ref="C13:D13"/>
    <mergeCell ref="B6:B7"/>
    <mergeCell ref="C6:D6"/>
    <mergeCell ref="E6:F6"/>
    <mergeCell ref="C7:D7"/>
    <mergeCell ref="C8:D8"/>
    <mergeCell ref="C9:D9"/>
    <mergeCell ref="C10:D10"/>
  </mergeCells>
  <pageMargins left="0.7" right="0.7" top="0.75" bottom="0.75" header="0.3" footer="0.3"/>
  <pageSetup scale="5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499984740745262"/>
  </sheetPr>
  <dimension ref="A1:M28"/>
  <sheetViews>
    <sheetView view="pageBreakPreview" zoomScale="85" zoomScaleNormal="60" zoomScaleSheetLayoutView="85" workbookViewId="0">
      <selection activeCell="B2" sqref="B2:E2"/>
    </sheetView>
  </sheetViews>
  <sheetFormatPr baseColWidth="10" defaultRowHeight="12.75" x14ac:dyDescent="0.2"/>
  <cols>
    <col min="1" max="1" width="3.85546875" customWidth="1"/>
    <col min="2" max="2" width="24.7109375" customWidth="1"/>
    <col min="3" max="3" width="29.7109375" customWidth="1"/>
    <col min="4" max="5" width="32.7109375" customWidth="1"/>
    <col min="6" max="6" width="4.140625" customWidth="1"/>
    <col min="7" max="7" width="16.7109375" customWidth="1"/>
    <col min="8" max="8" width="14.28515625" customWidth="1"/>
    <col min="9" max="12" width="15.140625" customWidth="1"/>
    <col min="13" max="13" width="15.42578125" customWidth="1"/>
  </cols>
  <sheetData>
    <row r="1" spans="1:13" ht="17.25" customHeight="1" thickBot="1" x14ac:dyDescent="0.25">
      <c r="A1" s="673"/>
      <c r="B1" s="1455"/>
      <c r="C1" s="1455"/>
      <c r="D1" s="1455"/>
      <c r="E1" s="1455"/>
      <c r="F1" s="673"/>
      <c r="G1" s="673"/>
      <c r="H1" s="673"/>
      <c r="I1" s="673"/>
    </row>
    <row r="2" spans="1:13" ht="42" customHeight="1" thickBot="1" x14ac:dyDescent="0.25">
      <c r="A2" s="673"/>
      <c r="B2" s="1549" t="s">
        <v>539</v>
      </c>
      <c r="C2" s="1632"/>
      <c r="D2" s="1632"/>
      <c r="E2" s="1632"/>
      <c r="F2" s="673"/>
      <c r="G2" s="673"/>
      <c r="H2" s="673"/>
      <c r="I2" s="673"/>
    </row>
    <row r="3" spans="1:13" ht="81.75" customHeight="1" thickBot="1" x14ac:dyDescent="0.25">
      <c r="A3" s="673"/>
      <c r="B3" s="1636" t="s">
        <v>538</v>
      </c>
      <c r="C3" s="1637"/>
      <c r="D3" s="1637"/>
      <c r="E3" s="1637"/>
      <c r="F3" s="673"/>
      <c r="G3" s="673"/>
      <c r="H3" s="673"/>
      <c r="I3" s="673"/>
    </row>
    <row r="4" spans="1:13" ht="45.75" customHeight="1" thickBot="1" x14ac:dyDescent="0.25">
      <c r="A4" s="673"/>
      <c r="B4" s="219" t="s">
        <v>522</v>
      </c>
      <c r="C4" s="1638" t="s">
        <v>521</v>
      </c>
      <c r="D4" s="1638"/>
      <c r="E4" s="220" t="s">
        <v>30</v>
      </c>
      <c r="F4" s="673"/>
      <c r="G4" s="673"/>
      <c r="H4" s="673"/>
      <c r="I4" s="673"/>
    </row>
    <row r="5" spans="1:13" ht="45.75" customHeight="1" x14ac:dyDescent="0.2">
      <c r="A5" s="673"/>
      <c r="B5" s="221" t="s">
        <v>498</v>
      </c>
      <c r="C5" s="1633" t="s">
        <v>508</v>
      </c>
      <c r="D5" s="1633"/>
      <c r="E5" s="222">
        <v>1</v>
      </c>
      <c r="F5" s="673"/>
      <c r="G5" s="673"/>
      <c r="H5" s="673"/>
      <c r="I5" s="673"/>
    </row>
    <row r="6" spans="1:13" ht="45.75" customHeight="1" x14ac:dyDescent="0.2">
      <c r="A6" s="673"/>
      <c r="B6" s="203" t="s">
        <v>499</v>
      </c>
      <c r="C6" s="1634" t="s">
        <v>507</v>
      </c>
      <c r="D6" s="1634"/>
      <c r="E6" s="223">
        <v>0.8</v>
      </c>
      <c r="F6" s="673"/>
      <c r="G6" s="673"/>
      <c r="H6" s="673"/>
      <c r="I6" s="673"/>
    </row>
    <row r="7" spans="1:13" ht="45.75" customHeight="1" x14ac:dyDescent="0.2">
      <c r="A7" s="673"/>
      <c r="B7" s="204" t="s">
        <v>500</v>
      </c>
      <c r="C7" s="1634" t="s">
        <v>506</v>
      </c>
      <c r="D7" s="1634"/>
      <c r="E7" s="223">
        <v>0.6</v>
      </c>
      <c r="F7" s="673"/>
      <c r="G7" s="673"/>
      <c r="H7" s="673"/>
      <c r="I7" s="673"/>
    </row>
    <row r="8" spans="1:13" ht="45.75" customHeight="1" x14ac:dyDescent="0.2">
      <c r="A8" s="673"/>
      <c r="B8" s="205" t="s">
        <v>501</v>
      </c>
      <c r="C8" s="1634" t="s">
        <v>504</v>
      </c>
      <c r="D8" s="1634"/>
      <c r="E8" s="223">
        <v>0.4</v>
      </c>
      <c r="F8" s="673"/>
      <c r="G8" s="673"/>
      <c r="H8" s="673"/>
      <c r="I8" s="673"/>
    </row>
    <row r="9" spans="1:13" ht="45.75" customHeight="1" thickBot="1" x14ac:dyDescent="0.25">
      <c r="A9" s="673"/>
      <c r="B9" s="206" t="s">
        <v>502</v>
      </c>
      <c r="C9" s="1635" t="s">
        <v>505</v>
      </c>
      <c r="D9" s="1635"/>
      <c r="E9" s="224">
        <v>0.2</v>
      </c>
      <c r="F9" s="673"/>
      <c r="G9" s="673"/>
      <c r="H9" s="673"/>
      <c r="I9" s="673"/>
    </row>
    <row r="10" spans="1:13" s="215" customFormat="1" ht="17.25" customHeight="1" thickBot="1" x14ac:dyDescent="0.25">
      <c r="A10" s="673"/>
      <c r="B10" s="1606"/>
      <c r="C10" s="1606"/>
      <c r="D10" s="1606"/>
      <c r="E10" s="1606"/>
      <c r="F10" s="673"/>
      <c r="G10" s="673"/>
      <c r="H10" s="673"/>
      <c r="I10" s="673"/>
      <c r="J10"/>
      <c r="K10"/>
      <c r="L10"/>
      <c r="M10"/>
    </row>
    <row r="11" spans="1:13" s="208" customFormat="1" ht="42" customHeight="1" thickBot="1" x14ac:dyDescent="0.25">
      <c r="A11" s="673"/>
      <c r="B11" s="1624" t="s">
        <v>540</v>
      </c>
      <c r="C11" s="1625"/>
      <c r="D11" s="1625"/>
      <c r="E11" s="1626"/>
      <c r="F11" s="673"/>
      <c r="G11" s="673"/>
      <c r="H11" s="673"/>
      <c r="I11" s="673"/>
      <c r="J11"/>
      <c r="K11"/>
      <c r="L11"/>
      <c r="M11"/>
    </row>
    <row r="12" spans="1:13" s="208" customFormat="1" ht="48.75" customHeight="1" thickBot="1" x14ac:dyDescent="0.25">
      <c r="A12" s="673"/>
      <c r="B12" s="1627" t="s">
        <v>541</v>
      </c>
      <c r="C12" s="1628"/>
      <c r="D12" s="1628"/>
      <c r="E12" s="1629"/>
      <c r="F12" s="673"/>
      <c r="G12" s="673"/>
      <c r="H12" s="673"/>
      <c r="I12" s="673"/>
      <c r="J12"/>
      <c r="K12"/>
      <c r="L12"/>
      <c r="M12"/>
    </row>
    <row r="13" spans="1:13" ht="45.75" customHeight="1" thickBot="1" x14ac:dyDescent="0.25">
      <c r="A13" s="673"/>
      <c r="B13" s="217" t="s">
        <v>522</v>
      </c>
      <c r="C13" s="225" t="s">
        <v>542</v>
      </c>
      <c r="D13" s="1618" t="s">
        <v>523</v>
      </c>
      <c r="E13" s="1619"/>
      <c r="F13" s="673"/>
      <c r="G13" s="673"/>
      <c r="H13" s="673"/>
      <c r="I13" s="673"/>
    </row>
    <row r="14" spans="1:13" ht="45.75" customHeight="1" x14ac:dyDescent="0.2">
      <c r="A14" s="673"/>
      <c r="B14" s="218" t="s">
        <v>528</v>
      </c>
      <c r="C14" s="211" t="s">
        <v>533</v>
      </c>
      <c r="D14" s="1620" t="s">
        <v>537</v>
      </c>
      <c r="E14" s="1621"/>
      <c r="F14" s="673"/>
      <c r="G14" s="673"/>
      <c r="H14" s="673"/>
      <c r="I14" s="673"/>
    </row>
    <row r="15" spans="1:13" ht="45.75" customHeight="1" x14ac:dyDescent="0.2">
      <c r="A15" s="673"/>
      <c r="B15" s="214" t="s">
        <v>527</v>
      </c>
      <c r="C15" s="209" t="s">
        <v>532</v>
      </c>
      <c r="D15" s="1622" t="s">
        <v>1000</v>
      </c>
      <c r="E15" s="1623"/>
      <c r="F15" s="673"/>
      <c r="G15" s="673"/>
      <c r="H15" s="673"/>
      <c r="I15" s="673"/>
    </row>
    <row r="16" spans="1:13" ht="45.75" customHeight="1" x14ac:dyDescent="0.2">
      <c r="A16" s="673"/>
      <c r="B16" s="213" t="s">
        <v>526</v>
      </c>
      <c r="C16" s="209" t="s">
        <v>531</v>
      </c>
      <c r="D16" s="1622" t="s">
        <v>534</v>
      </c>
      <c r="E16" s="1623"/>
      <c r="F16" s="673"/>
      <c r="G16" s="673"/>
      <c r="H16" s="673"/>
      <c r="I16" s="673"/>
    </row>
    <row r="17" spans="1:9" ht="45.75" customHeight="1" x14ac:dyDescent="0.2">
      <c r="A17" s="673"/>
      <c r="B17" s="212" t="s">
        <v>525</v>
      </c>
      <c r="C17" s="209" t="s">
        <v>530</v>
      </c>
      <c r="D17" s="1622" t="s">
        <v>535</v>
      </c>
      <c r="E17" s="1623"/>
      <c r="F17" s="673"/>
      <c r="G17" s="673"/>
      <c r="H17" s="673"/>
      <c r="I17" s="673"/>
    </row>
    <row r="18" spans="1:9" ht="45.75" customHeight="1" thickBot="1" x14ac:dyDescent="0.25">
      <c r="A18" s="673"/>
      <c r="B18" s="216" t="s">
        <v>524</v>
      </c>
      <c r="C18" s="210" t="s">
        <v>529</v>
      </c>
      <c r="D18" s="1630" t="s">
        <v>536</v>
      </c>
      <c r="E18" s="1631"/>
      <c r="F18" s="673"/>
      <c r="G18" s="673"/>
      <c r="H18" s="673"/>
      <c r="I18" s="673"/>
    </row>
    <row r="19" spans="1:9" ht="16.5" customHeight="1" x14ac:dyDescent="0.2">
      <c r="A19" s="673"/>
      <c r="B19" s="1613"/>
      <c r="C19" s="685"/>
      <c r="D19" s="685"/>
      <c r="E19" s="1614"/>
      <c r="F19" s="673"/>
      <c r="G19" s="673"/>
      <c r="H19" s="673"/>
      <c r="I19" s="673"/>
    </row>
    <row r="20" spans="1:9" ht="16.5" customHeight="1" x14ac:dyDescent="0.2">
      <c r="A20" s="673"/>
      <c r="B20" s="1615"/>
      <c r="C20" s="1616"/>
      <c r="D20" s="1616"/>
      <c r="E20" s="1617"/>
      <c r="F20" s="673"/>
      <c r="G20" s="673"/>
      <c r="H20" s="673"/>
      <c r="I20" s="673"/>
    </row>
    <row r="21" spans="1:9" ht="45.75" customHeight="1" x14ac:dyDescent="0.2">
      <c r="A21" s="673"/>
      <c r="B21" s="1607" t="s">
        <v>543</v>
      </c>
      <c r="C21" s="1608"/>
      <c r="D21" s="1608"/>
      <c r="E21" s="1609"/>
      <c r="F21" s="673"/>
      <c r="G21" s="673"/>
      <c r="H21" s="673"/>
      <c r="I21" s="673"/>
    </row>
    <row r="22" spans="1:9" ht="17.25" customHeight="1" x14ac:dyDescent="0.2">
      <c r="A22" s="673"/>
      <c r="B22" s="1610"/>
      <c r="C22" s="1611"/>
      <c r="D22" s="1611"/>
      <c r="E22" s="1612"/>
      <c r="F22" s="673"/>
      <c r="G22" s="673"/>
      <c r="H22" s="673"/>
      <c r="I22" s="673"/>
    </row>
    <row r="23" spans="1:9" ht="36.75" customHeight="1" x14ac:dyDescent="0.2"/>
    <row r="24" spans="1:9" ht="36.75" customHeight="1" x14ac:dyDescent="0.2"/>
    <row r="25" spans="1:9" ht="36.75" customHeight="1" x14ac:dyDescent="0.2"/>
    <row r="26" spans="1:9" ht="36.75" customHeight="1" x14ac:dyDescent="0.2"/>
    <row r="27" spans="1:9" ht="36.75" customHeight="1" x14ac:dyDescent="0.2"/>
    <row r="28" spans="1:9" ht="36.75" customHeight="1" x14ac:dyDescent="0.2"/>
  </sheetData>
  <sheetProtection algorithmName="SHA-512" hashValue="qsB/zdGezElgCZdUOY7z/yMAfM/hRDAJIeMHJkDlym2tacxfEr7CP3AiiIA5c+OKnk8Yxatr6FOeCFTAh002ng==" saltValue="gPjOK1332gMaraB14fSJPQ==" spinCount="100000" sheet="1" objects="1" scenarios="1" selectLockedCells="1" selectUnlockedCells="1"/>
  <mergeCells count="23">
    <mergeCell ref="A1:A22"/>
    <mergeCell ref="D17:E17"/>
    <mergeCell ref="D18:E18"/>
    <mergeCell ref="B2:E2"/>
    <mergeCell ref="C5:D5"/>
    <mergeCell ref="C6:D6"/>
    <mergeCell ref="C7:D7"/>
    <mergeCell ref="C8:D8"/>
    <mergeCell ref="C9:D9"/>
    <mergeCell ref="B3:E3"/>
    <mergeCell ref="C4:D4"/>
    <mergeCell ref="F1:I22"/>
    <mergeCell ref="B1:E1"/>
    <mergeCell ref="B10:E10"/>
    <mergeCell ref="B21:E21"/>
    <mergeCell ref="B22:E22"/>
    <mergeCell ref="B19:E20"/>
    <mergeCell ref="D13:E13"/>
    <mergeCell ref="D14:E14"/>
    <mergeCell ref="D15:E15"/>
    <mergeCell ref="D16:E16"/>
    <mergeCell ref="B11:E11"/>
    <mergeCell ref="B12:E12"/>
  </mergeCells>
  <printOptions horizontalCentered="1" verticalCentered="1"/>
  <pageMargins left="0.70866141732283472" right="0.70866141732283472" top="0.74803149606299213" bottom="0.74803149606299213" header="0.31496062992125984" footer="0.31496062992125984"/>
  <pageSetup scale="3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1. INSTRUCTIVO</vt:lpstr>
      <vt:lpstr>2. CONTEXTO POR PROCESO FODA</vt:lpstr>
      <vt:lpstr>3. CICLO DE RIESGOS</vt:lpstr>
      <vt:lpstr>PROBABILIDAD - IMPACTO</vt:lpstr>
      <vt:lpstr>CALIFICACIÓN DE LOS CONTROLES</vt:lpstr>
      <vt:lpstr>CALIFI DE LOS CONTROL I SEM </vt:lpstr>
      <vt:lpstr>CALIFI DE LOS CONTROL II SEM </vt:lpstr>
      <vt:lpstr>5. IMPACTO RS CORRUPCIÓN</vt:lpstr>
      <vt:lpstr>4. PROBABILIDAD e IMPACTO</vt:lpstr>
      <vt:lpstr>5. MAPA DE CALOR</vt:lpstr>
      <vt:lpstr>2. CONTEXTO POR PROCESO DOF (2)</vt:lpstr>
      <vt:lpstr>Listas</vt:lpstr>
      <vt:lpstr>'CALIFI DE LOS CONTROL I SEM '!_Toc418056853</vt:lpstr>
      <vt:lpstr>'CALIFI DE LOS CONTROL II SEM '!_Toc418056853</vt:lpstr>
      <vt:lpstr>'CALIFICACIÓN DE LOS CONTROLES'!_Toc418056853</vt:lpstr>
      <vt:lpstr>'5. MAPA DE CALOR'!Área_de_impresión</vt:lpstr>
      <vt:lpstr>'CALIFICACIÓN DE LOS CONTROLES'!Área_de_impresión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ADMDIN12</cp:lastModifiedBy>
  <cp:lastPrinted>2022-03-09T14:56:52Z</cp:lastPrinted>
  <dcterms:created xsi:type="dcterms:W3CDTF">2017-02-17T14:17:28Z</dcterms:created>
  <dcterms:modified xsi:type="dcterms:W3CDTF">2023-11-09T20:43:45Z</dcterms:modified>
</cp:coreProperties>
</file>